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uild" sheetId="2" state="visible" r:id="rId2"/>
    <sheet xmlns:r="http://schemas.openxmlformats.org/officeDocument/2006/relationships" name="Answer Key" sheetId="3" state="visible" r:id="rId3"/>
    <sheet xmlns:r="http://schemas.openxmlformats.org/officeDocument/2006/relationships" name="Score" sheetId="4" state="visible" r:id="rId4"/>
    <sheet xmlns:r="http://schemas.openxmlformats.org/officeDocument/2006/relationships" name="Checks" sheetId="5" state="visible" r:id="rId5"/>
  </sheets>
  <definedNames/>
  <calcPr calcId="124519" fullCalcOnLoad="1"/>
</workbook>
</file>

<file path=xl/styles.xml><?xml version="1.0" encoding="utf-8"?>
<styleSheet xmlns="http://schemas.openxmlformats.org/spreadsheetml/2006/main">
  <numFmts count="3">
    <numFmt numFmtId="164" formatCode="&quot;$&quot;#,##0;-&quot;$&quot;#,##0;&quot;$&quot;0"/>
    <numFmt numFmtId="165" formatCode="0.0%"/>
    <numFmt numFmtId="166" formatCode="0.000000"/>
  </numFmts>
  <fonts count="7">
    <font>
      <name val="Calibri"/>
      <family val="2"/>
      <color theme="1"/>
      <sz val="11"/>
      <scheme val="minor"/>
    </font>
    <font>
      <name val="Calibri"/>
      <b val="1"/>
      <sz val="14"/>
    </font>
    <font>
      <name val="Calibri"/>
      <color rgb="005B6475"/>
    </font>
    <font>
      <name val="Calibri"/>
    </font>
    <font>
      <name val="Calibri"/>
      <b val="1"/>
    </font>
    <font>
      <name val="Calibri"/>
      <color rgb="001F4FB4"/>
    </font>
    <font>
      <name val="Calibri"/>
      <b val="1"/>
      <color rgb="00FFFFFF"/>
    </font>
  </fonts>
  <fills count="6">
    <fill>
      <patternFill/>
    </fill>
    <fill>
      <patternFill patternType="gray125"/>
    </fill>
    <fill>
      <patternFill patternType="solid">
        <fgColor rgb="00DCE3ED"/>
      </patternFill>
    </fill>
    <fill>
      <patternFill patternType="solid">
        <fgColor rgb="00FFF2CC"/>
      </patternFill>
    </fill>
    <fill>
      <patternFill patternType="solid">
        <fgColor rgb="00EFF3F8"/>
      </patternFill>
    </fill>
    <fill>
      <patternFill patternType="solid">
        <fgColor rgb="0016213A"/>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3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1" pivotButton="0" quotePrefix="0" xfId="0"/>
    <xf numFmtId="1" fontId="4" fillId="0" borderId="1" pivotButton="0" quotePrefix="0" xfId="0"/>
    <xf numFmtId="164" fontId="4" fillId="0" borderId="1" pivotButton="0" quotePrefix="0" xfId="0"/>
    <xf numFmtId="165" fontId="4" fillId="0" borderId="1" pivotButton="0" quotePrefix="0" xfId="0"/>
    <xf numFmtId="10" fontId="4" fillId="0" borderId="1" pivotButton="0" quotePrefix="0" xfId="0"/>
    <xf numFmtId="9" fontId="4" fillId="0" borderId="1" pivotButton="0" quotePrefix="0" xfId="0"/>
    <xf numFmtId="4" fontId="4" fillId="0" borderId="1" pivotButton="0" quotePrefix="0" xfId="0"/>
    <xf numFmtId="0" fontId="4" fillId="2" borderId="1" pivotButton="0" quotePrefix="0" xfId="0"/>
    <xf numFmtId="0" fontId="0" fillId="2" borderId="1" pivotButton="0" quotePrefix="0" xfId="0"/>
    <xf numFmtId="0" fontId="3" fillId="0" borderId="1" applyAlignment="1" pivotButton="0" quotePrefix="0" xfId="0">
      <alignment vertical="top" wrapText="1"/>
    </xf>
    <xf numFmtId="164" fontId="5" fillId="3" borderId="1" pivotButton="0" quotePrefix="0" xfId="0"/>
    <xf numFmtId="165" fontId="5" fillId="3" borderId="1" pivotButton="0" quotePrefix="0" xfId="0"/>
    <xf numFmtId="10" fontId="5" fillId="3" borderId="1" pivotButton="0" quotePrefix="0" xfId="0"/>
    <xf numFmtId="164" fontId="4" fillId="4" borderId="1" pivotButton="0" quotePrefix="0" xfId="0"/>
    <xf numFmtId="165" fontId="4" fillId="4" borderId="1" pivotButton="0" quotePrefix="0" xfId="0"/>
    <xf numFmtId="10" fontId="4" fillId="4" borderId="1" pivotButton="0" quotePrefix="0" xfId="0"/>
    <xf numFmtId="0" fontId="6" fillId="5" borderId="1" applyAlignment="1" pivotButton="0" quotePrefix="0" xfId="0">
      <alignment vertical="center" wrapText="1"/>
    </xf>
    <xf numFmtId="0" fontId="6" fillId="5" borderId="1" applyAlignment="1" pivotButton="0" quotePrefix="0" xfId="0">
      <alignment horizontal="center" vertical="center" wrapText="1"/>
    </xf>
    <xf numFmtId="164" fontId="3" fillId="4" borderId="1" pivotButton="0" quotePrefix="0" xfId="0"/>
    <xf numFmtId="166" fontId="5" fillId="3" borderId="1" pivotButton="0" quotePrefix="0" xfId="0"/>
    <xf numFmtId="0" fontId="4" fillId="4" borderId="1" pivotButton="0" quotePrefix="0" xfId="0"/>
    <xf numFmtId="165" fontId="3" fillId="4" borderId="1" pivotButton="0" quotePrefix="0" xfId="0"/>
    <xf numFmtId="10" fontId="3" fillId="4" borderId="1" pivotButton="0" quotePrefix="0" xfId="0"/>
    <xf numFmtId="0" fontId="4" fillId="0" borderId="1" pivotButton="0" quotePrefix="0" xfId="0"/>
    <xf numFmtId="1" fontId="4" fillId="4" borderId="1" pivotButton="0" quotePrefix="0" xfId="0"/>
    <xf numFmtId="0" fontId="3" fillId="0" borderId="1" applyAlignment="1" pivotButton="0" quotePrefix="0" xfId="0">
      <alignment horizontal="center" vertical="top"/>
    </xf>
    <xf numFmtId="166" fontId="3" fillId="4" borderId="1" pivotButton="0" quotePrefix="0" xfId="0"/>
  </cellXfs>
  <cellStyles count="1">
    <cellStyle name="Normal" xfId="0" builtinId="0" hidden="0"/>
  </cellStyles>
  <dxfs count="1">
    <dxf>
      <font>
        <name val="Calibri"/>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9"/>
  <sheetViews>
    <sheetView showGridLines="0" workbookViewId="0">
      <selection activeCell="A1" sqref="A1"/>
    </sheetView>
  </sheetViews>
  <sheetFormatPr baseColWidth="8" defaultRowHeight="15"/>
  <cols>
    <col width="2" customWidth="1" min="1" max="1"/>
    <col width="120" customWidth="1" min="2" max="2"/>
  </cols>
  <sheetData>
    <row r="1" ht="6" customHeight="1"/>
    <row r="2">
      <c r="B2" s="1" t="inlineStr">
        <is>
          <t>Real Estate Appraisal: the 60-minute test</t>
        </is>
      </c>
    </row>
    <row r="3">
      <c r="B3" s="2" t="inlineStr">
        <is>
          <t>Julian R. Sterling. julianrsterling.com/appraisal. A separate case, not Kestrel Park. No macros, nothing locked or hidden.</t>
        </is>
      </c>
    </row>
    <row r="4">
      <c r="B4" s="3" t="inlineStr"/>
    </row>
    <row r="5">
      <c r="B5" s="4" t="inlineStr">
        <is>
          <t>How to take it</t>
        </is>
      </c>
    </row>
    <row r="6" ht="30" customHeight="1">
      <c r="B6" s="3" t="inlineStr">
        <is>
          <t>Start a timer for sixty minutes. Read the case on the Build sheet, then fill the fifteen yellow answer cells with formulas that point at the case inputs. Do not open the Answer Key until the time is up.</t>
        </is>
      </c>
    </row>
    <row r="7" ht="30" customHeight="1">
      <c r="B7" s="3" t="inlineStr">
        <is>
          <t>When you stop, open the Score sheet: it marks each answer against the key within a stated tolerance and counts your score. Then read the Answer Key, whose formulas show one way to get each figure.</t>
        </is>
      </c>
    </row>
    <row r="8" ht="30" customHeight="1">
      <c r="B8" s="3" t="inlineStr">
        <is>
          <t>The questions follow the book: the statement (Chapter 5), the cap rate (Chapter 6), direct capitalization (Chapter 7), the grid (Chapter 9), land and depreciation (Chapter 11), the loan (Chapter 18) and the gap (Chapter 13).</t>
        </is>
      </c>
    </row>
    <row r="9" ht="30" customHeight="1">
      <c r="B9" s="3" t="inlineStr">
        <is>
          <t>The Checks sheet tests the Answer Key itself against the figures computed outside the workbook; it should read PASS before you start and still read PASS when you finish.</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D65"/>
  <sheetViews>
    <sheetView showGridLines="0" workbookViewId="0">
      <selection activeCell="A1" sqref="A1"/>
    </sheetView>
  </sheetViews>
  <sheetFormatPr baseColWidth="8" defaultRowHeight="15"/>
  <cols>
    <col width="2" customWidth="1" min="1" max="1"/>
    <col width="80" customWidth="1" min="2" max="2"/>
    <col width="16" customWidth="1" min="3" max="3"/>
    <col width="30" customWidth="1" min="4" max="4"/>
  </cols>
  <sheetData>
    <row r="1" ht="6" customHeight="1"/>
    <row r="2">
      <c r="B2" s="5" t="inlineStr">
        <is>
          <t>The case: Brindle Court Apartments, 40 units, under contract at $6,100,000</t>
        </is>
      </c>
    </row>
    <row r="3">
      <c r="B3" s="6" t="inlineStr">
        <is>
          <t>Inputs are the case (do not change them while taking the test). Answer cells are yellow and empty. Rents a month.</t>
        </is>
      </c>
    </row>
    <row r="5">
      <c r="B5" s="7" t="inlineStr">
        <is>
          <t>Units</t>
        </is>
      </c>
      <c r="C5" s="8" t="n">
        <v>40</v>
      </c>
    </row>
    <row r="6">
      <c r="B6" s="7" t="inlineStr">
        <is>
          <t>One-bedroom units</t>
        </is>
      </c>
      <c r="C6" s="8" t="n">
        <v>16</v>
      </c>
    </row>
    <row r="7">
      <c r="B7" s="7" t="inlineStr">
        <is>
          <t>One-bedroom market rent a month</t>
        </is>
      </c>
      <c r="C7" s="9" t="n">
        <v>1050</v>
      </c>
    </row>
    <row r="8">
      <c r="B8" s="7" t="inlineStr">
        <is>
          <t>Two-bedroom units</t>
        </is>
      </c>
      <c r="C8" s="8" t="n">
        <v>24</v>
      </c>
    </row>
    <row r="9">
      <c r="B9" s="7" t="inlineStr">
        <is>
          <t>Two-bedroom market rent a month</t>
        </is>
      </c>
      <c r="C9" s="9" t="n">
        <v>1290</v>
      </c>
    </row>
    <row r="10">
      <c r="B10" s="7" t="inlineStr">
        <is>
          <t>Other income per unit a month</t>
        </is>
      </c>
      <c r="C10" s="9" t="n">
        <v>30</v>
      </c>
    </row>
    <row r="11">
      <c r="B11" s="7" t="inlineStr">
        <is>
          <t>Vacancy and collection loss</t>
        </is>
      </c>
      <c r="C11" s="10" t="n">
        <v>0.06</v>
      </c>
    </row>
    <row r="12">
      <c r="B12" s="7" t="inlineStr">
        <is>
          <t>Real estate taxes per unit a year</t>
        </is>
      </c>
      <c r="C12" s="9" t="n">
        <v>1150</v>
      </c>
    </row>
    <row r="13">
      <c r="B13" s="7" t="inlineStr">
        <is>
          <t>Insurance per unit</t>
        </is>
      </c>
      <c r="C13" s="9" t="n">
        <v>520</v>
      </c>
    </row>
    <row r="14">
      <c r="B14" s="7" t="inlineStr">
        <is>
          <t>Utilities per unit</t>
        </is>
      </c>
      <c r="C14" s="9" t="n">
        <v>700</v>
      </c>
    </row>
    <row r="15">
      <c r="B15" s="7" t="inlineStr">
        <is>
          <t>Repairs and maintenance per unit</t>
        </is>
      </c>
      <c r="C15" s="9" t="n">
        <v>640</v>
      </c>
    </row>
    <row r="16">
      <c r="B16" s="7" t="inlineStr">
        <is>
          <t>Payroll per unit</t>
        </is>
      </c>
      <c r="C16" s="9" t="n">
        <v>900</v>
      </c>
    </row>
    <row r="17">
      <c r="B17" s="7" t="inlineStr">
        <is>
          <t>Administrative and marketing per unit</t>
        </is>
      </c>
      <c r="C17" s="9" t="n">
        <v>260</v>
      </c>
    </row>
    <row r="18">
      <c r="B18" s="7" t="inlineStr">
        <is>
          <t>Turnover per unit</t>
        </is>
      </c>
      <c r="C18" s="9" t="n">
        <v>200</v>
      </c>
    </row>
    <row r="19">
      <c r="B19" s="7" t="inlineStr">
        <is>
          <t>Replacement reserves per unit</t>
        </is>
      </c>
      <c r="C19" s="9" t="n">
        <v>250</v>
      </c>
    </row>
    <row r="20">
      <c r="B20" s="7" t="inlineStr">
        <is>
          <t>Management fee, share of EGI</t>
        </is>
      </c>
      <c r="C20" s="10" t="n">
        <v>0.04</v>
      </c>
    </row>
    <row r="21">
      <c r="B21" s="7" t="inlineStr">
        <is>
          <t>Sale A: price</t>
        </is>
      </c>
      <c r="C21" s="9" t="n">
        <v>5400000</v>
      </c>
    </row>
    <row r="22">
      <c r="B22" s="7" t="inlineStr">
        <is>
          <t>Sale A: units</t>
        </is>
      </c>
      <c r="C22" s="8" t="n">
        <v>40</v>
      </c>
    </row>
    <row r="23">
      <c r="B23" s="7" t="inlineStr">
        <is>
          <t>Sale A: NOI, appraiser's basis</t>
        </is>
      </c>
      <c r="C23" s="9" t="n">
        <v>318600</v>
      </c>
    </row>
    <row r="24">
      <c r="B24" s="7" t="inlineStr">
        <is>
          <t>Sale A: months before the effective date</t>
        </is>
      </c>
      <c r="C24" s="8" t="n">
        <v>6</v>
      </c>
    </row>
    <row r="25">
      <c r="B25" s="7" t="inlineStr">
        <is>
          <t>Sale A: location adjustment (inferior location, plus)</t>
        </is>
      </c>
      <c r="C25" s="10" t="n">
        <v>0.05</v>
      </c>
    </row>
    <row r="26">
      <c r="B26" s="7" t="inlineStr">
        <is>
          <t>Sale A: condition adjustment per unit (superior condition, minus)</t>
        </is>
      </c>
      <c r="C26" s="9" t="n">
        <v>-4000</v>
      </c>
    </row>
    <row r="27">
      <c r="B27" s="7" t="inlineStr">
        <is>
          <t>Sale B: price</t>
        </is>
      </c>
      <c r="C27" s="9" t="n">
        <v>7020000</v>
      </c>
    </row>
    <row r="28">
      <c r="B28" s="7" t="inlineStr">
        <is>
          <t>Sale B: units</t>
        </is>
      </c>
      <c r="C28" s="8" t="n">
        <v>54</v>
      </c>
    </row>
    <row r="29">
      <c r="B29" s="7" t="inlineStr">
        <is>
          <t>Sale B: NOI, appraiser's basis</t>
        </is>
      </c>
      <c r="C29" s="9" t="n">
        <v>435240</v>
      </c>
    </row>
    <row r="30">
      <c r="B30" s="7" t="inlineStr">
        <is>
          <t>Sale B: months before the effective date</t>
        </is>
      </c>
      <c r="C30" s="8" t="n">
        <v>3</v>
      </c>
    </row>
    <row r="31">
      <c r="B31" s="7" t="inlineStr">
        <is>
          <t>Sale B: location adjustment</t>
        </is>
      </c>
      <c r="C31" s="10" t="n">
        <v>0</v>
      </c>
    </row>
    <row r="32">
      <c r="B32" s="7" t="inlineStr">
        <is>
          <t>Sale B: condition adjustment per unit (inferior condition, plus)</t>
        </is>
      </c>
      <c r="C32" s="9" t="n">
        <v>6000</v>
      </c>
    </row>
    <row r="33">
      <c r="B33" s="7" t="inlineStr">
        <is>
          <t>Sale B: size adjustment (larger property, minus)</t>
        </is>
      </c>
      <c r="C33" s="10" t="n">
        <v>-0.02</v>
      </c>
    </row>
    <row r="34">
      <c r="B34" s="7" t="inlineStr">
        <is>
          <t>Sale C: price</t>
        </is>
      </c>
      <c r="C34" s="9" t="n">
        <v>4320000</v>
      </c>
    </row>
    <row r="35">
      <c r="B35" s="7" t="inlineStr">
        <is>
          <t>Sale C: units</t>
        </is>
      </c>
      <c r="C35" s="8" t="n">
        <v>32</v>
      </c>
    </row>
    <row r="36">
      <c r="B36" s="7" t="inlineStr">
        <is>
          <t>Sale C: NOI, appraiser's basis</t>
        </is>
      </c>
      <c r="C36" s="9" t="n">
        <v>261360</v>
      </c>
    </row>
    <row r="37">
      <c r="B37" s="7" t="inlineStr">
        <is>
          <t>Market conditions adjustment a month</t>
        </is>
      </c>
      <c r="C37" s="11" t="n">
        <v>0.003</v>
      </c>
    </row>
    <row r="38">
      <c r="B38" s="7" t="inlineStr">
        <is>
          <t>Rounding step of the concluded cap rate</t>
        </is>
      </c>
      <c r="C38" s="11" t="n">
        <v>0.0025</v>
      </c>
    </row>
    <row r="39">
      <c r="B39" s="7" t="inlineStr">
        <is>
          <t>Land: allowable units on the site as vacant</t>
        </is>
      </c>
      <c r="C39" s="8" t="n">
        <v>48</v>
      </c>
    </row>
    <row r="40">
      <c r="B40" s="7" t="inlineStr">
        <is>
          <t>Land: price per allowable unit from the land sales</t>
        </is>
      </c>
      <c r="C40" s="9" t="n">
        <v>14500</v>
      </c>
    </row>
    <row r="41">
      <c r="B41" s="7" t="inlineStr">
        <is>
          <t>Replacement cost new of the improvements (given)</t>
        </is>
      </c>
      <c r="C41" s="9" t="n">
        <v>7400000</v>
      </c>
    </row>
    <row r="42">
      <c r="B42" s="7" t="inlineStr">
        <is>
          <t>Effective age, years</t>
        </is>
      </c>
      <c r="C42" s="8" t="n">
        <v>14</v>
      </c>
    </row>
    <row r="43">
      <c r="B43" s="7" t="inlineStr">
        <is>
          <t>Total economic life, years</t>
        </is>
      </c>
      <c r="C43" s="8" t="n">
        <v>50</v>
      </c>
    </row>
    <row r="44">
      <c r="B44" s="7" t="inlineStr">
        <is>
          <t>Bank: maximum loan to value</t>
        </is>
      </c>
      <c r="C44" s="12" t="n">
        <v>0.65</v>
      </c>
    </row>
    <row r="45">
      <c r="B45" s="7" t="inlineStr">
        <is>
          <t>Bank: minimum debt coverage ratio</t>
        </is>
      </c>
      <c r="C45" s="13" t="n">
        <v>1.25</v>
      </c>
    </row>
    <row r="46">
      <c r="B46" s="7" t="inlineStr">
        <is>
          <t>Bank: mortgage rate</t>
        </is>
      </c>
      <c r="C46" s="11" t="n">
        <v>0.065</v>
      </c>
    </row>
    <row r="47">
      <c r="B47" s="7" t="inlineStr">
        <is>
          <t>Bank: amortization, years</t>
        </is>
      </c>
      <c r="C47" s="8" t="n">
        <v>30</v>
      </c>
    </row>
    <row r="48">
      <c r="B48" s="7" t="inlineStr">
        <is>
          <t>Contract price</t>
        </is>
      </c>
      <c r="C48" s="9" t="n">
        <v>6100000</v>
      </c>
    </row>
    <row r="50">
      <c r="B50" s="14" t="inlineStr">
        <is>
          <t>Your answers</t>
        </is>
      </c>
      <c r="C50" s="15" t="n"/>
      <c r="D50" s="15" t="n"/>
    </row>
    <row r="51" ht="30" customHeight="1">
      <c r="B51" s="16" t="inlineStr">
        <is>
          <t>1. Effective gross income: rents at market plus other income, less vacancy and collection loss.</t>
        </is>
      </c>
      <c r="C51" s="17" t="n"/>
    </row>
    <row r="52" ht="30" customHeight="1">
      <c r="B52" s="16" t="inlineStr">
        <is>
          <t>2. Net operating income: EGI less the expense lines (per unit x units) and the management fee on EGI.</t>
        </is>
      </c>
      <c r="C52" s="17" t="n"/>
    </row>
    <row r="53" ht="15" customHeight="1">
      <c r="B53" s="16" t="inlineStr">
        <is>
          <t>3. Operating expense ratio: total expenses / EGI.</t>
        </is>
      </c>
      <c r="C53" s="18" t="n"/>
    </row>
    <row r="54" ht="15" customHeight="1">
      <c r="B54" s="16" t="inlineStr">
        <is>
          <t>4. Cap rate extracted from sale A (its NOI is already on the appraiser's basis).</t>
        </is>
      </c>
      <c r="C54" s="19" t="n"/>
    </row>
    <row r="55" ht="15" customHeight="1">
      <c r="B55" s="16" t="inlineStr">
        <is>
          <t>5. Cap rate extracted from sale B.</t>
        </is>
      </c>
      <c r="C55" s="19" t="n"/>
    </row>
    <row r="56" ht="15" customHeight="1">
      <c r="B56" s="16" t="inlineStr">
        <is>
          <t>6. Cap rate extracted from sale C.</t>
        </is>
      </c>
      <c r="C56" s="19" t="n"/>
    </row>
    <row r="57" ht="15" customHeight="1">
      <c r="B57" s="16" t="inlineStr">
        <is>
          <t>7. The concluded cap rate: the mean of the three, rounded to the nearest 0.25 percent.</t>
        </is>
      </c>
      <c r="C57" s="19" t="n"/>
    </row>
    <row r="58" ht="15" customHeight="1">
      <c r="B58" s="16" t="inlineStr">
        <is>
          <t>8. Value by direct capitalization: NOI / concluded rate.</t>
        </is>
      </c>
      <c r="C58" s="17" t="n"/>
    </row>
    <row r="59" ht="15" customHeight="1">
      <c r="B59" s="16" t="inlineStr">
        <is>
          <t>9. That value per unit.</t>
        </is>
      </c>
      <c r="C59" s="17" t="n"/>
    </row>
    <row r="60" ht="30" customHeight="1">
      <c r="B60" s="16" t="inlineStr">
        <is>
          <t>10. Sale A adjusted, per unit: price per unit x (1 + monthly rate x months), then x (1 + location), then plus the condition dollars.</t>
        </is>
      </c>
      <c r="C60" s="17" t="n"/>
    </row>
    <row r="61" ht="30" customHeight="1">
      <c r="B61" s="16" t="inlineStr">
        <is>
          <t>11. Sale B adjusted, per unit: the same, with location and size percentages both on the time-adjusted price, then plus the condition dollars.</t>
        </is>
      </c>
      <c r="C61" s="17" t="n"/>
    </row>
    <row r="62" ht="15" customHeight="1">
      <c r="B62" s="16" t="inlineStr">
        <is>
          <t>12. Land value: allowable units x price per allowable unit.</t>
        </is>
      </c>
      <c r="C62" s="17" t="n"/>
    </row>
    <row r="63" ht="30" customHeight="1">
      <c r="B63" s="16" t="inlineStr">
        <is>
          <t>13. Incurable physical depreciation by age-life on the cost new given: cost new x effective age / economic life.</t>
        </is>
      </c>
      <c r="C63" s="17" t="n"/>
    </row>
    <row r="64" ht="45" customHeight="1">
      <c r="B64" s="16" t="inlineStr">
        <is>
          <t>14. The loan: the lesser of 65 percent of your value (question 8) and the loan whose debt service is NOI / 1.25 at the constant of a 30-year loan at the rate given (12 x PMT on one dollar).</t>
        </is>
      </c>
      <c r="C64" s="17" t="n"/>
    </row>
    <row r="65" ht="15" customHeight="1">
      <c r="B65" s="16" t="inlineStr">
        <is>
          <t>15. The gap: contract price less your value (question 8).</t>
        </is>
      </c>
      <c r="C65" s="17" t="n"/>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D19"/>
  <sheetViews>
    <sheetView showGridLines="0" workbookViewId="0">
      <selection activeCell="A1" sqref="A1"/>
    </sheetView>
  </sheetViews>
  <sheetFormatPr baseColWidth="8" defaultRowHeight="15"/>
  <cols>
    <col width="2" customWidth="1" min="1" max="1"/>
    <col width="80" customWidth="1" min="2" max="2"/>
    <col width="16" customWidth="1" min="3" max="3"/>
    <col width="60" customWidth="1" min="4" max="4"/>
  </cols>
  <sheetData>
    <row r="1" ht="6" customHeight="1"/>
    <row r="2">
      <c r="B2" s="5" t="inlineStr">
        <is>
          <t>Answer Key: one way to get each figure</t>
        </is>
      </c>
    </row>
    <row r="3">
      <c r="B3" s="6" t="inlineStr">
        <is>
          <t>Every answer is a live formula on the case inputs of the Build sheet.</t>
        </is>
      </c>
    </row>
    <row r="5" ht="30" customHeight="1">
      <c r="B5" s="16" t="inlineStr">
        <is>
          <t>1. Effective gross income: rents at market plus other income, less vacancy and collection loss.</t>
        </is>
      </c>
      <c r="C5" s="20">
        <f>((Build!$C$6*Build!$C$7+Build!$C$8*Build!$C$9)*12+Build!$C$5*Build!$C$10*12)*(1-Build!$C$11)</f>
        <v/>
      </c>
    </row>
    <row r="6" ht="30" customHeight="1">
      <c r="B6" s="16" t="inlineStr">
        <is>
          <t>2. Net operating income: EGI less the expense lines (per unit x units) and the management fee on EGI.</t>
        </is>
      </c>
      <c r="C6" s="20">
        <f>C5-(Build!$C$12+Build!$C$13+Build!$C$14+Build!$C$15+Build!$C$16+Build!$C$17+Build!$C$18+Build!$C$19)*Build!$C$5-C5*Build!$C$20</f>
        <v/>
      </c>
      <c r="D6" s="6" t="inlineStr">
        <is>
          <t>The management fee is a share of EGI, not a per-unit line; reserves are inside the NOI on the appraiser's basis.</t>
        </is>
      </c>
    </row>
    <row r="7" ht="15" customHeight="1">
      <c r="B7" s="16" t="inlineStr">
        <is>
          <t>3. Operating expense ratio: total expenses / EGI.</t>
        </is>
      </c>
      <c r="C7" s="21">
        <f>(C5-C6)/C5</f>
        <v/>
      </c>
    </row>
    <row r="8" ht="15" customHeight="1">
      <c r="B8" s="16" t="inlineStr">
        <is>
          <t>4. Cap rate extracted from sale A (its NOI is already on the appraiser's basis).</t>
        </is>
      </c>
      <c r="C8" s="22">
        <f>Build!$C$23/Build!$C$21</f>
        <v/>
      </c>
    </row>
    <row r="9" ht="15" customHeight="1">
      <c r="B9" s="16" t="inlineStr">
        <is>
          <t>5. Cap rate extracted from sale B.</t>
        </is>
      </c>
      <c r="C9" s="22">
        <f>Build!$C$29/Build!$C$27</f>
        <v/>
      </c>
    </row>
    <row r="10" ht="15" customHeight="1">
      <c r="B10" s="16" t="inlineStr">
        <is>
          <t>6. Cap rate extracted from sale C.</t>
        </is>
      </c>
      <c r="C10" s="22">
        <f>Build!$C$36/Build!$C$34</f>
        <v/>
      </c>
    </row>
    <row r="11" ht="15" customHeight="1">
      <c r="B11" s="16" t="inlineStr">
        <is>
          <t>7. The concluded cap rate: the mean of the three, rounded to the nearest 0.25 percent.</t>
        </is>
      </c>
      <c r="C11" s="22">
        <f>ROUND(AVERAGE(C8,C9,C10)/Build!$C$38,0)*Build!$C$38</f>
        <v/>
      </c>
      <c r="D11" s="6" t="inlineStr">
        <is>
          <t>ROUND to the step: the mean divided by 0.25 percent, rounded, times 0.25 percent.</t>
        </is>
      </c>
    </row>
    <row r="12" ht="15" customHeight="1">
      <c r="B12" s="16" t="inlineStr">
        <is>
          <t>8. Value by direct capitalization: NOI / concluded rate.</t>
        </is>
      </c>
      <c r="C12" s="20">
        <f>C6/C11</f>
        <v/>
      </c>
    </row>
    <row r="13" ht="15" customHeight="1">
      <c r="B13" s="16" t="inlineStr">
        <is>
          <t>9. That value per unit.</t>
        </is>
      </c>
      <c r="C13" s="20">
        <f>C12/Build!$C$5</f>
        <v/>
      </c>
    </row>
    <row r="14" ht="30" customHeight="1">
      <c r="B14" s="16" t="inlineStr">
        <is>
          <t>10. Sale A adjusted, per unit: price per unit x (1 + monthly rate x months), then x (1 + location), then plus the condition dollars.</t>
        </is>
      </c>
      <c r="C14" s="20">
        <f>Build!$C$21/Build!$C$22*(1+Build!$C$37*Build!$C$24)*(1+Build!$C$25)+Build!$C$26</f>
        <v/>
      </c>
      <c r="D14" s="6" t="inlineStr">
        <is>
          <t>Time first, on the price per unit; then the property adjustments on the time-adjusted price.</t>
        </is>
      </c>
    </row>
    <row r="15" ht="30" customHeight="1">
      <c r="B15" s="16" t="inlineStr">
        <is>
          <t>11. Sale B adjusted, per unit: the same, with location and size percentages both on the time-adjusted price, then plus the condition dollars.</t>
        </is>
      </c>
      <c r="C15" s="20">
        <f>Build!$C$27/Build!$C$28*(1+Build!$C$37*Build!$C$30)*(1+Build!$C$31+Build!$C$33)+Build!$C$32</f>
        <v/>
      </c>
    </row>
    <row r="16" ht="15" customHeight="1">
      <c r="B16" s="16" t="inlineStr">
        <is>
          <t>12. Land value: allowable units x price per allowable unit.</t>
        </is>
      </c>
      <c r="C16" s="20">
        <f>Build!$C$39*Build!$C$40</f>
        <v/>
      </c>
    </row>
    <row r="17" ht="30" customHeight="1">
      <c r="B17" s="16" t="inlineStr">
        <is>
          <t>13. Incurable physical depreciation by age-life on the cost new given: cost new x effective age / economic life.</t>
        </is>
      </c>
      <c r="C17" s="20">
        <f>Build!$C$41*Build!$C$42/Build!$C$43</f>
        <v/>
      </c>
    </row>
    <row r="18" ht="45" customHeight="1">
      <c r="B18" s="16" t="inlineStr">
        <is>
          <t>14. The loan: the lesser of 65 percent of your value (question 8) and the loan whose debt service is NOI / 1.25 at the constant of a 30-year loan at the rate given (12 x PMT on one dollar).</t>
        </is>
      </c>
      <c r="C18" s="20">
        <f>MIN(Build!$C$44*C12,C6/Build!$C$45/(12*PMT(Build!$C$46/12,Build!$C$47*12,-1)))</f>
        <v/>
      </c>
      <c r="D18" s="6" t="inlineStr">
        <is>
          <t>12 x PMT on one dollar is the annual mortgage constant; the coverage loan is NOI / 1.25 / constant.</t>
        </is>
      </c>
    </row>
    <row r="19" ht="15" customHeight="1">
      <c r="B19" s="16" t="inlineStr">
        <is>
          <t>15. The gap: contract price less your value (question 8).</t>
        </is>
      </c>
      <c r="C19" s="20">
        <f>Build!$C$48-C12</f>
        <v/>
      </c>
      <c r="D19" s="6" t="inlineStr">
        <is>
          <t>The gap is a fact about the contract, not a verdict on either number.</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F22"/>
  <sheetViews>
    <sheetView showGridLines="0" workbookViewId="0">
      <selection activeCell="A1" sqref="A1"/>
    </sheetView>
  </sheetViews>
  <sheetFormatPr baseColWidth="8" defaultRowHeight="15"/>
  <cols>
    <col width="2" customWidth="1" min="1" max="1"/>
    <col width="10" customWidth="1" min="2" max="2"/>
    <col width="16" customWidth="1" min="3" max="3"/>
    <col width="16" customWidth="1" min="4" max="4"/>
    <col width="12" customWidth="1" min="5" max="5"/>
    <col width="14" customWidth="1" min="6" max="6"/>
  </cols>
  <sheetData>
    <row r="1" ht="6" customHeight="1"/>
    <row r="2">
      <c r="B2" s="5" t="inlineStr">
        <is>
          <t>Score: your answers against the key</t>
        </is>
      </c>
    </row>
    <row r="3">
      <c r="B3" s="6" t="inlineStr">
        <is>
          <t>Correct within the tolerance shown. Blank answers count as not yet answered.</t>
        </is>
      </c>
    </row>
    <row r="5">
      <c r="B5" s="23" t="inlineStr">
        <is>
          <t>Question</t>
        </is>
      </c>
      <c r="C5" s="24" t="inlineStr">
        <is>
          <t>Your answer</t>
        </is>
      </c>
      <c r="D5" s="24" t="inlineStr">
        <is>
          <t>Key</t>
        </is>
      </c>
      <c r="E5" s="24" t="inlineStr">
        <is>
          <t>Tolerance</t>
        </is>
      </c>
      <c r="F5" s="24" t="inlineStr">
        <is>
          <t>Mark</t>
        </is>
      </c>
    </row>
    <row r="6">
      <c r="B6" s="7" t="inlineStr">
        <is>
          <t>1</t>
        </is>
      </c>
      <c r="C6" s="25">
        <f>IF(Build!C51="","",Build!C51)</f>
        <v/>
      </c>
      <c r="D6" s="25">
        <f>'Answer Key'!C5</f>
        <v/>
      </c>
      <c r="E6" s="26" t="n">
        <v>0.5</v>
      </c>
      <c r="F6" s="27">
        <f>IF(C6="","not answered",IF(ISNUMBER(C6),IF(ABS(C6-D6)&lt;=E6,"correct","wrong"),"wrong"))</f>
        <v/>
      </c>
    </row>
    <row r="7">
      <c r="B7" s="7" t="inlineStr">
        <is>
          <t>2</t>
        </is>
      </c>
      <c r="C7" s="25">
        <f>IF(Build!C52="","",Build!C52)</f>
        <v/>
      </c>
      <c r="D7" s="25">
        <f>'Answer Key'!C6</f>
        <v/>
      </c>
      <c r="E7" s="26" t="n">
        <v>0.5</v>
      </c>
      <c r="F7" s="27">
        <f>IF(C7="","not answered",IF(ISNUMBER(C7),IF(ABS(C7-D7)&lt;=E7,"correct","wrong"),"wrong"))</f>
        <v/>
      </c>
    </row>
    <row r="8">
      <c r="B8" s="7" t="inlineStr">
        <is>
          <t>3</t>
        </is>
      </c>
      <c r="C8" s="28">
        <f>IF(Build!C53="","",Build!C53)</f>
        <v/>
      </c>
      <c r="D8" s="28">
        <f>'Answer Key'!C7</f>
        <v/>
      </c>
      <c r="E8" s="26" t="n">
        <v>0.0005</v>
      </c>
      <c r="F8" s="27">
        <f>IF(C8="","not answered",IF(ISNUMBER(C8),IF(ABS(C8-D8)&lt;=E8,"correct","wrong"),"wrong"))</f>
        <v/>
      </c>
    </row>
    <row r="9">
      <c r="B9" s="7" t="inlineStr">
        <is>
          <t>4</t>
        </is>
      </c>
      <c r="C9" s="29">
        <f>IF(Build!C54="","",Build!C54)</f>
        <v/>
      </c>
      <c r="D9" s="29">
        <f>'Answer Key'!C8</f>
        <v/>
      </c>
      <c r="E9" s="26" t="n">
        <v>5e-05</v>
      </c>
      <c r="F9" s="27">
        <f>IF(C9="","not answered",IF(ISNUMBER(C9),IF(ABS(C9-D9)&lt;=E9,"correct","wrong"),"wrong"))</f>
        <v/>
      </c>
    </row>
    <row r="10">
      <c r="B10" s="7" t="inlineStr">
        <is>
          <t>5</t>
        </is>
      </c>
      <c r="C10" s="29">
        <f>IF(Build!C55="","",Build!C55)</f>
        <v/>
      </c>
      <c r="D10" s="29">
        <f>'Answer Key'!C9</f>
        <v/>
      </c>
      <c r="E10" s="26" t="n">
        <v>5e-05</v>
      </c>
      <c r="F10" s="27">
        <f>IF(C10="","not answered",IF(ISNUMBER(C10),IF(ABS(C10-D10)&lt;=E10,"correct","wrong"),"wrong"))</f>
        <v/>
      </c>
    </row>
    <row r="11">
      <c r="B11" s="7" t="inlineStr">
        <is>
          <t>6</t>
        </is>
      </c>
      <c r="C11" s="29">
        <f>IF(Build!C56="","",Build!C56)</f>
        <v/>
      </c>
      <c r="D11" s="29">
        <f>'Answer Key'!C10</f>
        <v/>
      </c>
      <c r="E11" s="26" t="n">
        <v>5e-05</v>
      </c>
      <c r="F11" s="27">
        <f>IF(C11="","not answered",IF(ISNUMBER(C11),IF(ABS(C11-D11)&lt;=E11,"correct","wrong"),"wrong"))</f>
        <v/>
      </c>
    </row>
    <row r="12">
      <c r="B12" s="7" t="inlineStr">
        <is>
          <t>7</t>
        </is>
      </c>
      <c r="C12" s="29">
        <f>IF(Build!C57="","",Build!C57)</f>
        <v/>
      </c>
      <c r="D12" s="29">
        <f>'Answer Key'!C11</f>
        <v/>
      </c>
      <c r="E12" s="26" t="n">
        <v>1e-05</v>
      </c>
      <c r="F12" s="27">
        <f>IF(C12="","not answered",IF(ISNUMBER(C12),IF(ABS(C12-D12)&lt;=E12,"correct","wrong"),"wrong"))</f>
        <v/>
      </c>
    </row>
    <row r="13">
      <c r="B13" s="7" t="inlineStr">
        <is>
          <t>8</t>
        </is>
      </c>
      <c r="C13" s="25">
        <f>IF(Build!C58="","",Build!C58)</f>
        <v/>
      </c>
      <c r="D13" s="25">
        <f>'Answer Key'!C12</f>
        <v/>
      </c>
      <c r="E13" s="26" t="n">
        <v>0.5</v>
      </c>
      <c r="F13" s="27">
        <f>IF(C13="","not answered",IF(ISNUMBER(C13),IF(ABS(C13-D13)&lt;=E13,"correct","wrong"),"wrong"))</f>
        <v/>
      </c>
    </row>
    <row r="14">
      <c r="B14" s="7" t="inlineStr">
        <is>
          <t>9</t>
        </is>
      </c>
      <c r="C14" s="25">
        <f>IF(Build!C59="","",Build!C59)</f>
        <v/>
      </c>
      <c r="D14" s="25">
        <f>'Answer Key'!C13</f>
        <v/>
      </c>
      <c r="E14" s="26" t="n">
        <v>0.5</v>
      </c>
      <c r="F14" s="27">
        <f>IF(C14="","not answered",IF(ISNUMBER(C14),IF(ABS(C14-D14)&lt;=E14,"correct","wrong"),"wrong"))</f>
        <v/>
      </c>
    </row>
    <row r="15">
      <c r="B15" s="7" t="inlineStr">
        <is>
          <t>10</t>
        </is>
      </c>
      <c r="C15" s="25">
        <f>IF(Build!C60="","",Build!C60)</f>
        <v/>
      </c>
      <c r="D15" s="25">
        <f>'Answer Key'!C14</f>
        <v/>
      </c>
      <c r="E15" s="26" t="n">
        <v>0.5</v>
      </c>
      <c r="F15" s="27">
        <f>IF(C15="","not answered",IF(ISNUMBER(C15),IF(ABS(C15-D15)&lt;=E15,"correct","wrong"),"wrong"))</f>
        <v/>
      </c>
    </row>
    <row r="16">
      <c r="B16" s="7" t="inlineStr">
        <is>
          <t>11</t>
        </is>
      </c>
      <c r="C16" s="25">
        <f>IF(Build!C61="","",Build!C61)</f>
        <v/>
      </c>
      <c r="D16" s="25">
        <f>'Answer Key'!C15</f>
        <v/>
      </c>
      <c r="E16" s="26" t="n">
        <v>0.5</v>
      </c>
      <c r="F16" s="27">
        <f>IF(C16="","not answered",IF(ISNUMBER(C16),IF(ABS(C16-D16)&lt;=E16,"correct","wrong"),"wrong"))</f>
        <v/>
      </c>
    </row>
    <row r="17">
      <c r="B17" s="7" t="inlineStr">
        <is>
          <t>12</t>
        </is>
      </c>
      <c r="C17" s="25">
        <f>IF(Build!C62="","",Build!C62)</f>
        <v/>
      </c>
      <c r="D17" s="25">
        <f>'Answer Key'!C16</f>
        <v/>
      </c>
      <c r="E17" s="26" t="n">
        <v>0.5</v>
      </c>
      <c r="F17" s="27">
        <f>IF(C17="","not answered",IF(ISNUMBER(C17),IF(ABS(C17-D17)&lt;=E17,"correct","wrong"),"wrong"))</f>
        <v/>
      </c>
    </row>
    <row r="18">
      <c r="B18" s="7" t="inlineStr">
        <is>
          <t>13</t>
        </is>
      </c>
      <c r="C18" s="25">
        <f>IF(Build!C63="","",Build!C63)</f>
        <v/>
      </c>
      <c r="D18" s="25">
        <f>'Answer Key'!C17</f>
        <v/>
      </c>
      <c r="E18" s="26" t="n">
        <v>0.5</v>
      </c>
      <c r="F18" s="27">
        <f>IF(C18="","not answered",IF(ISNUMBER(C18),IF(ABS(C18-D18)&lt;=E18,"correct","wrong"),"wrong"))</f>
        <v/>
      </c>
    </row>
    <row r="19">
      <c r="B19" s="7" t="inlineStr">
        <is>
          <t>14</t>
        </is>
      </c>
      <c r="C19" s="25">
        <f>IF(Build!C64="","",Build!C64)</f>
        <v/>
      </c>
      <c r="D19" s="25">
        <f>'Answer Key'!C18</f>
        <v/>
      </c>
      <c r="E19" s="26" t="n">
        <v>1</v>
      </c>
      <c r="F19" s="27">
        <f>IF(C19="","not answered",IF(ISNUMBER(C19),IF(ABS(C19-D19)&lt;=E19,"correct","wrong"),"wrong"))</f>
        <v/>
      </c>
    </row>
    <row r="20">
      <c r="B20" s="7" t="inlineStr">
        <is>
          <t>15</t>
        </is>
      </c>
      <c r="C20" s="25">
        <f>IF(Build!C65="","",Build!C65)</f>
        <v/>
      </c>
      <c r="D20" s="25">
        <f>'Answer Key'!C19</f>
        <v/>
      </c>
      <c r="E20" s="26" t="n">
        <v>0.5</v>
      </c>
      <c r="F20" s="27">
        <f>IF(C20="","not answered",IF(ISNUMBER(C20),IF(ABS(C20-D20)&lt;=E20,"correct","wrong"),"wrong"))</f>
        <v/>
      </c>
    </row>
    <row r="22">
      <c r="B22" s="30" t="inlineStr">
        <is>
          <t>Score</t>
        </is>
      </c>
      <c r="C22" s="31">
        <f>COUNTIF(F6:F20,"correct")</f>
        <v/>
      </c>
      <c r="D22" s="7" t="inlineStr">
        <is>
          <t>out of 15</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H21"/>
  <sheetViews>
    <sheetView showGridLines="0" workbookViewId="0">
      <selection activeCell="A1" sqref="A1"/>
    </sheetView>
  </sheetViews>
  <sheetFormatPr baseColWidth="8" defaultRowHeight="15"/>
  <cols>
    <col width="2" customWidth="1" min="1" max="1"/>
    <col width="6" customWidth="1" min="2" max="2"/>
    <col width="62" customWidth="1" min="3" max="3"/>
    <col width="16" customWidth="1" min="4" max="4"/>
    <col width="16" customWidth="1" min="5" max="5"/>
    <col width="12" customWidth="1" min="6" max="6"/>
    <col width="12" customWidth="1" min="7" max="7"/>
    <col width="10" customWidth="1" min="8" max="8"/>
  </cols>
  <sheetData>
    <row r="1" ht="6" customHeight="1"/>
    <row r="2">
      <c r="B2" s="5" t="inlineStr">
        <is>
          <t>Checks: the Answer Key against the figures computed outside the workbook</t>
        </is>
      </c>
    </row>
    <row r="3">
      <c r="B3" s="6" t="inlineStr">
        <is>
          <t>Overall status reads PASS only if every check passes; an error value counts as FAIL.</t>
        </is>
      </c>
    </row>
    <row r="4">
      <c r="C4" s="30" t="inlineStr">
        <is>
          <t>Overall status</t>
        </is>
      </c>
      <c r="D4" s="27">
        <f>IF(COUNTIF(H7:H21,"PASS")=15,"PASS","FAIL")</f>
        <v/>
      </c>
    </row>
    <row r="6">
      <c r="B6" s="23" t="inlineStr">
        <is>
          <t>#</t>
        </is>
      </c>
      <c r="C6" s="24" t="inlineStr">
        <is>
          <t>Answer</t>
        </is>
      </c>
      <c r="D6" s="24" t="inlineStr">
        <is>
          <t>Expected</t>
        </is>
      </c>
      <c r="E6" s="24" t="inlineStr">
        <is>
          <t>Key</t>
        </is>
      </c>
      <c r="F6" s="24" t="inlineStr">
        <is>
          <t>Difference</t>
        </is>
      </c>
      <c r="G6" s="24" t="inlineStr">
        <is>
          <t>Tolerance</t>
        </is>
      </c>
      <c r="H6" s="24" t="inlineStr">
        <is>
          <t>Status</t>
        </is>
      </c>
    </row>
    <row r="7">
      <c r="B7" s="32" t="inlineStr">
        <is>
          <t>1. Effective gross income: rents at market plus other income, less vac</t>
        </is>
      </c>
      <c r="D7" s="26" t="n">
        <v>552268.7999999999</v>
      </c>
      <c r="E7" s="33">
        <f>'Answer Key'!C5</f>
        <v/>
      </c>
      <c r="F7" s="33">
        <f>IF(ISNUMBER(E7),E7-D7,"n/a")</f>
        <v/>
      </c>
      <c r="G7" s="26" t="n">
        <v>0.5522687999999999</v>
      </c>
      <c r="H7" s="27">
        <f>IF(ISNUMBER(E7),IF(ABS(E7-D7)&lt;=G7+1E-12,"PASS","FAIL"),"FAIL")</f>
        <v/>
      </c>
    </row>
    <row r="8">
      <c r="B8" s="32" t="inlineStr">
        <is>
          <t>2. Net operating income: EGI less the expense lines (per unit x units)</t>
        </is>
      </c>
      <c r="D8" s="26" t="n">
        <v>345378.048</v>
      </c>
      <c r="E8" s="33">
        <f>'Answer Key'!C6</f>
        <v/>
      </c>
      <c r="F8" s="33">
        <f>IF(ISNUMBER(E8),E8-D8,"n/a")</f>
        <v/>
      </c>
      <c r="G8" s="26" t="n">
        <v>0.3453780479999999</v>
      </c>
      <c r="H8" s="27">
        <f>IF(ISNUMBER(E8),IF(ABS(E8-D8)&lt;=G8+1E-12,"PASS","FAIL"),"FAIL")</f>
        <v/>
      </c>
    </row>
    <row r="9">
      <c r="B9" s="32" t="inlineStr">
        <is>
          <t>3. Operating expense ratio: total expenses / EGI.</t>
        </is>
      </c>
      <c r="D9" s="26" t="n">
        <v>0.3746196634682242</v>
      </c>
      <c r="E9" s="33">
        <f>'Answer Key'!C7</f>
        <v/>
      </c>
      <c r="F9" s="33">
        <f>IF(ISNUMBER(E9),E9-D9,"n/a")</f>
        <v/>
      </c>
      <c r="G9" s="26" t="n">
        <v>1e-06</v>
      </c>
      <c r="H9" s="27">
        <f>IF(ISNUMBER(E9),IF(ABS(E9-D9)&lt;=G9+1E-12,"PASS","FAIL"),"FAIL")</f>
        <v/>
      </c>
    </row>
    <row r="10">
      <c r="B10" s="32" t="inlineStr">
        <is>
          <t>4. Cap rate extracted from sale A (its NOI is already on the appraiser</t>
        </is>
      </c>
      <c r="D10" s="26" t="n">
        <v>0.059</v>
      </c>
      <c r="E10" s="33">
        <f>'Answer Key'!C8</f>
        <v/>
      </c>
      <c r="F10" s="33">
        <f>IF(ISNUMBER(E10),E10-D10,"n/a")</f>
        <v/>
      </c>
      <c r="G10" s="26" t="n">
        <v>1e-06</v>
      </c>
      <c r="H10" s="27">
        <f>IF(ISNUMBER(E10),IF(ABS(E10-D10)&lt;=G10+1E-12,"PASS","FAIL"),"FAIL")</f>
        <v/>
      </c>
    </row>
    <row r="11">
      <c r="B11" s="32" t="inlineStr">
        <is>
          <t>5. Cap rate extracted from sale B.</t>
        </is>
      </c>
      <c r="D11" s="26" t="n">
        <v>0.062</v>
      </c>
      <c r="E11" s="33">
        <f>'Answer Key'!C9</f>
        <v/>
      </c>
      <c r="F11" s="33">
        <f>IF(ISNUMBER(E11),E11-D11,"n/a")</f>
        <v/>
      </c>
      <c r="G11" s="26" t="n">
        <v>1e-06</v>
      </c>
      <c r="H11" s="27">
        <f>IF(ISNUMBER(E11),IF(ABS(E11-D11)&lt;=G11+1E-12,"PASS","FAIL"),"FAIL")</f>
        <v/>
      </c>
    </row>
    <row r="12">
      <c r="B12" s="32" t="inlineStr">
        <is>
          <t>6. Cap rate extracted from sale C.</t>
        </is>
      </c>
      <c r="D12" s="26" t="n">
        <v>0.0605</v>
      </c>
      <c r="E12" s="33">
        <f>'Answer Key'!C10</f>
        <v/>
      </c>
      <c r="F12" s="33">
        <f>IF(ISNUMBER(E12),E12-D12,"n/a")</f>
        <v/>
      </c>
      <c r="G12" s="26" t="n">
        <v>1e-06</v>
      </c>
      <c r="H12" s="27">
        <f>IF(ISNUMBER(E12),IF(ABS(E12-D12)&lt;=G12+1E-12,"PASS","FAIL"),"FAIL")</f>
        <v/>
      </c>
    </row>
    <row r="13">
      <c r="B13" s="32" t="inlineStr">
        <is>
          <t>7. The concluded cap rate: the mean of the three, rounded to the neare</t>
        </is>
      </c>
      <c r="D13" s="26" t="n">
        <v>0.06</v>
      </c>
      <c r="E13" s="33">
        <f>'Answer Key'!C11</f>
        <v/>
      </c>
      <c r="F13" s="33">
        <f>IF(ISNUMBER(E13),E13-D13,"n/a")</f>
        <v/>
      </c>
      <c r="G13" s="26" t="n">
        <v>1e-06</v>
      </c>
      <c r="H13" s="27">
        <f>IF(ISNUMBER(E13),IF(ABS(E13-D13)&lt;=G13+1E-12,"PASS","FAIL"),"FAIL")</f>
        <v/>
      </c>
    </row>
    <row r="14">
      <c r="B14" s="32" t="inlineStr">
        <is>
          <t>8. Value by direct capitalization: NOI / concluded rate.</t>
        </is>
      </c>
      <c r="D14" s="26" t="n">
        <v>5756300.8</v>
      </c>
      <c r="E14" s="33">
        <f>'Answer Key'!C12</f>
        <v/>
      </c>
      <c r="F14" s="33">
        <f>IF(ISNUMBER(E14),E14-D14,"n/a")</f>
        <v/>
      </c>
      <c r="G14" s="26" t="n">
        <v>5.7563008</v>
      </c>
      <c r="H14" s="27">
        <f>IF(ISNUMBER(E14),IF(ABS(E14-D14)&lt;=G14+1E-12,"PASS","FAIL"),"FAIL")</f>
        <v/>
      </c>
    </row>
    <row r="15">
      <c r="B15" s="32" t="inlineStr">
        <is>
          <t>9. That value per unit.</t>
        </is>
      </c>
      <c r="D15" s="26" t="n">
        <v>143907.52</v>
      </c>
      <c r="E15" s="33">
        <f>'Answer Key'!C13</f>
        <v/>
      </c>
      <c r="F15" s="33">
        <f>IF(ISNUMBER(E15),E15-D15,"n/a")</f>
        <v/>
      </c>
      <c r="G15" s="26" t="n">
        <v>0.14390752</v>
      </c>
      <c r="H15" s="27">
        <f>IF(ISNUMBER(E15),IF(ABS(E15-D15)&lt;=G15+1E-12,"PASS","FAIL"),"FAIL")</f>
        <v/>
      </c>
    </row>
    <row r="16">
      <c r="B16" s="32" t="inlineStr">
        <is>
          <t>10. Sale A adjusted, per unit: price per unit x (1 + monthly rate x mo</t>
        </is>
      </c>
      <c r="D16" s="26" t="n">
        <v>140301.5</v>
      </c>
      <c r="E16" s="33">
        <f>'Answer Key'!C14</f>
        <v/>
      </c>
      <c r="F16" s="33">
        <f>IF(ISNUMBER(E16),E16-D16,"n/a")</f>
        <v/>
      </c>
      <c r="G16" s="26" t="n">
        <v>0.1403015</v>
      </c>
      <c r="H16" s="27">
        <f>IF(ISNUMBER(E16),IF(ABS(E16-D16)&lt;=G16+1E-12,"PASS","FAIL"),"FAIL")</f>
        <v/>
      </c>
    </row>
    <row r="17">
      <c r="B17" s="32" t="inlineStr">
        <is>
          <t>11. Sale B adjusted, per unit: the same, with location and size percen</t>
        </is>
      </c>
      <c r="D17" s="26" t="n">
        <v>134546.6</v>
      </c>
      <c r="E17" s="33">
        <f>'Answer Key'!C15</f>
        <v/>
      </c>
      <c r="F17" s="33">
        <f>IF(ISNUMBER(E17),E17-D17,"n/a")</f>
        <v/>
      </c>
      <c r="G17" s="26" t="n">
        <v>0.1345466</v>
      </c>
      <c r="H17" s="27">
        <f>IF(ISNUMBER(E17),IF(ABS(E17-D17)&lt;=G17+1E-12,"PASS","FAIL"),"FAIL")</f>
        <v/>
      </c>
    </row>
    <row r="18">
      <c r="B18" s="32" t="inlineStr">
        <is>
          <t>12. Land value: allowable units x price per allowable unit.</t>
        </is>
      </c>
      <c r="D18" s="26" t="n">
        <v>696000</v>
      </c>
      <c r="E18" s="33">
        <f>'Answer Key'!C16</f>
        <v/>
      </c>
      <c r="F18" s="33">
        <f>IF(ISNUMBER(E18),E18-D18,"n/a")</f>
        <v/>
      </c>
      <c r="G18" s="26" t="n">
        <v>0.696</v>
      </c>
      <c r="H18" s="27">
        <f>IF(ISNUMBER(E18),IF(ABS(E18-D18)&lt;=G18+1E-12,"PASS","FAIL"),"FAIL")</f>
        <v/>
      </c>
    </row>
    <row r="19">
      <c r="B19" s="32" t="inlineStr">
        <is>
          <t>13. Incurable physical depreciation by age-life on the cost new given:</t>
        </is>
      </c>
      <c r="D19" s="26" t="n">
        <v>2072000</v>
      </c>
      <c r="E19" s="33">
        <f>'Answer Key'!C17</f>
        <v/>
      </c>
      <c r="F19" s="33">
        <f>IF(ISNUMBER(E19),E19-D19,"n/a")</f>
        <v/>
      </c>
      <c r="G19" s="26" t="n">
        <v>2.072</v>
      </c>
      <c r="H19" s="27">
        <f>IF(ISNUMBER(E19),IF(ABS(E19-D19)&lt;=G19+1E-12,"PASS","FAIL"),"FAIL")</f>
        <v/>
      </c>
    </row>
    <row r="20">
      <c r="B20" s="32" t="inlineStr">
        <is>
          <t xml:space="preserve">14. The loan: the lesser of 65 percent of your value (question 8) and </t>
        </is>
      </c>
      <c r="D20" s="26" t="n">
        <v>3642836.268279637</v>
      </c>
      <c r="E20" s="33">
        <f>'Answer Key'!C18</f>
        <v/>
      </c>
      <c r="F20" s="33">
        <f>IF(ISNUMBER(E20),E20-D20,"n/a")</f>
        <v/>
      </c>
      <c r="G20" s="26" t="n">
        <v>3.642836268279637</v>
      </c>
      <c r="H20" s="27">
        <f>IF(ISNUMBER(E20),IF(ABS(E20-D20)&lt;=G20+1E-12,"PASS","FAIL"),"FAIL")</f>
        <v/>
      </c>
    </row>
    <row r="21">
      <c r="B21" s="32" t="inlineStr">
        <is>
          <t>15. The gap: contract price less your value (question 8).</t>
        </is>
      </c>
      <c r="D21" s="26" t="n">
        <v>343699.2000000002</v>
      </c>
      <c r="E21" s="33">
        <f>'Answer Key'!C19</f>
        <v/>
      </c>
      <c r="F21" s="33">
        <f>IF(ISNUMBER(E21),E21-D21,"n/a")</f>
        <v/>
      </c>
      <c r="G21" s="26" t="n">
        <v>0.3436992000000001</v>
      </c>
      <c r="H21" s="27">
        <f>IF(ISNUMBER(E21),IF(ABS(E21-D21)&lt;=G21+1E-12,"PASS","FAIL"),"FAIL")</f>
        <v/>
      </c>
    </row>
  </sheetData>
  <conditionalFormatting sqref="H7:H21">
    <cfRule type="cellIs" priority="1" operator="equal" dxfId="0">
      <formula>"FAIL"</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2026-09-25T20:27:58Z</dcterms:created>
  <dcterms:modified xmlns:dcterms="http://purl.org/dc/terms/" xmlns:xsi="http://www.w3.org/2001/XMLSchema-instance" xsi:type="dcterms:W3CDTF">2026-09-25T20:27:58Z</dcterms:modified>
</cp:coreProperties>
</file>