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Operating statement" sheetId="2" state="visible" r:id="rId2"/>
    <sheet xmlns:r="http://schemas.openxmlformats.org/officeDocument/2006/relationships" name="2. Sales grid" sheetId="3" state="visible" r:id="rId3"/>
    <sheet xmlns:r="http://schemas.openxmlformats.org/officeDocument/2006/relationships" name="3. Cost approach" sheetId="4" state="visible" r:id="rId4"/>
    <sheet xmlns:r="http://schemas.openxmlformats.org/officeDocument/2006/relationships" name="4. Value to price bridge" sheetId="5" state="visible" r:id="rId5"/>
    <sheet xmlns:r="http://schemas.openxmlformats.org/officeDocument/2006/relationships" name="5. 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-&quot;$&quot;#,##0;&quot;$&quot;0"/>
    <numFmt numFmtId="165" formatCode="0.0%"/>
    <numFmt numFmtId="166" formatCode="#,##0.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B6475"/>
    </font>
    <font>
      <name val="Calibri"/>
    </font>
    <font>
      <name val="Calibri"/>
      <b val="1"/>
    </font>
    <font>
      <name val="Calibri"/>
      <b val="1"/>
      <color rgb="00FFFFFF"/>
    </font>
    <font>
      <name val="Calibri"/>
      <color rgb="001F4FB4"/>
    </font>
  </fonts>
  <fills count="6">
    <fill>
      <patternFill/>
    </fill>
    <fill>
      <patternFill patternType="gray125"/>
    </fill>
    <fill>
      <patternFill patternType="solid">
        <fgColor rgb="00DCE3ED"/>
      </patternFill>
    </fill>
    <fill>
      <patternFill patternType="solid">
        <fgColor rgb="0016213A"/>
      </patternFill>
    </fill>
    <fill>
      <patternFill patternType="solid">
        <fgColor rgb="00FFF2CC"/>
      </patternFill>
    </fill>
    <fill>
      <patternFill patternType="solid">
        <fgColor rgb="00EFF3F8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2" borderId="1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4" borderId="1" pivotButton="0" quotePrefix="0" xfId="0"/>
    <xf numFmtId="1" fontId="6" fillId="4" borderId="1" pivotButton="0" quotePrefix="0" xfId="0"/>
    <xf numFmtId="3" fontId="6" fillId="4" borderId="1" pivotButton="0" quotePrefix="0" xfId="0"/>
    <xf numFmtId="164" fontId="6" fillId="4" borderId="1" pivotButton="0" quotePrefix="0" xfId="0"/>
    <xf numFmtId="164" fontId="3" fillId="5" borderId="1" pivotButton="0" quotePrefix="0" xfId="0"/>
    <xf numFmtId="0" fontId="4" fillId="0" borderId="1" pivotButton="0" quotePrefix="0" xfId="0"/>
    <xf numFmtId="1" fontId="4" fillId="5" borderId="1" pivotButton="0" quotePrefix="0" xfId="0"/>
    <xf numFmtId="3" fontId="3" fillId="5" borderId="1" pivotButton="0" quotePrefix="0" xfId="0"/>
    <xf numFmtId="164" fontId="4" fillId="5" borderId="1" pivotButton="0" quotePrefix="0" xfId="0"/>
    <xf numFmtId="0" fontId="3" fillId="0" borderId="1" pivotButton="0" quotePrefix="0" xfId="0"/>
    <xf numFmtId="165" fontId="6" fillId="4" borderId="1" pivotButton="0" quotePrefix="0" xfId="0"/>
    <xf numFmtId="10" fontId="6" fillId="4" borderId="1" pivotButton="0" quotePrefix="0" xfId="0"/>
    <xf numFmtId="9" fontId="6" fillId="4" borderId="1" pivotButton="0" quotePrefix="0" xfId="0"/>
    <xf numFmtId="165" fontId="3" fillId="5" borderId="1" pivotButton="0" quotePrefix="0" xfId="0"/>
    <xf numFmtId="0" fontId="3" fillId="5" borderId="1" pivotButton="0" quotePrefix="0" xfId="0"/>
    <xf numFmtId="4" fontId="3" fillId="5" borderId="1" pivotButton="0" quotePrefix="0" xfId="0"/>
    <xf numFmtId="166" fontId="6" fillId="4" borderId="1" pivotButton="0" quotePrefix="0" xfId="0"/>
    <xf numFmtId="10" fontId="3" fillId="5" borderId="1" pivotButton="0" quotePrefix="0" xfId="0"/>
    <xf numFmtId="0" fontId="4" fillId="5" borderId="1" pivotButton="0" quotePrefix="0" xfId="0"/>
    <xf numFmtId="0" fontId="3" fillId="0" borderId="1" applyAlignment="1" pivotButton="0" quotePrefix="0" xfId="0">
      <alignment horizontal="center" vertical="top"/>
    </xf>
    <xf numFmtId="1" fontId="3" fillId="5" borderId="1" pivotButton="0" quotePrefix="0" xfId="0"/>
  </cellXfs>
  <cellStyles count="1">
    <cellStyle name="Normal" xfId="0" builtinId="0" hidden="0"/>
  </cellStyles>
  <dxfs count="1">
    <dxf>
      <font>
        <name val="Calibri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 ht="6" customHeight="1"/>
    <row r="2">
      <c r="B2" s="1" t="inlineStr">
        <is>
          <t>Real Estate Appraisal: blank working sheets</t>
        </is>
      </c>
    </row>
    <row r="3">
      <c r="B3" s="2" t="inlineStr">
        <is>
          <t>Julian R. Sterling. julianrsterling.com/appraisal. No macros, nothing locked or hidden.</t>
        </is>
      </c>
    </row>
    <row r="4">
      <c r="B4" s="3" t="inlineStr"/>
    </row>
    <row r="5">
      <c r="B5" s="4" t="inlineStr">
        <is>
          <t>How to use</t>
        </is>
      </c>
    </row>
    <row r="6" ht="30" customHeight="1">
      <c r="B6" s="3" t="inlineStr">
        <is>
          <t>Yellow cells with blue type are inputs, and every one of them is empty. Grey cells are formulas: they show nothing until their inputs are filled, never an error. Adjustment cells left empty count as zero. Save a copy before you start.</t>
        </is>
      </c>
    </row>
    <row r="7" ht="30" customHeight="1">
      <c r="B7" s="3" t="inlineStr">
        <is>
          <t>1. Operating statement: the rent roll to the appraiser's NOI, then direct capitalization as stabilized and as is, with the rounding the appraiser applies (Chapters 5 and 7).</t>
        </is>
      </c>
    </row>
    <row r="8" ht="30" customHeight="1">
      <c r="B8" s="3" t="inlineStr">
        <is>
          <t>2. Sales grid: up to five comparables in the model's sequence: financing, conditions of sale, expenditures after sale, market conditions, then the property adjustments on the time-adjusted price (Chapter 9).</t>
        </is>
      </c>
    </row>
    <row r="9" ht="15" customHeight="1">
      <c r="B9" s="3" t="inlineStr">
        <is>
          <t>3. Cost approach: land, replacement cost new, physical, functional and external depreciation (Chapter 11).</t>
        </is>
      </c>
    </row>
    <row r="10" ht="30" customHeight="1">
      <c r="B10" s="3" t="inlineStr">
        <is>
          <t>4. Value to price bridge: the eight components between an appraised value and a contract price, each from its own inputs, the explained part and the residual (Chapters 13 to 16).</t>
        </is>
      </c>
    </row>
    <row r="11" ht="30" customHeight="1">
      <c r="B11" s="3" t="inlineStr">
        <is>
          <t>5. Checks: counts the inputs still empty on each sheet and confirms that no formula returns an error and that the sheets hold together.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5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4" customWidth="1" min="3" max="3"/>
    <col width="14" customWidth="1" min="4" max="4"/>
    <col width="16" customWidth="1" min="5" max="5"/>
    <col width="16" customWidth="1" min="6" max="6"/>
    <col width="18" customWidth="1" min="7" max="7"/>
    <col width="18" customWidth="1" min="8" max="8"/>
    <col width="30" customWidth="1" min="9" max="9"/>
  </cols>
  <sheetData>
    <row r="1" ht="6" customHeight="1"/>
    <row r="2">
      <c r="B2" s="5" t="inlineStr">
        <is>
          <t>Operating statement and direct capitalization</t>
        </is>
      </c>
    </row>
    <row r="3">
      <c r="B3" s="6" t="inlineStr">
        <is>
          <t>Fill the rent roll, the allowances and the expense lines per unit. NOI on the appraiser's basis: market rents, a market management fee and reserves.</t>
        </is>
      </c>
    </row>
    <row r="5">
      <c r="B5" s="7" t="inlineStr">
        <is>
          <t>Rent roll (rents a month per unit)</t>
        </is>
      </c>
      <c r="C5" s="8" t="n"/>
      <c r="D5" s="8" t="n"/>
      <c r="E5" s="8" t="n"/>
      <c r="F5" s="8" t="n"/>
      <c r="G5" s="8" t="n"/>
      <c r="H5" s="8" t="n"/>
    </row>
    <row r="6" ht="30" customHeight="1">
      <c r="B6" s="9" t="inlineStr">
        <is>
          <t>Unit type</t>
        </is>
      </c>
      <c r="C6" s="10" t="inlineStr">
        <is>
          <t>Units</t>
        </is>
      </c>
      <c r="D6" s="10" t="inlineStr">
        <is>
          <t>Square feet</t>
        </is>
      </c>
      <c r="E6" s="10" t="inlineStr">
        <is>
          <t>Market rent</t>
        </is>
      </c>
      <c r="F6" s="10" t="inlineStr">
        <is>
          <t>Contract rent</t>
        </is>
      </c>
      <c r="G6" s="10" t="inlineStr">
        <is>
          <t>Market rent a year</t>
        </is>
      </c>
      <c r="H6" s="10" t="inlineStr">
        <is>
          <t>Contract rent a year</t>
        </is>
      </c>
    </row>
    <row r="7">
      <c r="B7" s="11" t="n"/>
      <c r="C7" s="12" t="n"/>
      <c r="D7" s="13" t="n"/>
      <c r="E7" s="14" t="n"/>
      <c r="F7" s="14" t="n"/>
      <c r="G7" s="15">
        <f>IF(OR(C7="",E7=""),"",C7*E7*12)</f>
        <v/>
      </c>
      <c r="H7" s="15">
        <f>IF(OR(C7="",F7=""),"",C7*F7*12)</f>
        <v/>
      </c>
    </row>
    <row r="8">
      <c r="B8" s="11" t="n"/>
      <c r="C8" s="12" t="n"/>
      <c r="D8" s="13" t="n"/>
      <c r="E8" s="14" t="n"/>
      <c r="F8" s="14" t="n"/>
      <c r="G8" s="15">
        <f>IF(OR(C8="",E8=""),"",C8*E8*12)</f>
        <v/>
      </c>
      <c r="H8" s="15">
        <f>IF(OR(C8="",F8=""),"",C8*F8*12)</f>
        <v/>
      </c>
    </row>
    <row r="9">
      <c r="B9" s="11" t="n"/>
      <c r="C9" s="12" t="n"/>
      <c r="D9" s="13" t="n"/>
      <c r="E9" s="14" t="n"/>
      <c r="F9" s="14" t="n"/>
      <c r="G9" s="15">
        <f>IF(OR(C9="",E9=""),"",C9*E9*12)</f>
        <v/>
      </c>
      <c r="H9" s="15">
        <f>IF(OR(C9="",F9=""),"",C9*F9*12)</f>
        <v/>
      </c>
    </row>
    <row r="10">
      <c r="B10" s="11" t="n"/>
      <c r="C10" s="12" t="n"/>
      <c r="D10" s="13" t="n"/>
      <c r="E10" s="14" t="n"/>
      <c r="F10" s="14" t="n"/>
      <c r="G10" s="15">
        <f>IF(OR(C10="",E10=""),"",C10*E10*12)</f>
        <v/>
      </c>
      <c r="H10" s="15">
        <f>IF(OR(C10="",F10=""),"",C10*F10*12)</f>
        <v/>
      </c>
    </row>
    <row r="11">
      <c r="B11" s="11" t="n"/>
      <c r="C11" s="12" t="n"/>
      <c r="D11" s="13" t="n"/>
      <c r="E11" s="14" t="n"/>
      <c r="F11" s="14" t="n"/>
      <c r="G11" s="15">
        <f>IF(OR(C11="",E11=""),"",C11*E11*12)</f>
        <v/>
      </c>
      <c r="H11" s="15">
        <f>IF(OR(C11="",F11=""),"",C11*F11*12)</f>
        <v/>
      </c>
    </row>
    <row r="12">
      <c r="B12" s="11" t="n"/>
      <c r="C12" s="12" t="n"/>
      <c r="D12" s="13" t="n"/>
      <c r="E12" s="14" t="n"/>
      <c r="F12" s="14" t="n"/>
      <c r="G12" s="15">
        <f>IF(OR(C12="",E12=""),"",C12*E12*12)</f>
        <v/>
      </c>
      <c r="H12" s="15">
        <f>IF(OR(C12="",F12=""),"",C12*F12*12)</f>
        <v/>
      </c>
    </row>
    <row r="13">
      <c r="B13" s="16" t="inlineStr">
        <is>
          <t>Total</t>
        </is>
      </c>
      <c r="C13" s="17">
        <f>IF(COUNT(C7:C12)=0,"",SUM(C7:C12))</f>
        <v/>
      </c>
      <c r="D13" s="18">
        <f>IF(COUNT(C7:C12)=0,"",SUMPRODUCT(C7:C12,D7:D12))</f>
        <v/>
      </c>
      <c r="G13" s="19">
        <f>IF(COUNT(G7:G12)=0,"",SUM(G7:G12))</f>
        <v/>
      </c>
      <c r="H13" s="19">
        <f>IF(COUNT(H7:H12)=0,"",SUM(H7:H12))</f>
        <v/>
      </c>
    </row>
    <row r="15">
      <c r="B15" s="7" t="inlineStr">
        <is>
          <t>Allowances and other income</t>
        </is>
      </c>
      <c r="C15" s="8" t="n"/>
      <c r="D15" s="8" t="n"/>
    </row>
    <row r="16">
      <c r="B16" s="20" t="inlineStr">
        <is>
          <t>Other income per unit a month</t>
        </is>
      </c>
      <c r="C16" s="14" t="n"/>
    </row>
    <row r="17">
      <c r="B17" s="20" t="inlineStr">
        <is>
          <t>Vacancy and collection loss</t>
        </is>
      </c>
      <c r="C17" s="21" t="n"/>
    </row>
    <row r="18">
      <c r="B18" s="20" t="inlineStr">
        <is>
          <t>Management fee, share of EGI</t>
        </is>
      </c>
      <c r="C18" s="21" t="n"/>
    </row>
    <row r="19">
      <c r="B19" s="20" t="inlineStr">
        <is>
          <t>Cap rate</t>
        </is>
      </c>
      <c r="C19" s="22" t="n"/>
    </row>
    <row r="20">
      <c r="B20" s="20" t="inlineStr">
        <is>
          <t>Deferred maintenance (as-is deduction)</t>
        </is>
      </c>
      <c r="C20" s="14" t="n"/>
    </row>
    <row r="21">
      <c r="B21" s="20" t="inlineStr">
        <is>
          <t>Share of one year's loss to lease lost while leases roll (as-is deduction)</t>
        </is>
      </c>
      <c r="C21" s="23" t="n"/>
    </row>
    <row r="22">
      <c r="B22" s="20" t="inlineStr">
        <is>
          <t>Rounding step of the value</t>
        </is>
      </c>
      <c r="C22" s="14" t="n"/>
    </row>
    <row r="24">
      <c r="B24" s="7" t="inlineStr">
        <is>
          <t>Operating expenses per unit a year</t>
        </is>
      </c>
      <c r="C24" s="8" t="n"/>
      <c r="D24" s="8" t="n"/>
    </row>
    <row r="25" ht="22" customHeight="1">
      <c r="B25" s="9" t="inlineStr">
        <is>
          <t>Expense line</t>
        </is>
      </c>
      <c r="C25" s="10" t="inlineStr">
        <is>
          <t>Per unit</t>
        </is>
      </c>
      <c r="D25" s="10" t="inlineStr">
        <is>
          <t>Total</t>
        </is>
      </c>
    </row>
    <row r="26">
      <c r="B26" s="20" t="inlineStr">
        <is>
          <t>Real estate taxes</t>
        </is>
      </c>
      <c r="C26" s="14" t="n"/>
      <c r="D26" s="15">
        <f>IF(OR(C26="",$C$13=""),"",C26*$C$13)</f>
        <v/>
      </c>
    </row>
    <row r="27">
      <c r="B27" s="20" t="inlineStr">
        <is>
          <t>Insurance</t>
        </is>
      </c>
      <c r="C27" s="14" t="n"/>
      <c r="D27" s="15">
        <f>IF(OR(C27="",$C$13=""),"",C27*$C$13)</f>
        <v/>
      </c>
    </row>
    <row r="28">
      <c r="B28" s="20" t="inlineStr">
        <is>
          <t>Utilities</t>
        </is>
      </c>
      <c r="C28" s="14" t="n"/>
      <c r="D28" s="15">
        <f>IF(OR(C28="",$C$13=""),"",C28*$C$13)</f>
        <v/>
      </c>
    </row>
    <row r="29">
      <c r="B29" s="20" t="inlineStr">
        <is>
          <t>Repairs and maintenance</t>
        </is>
      </c>
      <c r="C29" s="14" t="n"/>
      <c r="D29" s="15">
        <f>IF(OR(C29="",$C$13=""),"",C29*$C$13)</f>
        <v/>
      </c>
    </row>
    <row r="30">
      <c r="B30" s="20" t="inlineStr">
        <is>
          <t>Payroll</t>
        </is>
      </c>
      <c r="C30" s="14" t="n"/>
      <c r="D30" s="15">
        <f>IF(OR(C30="",$C$13=""),"",C30*$C$13)</f>
        <v/>
      </c>
    </row>
    <row r="31">
      <c r="B31" s="20" t="inlineStr">
        <is>
          <t>Administrative and marketing</t>
        </is>
      </c>
      <c r="C31" s="14" t="n"/>
      <c r="D31" s="15">
        <f>IF(OR(C31="",$C$13=""),"",C31*$C$13)</f>
        <v/>
      </c>
    </row>
    <row r="32">
      <c r="B32" s="20" t="inlineStr">
        <is>
          <t>Turnover</t>
        </is>
      </c>
      <c r="C32" s="14" t="n"/>
      <c r="D32" s="15">
        <f>IF(OR(C32="",$C$13=""),"",C32*$C$13)</f>
        <v/>
      </c>
    </row>
    <row r="33">
      <c r="B33" s="20" t="inlineStr">
        <is>
          <t>Replacement reserves</t>
        </is>
      </c>
      <c r="C33" s="14" t="n"/>
      <c r="D33" s="15">
        <f>IF(OR(C33="",$C$13=""),"",C33*$C$13)</f>
        <v/>
      </c>
    </row>
    <row r="35">
      <c r="B35" s="7" t="inlineStr">
        <is>
          <t>The statement</t>
        </is>
      </c>
      <c r="C35" s="8" t="n"/>
      <c r="D35" s="8" t="n"/>
    </row>
    <row r="36">
      <c r="B36" s="20" t="inlineStr">
        <is>
          <t>Gross potential rent at market rents</t>
        </is>
      </c>
      <c r="C36" s="15">
        <f>IF($G$13="","",$G$13)</f>
        <v/>
      </c>
    </row>
    <row r="37">
      <c r="B37" s="20" t="inlineStr">
        <is>
          <t>Loss to lease (market less contract rent)</t>
        </is>
      </c>
      <c r="C37" s="15">
        <f>IF(OR($G$13="",$H$13=""),"",$G$13-$H$13)</f>
        <v/>
      </c>
    </row>
    <row r="38">
      <c r="B38" s="20" t="inlineStr">
        <is>
          <t>Other income a year</t>
        </is>
      </c>
      <c r="C38" s="15">
        <f>IF(OR($C$13="",$C$16=""),"",$C$13*$C$16*12)</f>
        <v/>
      </c>
    </row>
    <row r="39">
      <c r="B39" s="20" t="inlineStr">
        <is>
          <t>Less vacancy and collection loss</t>
        </is>
      </c>
      <c r="C39" s="15">
        <f>IF(OR($C$36="",$C$17=""),"",($C$36+N($C$38))*$C$17)</f>
        <v/>
      </c>
    </row>
    <row r="40">
      <c r="B40" s="16" t="inlineStr">
        <is>
          <t>Effective gross income</t>
        </is>
      </c>
      <c r="C40" s="19">
        <f>IF(OR($C$36="",$C$39=""),"",$C$36+N($C$38)-$C$39)</f>
        <v/>
      </c>
    </row>
    <row r="41">
      <c r="B41" s="20" t="inlineStr">
        <is>
          <t>Management fee</t>
        </is>
      </c>
      <c r="C41" s="15">
        <f>IF(OR($C$40="",$C$18=""),"",$C$40*$C$18)</f>
        <v/>
      </c>
    </row>
    <row r="42">
      <c r="B42" s="20" t="inlineStr">
        <is>
          <t>Other operating expenses (the lines above)</t>
        </is>
      </c>
      <c r="C42" s="15">
        <f>IF(COUNT(D26:D33)=0,"",SUM(D26:D33))</f>
        <v/>
      </c>
    </row>
    <row r="43">
      <c r="B43" s="16" t="inlineStr">
        <is>
          <t>Total operating expenses</t>
        </is>
      </c>
      <c r="C43" s="19">
        <f>IF(OR($C$40="",$C$41="",$C$42=""),"",$C$41+$C$42)</f>
        <v/>
      </c>
    </row>
    <row r="44">
      <c r="B44" s="16" t="inlineStr">
        <is>
          <t>Net operating income</t>
        </is>
      </c>
      <c r="C44" s="19">
        <f>IF(OR($C$40="",$C$43=""),"",$C$40-$C$43)</f>
        <v/>
      </c>
    </row>
    <row r="45">
      <c r="B45" s="20" t="inlineStr">
        <is>
          <t>Operating expense ratio</t>
        </is>
      </c>
      <c r="C45" s="24">
        <f>IF(OR($C$40="",$C$43=""),"",$C$43/$C$40)</f>
        <v/>
      </c>
    </row>
    <row r="46">
      <c r="B46" s="20" t="inlineStr">
        <is>
          <t>NOI per unit</t>
        </is>
      </c>
      <c r="C46" s="15">
        <f>IF(OR($C$44="",$C$13=""),"",$C$44/$C$13)</f>
        <v/>
      </c>
    </row>
    <row r="48">
      <c r="B48" s="7" t="inlineStr">
        <is>
          <t>Direct capitalization</t>
        </is>
      </c>
      <c r="C48" s="8" t="n"/>
      <c r="D48" s="8" t="n"/>
    </row>
    <row r="49">
      <c r="B49" s="16" t="inlineStr">
        <is>
          <t>Value as stabilized: NOI / cap rate</t>
        </is>
      </c>
      <c r="C49" s="19">
        <f>IF(OR($C$44="",$C$19=""),"",$C$44/$C$19)</f>
        <v/>
      </c>
    </row>
    <row r="50">
      <c r="B50" s="20" t="inlineStr">
        <is>
          <t>As-is deductions: deferred maintenance plus the loss to lease share</t>
        </is>
      </c>
      <c r="C50" s="15">
        <f>IF(OR($C$49=""),"",N($C$20)+N($C$37)*N($C$21))</f>
        <v/>
      </c>
    </row>
    <row r="51">
      <c r="B51" s="16" t="inlineStr">
        <is>
          <t>Value as is</t>
        </is>
      </c>
      <c r="C51" s="19">
        <f>IF(OR($C$49=""),"",$C$49-$C$50)</f>
        <v/>
      </c>
    </row>
    <row r="52">
      <c r="B52" s="16" t="inlineStr">
        <is>
          <t>Value as is, rounded to the step</t>
        </is>
      </c>
      <c r="C52" s="19">
        <f>IF(OR($C$51="",$C$22=""),"",ROUND($C$51/$C$22,0)*$C$22)</f>
        <v/>
      </c>
    </row>
    <row r="53">
      <c r="B53" s="20" t="inlineStr">
        <is>
          <t>Value as is per unit</t>
        </is>
      </c>
      <c r="C53" s="15">
        <f>IF(OR($C$51="",$C$13=""),"",$C$51/$C$13)</f>
        <v/>
      </c>
    </row>
    <row r="54">
      <c r="B54" s="6" t="inlineStr">
        <is>
          <t>Leave the contract rent column empty if you have no rent roll: the loss to lease then shows nothing and the as-is deduction counts only the deferred maintenance.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G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30" customWidth="1" min="8" max="8"/>
  </cols>
  <sheetData>
    <row r="1" ht="6" customHeight="1"/>
    <row r="2">
      <c r="B2" s="5" t="inlineStr">
        <is>
          <t>Sales comparison grid: up to five comparables, dollars per unit</t>
        </is>
      </c>
    </row>
    <row r="3">
      <c r="B3" s="6" t="inlineStr">
        <is>
          <t>Percent adjustments are entered as signed percentages (a superior comparable gets a negative one); dollar adjustments per unit. Location, age and size apply to the time-adjusted price. Empty adjustments count as zero.</t>
        </is>
      </c>
    </row>
    <row r="5">
      <c r="B5" s="20" t="inlineStr">
        <is>
          <t>Subject: units</t>
        </is>
      </c>
      <c r="C5" s="12" t="n"/>
    </row>
    <row r="6">
      <c r="B6" s="20" t="inlineStr">
        <is>
          <t>Market conditions adjustment a month</t>
        </is>
      </c>
      <c r="C6" s="22" t="n"/>
    </row>
    <row r="7">
      <c r="B7" s="20" t="inlineStr">
        <is>
          <t>Deferred maintenance on the subject (as-is deduction)</t>
        </is>
      </c>
      <c r="C7" s="14" t="n"/>
    </row>
    <row r="8">
      <c r="B8" s="20" t="inlineStr">
        <is>
          <t>Rounding step of the value</t>
        </is>
      </c>
      <c r="C8" s="14" t="n"/>
    </row>
    <row r="10" ht="22" customHeight="1">
      <c r="B10" s="9" t="inlineStr">
        <is>
          <t>Line</t>
        </is>
      </c>
      <c r="C10" s="10" t="inlineStr">
        <is>
          <t>Sale 1</t>
        </is>
      </c>
      <c r="D10" s="10" t="inlineStr">
        <is>
          <t>Sale 2</t>
        </is>
      </c>
      <c r="E10" s="10" t="inlineStr">
        <is>
          <t>Sale 3</t>
        </is>
      </c>
      <c r="F10" s="10" t="inlineStr">
        <is>
          <t>Sale 4</t>
        </is>
      </c>
      <c r="G10" s="10" t="inlineStr">
        <is>
          <t>Sale 5</t>
        </is>
      </c>
    </row>
    <row r="11">
      <c r="B11" s="20" t="inlineStr">
        <is>
          <t>Sale (name or address)</t>
        </is>
      </c>
      <c r="C11" s="11" t="n"/>
      <c r="D11" s="11" t="n"/>
      <c r="E11" s="11" t="n"/>
      <c r="F11" s="11" t="n"/>
      <c r="G11" s="11" t="n"/>
    </row>
    <row r="12">
      <c r="B12" s="20" t="inlineStr">
        <is>
          <t>Price</t>
        </is>
      </c>
      <c r="C12" s="14" t="n"/>
      <c r="D12" s="14" t="n"/>
      <c r="E12" s="14" t="n"/>
      <c r="F12" s="14" t="n"/>
      <c r="G12" s="14" t="n"/>
    </row>
    <row r="13">
      <c r="B13" s="20" t="inlineStr">
        <is>
          <t>Units</t>
        </is>
      </c>
      <c r="C13" s="12" t="n"/>
      <c r="D13" s="12" t="n"/>
      <c r="E13" s="12" t="n"/>
      <c r="F13" s="12" t="n"/>
      <c r="G13" s="12" t="n"/>
    </row>
    <row r="14">
      <c r="B14" s="16" t="inlineStr">
        <is>
          <t>Price per unit</t>
        </is>
      </c>
      <c r="C14" s="19">
        <f>IF(OR(C12="",C13=""),"",C12/C13)</f>
        <v/>
      </c>
      <c r="D14" s="19">
        <f>IF(OR(D12="",D13=""),"",D12/D13)</f>
        <v/>
      </c>
      <c r="E14" s="19">
        <f>IF(OR(E12="",E13=""),"",E12/E13)</f>
        <v/>
      </c>
      <c r="F14" s="19">
        <f>IF(OR(F12="",F13=""),"",F12/F13)</f>
        <v/>
      </c>
      <c r="G14" s="19">
        <f>IF(OR(G12="",G13=""),"",G12/G13)</f>
        <v/>
      </c>
    </row>
    <row r="15">
      <c r="B15" s="20" t="inlineStr">
        <is>
          <t>Financing adjustment, percent</t>
        </is>
      </c>
      <c r="C15" s="21" t="n"/>
      <c r="D15" s="21" t="n"/>
      <c r="E15" s="21" t="n"/>
      <c r="F15" s="21" t="n"/>
      <c r="G15" s="21" t="n"/>
    </row>
    <row r="16">
      <c r="B16" s="20" t="inlineStr">
        <is>
          <t>Financing, dollars</t>
        </is>
      </c>
      <c r="C16" s="15">
        <f>IF(OR(C14=""),"",C14*N(C15))</f>
        <v/>
      </c>
      <c r="D16" s="15">
        <f>IF(OR(D14=""),"",D14*N(D15))</f>
        <v/>
      </c>
      <c r="E16" s="15">
        <f>IF(OR(E14=""),"",E14*N(E15))</f>
        <v/>
      </c>
      <c r="F16" s="15">
        <f>IF(OR(F14=""),"",F14*N(F15))</f>
        <v/>
      </c>
      <c r="G16" s="15">
        <f>IF(OR(G14=""),"",G14*N(G15))</f>
        <v/>
      </c>
    </row>
    <row r="17">
      <c r="B17" s="20" t="inlineStr">
        <is>
          <t>Conditions of sale, percent</t>
        </is>
      </c>
      <c r="C17" s="21" t="n"/>
      <c r="D17" s="21" t="n"/>
      <c r="E17" s="21" t="n"/>
      <c r="F17" s="21" t="n"/>
      <c r="G17" s="21" t="n"/>
    </row>
    <row r="18">
      <c r="B18" s="20" t="inlineStr">
        <is>
          <t>Conditions of sale, dollars (on the price after financing)</t>
        </is>
      </c>
      <c r="C18" s="15">
        <f>IF(OR(C14=""),"",(C14+C16)*N(C17))</f>
        <v/>
      </c>
      <c r="D18" s="15">
        <f>IF(OR(D14=""),"",(D14+D16)*N(D17))</f>
        <v/>
      </c>
      <c r="E18" s="15">
        <f>IF(OR(E14=""),"",(E14+E16)*N(E17))</f>
        <v/>
      </c>
      <c r="F18" s="15">
        <f>IF(OR(F14=""),"",(F14+F16)*N(F17))</f>
        <v/>
      </c>
      <c r="G18" s="15">
        <f>IF(OR(G14=""),"",(G14+G16)*N(G17))</f>
        <v/>
      </c>
    </row>
    <row r="19">
      <c r="B19" s="20" t="inlineStr">
        <is>
          <t>Expenditures after sale, dollars per unit</t>
        </is>
      </c>
      <c r="C19" s="14" t="n"/>
      <c r="D19" s="14" t="n"/>
      <c r="E19" s="14" t="n"/>
      <c r="F19" s="14" t="n"/>
      <c r="G19" s="14" t="n"/>
    </row>
    <row r="20">
      <c r="B20" s="20" t="inlineStr">
        <is>
          <t>Months before the effective date</t>
        </is>
      </c>
      <c r="C20" s="12" t="n"/>
      <c r="D20" s="12" t="n"/>
      <c r="E20" s="12" t="n"/>
      <c r="F20" s="12" t="n"/>
      <c r="G20" s="12" t="n"/>
    </row>
    <row r="21">
      <c r="B21" s="20" t="inlineStr">
        <is>
          <t>Market conditions, dollars (on the price after the three above)</t>
        </is>
      </c>
      <c r="C21" s="15">
        <f>IF(OR(C14=""),"",(C14+C16+C18+N(C19))*N($C$6)*N(C20))</f>
        <v/>
      </c>
      <c r="D21" s="15">
        <f>IF(OR(D14=""),"",(D14+D16+D18+N(D19))*N($C$6)*N(D20))</f>
        <v/>
      </c>
      <c r="E21" s="15">
        <f>IF(OR(E14=""),"",(E14+E16+E18+N(E19))*N($C$6)*N(E20))</f>
        <v/>
      </c>
      <c r="F21" s="15">
        <f>IF(OR(F14=""),"",(F14+F16+F18+N(F19))*N($C$6)*N(F20))</f>
        <v/>
      </c>
      <c r="G21" s="15">
        <f>IF(OR(G14=""),"",(G14+G16+G18+N(G19))*N($C$6)*N(G20))</f>
        <v/>
      </c>
    </row>
    <row r="22">
      <c r="B22" s="16" t="inlineStr">
        <is>
          <t>Time-adjusted price per unit (the base)</t>
        </is>
      </c>
      <c r="C22" s="19">
        <f>IF(OR(C14=""),"",C14+C16+C18+N(C19)+C21)</f>
        <v/>
      </c>
      <c r="D22" s="19">
        <f>IF(OR(D14=""),"",D14+D16+D18+N(D19)+D21)</f>
        <v/>
      </c>
      <c r="E22" s="19">
        <f>IF(OR(E14=""),"",E14+E16+E18+N(E19)+E21)</f>
        <v/>
      </c>
      <c r="F22" s="19">
        <f>IF(OR(F14=""),"",F14+F16+F18+N(F19)+F21)</f>
        <v/>
      </c>
      <c r="G22" s="19">
        <f>IF(OR(G14=""),"",G14+G16+G18+N(G19)+G21)</f>
        <v/>
      </c>
    </row>
    <row r="23">
      <c r="B23" s="20" t="inlineStr">
        <is>
          <t>Location, percent of the base</t>
        </is>
      </c>
      <c r="C23" s="21" t="n"/>
      <c r="D23" s="21" t="n"/>
      <c r="E23" s="21" t="n"/>
      <c r="F23" s="21" t="n"/>
      <c r="G23" s="21" t="n"/>
    </row>
    <row r="24">
      <c r="B24" s="20" t="inlineStr">
        <is>
          <t>Condition, dollars per unit</t>
        </is>
      </c>
      <c r="C24" s="14" t="n"/>
      <c r="D24" s="14" t="n"/>
      <c r="E24" s="14" t="n"/>
      <c r="F24" s="14" t="n"/>
      <c r="G24" s="14" t="n"/>
    </row>
    <row r="25">
      <c r="B25" s="20" t="inlineStr">
        <is>
          <t>Age, percent of the base</t>
        </is>
      </c>
      <c r="C25" s="21" t="n"/>
      <c r="D25" s="21" t="n"/>
      <c r="E25" s="21" t="n"/>
      <c r="F25" s="21" t="n"/>
      <c r="G25" s="21" t="n"/>
    </row>
    <row r="26">
      <c r="B26" s="20" t="inlineStr">
        <is>
          <t>Size, percent of the base</t>
        </is>
      </c>
      <c r="C26" s="21" t="n"/>
      <c r="D26" s="21" t="n"/>
      <c r="E26" s="21" t="n"/>
      <c r="F26" s="21" t="n"/>
      <c r="G26" s="21" t="n"/>
    </row>
    <row r="27">
      <c r="B27" s="20" t="inlineStr">
        <is>
          <t>Average unit size, dollars per unit</t>
        </is>
      </c>
      <c r="C27" s="14" t="n"/>
      <c r="D27" s="14" t="n"/>
      <c r="E27" s="14" t="n"/>
      <c r="F27" s="14" t="n"/>
      <c r="G27" s="14" t="n"/>
    </row>
    <row r="28">
      <c r="B28" s="20" t="inlineStr">
        <is>
          <t>Other, dollars per unit</t>
        </is>
      </c>
      <c r="C28" s="14" t="n"/>
      <c r="D28" s="14" t="n"/>
      <c r="E28" s="14" t="n"/>
      <c r="F28" s="14" t="n"/>
      <c r="G28" s="14" t="n"/>
    </row>
    <row r="29">
      <c r="B29" s="20" t="inlineStr">
        <is>
          <t>Property adjustments, dollars</t>
        </is>
      </c>
      <c r="C29" s="15">
        <f>IF(OR(C22=""),"",C22*(N(C23)+N(C25)+N(C26))+N(C24)+N(C27)+N(C28))</f>
        <v/>
      </c>
      <c r="D29" s="15">
        <f>IF(OR(D22=""),"",D22*(N(D23)+N(D25)+N(D26))+N(D24)+N(D27)+N(D28))</f>
        <v/>
      </c>
      <c r="E29" s="15">
        <f>IF(OR(E22=""),"",E22*(N(E23)+N(E25)+N(E26))+N(E24)+N(E27)+N(E28))</f>
        <v/>
      </c>
      <c r="F29" s="15">
        <f>IF(OR(F22=""),"",F22*(N(F23)+N(F25)+N(F26))+N(F24)+N(F27)+N(F28))</f>
        <v/>
      </c>
      <c r="G29" s="15">
        <f>IF(OR(G22=""),"",G22*(N(G23)+N(G25)+N(G26))+N(G24)+N(G27)+N(G28))</f>
        <v/>
      </c>
    </row>
    <row r="30">
      <c r="B30" s="16" t="inlineStr">
        <is>
          <t>Adjusted price per unit</t>
        </is>
      </c>
      <c r="C30" s="19">
        <f>IF(OR(C22=""),"",C22+C29)</f>
        <v/>
      </c>
      <c r="D30" s="19">
        <f>IF(OR(D22=""),"",D22+D29)</f>
        <v/>
      </c>
      <c r="E30" s="19">
        <f>IF(OR(E22=""),"",E22+E29)</f>
        <v/>
      </c>
      <c r="F30" s="19">
        <f>IF(OR(F22=""),"",F22+F29)</f>
        <v/>
      </c>
      <c r="G30" s="19">
        <f>IF(OR(G22=""),"",G22+G29)</f>
        <v/>
      </c>
    </row>
    <row r="31">
      <c r="B31" s="20" t="inlineStr">
        <is>
          <t>Gross adjustments, dollars</t>
        </is>
      </c>
      <c r="C31" s="15">
        <f>IF(OR(C22=""),"",ABS(C16)+ABS(C18)+ABS(N(C19))+ABS(C21)+ABS(C22*N(C23))+ABS(N(C24))+ABS(C22*N(C25))+ABS(C22*N(C26))+ABS(N(C27))+ABS(N(C28)))</f>
        <v/>
      </c>
      <c r="D31" s="15">
        <f>IF(OR(D22=""),"",ABS(D16)+ABS(D18)+ABS(N(D19))+ABS(D21)+ABS(D22*N(D23))+ABS(N(D24))+ABS(D22*N(D25))+ABS(D22*N(D26))+ABS(N(D27))+ABS(N(D28)))</f>
        <v/>
      </c>
      <c r="E31" s="15">
        <f>IF(OR(E22=""),"",ABS(E16)+ABS(E18)+ABS(N(E19))+ABS(E21)+ABS(E22*N(E23))+ABS(N(E24))+ABS(E22*N(E25))+ABS(E22*N(E26))+ABS(N(E27))+ABS(N(E28)))</f>
        <v/>
      </c>
      <c r="F31" s="15">
        <f>IF(OR(F22=""),"",ABS(F16)+ABS(F18)+ABS(N(F19))+ABS(F21)+ABS(F22*N(F23))+ABS(N(F24))+ABS(F22*N(F25))+ABS(F22*N(F26))+ABS(N(F27))+ABS(N(F28)))</f>
        <v/>
      </c>
      <c r="G31" s="15">
        <f>IF(OR(G22=""),"",ABS(G16)+ABS(G18)+ABS(N(G19))+ABS(G21)+ABS(G22*N(G23))+ABS(N(G24))+ABS(G22*N(G25))+ABS(G22*N(G26))+ABS(N(G27))+ABS(N(G28)))</f>
        <v/>
      </c>
    </row>
    <row r="32">
      <c r="B32" s="20" t="inlineStr">
        <is>
          <t>Gross adjustments, percent of the price per unit</t>
        </is>
      </c>
      <c r="C32" s="24">
        <f>IF(OR(C31=""),"",C31/C14)</f>
        <v/>
      </c>
      <c r="D32" s="24">
        <f>IF(OR(D31=""),"",D31/D14)</f>
        <v/>
      </c>
      <c r="E32" s="24">
        <f>IF(OR(E31=""),"",E31/E14)</f>
        <v/>
      </c>
      <c r="F32" s="24">
        <f>IF(OR(F31=""),"",F31/F14)</f>
        <v/>
      </c>
      <c r="G32" s="24">
        <f>IF(OR(G31=""),"",G31/G14)</f>
        <v/>
      </c>
    </row>
    <row r="33">
      <c r="B33" s="20" t="inlineStr">
        <is>
          <t>Net adjustment, percent of the price per unit</t>
        </is>
      </c>
      <c r="C33" s="24">
        <f>IF(OR(C30=""),"",(C30-C14)/C14)</f>
        <v/>
      </c>
      <c r="D33" s="24">
        <f>IF(OR(D30=""),"",(D30-D14)/D14)</f>
        <v/>
      </c>
      <c r="E33" s="24">
        <f>IF(OR(E30=""),"",(E30-E14)/E14)</f>
        <v/>
      </c>
      <c r="F33" s="24">
        <f>IF(OR(F30=""),"",(F30-F14)/F14)</f>
        <v/>
      </c>
      <c r="G33" s="24">
        <f>IF(OR(G30=""),"",(G30-G14)/G14)</f>
        <v/>
      </c>
    </row>
    <row r="35">
      <c r="B35" s="20" t="inlineStr">
        <is>
          <t>Adjusted prices per unit: lowest</t>
        </is>
      </c>
      <c r="C35" s="15">
        <f>IF(COUNT(C30:G30)=0,"",MIN(C30:G30))</f>
        <v/>
      </c>
    </row>
    <row r="36">
      <c r="B36" s="20" t="inlineStr">
        <is>
          <t>Adjusted prices per unit: highest</t>
        </is>
      </c>
      <c r="C36" s="15">
        <f>IF(COUNT(C30:G30)=0,"",MAX(C30:G30))</f>
        <v/>
      </c>
    </row>
    <row r="37">
      <c r="B37" s="20" t="inlineStr">
        <is>
          <t>Adjusted prices per unit: mean</t>
        </is>
      </c>
      <c r="C37" s="15">
        <f>IF(COUNT(C30:G30)=0,"",AVERAGE(C30:G30))</f>
        <v/>
      </c>
    </row>
    <row r="38">
      <c r="B38" s="20" t="inlineStr">
        <is>
          <t>Adjusted range as a share of the lowest</t>
        </is>
      </c>
      <c r="C38" s="24">
        <f>IF(COUNT(C30:G30)=0,"",(MAX(C30:G30)-MIN(C30:G30))/MIN(C30:G30))</f>
        <v/>
      </c>
    </row>
    <row r="39">
      <c r="B39" s="20" t="inlineStr">
        <is>
          <t>Concluded price per unit (your judgment, inside the adjusted range)</t>
        </is>
      </c>
      <c r="C39" s="14" t="n"/>
    </row>
    <row r="40">
      <c r="B40" s="16" t="inlineStr">
        <is>
          <t>Value as stabilized: concluded price x units</t>
        </is>
      </c>
      <c r="C40" s="19">
        <f>IF(OR($C$39="",$C$5=""),"",$C$39*$C$5)</f>
        <v/>
      </c>
    </row>
    <row r="41">
      <c r="B41" s="20" t="inlineStr">
        <is>
          <t>Value as is: less deferred maintenance</t>
        </is>
      </c>
      <c r="C41" s="15">
        <f>IF(OR($C$40=""),"",$C$40-N($C$7))</f>
        <v/>
      </c>
    </row>
    <row r="42">
      <c r="B42" s="16" t="inlineStr">
        <is>
          <t>Value as is, rounded to the step</t>
        </is>
      </c>
      <c r="C42" s="19">
        <f>IF(OR($C$41="",$C$8=""),"",ROUND($C$41/$C$8,0)*$C$8)</f>
        <v/>
      </c>
    </row>
    <row r="43">
      <c r="B43" s="20" t="inlineStr">
        <is>
          <t>Concluded price inside the adjusted range</t>
        </is>
      </c>
      <c r="C43" s="25">
        <f>IF(OR($C$39="",C35=""),"",IF(AND($C$39&gt;=C35,$C$39&lt;=C36),"yes","no"))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D4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6" customWidth="1" min="3" max="3"/>
    <col width="40" customWidth="1" min="4" max="4"/>
  </cols>
  <sheetData>
    <row r="1" ht="6" customHeight="1"/>
    <row r="2">
      <c r="B2" s="5" t="inlineStr">
        <is>
          <t>Cost approach: land, replacement cost new and three kinds of depreciation</t>
        </is>
      </c>
    </row>
    <row r="3">
      <c r="B3" s="6" t="inlineStr">
        <is>
          <t>Land per allowable unit, cost new per square foot of gross building area, indirect costs and the entrepreneurial incentive, then physical curable and incurable (age-life), functional (capitalized rent loss) and external.</t>
        </is>
      </c>
    </row>
    <row r="5">
      <c r="B5" s="7" t="inlineStr">
        <is>
          <t>Land</t>
        </is>
      </c>
      <c r="C5" s="8" t="n"/>
      <c r="D5" s="8" t="n"/>
    </row>
    <row r="6">
      <c r="B6" s="20" t="inlineStr">
        <is>
          <t>Land value per allowable unit (from the land sales)</t>
        </is>
      </c>
      <c r="C6" s="14" t="n"/>
    </row>
    <row r="7">
      <c r="B7" s="20" t="inlineStr">
        <is>
          <t>Allowable units on the site as vacant</t>
        </is>
      </c>
      <c r="C7" s="12" t="n"/>
    </row>
    <row r="8">
      <c r="B8" s="16" t="inlineStr">
        <is>
          <t>Land value</t>
        </is>
      </c>
      <c r="C8" s="19">
        <f>IF(OR($C$6="",$C$7=""),"",$C$6*$C$7)</f>
        <v/>
      </c>
    </row>
    <row r="10">
      <c r="B10" s="7" t="inlineStr">
        <is>
          <t>Replacement cost new</t>
        </is>
      </c>
      <c r="C10" s="8" t="n"/>
      <c r="D10" s="8" t="n"/>
    </row>
    <row r="11">
      <c r="B11" s="20" t="inlineStr">
        <is>
          <t>Building cost new per square foot of gross building area</t>
        </is>
      </c>
      <c r="C11" s="14" t="n"/>
    </row>
    <row r="12">
      <c r="B12" s="20" t="inlineStr">
        <is>
          <t>Gross building area, square feet</t>
        </is>
      </c>
      <c r="C12" s="13" t="n"/>
    </row>
    <row r="13">
      <c r="B13" s="20" t="inlineStr">
        <is>
          <t>Indirect costs, share of building cost</t>
        </is>
      </c>
      <c r="C13" s="23" t="n"/>
    </row>
    <row r="14">
      <c r="B14" s="20" t="inlineStr">
        <is>
          <t>Site improvements</t>
        </is>
      </c>
      <c r="C14" s="14" t="n"/>
    </row>
    <row r="15">
      <c r="B15" s="20" t="inlineStr">
        <is>
          <t>Entrepreneurial incentive, share of the subtotal</t>
        </is>
      </c>
      <c r="C15" s="23" t="n"/>
    </row>
    <row r="16">
      <c r="B16" s="20" t="inlineStr">
        <is>
          <t>Buildings</t>
        </is>
      </c>
      <c r="C16" s="15">
        <f>IF(OR($C$11="",$C$12=""),"",$C$11*$C$12)</f>
        <v/>
      </c>
    </row>
    <row r="17">
      <c r="B17" s="20" t="inlineStr">
        <is>
          <t>Indirect costs</t>
        </is>
      </c>
      <c r="C17" s="15">
        <f>IF(OR($C$16=""),"",$C$16*N($C$13))</f>
        <v/>
      </c>
    </row>
    <row r="18">
      <c r="B18" s="20" t="inlineStr">
        <is>
          <t>Subtotal with site improvements</t>
        </is>
      </c>
      <c r="C18" s="15">
        <f>IF(OR($C$16=""),"",$C$16+$C$17+N($C$14))</f>
        <v/>
      </c>
    </row>
    <row r="19">
      <c r="B19" s="20" t="inlineStr">
        <is>
          <t>Entrepreneurial incentive</t>
        </is>
      </c>
      <c r="C19" s="15">
        <f>IF(OR($C$18=""),"",$C$18*N($C$15))</f>
        <v/>
      </c>
    </row>
    <row r="20">
      <c r="B20" s="16" t="inlineStr">
        <is>
          <t>Replacement cost new of the improvements</t>
        </is>
      </c>
      <c r="C20" s="19">
        <f>IF(OR($C$18=""),"",$C$18+$C$19)</f>
        <v/>
      </c>
    </row>
    <row r="22">
      <c r="B22" s="7" t="inlineStr">
        <is>
          <t>Depreciation</t>
        </is>
      </c>
      <c r="C22" s="8" t="n"/>
      <c r="D22" s="8" t="n"/>
    </row>
    <row r="23">
      <c r="B23" s="20" t="inlineStr">
        <is>
          <t>Physical, curable: deferred maintenance</t>
        </is>
      </c>
      <c r="C23" s="14" t="n"/>
    </row>
    <row r="24">
      <c r="B24" s="20" t="inlineStr">
        <is>
          <t>Effective age, years</t>
        </is>
      </c>
      <c r="C24" s="12" t="n"/>
    </row>
    <row r="25">
      <c r="B25" s="20" t="inlineStr">
        <is>
          <t>Total economic life, years</t>
        </is>
      </c>
      <c r="C25" s="12" t="n"/>
    </row>
    <row r="26">
      <c r="B26" s="20" t="inlineStr">
        <is>
          <t>Functional: rent lost per affected unit a month</t>
        </is>
      </c>
      <c r="C26" s="14" t="n"/>
    </row>
    <row r="27">
      <c r="B27" s="20" t="inlineStr">
        <is>
          <t>Functional: units affected</t>
        </is>
      </c>
      <c r="C27" s="12" t="n"/>
    </row>
    <row r="28">
      <c r="B28" s="20" t="inlineStr">
        <is>
          <t>Cap rate (to capitalize the functional rent loss)</t>
        </is>
      </c>
      <c r="C28" s="22" t="n"/>
    </row>
    <row r="29">
      <c r="B29" s="20" t="inlineStr">
        <is>
          <t>External obsolescence, dollars</t>
        </is>
      </c>
      <c r="C29" s="14" t="n"/>
    </row>
    <row r="30">
      <c r="B30" s="20" t="inlineStr">
        <is>
          <t>Rounding step of the value</t>
        </is>
      </c>
      <c r="C30" s="14" t="n"/>
    </row>
    <row r="31">
      <c r="B31" s="20" t="inlineStr">
        <is>
          <t>Basis for age-life: cost new less curable items</t>
        </is>
      </c>
      <c r="C31" s="15">
        <f>IF(OR($C$20=""),"",$C$20-N($C$23))</f>
        <v/>
      </c>
    </row>
    <row r="32">
      <c r="B32" s="20" t="inlineStr">
        <is>
          <t>Age-life percentage: effective age / life</t>
        </is>
      </c>
      <c r="C32" s="24">
        <f>IF(OR($C$24="",$C$25=""),"",$C$24/$C$25)</f>
        <v/>
      </c>
    </row>
    <row r="33">
      <c r="B33" s="20" t="inlineStr">
        <is>
          <t>Physical, incurable</t>
        </is>
      </c>
      <c r="C33" s="15">
        <f>IF(OR($C$31="",$C$32=""),"",$C$31*$C$32)</f>
        <v/>
      </c>
    </row>
    <row r="34">
      <c r="B34" s="20" t="inlineStr">
        <is>
          <t>Functional: rent lost a year</t>
        </is>
      </c>
      <c r="C34" s="15">
        <f>IF(OR($C$26="",$C$27=""),"",$C$26*$C$27*12)</f>
        <v/>
      </c>
    </row>
    <row r="35">
      <c r="B35" s="20" t="inlineStr">
        <is>
          <t>Functional obsolescence, capitalized</t>
        </is>
      </c>
      <c r="C35" s="15">
        <f>IF($C$34="",0,IF($C$28="","",$C$34/$C$28))</f>
        <v/>
      </c>
    </row>
    <row r="36">
      <c r="B36" s="16" t="inlineStr">
        <is>
          <t>Total depreciation</t>
        </is>
      </c>
      <c r="C36" s="19">
        <f>IF(OR($C$33="",$C$35=""),"",N($C$23)+$C$33+$C$35+N($C$29))</f>
        <v/>
      </c>
    </row>
    <row r="37">
      <c r="B37" s="20" t="inlineStr">
        <is>
          <t>Total depreciation as a share of cost new</t>
        </is>
      </c>
      <c r="C37" s="24">
        <f>IF(OR($C$36=""),"",$C$36/$C$20)</f>
        <v/>
      </c>
    </row>
    <row r="38">
      <c r="B38" s="20" t="inlineStr">
        <is>
          <t>Depreciated value of the improvements</t>
        </is>
      </c>
      <c r="C38" s="15">
        <f>IF(OR($C$36=""),"",$C$20-$C$36)</f>
        <v/>
      </c>
    </row>
    <row r="39">
      <c r="B39" s="16" t="inlineStr">
        <is>
          <t>Cost approach value: land plus depreciated improvements</t>
        </is>
      </c>
      <c r="C39" s="19">
        <f>IF(OR($C$8="",$C$38=""),"",$C$8+$C$38)</f>
        <v/>
      </c>
    </row>
    <row r="40">
      <c r="B40" s="16" t="inlineStr">
        <is>
          <t>Rounded to the step</t>
        </is>
      </c>
      <c r="C40" s="19">
        <f>IF(OR($C$39="",$C$30=""),"",ROUND($C$39/$C$30,0)*$C$30)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D5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6" customWidth="1" min="2" max="2"/>
    <col width="16" customWidth="1" min="3" max="3"/>
    <col width="40" customWidth="1" min="4" max="4"/>
  </cols>
  <sheetData>
    <row r="1" ht="6" customHeight="1"/>
    <row r="2">
      <c r="B2" s="5" t="inlineStr">
        <is>
          <t>The bridge from an appraised value to a contract price</t>
        </is>
      </c>
    </row>
    <row r="3">
      <c r="B3" s="6" t="inlineStr">
        <is>
          <t>Each component from its own inputs. What the eight do not explain is the residual; measure it against the rounding step of the value before calling it an error.</t>
        </is>
      </c>
    </row>
    <row r="5">
      <c r="B5" s="7" t="inlineStr">
        <is>
          <t>Value and price</t>
        </is>
      </c>
      <c r="C5" s="8" t="n"/>
      <c r="D5" s="8" t="n"/>
    </row>
    <row r="6">
      <c r="B6" s="20" t="inlineStr">
        <is>
          <t>Appraised value (market value as is)</t>
        </is>
      </c>
      <c r="C6" s="14" t="n"/>
    </row>
    <row r="7">
      <c r="B7" s="20" t="inlineStr">
        <is>
          <t>Contract price</t>
        </is>
      </c>
      <c r="C7" s="14" t="n"/>
    </row>
    <row r="8">
      <c r="B8" s="16" t="inlineStr">
        <is>
          <t>Gross gap: price less value</t>
        </is>
      </c>
      <c r="C8" s="19">
        <f>IF(OR($C$6="",$C$7=""),"",$C$7-$C$6)</f>
        <v/>
      </c>
    </row>
    <row r="9">
      <c r="B9" s="20" t="inlineStr">
        <is>
          <t>Gross gap as a share of value</t>
        </is>
      </c>
      <c r="C9" s="24">
        <f>IF(OR($C$8=""),"",$C$8/$C$6)</f>
        <v/>
      </c>
    </row>
    <row r="11">
      <c r="B11" s="7" t="inlineStr">
        <is>
          <t>1. Seller concession</t>
        </is>
      </c>
      <c r="C11" s="8" t="n"/>
      <c r="D11" s="8" t="n"/>
    </row>
    <row r="12">
      <c r="B12" s="20" t="inlineStr">
        <is>
          <t>Credits from seller to buyer inside the price (repairs, closing costs)</t>
        </is>
      </c>
      <c r="C12" s="14" t="n"/>
    </row>
    <row r="13">
      <c r="B13" s="7" t="inlineStr">
        <is>
          <t>2. Financing: an assumed or seller loan below market</t>
        </is>
      </c>
      <c r="C13" s="8" t="n"/>
      <c r="D13" s="8" t="n"/>
    </row>
    <row r="14">
      <c r="B14" s="20" t="inlineStr">
        <is>
          <t>Loan balance</t>
        </is>
      </c>
      <c r="C14" s="14" t="n"/>
    </row>
    <row r="15">
      <c r="B15" s="20" t="inlineStr">
        <is>
          <t>Loan rate</t>
        </is>
      </c>
      <c r="C15" s="22" t="n"/>
    </row>
    <row r="16">
      <c r="B16" s="20" t="inlineStr">
        <is>
          <t>Market rate for a new loan</t>
        </is>
      </c>
      <c r="C16" s="22" t="n"/>
    </row>
    <row r="17">
      <c r="B17" s="20" t="inlineStr">
        <is>
          <t>Months remaining</t>
        </is>
      </c>
      <c r="C17" s="12" t="n"/>
    </row>
    <row r="18">
      <c r="B18" s="20" t="inlineStr">
        <is>
          <t>Interest saved a month</t>
        </is>
      </c>
      <c r="C18" s="15">
        <f>IF(OR($C$14="",$C$15="",$C$16=""),"",$C$14*($C$16-$C$15)/12)</f>
        <v/>
      </c>
    </row>
    <row r="19">
      <c r="B19" s="20" t="inlineStr">
        <is>
          <t>Annuity factor at the market rate, monthly</t>
        </is>
      </c>
      <c r="C19" s="26">
        <f>IF(OR($C$16="",$C$17=""),"",(1-(1+$C$16/12)^(-$C$17))/($C$16/12))</f>
        <v/>
      </c>
    </row>
    <row r="20">
      <c r="B20" s="20" t="inlineStr">
        <is>
          <t>Present value of the interest saved</t>
        </is>
      </c>
      <c r="C20" s="15">
        <f>IF(OR($C$18="",$C$19=""),"",$C$18*$C$19)</f>
        <v/>
      </c>
    </row>
    <row r="21">
      <c r="B21" s="7" t="inlineStr">
        <is>
          <t>3. Market movement the comparables' dates did not capture</t>
        </is>
      </c>
      <c r="C21" s="8" t="n"/>
      <c r="D21" s="8" t="n"/>
    </row>
    <row r="22">
      <c r="B22" s="20" t="inlineStr">
        <is>
          <t>Paired resale rate a month</t>
        </is>
      </c>
      <c r="C22" s="22" t="n"/>
    </row>
    <row r="23">
      <c r="B23" s="20" t="inlineStr">
        <is>
          <t>Rate the appraiser used a month</t>
        </is>
      </c>
      <c r="C23" s="22" t="n"/>
    </row>
    <row r="24">
      <c r="B24" s="20" t="inlineStr">
        <is>
          <t>Average age of the comparables at the effective date, months</t>
        </is>
      </c>
      <c r="C24" s="27" t="n"/>
    </row>
    <row r="25">
      <c r="B25" s="20" t="inlineStr">
        <is>
          <t>Understatement: (paired less survey) x average age</t>
        </is>
      </c>
      <c r="C25" s="28">
        <f>IF(OR($C$22="",$C$23="",$C$24=""),"",($C$22-$C$23)*$C$24)</f>
        <v/>
      </c>
    </row>
    <row r="26">
      <c r="B26" s="20" t="inlineStr">
        <is>
          <t>Value x understatement</t>
        </is>
      </c>
      <c r="C26" s="15">
        <f>IF(OR($C$25="",$C$6=""),"",$C$6*$C$25)</f>
        <v/>
      </c>
    </row>
    <row r="27">
      <c r="B27" s="7" t="inlineStr">
        <is>
          <t>4. The buyer's cost structure</t>
        </is>
      </c>
      <c r="C27" s="8" t="n"/>
      <c r="D27" s="8" t="n"/>
    </row>
    <row r="28">
      <c r="B28" s="20" t="inlineStr">
        <is>
          <t>NOI the buyer adds through its own costs (management, insurance), a year</t>
        </is>
      </c>
      <c r="C28" s="14" t="n"/>
    </row>
    <row r="29">
      <c r="B29" s="20" t="inlineStr">
        <is>
          <t>Cap rate</t>
        </is>
      </c>
      <c r="C29" s="22" t="n"/>
    </row>
    <row r="30">
      <c r="B30" s="20" t="inlineStr">
        <is>
          <t>Capitalized</t>
        </is>
      </c>
      <c r="C30" s="15">
        <f>IF(OR($C$28="",$C$29=""),"",$C$28/$C$29)</f>
        <v/>
      </c>
    </row>
    <row r="31">
      <c r="B31" s="7" t="inlineStr">
        <is>
          <t>5. The buyer's information</t>
        </is>
      </c>
      <c r="C31" s="8" t="n"/>
      <c r="D31" s="8" t="n"/>
    </row>
    <row r="32">
      <c r="B32" s="20" t="inlineStr">
        <is>
          <t>Net value of what the buyer knows (program value less its cost)</t>
        </is>
      </c>
      <c r="C32" s="14" t="n"/>
    </row>
    <row r="33">
      <c r="B33" s="20" t="inlineStr">
        <is>
          <t>Share of it the buyer paid for</t>
        </is>
      </c>
      <c r="C33" s="23" t="n"/>
    </row>
    <row r="34">
      <c r="B34" s="20" t="inlineStr">
        <is>
          <t>Information component</t>
        </is>
      </c>
      <c r="C34" s="15">
        <f>IF(OR($C$32="",$C$33=""),"",$C$32*$C$33)</f>
        <v/>
      </c>
    </row>
    <row r="35">
      <c r="B35" s="7" t="inlineStr">
        <is>
          <t>6. Portfolio premium</t>
        </is>
      </c>
      <c r="C35" s="8" t="n"/>
      <c r="D35" s="8" t="n"/>
    </row>
    <row r="36">
      <c r="B36" s="20" t="inlineStr">
        <is>
          <t>NOI saved by owning the neighbor (shared staff, contracts), a year</t>
        </is>
      </c>
      <c r="C36" s="14" t="n"/>
    </row>
    <row r="37">
      <c r="B37" s="20" t="inlineStr">
        <is>
          <t>Share of it the buyer paid for</t>
        </is>
      </c>
      <c r="C37" s="23" t="n"/>
    </row>
    <row r="38">
      <c r="B38" s="20" t="inlineStr">
        <is>
          <t>Portfolio component</t>
        </is>
      </c>
      <c r="C38" s="15">
        <f>IF(OR($C$36="",$C$37="",$C$29=""),"",$C$36/$C$29*$C$37)</f>
        <v/>
      </c>
    </row>
    <row r="39">
      <c r="B39" s="7" t="inlineStr">
        <is>
          <t>7. Pressure: an exchange deadline or another must-buy reason</t>
        </is>
      </c>
      <c r="C39" s="8" t="n"/>
      <c r="D39" s="8" t="n"/>
    </row>
    <row r="40">
      <c r="B40" s="20" t="inlineStr">
        <is>
          <t>Cover bid (the second-highest offer)</t>
        </is>
      </c>
      <c r="C40" s="14" t="n"/>
    </row>
    <row r="41">
      <c r="B41" s="20" t="inlineStr">
        <is>
          <t>Price less cover bid</t>
        </is>
      </c>
      <c r="C41" s="15">
        <f>IF(OR($C$7="",$C$40=""),"",$C$7-$C$40)</f>
        <v/>
      </c>
    </row>
    <row r="42">
      <c r="B42" s="7" t="inlineStr">
        <is>
          <t>8. Seller motivation</t>
        </is>
      </c>
      <c r="C42" s="8" t="n"/>
      <c r="D42" s="8" t="n"/>
    </row>
    <row r="43">
      <c r="B43" s="20" t="inlineStr">
        <is>
          <t>Discount (negative) or premium found in the marketing</t>
        </is>
      </c>
      <c r="C43" s="14" t="n"/>
    </row>
    <row r="45">
      <c r="B45" s="7" t="inlineStr">
        <is>
          <t>The bridge</t>
        </is>
      </c>
      <c r="C45" s="8" t="n"/>
      <c r="D45" s="8" t="n"/>
    </row>
    <row r="46">
      <c r="B46" s="16" t="inlineStr">
        <is>
          <t>Explained: the sum of the eight</t>
        </is>
      </c>
      <c r="C46" s="19">
        <f>IF(OR($C$8=""),"",N($C$12)+N($C$20)+N($C$26)+N($C$30)+N($C$34)+N($C$38)+N($C$41)+N($C$43))</f>
        <v/>
      </c>
    </row>
    <row r="47">
      <c r="B47" s="16" t="inlineStr">
        <is>
          <t>Residual: gap less explained</t>
        </is>
      </c>
      <c r="C47" s="19">
        <f>IF(OR($C$8=""),"",$C$8-$C$46)</f>
        <v/>
      </c>
    </row>
    <row r="48">
      <c r="B48" s="20" t="inlineStr">
        <is>
          <t>Residual as a share of value</t>
        </is>
      </c>
      <c r="C48" s="28">
        <f>IF(OR($C$47=""),"",$C$47/$C$6)</f>
        <v/>
      </c>
    </row>
    <row r="49">
      <c r="B49" s="20" t="inlineStr">
        <is>
          <t>Terms of the deal: concession and financing</t>
        </is>
      </c>
      <c r="C49" s="15">
        <f>IF(OR($C$8=""),"",N($C$12)+N($C$20))</f>
        <v/>
      </c>
    </row>
    <row r="50">
      <c r="B50" s="20" t="inlineStr">
        <is>
          <t>This buyer's: cost structure, information, portfolio</t>
        </is>
      </c>
      <c r="C50" s="15">
        <f>IF(OR($C$8=""),"",N($C$30)+N($C$34)+N($C$38))</f>
        <v/>
      </c>
    </row>
    <row r="51">
      <c r="B51" s="20" t="inlineStr">
        <is>
          <t>Pressure</t>
        </is>
      </c>
      <c r="C51" s="15">
        <f>IF(OR($C$8=""),"",N($C$41))</f>
        <v/>
      </c>
    </row>
    <row r="52">
      <c r="B52" s="16" t="inlineStr">
        <is>
          <t>The appraisal's: the date lag and the residual</t>
        </is>
      </c>
      <c r="C52" s="19">
        <f>IF(OR($C$8=""),"",N($C$26)+$C$47)</f>
        <v/>
      </c>
    </row>
    <row r="53">
      <c r="B53" s="20" t="inlineStr">
        <is>
          <t>Cash-equivalent price: price less concession less financing</t>
        </is>
      </c>
      <c r="C53" s="15">
        <f>IF(OR($C$7=""),"",$C$7-N($C$12)-N($C$20))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E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6" customWidth="1" min="3" max="3"/>
    <col width="16" customWidth="1" min="4" max="4"/>
    <col width="14" customWidth="1" min="5" max="5"/>
  </cols>
  <sheetData>
    <row r="1" ht="6" customHeight="1"/>
    <row r="2">
      <c r="B2" s="5" t="inlineStr">
        <is>
          <t>Checks: inputs still empty, no error anywhere, and the sheets hold together</t>
        </is>
      </c>
    </row>
    <row r="3">
      <c r="B3" s="6" t="inlineStr">
        <is>
          <t>Overall status reads PASS while no formula returns an error and every logic check holds, filled or empty.</t>
        </is>
      </c>
    </row>
    <row r="5">
      <c r="C5" s="16" t="inlineStr">
        <is>
          <t>Overall status</t>
        </is>
      </c>
      <c r="D5" s="29">
        <f>IF(COUNTIF(E8:E19,"FAIL")=0,"PASS","FAIL")</f>
        <v/>
      </c>
    </row>
    <row r="7">
      <c r="B7" s="9" t="inlineStr">
        <is>
          <t>#</t>
        </is>
      </c>
      <c r="C7" s="10" t="inlineStr">
        <is>
          <t>Check</t>
        </is>
      </c>
      <c r="D7" s="10" t="inlineStr">
        <is>
          <t>Result</t>
        </is>
      </c>
      <c r="E7" s="10" t="inlineStr">
        <is>
          <t>Status</t>
        </is>
      </c>
    </row>
    <row r="8">
      <c r="B8" s="30" t="inlineStr">
        <is>
          <t>1. Operating statement: inputs still empty</t>
        </is>
      </c>
      <c r="D8" s="31">
        <f>COUNTBLANK('1. Operating statement'!B7)+COUNTBLANK('1. Operating statement'!C7)+COUNTBLANK('1. Operating statement'!D7)+COUNTBLANK('1. Operating statement'!E7)+COUNTBLANK('1. Operating statement'!F7)+COUNTBLANK('1. Operating statement'!B8)+COUNTBLANK('1. Operating statement'!C8)+COUNTBLANK('1. Operating statement'!D8)+COUNTBLANK('1. Operating statement'!E8)+COUNTBLANK('1. Operating statement'!F8)+COUNTBLANK('1. Operating statement'!B9)+COUNTBLANK('1. Operating statement'!C9)+COUNTBLANK('1. Operating statement'!D9)+COUNTBLANK('1. Operating statement'!E9)+COUNTBLANK('1. Operating statement'!F9)+COUNTBLANK('1. Operating statement'!B10)+COUNTBLANK('1. Operating statement'!C10)+COUNTBLANK('1. Operating statement'!D10)+COUNTBLANK('1. Operating statement'!E10)+COUNTBLANK('1. Operating statement'!F10)+COUNTBLANK('1. Operating statement'!B11)+COUNTBLANK('1. Operating statement'!C11)+COUNTBLANK('1. Operating statement'!D11)+COUNTBLANK('1. Operating statement'!E11)+COUNTBLANK('1. Operating statement'!F11)+COUNTBLANK('1. Operating statement'!B12)+COUNTBLANK('1. Operating statement'!C12)+COUNTBLANK('1. Operating statement'!D12)+COUNTBLANK('1. Operating statement'!E12)+COUNTBLANK('1. Operating statement'!F12)+COUNTBLANK('1. Operating statement'!C16)+COUNTBLANK('1. Operating statement'!C17)+COUNTBLANK('1. Operating statement'!C18)+COUNTBLANK('1. Operating statement'!C19)+COUNTBLANK('1. Operating statement'!C20)+COUNTBLANK('1. Operating statement'!C21)+COUNTBLANK('1. Operating statement'!C22)+COUNTBLANK('1. Operating statement'!C26)+COUNTBLANK('1. Operating statement'!C27)+COUNTBLANK('1. Operating statement'!C28)+COUNTBLANK('1. Operating statement'!C29)+COUNTBLANK('1. Operating statement'!C30)+COUNTBLANK('1. Operating statement'!C31)+COUNTBLANK('1. Operating statement'!C32)+COUNTBLANK('1. Operating statement'!C33)</f>
        <v/>
      </c>
      <c r="E8" s="29">
        <f>IF(ISNUMBER(D8),"info","FAIL")</f>
        <v/>
      </c>
    </row>
    <row r="9">
      <c r="B9" s="30" t="inlineStr">
        <is>
          <t>1. Operating statement: no error value</t>
        </is>
      </c>
      <c r="D9" s="31">
        <f>SUMPRODUCT(--ISERROR('1. Operating statement'!B1:H120))</f>
        <v/>
      </c>
      <c r="E9" s="29">
        <f>IF(ISERROR(D9),"FAIL",IF(D9=0,"PASS","FAIL"))</f>
        <v/>
      </c>
    </row>
    <row r="10">
      <c r="B10" s="30" t="inlineStr">
        <is>
          <t>2. Sales grid: inputs still empty</t>
        </is>
      </c>
      <c r="D10" s="31">
        <f>COUNTBLANK('2. Sales grid'!C5)+COUNTBLANK('2. Sales grid'!C6)+COUNTBLANK('2. Sales grid'!C7)+COUNTBLANK('2. Sales grid'!C8)+COUNTBLANK('2. Sales grid'!C11)+COUNTBLANK('2. Sales grid'!D11)+COUNTBLANK('2. Sales grid'!E11)+COUNTBLANK('2. Sales grid'!F11)+COUNTBLANK('2. Sales grid'!G11)+COUNTBLANK('2. Sales grid'!C12)+COUNTBLANK('2. Sales grid'!D12)+COUNTBLANK('2. Sales grid'!E12)+COUNTBLANK('2. Sales grid'!F12)+COUNTBLANK('2. Sales grid'!G12)+COUNTBLANK('2. Sales grid'!C13)+COUNTBLANK('2. Sales grid'!D13)+COUNTBLANK('2. Sales grid'!E13)+COUNTBLANK('2. Sales grid'!F13)+COUNTBLANK('2. Sales grid'!G13)+COUNTBLANK('2. Sales grid'!C15)+COUNTBLANK('2. Sales grid'!D15)+COUNTBLANK('2. Sales grid'!E15)+COUNTBLANK('2. Sales grid'!F15)+COUNTBLANK('2. Sales grid'!G15)+COUNTBLANK('2. Sales grid'!C17)+COUNTBLANK('2. Sales grid'!D17)+COUNTBLANK('2. Sales grid'!E17)+COUNTBLANK('2. Sales grid'!F17)+COUNTBLANK('2. Sales grid'!G17)+COUNTBLANK('2. Sales grid'!C19)+COUNTBLANK('2. Sales grid'!D19)+COUNTBLANK('2. Sales grid'!E19)+COUNTBLANK('2. Sales grid'!F19)+COUNTBLANK('2. Sales grid'!G19)+COUNTBLANK('2. Sales grid'!C20)+COUNTBLANK('2. Sales grid'!D20)+COUNTBLANK('2. Sales grid'!E20)+COUNTBLANK('2. Sales grid'!F20)+COUNTBLANK('2. Sales grid'!G20)+COUNTBLANK('2. Sales grid'!C23)+COUNTBLANK('2. Sales grid'!D23)+COUNTBLANK('2. Sales grid'!E23)+COUNTBLANK('2. Sales grid'!F23)+COUNTBLANK('2. Sales grid'!G23)+COUNTBLANK('2. Sales grid'!C24)+COUNTBLANK('2. Sales grid'!D24)+COUNTBLANK('2. Sales grid'!E24)+COUNTBLANK('2. Sales grid'!F24)+COUNTBLANK('2. Sales grid'!G24)+COUNTBLANK('2. Sales grid'!C25)+COUNTBLANK('2. Sales grid'!D25)+COUNTBLANK('2. Sales grid'!E25)+COUNTBLANK('2. Sales grid'!F25)+COUNTBLANK('2. Sales grid'!G25)+COUNTBLANK('2. Sales grid'!C26)+COUNTBLANK('2. Sales grid'!D26)+COUNTBLANK('2. Sales grid'!E26)+COUNTBLANK('2. Sales grid'!F26)+COUNTBLANK('2. Sales grid'!G26)+COUNTBLANK('2. Sales grid'!C27)+COUNTBLANK('2. Sales grid'!D27)+COUNTBLANK('2. Sales grid'!E27)+COUNTBLANK('2. Sales grid'!F27)+COUNTBLANK('2. Sales grid'!G27)+COUNTBLANK('2. Sales grid'!C28)+COUNTBLANK('2. Sales grid'!D28)+COUNTBLANK('2. Sales grid'!E28)+COUNTBLANK('2. Sales grid'!F28)+COUNTBLANK('2. Sales grid'!G28)+COUNTBLANK('2. Sales grid'!C39)</f>
        <v/>
      </c>
      <c r="E10" s="29">
        <f>IF(ISNUMBER(D10),"info","FAIL")</f>
        <v/>
      </c>
    </row>
    <row r="11">
      <c r="B11" s="30" t="inlineStr">
        <is>
          <t>2. Sales grid: no error value</t>
        </is>
      </c>
      <c r="D11" s="31">
        <f>SUMPRODUCT(--ISERROR('2. Sales grid'!B1:H120))</f>
        <v/>
      </c>
      <c r="E11" s="29">
        <f>IF(ISERROR(D11),"FAIL",IF(D11=0,"PASS","FAIL"))</f>
        <v/>
      </c>
    </row>
    <row r="12">
      <c r="B12" s="30" t="inlineStr">
        <is>
          <t>3. Cost approach: inputs still empty</t>
        </is>
      </c>
      <c r="D12" s="31">
        <f>COUNTBLANK('3. Cost approach'!C6)+COUNTBLANK('3. Cost approach'!C7)+COUNTBLANK('3. Cost approach'!C11)+COUNTBLANK('3. Cost approach'!C12)+COUNTBLANK('3. Cost approach'!C13)+COUNTBLANK('3. Cost approach'!C14)+COUNTBLANK('3. Cost approach'!C15)+COUNTBLANK('3. Cost approach'!C23)+COUNTBLANK('3. Cost approach'!C24)+COUNTBLANK('3. Cost approach'!C25)+COUNTBLANK('3. Cost approach'!C26)+COUNTBLANK('3. Cost approach'!C27)+COUNTBLANK('3. Cost approach'!C28)+COUNTBLANK('3. Cost approach'!C29)+COUNTBLANK('3. Cost approach'!C30)</f>
        <v/>
      </c>
      <c r="E12" s="29">
        <f>IF(ISNUMBER(D12),"info","FAIL")</f>
        <v/>
      </c>
    </row>
    <row r="13">
      <c r="B13" s="30" t="inlineStr">
        <is>
          <t>3. Cost approach: no error value</t>
        </is>
      </c>
      <c r="D13" s="31">
        <f>SUMPRODUCT(--ISERROR('3. Cost approach'!B1:H120))</f>
        <v/>
      </c>
      <c r="E13" s="29">
        <f>IF(ISERROR(D13),"FAIL",IF(D13=0,"PASS","FAIL"))</f>
        <v/>
      </c>
    </row>
    <row r="14">
      <c r="B14" s="30" t="inlineStr">
        <is>
          <t>4. Value to price bridge: inputs still empty</t>
        </is>
      </c>
      <c r="D14" s="31">
        <f>COUNTBLANK('4. Value to price bridge'!C6)+COUNTBLANK('4. Value to price bridge'!C7)+COUNTBLANK('4. Value to price bridge'!C12)+COUNTBLANK('4. Value to price bridge'!C14)+COUNTBLANK('4. Value to price bridge'!C15)+COUNTBLANK('4. Value to price bridge'!C16)+COUNTBLANK('4. Value to price bridge'!C17)+COUNTBLANK('4. Value to price bridge'!C22)+COUNTBLANK('4. Value to price bridge'!C23)+COUNTBLANK('4. Value to price bridge'!C24)+COUNTBLANK('4. Value to price bridge'!C28)+COUNTBLANK('4. Value to price bridge'!C29)+COUNTBLANK('4. Value to price bridge'!C32)+COUNTBLANK('4. Value to price bridge'!C33)+COUNTBLANK('4. Value to price bridge'!C36)+COUNTBLANK('4. Value to price bridge'!C37)+COUNTBLANK('4. Value to price bridge'!C40)+COUNTBLANK('4. Value to price bridge'!C43)</f>
        <v/>
      </c>
      <c r="E14" s="29">
        <f>IF(ISNUMBER(D14),"info","FAIL")</f>
        <v/>
      </c>
    </row>
    <row r="15">
      <c r="B15" s="30" t="inlineStr">
        <is>
          <t>4. Value to price bridge: no error value</t>
        </is>
      </c>
      <c r="D15" s="31">
        <f>SUMPRODUCT(--ISERROR('4. Value to price bridge'!B1:H120))</f>
        <v/>
      </c>
      <c r="E15" s="29">
        <f>IF(ISERROR(D15),"FAIL",IF(D15=0,"PASS","FAIL"))</f>
        <v/>
      </c>
    </row>
    <row r="16">
      <c r="B16" s="30" t="inlineStr">
        <is>
          <t>Operating statement: EGI less expenses equals NOI (or nothing is filled)</t>
        </is>
      </c>
      <c r="D16" s="25">
        <f>IF('1. Operating statement'!C44="","empty",IF(ABS('1. Operating statement'!C40-'1. Operating statement'!C43-'1. Operating statement'!C44)&lt;0.005,"holds","does not hold"))</f>
        <v/>
      </c>
      <c r="E16" s="29">
        <f>IF(ISERROR(D16),"FAIL",IF(D16&lt;&gt;"does not hold","PASS","FAIL"))</f>
        <v/>
      </c>
    </row>
    <row r="17">
      <c r="B17" s="30" t="inlineStr">
        <is>
          <t>Sales grid: the concluded price sits inside the adjusted range (or nothing is filled)</t>
        </is>
      </c>
      <c r="D17" s="25">
        <f>IF('2. Sales grid'!C43="","empty",'2. Sales grid'!C43)</f>
        <v/>
      </c>
      <c r="E17" s="29">
        <f>IF(ISERROR(D17),"FAIL",IF(D17&lt;&gt;"no","PASS","FAIL"))</f>
        <v/>
      </c>
    </row>
    <row r="18">
      <c r="B18" s="30" t="inlineStr">
        <is>
          <t>Cost approach: total depreciation does not exceed cost new (or nothing is filled)</t>
        </is>
      </c>
      <c r="D18" s="25">
        <f>IF('3. Cost approach'!C36="","empty",IF('3. Cost approach'!C36&lt;='3. Cost approach'!C20,"holds","does not hold"))</f>
        <v/>
      </c>
      <c r="E18" s="29">
        <f>IF(ISERROR(D18),"FAIL",IF(D18&lt;&gt;"does not hold","PASS","FAIL"))</f>
        <v/>
      </c>
    </row>
    <row r="19">
      <c r="B19" s="30" t="inlineStr">
        <is>
          <t>Bridge: explained plus residual equals the gap (or nothing is filled)</t>
        </is>
      </c>
      <c r="D19" s="25">
        <f>IF('4. Value to price bridge'!C8="","empty",IF(ABS('4. Value to price bridge'!C46+'4. Value to price bridge'!C47-'4. Value to price bridge'!C8)&lt;0.005,"holds","does not hold"))</f>
        <v/>
      </c>
      <c r="E19" s="29">
        <f>IF(ISERROR(D19),"FAIL",IF(D19&lt;&gt;"does not hold","PASS","FAIL"))</f>
        <v/>
      </c>
    </row>
  </sheetData>
  <conditionalFormatting sqref="E8:E19">
    <cfRule type="cellIs" priority="1" operator="equal" dxfId="0">
      <formula>"FAIL"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2026-09-25T20:27:55Z</dcterms:created>
  <dcterms:modified xmlns:dcterms="http://purl.org/dc/terms/" xmlns:xsi="http://www.w3.org/2001/XMLSchema-instance" xsi:type="dcterms:W3CDTF">2026-09-25T20:27:55Z</dcterms:modified>
</cp:coreProperties>
</file>