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1. Assumptions" sheetId="2" state="visible" r:id="rId4"/>
    <sheet name="2. The bridge" sheetId="3" state="visible" r:id="rId5"/>
    <sheet name="3. What is at stake" sheetId="4" state="visible" r:id="rId6"/>
    <sheet name="4. Check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<sst xmlns="http://schemas.openxmlformats.org/spreadsheetml/2006/main" count="146" uniqueCount="134">
  <si>
    <t xml:space="preserve">The equity bridge</t>
  </si>
  <si>
    <t xml:space="preserve">Companion workbook to Closing the Deal — Julian R. Sterling</t>
  </si>
  <si>
    <t xml:space="preserve">What this workbook is</t>
  </si>
  <si>
    <t xml:space="preserve">The reconciliation from an agreed enterprise value to the price actually paid for the shares, line by line, with every disputed item flagged and switchable so you can see both sides' number at once.</t>
  </si>
  <si>
    <t xml:space="preserve">On Meridian the two defensible bridges are EUR 61.17 m and EUR 81.87 m. Nobody is arguing about the business: the whole EUR 20.70 m is a disagreement about definitions in a document.</t>
  </si>
  <si>
    <t xml:space="preserve">The four sheets</t>
  </si>
  <si>
    <t xml:space="preserve">1. Assumptions — the twelve debt-like items, each with a switch. Set a switch to 0 and the item leaves net debt.</t>
  </si>
  <si>
    <t xml:space="preserve">2. The bridge — enterprise value down to the equity price, one line per item, with the buyer's column and the seller's column side by side.</t>
  </si>
  <si>
    <t xml:space="preserve">3. What is at stake — the five spreads this book measures, each as an amount and as a share of enterprise value.</t>
  </si>
  <si>
    <t xml:space="preserve">4. Checks — every figure the book prints, recomputed and compared.</t>
  </si>
  <si>
    <t xml:space="preserve">Where to start</t>
  </si>
  <si>
    <t xml:space="preserve">Sheet 2, the Difference column. Then go to Assumptions and switch off the six disputed items one at a time. Watch which single line moves the price most — it is not the one most deals spend the most time on.</t>
  </si>
  <si>
    <t xml:space="preserve">Conventions</t>
  </si>
  <si>
    <t xml:space="preserve">Blue on pale blue is an input. Black is a formula. Yellow marks an assumption that carries the answer. Amounts in millions of euros. Meridian Components is fictional and deliberately ordinary.</t>
  </si>
  <si>
    <t xml:space="preserve">Revised 24 September 2026</t>
  </si>
  <si>
    <t xml:space="preserve">Sheet 3: the four spreads measured in the other workbooks are now input cells naming the file and cell they come from, instead of constants written as formulas. The figures are unchanged.</t>
  </si>
  <si>
    <t xml:space="preserve">Sheet 4 adds the gap between the two bridges and six identities that hold whatever you type. 15 checks, all passing.</t>
  </si>
  <si>
    <t xml:space="preserve">Assumptions</t>
  </si>
  <si>
    <t xml:space="preserve">The headline</t>
  </si>
  <si>
    <t xml:space="preserve">Enterprise value (EUR m)</t>
  </si>
  <si>
    <t xml:space="preserve">Agreed in the letter of intent</t>
  </si>
  <si>
    <t xml:space="preserve">LTM EBITDA (EUR m)</t>
  </si>
  <si>
    <t xml:space="preserve">The figure the multiple was applied to</t>
  </si>
  <si>
    <t xml:space="preserve">Cash</t>
  </si>
  <si>
    <t xml:space="preserve">Cash on the balance sheet (EUR m)</t>
  </si>
  <si>
    <t xml:space="preserve">Trapped cash (EUR m)</t>
  </si>
  <si>
    <t xml:space="preserve">Minimum operating balance and a customer deposit</t>
  </si>
  <si>
    <t xml:space="preserve">Debt-like items — set a switch to 0 to remove the item from net debt</t>
  </si>
  <si>
    <t xml:space="preserve">Item</t>
  </si>
  <si>
    <t xml:space="preserve">EUR m</t>
  </si>
  <si>
    <t xml:space="preserve">In net debt?</t>
  </si>
  <si>
    <t xml:space="preserve">Note</t>
  </si>
  <si>
    <t xml:space="preserve">Bank debt drawn</t>
  </si>
  <si>
    <t xml:space="preserve">Nobody disputes this</t>
  </si>
  <si>
    <t xml:space="preserve">Overdraft drawn at completion</t>
  </si>
  <si>
    <t xml:space="preserve">Short-term but still borrowed money</t>
  </si>
  <si>
    <t xml:space="preserve">Finance leases</t>
  </si>
  <si>
    <t xml:space="preserve">On balance sheet; rarely argued</t>
  </si>
  <si>
    <t xml:space="preserve">Operating leases capitalised (disputed)</t>
  </si>
  <si>
    <t xml:space="preserve">The largest single argument in most deals</t>
  </si>
  <si>
    <t xml:space="preserve">Pension deficit, funding basis (disputed)</t>
  </si>
  <si>
    <t xml:space="preserve">Funding basis or accounting basis changes it</t>
  </si>
  <si>
    <t xml:space="preserve">Deferred consideration owed</t>
  </si>
  <si>
    <t xml:space="preserve">Owed on a prior acquisition</t>
  </si>
  <si>
    <t xml:space="preserve">Accrued but unpaid bonuses (disputed)</t>
  </si>
  <si>
    <t xml:space="preserve">Provided for, but is it debt or working capital?</t>
  </si>
  <si>
    <t xml:space="preserve">Corporation tax payable (disputed)</t>
  </si>
  <si>
    <t xml:space="preserve">A liability, but a recurring one</t>
  </si>
  <si>
    <t xml:space="preserve">Deferred revenue (disputed)</t>
  </si>
  <si>
    <t xml:space="preserve">Cash received for work not done</t>
  </si>
  <si>
    <t xml:space="preserve">Capex committed, uninvoiced (disputed)</t>
  </si>
  <si>
    <t xml:space="preserve">Contracted, unpaid, and not in working capital</t>
  </si>
  <si>
    <t xml:space="preserve">Dividend declared, unpaid</t>
  </si>
  <si>
    <t xml:space="preserve">Unambiguous</t>
  </si>
  <si>
    <t xml:space="preserve">Transaction costs of the seller</t>
  </si>
  <si>
    <t xml:space="preserve">Always the seller's, always argued about anyway</t>
  </si>
  <si>
    <t xml:space="preserve">Total debt-like, as switched (EUR m)</t>
  </si>
  <si>
    <t xml:space="preserve">Of which disputed (EUR m)</t>
  </si>
  <si>
    <t xml:space="preserve">Working capital</t>
  </si>
  <si>
    <t xml:space="preserve">Working capital at completion (EUR m)</t>
  </si>
  <si>
    <t xml:space="preserve">Target working capital, the peg (EUR m)</t>
  </si>
  <si>
    <t xml:space="preserve">CARRIES THE ANSWER — five definitions, EUR 7.00 m of spread. Workbook 3</t>
  </si>
  <si>
    <t xml:space="preserve">From enterprise value to the price of the shares</t>
  </si>
  <si>
    <t xml:space="preserve">The buyer's column includes the six disputed items; the seller's excludes them. Both are drawn from the same accounts.</t>
  </si>
  <si>
    <t xml:space="preserve">Buyer's bridge</t>
  </si>
  <si>
    <t xml:space="preserve">Seller's bridge</t>
  </si>
  <si>
    <t xml:space="preserve">Difference</t>
  </si>
  <si>
    <t xml:space="preserve">Enterprise value</t>
  </si>
  <si>
    <t xml:space="preserve">8.0x LTM EBITDA</t>
  </si>
  <si>
    <t xml:space="preserve">Less: debt-like items</t>
  </si>
  <si>
    <t xml:space="preserve">Six of the twelve are disputed</t>
  </si>
  <si>
    <t xml:space="preserve">Plus: cash</t>
  </si>
  <si>
    <t xml:space="preserve">Less: trapped cash</t>
  </si>
  <si>
    <t xml:space="preserve">Net debt</t>
  </si>
  <si>
    <t xml:space="preserve">Shown positive for reading</t>
  </si>
  <si>
    <t xml:space="preserve">Plus: working capital adjustment</t>
  </si>
  <si>
    <t xml:space="preserve">Actual above the peg: the buyer pays for it</t>
  </si>
  <si>
    <t xml:space="preserve">Equity price</t>
  </si>
  <si>
    <t xml:space="preserve">Equity price as a share of enterprise value</t>
  </si>
  <si>
    <t xml:space="preserve">The gap, as a share of enterprise value</t>
  </si>
  <si>
    <t xml:space="preserve">What the drafting moves</t>
  </si>
  <si>
    <t xml:space="preserve">The five spreads overlap and no deal fights all five to the maximum. The total measures the size of the terrain, not a prediction.</t>
  </si>
  <si>
    <t xml:space="preserve">Where the value moves</t>
  </si>
  <si>
    <t xml:space="preserve">% of enterprise value</t>
  </si>
  <si>
    <t xml:space="preserve">Carried from</t>
  </si>
  <si>
    <t xml:space="preserve">The debt-like items in dispute</t>
  </si>
  <si>
    <t xml:space="preserve">The choice of working capital peg</t>
  </si>
  <si>
    <t xml:space="preserve">Working_Capital_and_the_Peg.xlsx, sheet 2, cell D10</t>
  </si>
  <si>
    <t xml:space="preserve">Locked box against completion accounts</t>
  </si>
  <si>
    <t xml:space="preserve">Locked_Box_or_Completion_Accounts.xlsx, sheet 2, cell B14</t>
  </si>
  <si>
    <t xml:space="preserve">Earn-out protection against no protection</t>
  </si>
  <si>
    <t xml:space="preserve">The_Earn_Out.xlsx, sheet 2, cell D9</t>
  </si>
  <si>
    <t xml:space="preserve">Linear earn-out against a cliff</t>
  </si>
  <si>
    <t xml:space="preserve">The_Earn_Out.xlsx, sheet 3, cell D8</t>
  </si>
  <si>
    <t xml:space="preserve">Total terrain</t>
  </si>
  <si>
    <t xml:space="preserve">Rows 6 to 9 are typed from the other three workbooks, which are not linked to this one: change an input there and retype the figure here.</t>
  </si>
  <si>
    <t xml:space="preserve">Checks — every figure the book prints, against what this workbook computes</t>
  </si>
  <si>
    <t xml:space="preserve">Closing the Deal — Julian R. Sterling</t>
  </si>
  <si>
    <t xml:space="preserve">Column D is a live formula pointing into the model, not a re-typed number. Change an input and this sheet moves with it.</t>
  </si>
  <si>
    <t xml:space="preserve">Source</t>
  </si>
  <si>
    <t xml:space="preserve">Figure as the book prints it</t>
  </si>
  <si>
    <t xml:space="preserve">Printed</t>
  </si>
  <si>
    <t xml:space="preserve">Computed</t>
  </si>
  <si>
    <t xml:space="preserve">Variance</t>
  </si>
  <si>
    <t xml:space="preserve">Status</t>
  </si>
  <si>
    <t xml:space="preserve">How the tolerances are set</t>
  </si>
  <si>
    <t xml:space="preserve">Ch. 1</t>
  </si>
  <si>
    <t xml:space="preserve">Entry multiple</t>
  </si>
  <si>
    <t xml:space="preserve">A figure printed to two decimals is checked to 0.005 and a percentage printed to the nearest point to half a point. If a check fails, the model is wrong until proven otherwise — not the book.</t>
  </si>
  <si>
    <t xml:space="preserve">Ch. 2</t>
  </si>
  <si>
    <t xml:space="preserve">Net debt, buyer's definition, EUR m</t>
  </si>
  <si>
    <t xml:space="preserve">Working capital adjustment, EUR m</t>
  </si>
  <si>
    <t xml:space="preserve">Equity price, buyer's bridge, EUR m</t>
  </si>
  <si>
    <t xml:space="preserve">Equity price, seller's bridge, EUR m</t>
  </si>
  <si>
    <t xml:space="preserve">Ch. 3</t>
  </si>
  <si>
    <t xml:space="preserve">Disputed debt-like items, EUR m</t>
  </si>
  <si>
    <t xml:space="preserve">Concl.</t>
  </si>
  <si>
    <t xml:space="preserve">Total at stake in the drafting, EUR m</t>
  </si>
  <si>
    <t xml:space="preserve">As a share of enterprise value</t>
  </si>
  <si>
    <t xml:space="preserve">Page</t>
  </si>
  <si>
    <t xml:space="preserve">Gap between the two bridges, EUR m</t>
  </si>
  <si>
    <t xml:space="preserve">Identities that hold for any inputs</t>
  </si>
  <si>
    <t xml:space="preserve">Model</t>
  </si>
  <si>
    <t xml:space="preserve">Buyer's equity price is enterprise value less net debt plus the working capital adjustment</t>
  </si>
  <si>
    <t xml:space="preserve">Seller's equity price is enterprise value less net debt plus the working capital adjustment</t>
  </si>
  <si>
    <t xml:space="preserve">The gap between the bridges is exactly the disputed items switched on</t>
  </si>
  <si>
    <t xml:space="preserve">Net debt differs between the columns by the disputed items and nothing else</t>
  </si>
  <si>
    <t xml:space="preserve">Every switch is 0 or 1</t>
  </si>
  <si>
    <t xml:space="preserve">The terrain is the sum of its five lines, and its share is the total over enterprise value</t>
  </si>
  <si>
    <t xml:space="preserve">Lines reproduced within the book's own printed precision</t>
  </si>
  <si>
    <t xml:space="preserve">Lines differing only by the book's rounding of an intermediate</t>
  </si>
  <si>
    <t xml:space="preserve">Lines to check</t>
  </si>
  <si>
    <t xml:space="preserve">Identities that hold</t>
  </si>
  <si>
    <t xml:space="preserve">All checks (15)</t>
  </si>
</sst>
</file>

<file path=xl/styles.xml><?xml version="1.0" encoding="utf-8"?>
<styleSheet xmlns="http://schemas.openxmlformats.org/spreadsheetml/2006/main">
  <numFmts count="5">
    <numFmt numFmtId="164" formatCode="General"/>
    <numFmt numFmtId="165" formatCode="#,##0.00"/>
    <numFmt numFmtId="166" formatCode="0"/>
    <numFmt numFmtId="167" formatCode="0.00%"/>
    <numFmt numFmtId="168" formatCode="General"/>
  </numFmts>
  <fonts count="11">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b val="true"/>
      <sz val="13"/>
      <color rgb="FF1F3864"/>
      <name val="Cambria"/>
      <family val="0"/>
      <charset val="1"/>
    </font>
    <font>
      <sz val="11"/>
      <color rgb="FF1F4E79"/>
      <name val="Cambria"/>
      <family val="0"/>
      <charset val="1"/>
    </font>
    <font>
      <b val="true"/>
      <sz val="11"/>
      <color rgb="FF1F4E79"/>
      <name val="Cambria"/>
      <family val="0"/>
      <charset val="1"/>
    </font>
    <font>
      <b val="true"/>
      <sz val="11"/>
      <name val="Cambria"/>
      <family val="0"/>
      <charset val="1"/>
    </font>
  </fonts>
  <fills count="4">
    <fill>
      <patternFill patternType="none"/>
    </fill>
    <fill>
      <patternFill patternType="gray125"/>
    </fill>
    <fill>
      <patternFill patternType="solid">
        <fgColor rgb="FFDCE9F7"/>
        <bgColor rgb="FFCCFFFF"/>
      </patternFill>
    </fill>
    <fill>
      <patternFill patternType="solid">
        <fgColor rgb="FFFFF2CC"/>
        <bgColor rgb="FFFFFFFF"/>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5" fontId="9" fillId="3"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bottom" textRotation="0" wrapText="tru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25.5" hidden="false" customHeight="true" outlineLevel="0" collapsed="false">
      <c r="A5" s="4" t="s">
        <v>3</v>
      </c>
    </row>
    <row r="6" customFormat="false" ht="25.5" hidden="false" customHeight="true" outlineLevel="0" collapsed="false">
      <c r="A6" s="4" t="s">
        <v>4</v>
      </c>
    </row>
    <row r="8" customFormat="false" ht="15" hidden="false" customHeight="false" outlineLevel="0" collapsed="false">
      <c r="A8" s="3" t="s">
        <v>5</v>
      </c>
    </row>
    <row r="9" customFormat="false" ht="25.5" hidden="false" customHeight="true" outlineLevel="0" collapsed="false">
      <c r="A9" s="4" t="s">
        <v>6</v>
      </c>
    </row>
    <row r="10" customFormat="false" ht="25.5" hidden="false" customHeight="true" outlineLevel="0" collapsed="false">
      <c r="A10" s="4" t="s">
        <v>7</v>
      </c>
    </row>
    <row r="11" customFormat="false" ht="25.5" hidden="false" customHeight="true" outlineLevel="0" collapsed="false">
      <c r="A11" s="4" t="s">
        <v>8</v>
      </c>
    </row>
    <row r="12" customFormat="false" ht="15" hidden="false" customHeight="true" outlineLevel="0" collapsed="false">
      <c r="A12" s="4" t="s">
        <v>9</v>
      </c>
    </row>
    <row r="14" customFormat="false" ht="15" hidden="false" customHeight="false" outlineLevel="0" collapsed="false">
      <c r="A14" s="3" t="s">
        <v>10</v>
      </c>
    </row>
    <row r="15" customFormat="false" ht="39" hidden="false" customHeight="true" outlineLevel="0" collapsed="false">
      <c r="A15" s="4" t="s">
        <v>11</v>
      </c>
    </row>
    <row r="17" customFormat="false" ht="15" hidden="false" customHeight="false" outlineLevel="0" collapsed="false">
      <c r="A17" s="3" t="s">
        <v>12</v>
      </c>
    </row>
    <row r="18" customFormat="false" ht="25.5" hidden="false" customHeight="true" outlineLevel="0" collapsed="false">
      <c r="A18" s="4" t="s">
        <v>13</v>
      </c>
    </row>
    <row r="20" customFormat="false" ht="15" hidden="false" customHeight="false" outlineLevel="0" collapsed="false">
      <c r="A20" s="3" t="s">
        <v>14</v>
      </c>
    </row>
    <row r="21" customFormat="false" ht="28.35" hidden="false" customHeight="false" outlineLevel="0" collapsed="false">
      <c r="A21" s="4" t="s">
        <v>15</v>
      </c>
    </row>
    <row r="22" customFormat="false" ht="15" hidden="false" customHeight="false" outlineLevel="0" collapsed="false">
      <c r="A22" s="4"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4"/>
    <col collapsed="false" customWidth="true" hidden="false" outlineLevel="0" max="4" min="4" style="0" width="62"/>
  </cols>
  <sheetData>
    <row r="1" customFormat="false" ht="16.15" hidden="false" customHeight="false" outlineLevel="0" collapsed="false">
      <c r="A1" s="5" t="s">
        <v>17</v>
      </c>
    </row>
    <row r="3" customFormat="false" ht="15" hidden="false" customHeight="false" outlineLevel="0" collapsed="false">
      <c r="A3" s="3" t="s">
        <v>18</v>
      </c>
    </row>
    <row r="4" customFormat="false" ht="22.35" hidden="false" customHeight="false" outlineLevel="0" collapsed="false">
      <c r="A4" s="0" t="s">
        <v>19</v>
      </c>
      <c r="B4" s="6" t="n">
        <v>118</v>
      </c>
      <c r="C4" s="7" t="s">
        <v>20</v>
      </c>
    </row>
    <row r="5" customFormat="false" ht="32.8" hidden="false" customHeight="false" outlineLevel="0" collapsed="false">
      <c r="A5" s="0" t="s">
        <v>21</v>
      </c>
      <c r="B5" s="6" t="n">
        <v>14.75</v>
      </c>
      <c r="C5" s="7" t="s">
        <v>22</v>
      </c>
    </row>
    <row r="6" customFormat="false" ht="15" hidden="false" customHeight="false" outlineLevel="0" collapsed="false">
      <c r="A6" s="3" t="s">
        <v>23</v>
      </c>
    </row>
    <row r="7" customFormat="false" ht="15" hidden="false" customHeight="false" outlineLevel="0" collapsed="false">
      <c r="A7" s="0" t="s">
        <v>24</v>
      </c>
      <c r="B7" s="6" t="n">
        <v>6.8</v>
      </c>
    </row>
    <row r="8" customFormat="false" ht="32.8" hidden="false" customHeight="false" outlineLevel="0" collapsed="false">
      <c r="A8" s="0" t="s">
        <v>25</v>
      </c>
      <c r="B8" s="8" t="n">
        <v>1.9</v>
      </c>
      <c r="C8" s="7" t="s">
        <v>26</v>
      </c>
    </row>
    <row r="10" customFormat="false" ht="15" hidden="false" customHeight="false" outlineLevel="0" collapsed="false">
      <c r="A10" s="3" t="s">
        <v>27</v>
      </c>
    </row>
    <row r="11" customFormat="false" ht="15" hidden="false" customHeight="false" outlineLevel="0" collapsed="false">
      <c r="A11" s="9" t="s">
        <v>28</v>
      </c>
      <c r="B11" s="9" t="s">
        <v>29</v>
      </c>
      <c r="C11" s="9" t="s">
        <v>30</v>
      </c>
      <c r="D11" s="9" t="s">
        <v>31</v>
      </c>
    </row>
    <row r="12" customFormat="false" ht="15" hidden="false" customHeight="false" outlineLevel="0" collapsed="false">
      <c r="A12" s="0" t="s">
        <v>32</v>
      </c>
      <c r="B12" s="6" t="n">
        <v>31.5</v>
      </c>
      <c r="C12" s="10" t="n">
        <v>1</v>
      </c>
      <c r="D12" s="7" t="s">
        <v>33</v>
      </c>
    </row>
    <row r="13" customFormat="false" ht="15" hidden="false" customHeight="false" outlineLevel="0" collapsed="false">
      <c r="A13" s="0" t="s">
        <v>34</v>
      </c>
      <c r="B13" s="6" t="n">
        <v>2.4</v>
      </c>
      <c r="C13" s="10" t="n">
        <v>1</v>
      </c>
      <c r="D13" s="7" t="s">
        <v>35</v>
      </c>
    </row>
    <row r="14" customFormat="false" ht="15" hidden="false" customHeight="false" outlineLevel="0" collapsed="false">
      <c r="A14" s="0" t="s">
        <v>36</v>
      </c>
      <c r="B14" s="6" t="n">
        <v>4.2</v>
      </c>
      <c r="C14" s="10" t="n">
        <v>1</v>
      </c>
      <c r="D14" s="7" t="s">
        <v>37</v>
      </c>
    </row>
    <row r="15" customFormat="false" ht="15" hidden="false" customHeight="false" outlineLevel="0" collapsed="false">
      <c r="A15" s="0" t="s">
        <v>38</v>
      </c>
      <c r="B15" s="8" t="n">
        <v>7.9</v>
      </c>
      <c r="C15" s="10" t="n">
        <v>1</v>
      </c>
      <c r="D15" s="7" t="s">
        <v>39</v>
      </c>
    </row>
    <row r="16" customFormat="false" ht="15" hidden="false" customHeight="false" outlineLevel="0" collapsed="false">
      <c r="A16" s="0" t="s">
        <v>40</v>
      </c>
      <c r="B16" s="8" t="n">
        <v>3.6</v>
      </c>
      <c r="C16" s="10" t="n">
        <v>1</v>
      </c>
      <c r="D16" s="7" t="s">
        <v>41</v>
      </c>
    </row>
    <row r="17" customFormat="false" ht="15" hidden="false" customHeight="false" outlineLevel="0" collapsed="false">
      <c r="A17" s="0" t="s">
        <v>42</v>
      </c>
      <c r="B17" s="6" t="n">
        <v>1.8</v>
      </c>
      <c r="C17" s="10" t="n">
        <v>1</v>
      </c>
      <c r="D17" s="7" t="s">
        <v>43</v>
      </c>
    </row>
    <row r="18" customFormat="false" ht="15" hidden="false" customHeight="false" outlineLevel="0" collapsed="false">
      <c r="A18" s="0" t="s">
        <v>44</v>
      </c>
      <c r="B18" s="8" t="n">
        <v>1.15</v>
      </c>
      <c r="C18" s="10" t="n">
        <v>1</v>
      </c>
      <c r="D18" s="7" t="s">
        <v>45</v>
      </c>
    </row>
    <row r="19" customFormat="false" ht="15" hidden="false" customHeight="false" outlineLevel="0" collapsed="false">
      <c r="A19" s="0" t="s">
        <v>46</v>
      </c>
      <c r="B19" s="8" t="n">
        <v>2.05</v>
      </c>
      <c r="C19" s="10" t="n">
        <v>1</v>
      </c>
      <c r="D19" s="7" t="s">
        <v>47</v>
      </c>
    </row>
    <row r="20" customFormat="false" ht="15" hidden="false" customHeight="false" outlineLevel="0" collapsed="false">
      <c r="A20" s="0" t="s">
        <v>48</v>
      </c>
      <c r="B20" s="8" t="n">
        <v>3.4</v>
      </c>
      <c r="C20" s="10" t="n">
        <v>1</v>
      </c>
      <c r="D20" s="7" t="s">
        <v>49</v>
      </c>
    </row>
    <row r="21" customFormat="false" ht="15" hidden="false" customHeight="false" outlineLevel="0" collapsed="false">
      <c r="A21" s="0" t="s">
        <v>50</v>
      </c>
      <c r="B21" s="8" t="n">
        <v>2.6</v>
      </c>
      <c r="C21" s="10" t="n">
        <v>1</v>
      </c>
      <c r="D21" s="7" t="s">
        <v>51</v>
      </c>
    </row>
    <row r="22" customFormat="false" ht="15" hidden="false" customHeight="false" outlineLevel="0" collapsed="false">
      <c r="A22" s="0" t="s">
        <v>52</v>
      </c>
      <c r="B22" s="6" t="n">
        <v>1.5</v>
      </c>
      <c r="C22" s="10" t="n">
        <v>1</v>
      </c>
      <c r="D22" s="7" t="s">
        <v>53</v>
      </c>
    </row>
    <row r="23" customFormat="false" ht="15" hidden="false" customHeight="false" outlineLevel="0" collapsed="false">
      <c r="A23" s="0" t="s">
        <v>54</v>
      </c>
      <c r="B23" s="6" t="n">
        <v>2.2</v>
      </c>
      <c r="C23" s="10" t="n">
        <v>1</v>
      </c>
      <c r="D23" s="7" t="s">
        <v>55</v>
      </c>
    </row>
    <row r="25" customFormat="false" ht="15" hidden="false" customHeight="false" outlineLevel="0" collapsed="false">
      <c r="A25" s="11" t="s">
        <v>56</v>
      </c>
      <c r="B25" s="12" t="n">
        <f aca="false">SUMPRODUCT(B12:B23,C12:C23)</f>
        <v>64.3</v>
      </c>
    </row>
    <row r="26" customFormat="false" ht="15" hidden="false" customHeight="false" outlineLevel="0" collapsed="false">
      <c r="A26" s="0" t="s">
        <v>57</v>
      </c>
      <c r="B26" s="12" t="n">
        <f aca="false">B15*C15+B16*C16+B18*C18+B19*C19+B20*C20+B21*C21</f>
        <v>20.7</v>
      </c>
    </row>
    <row r="28" customFormat="false" ht="15" hidden="false" customHeight="false" outlineLevel="0" collapsed="false">
      <c r="A28" s="3" t="s">
        <v>58</v>
      </c>
    </row>
    <row r="29" customFormat="false" ht="15" hidden="false" customHeight="false" outlineLevel="0" collapsed="false">
      <c r="A29" s="0" t="s">
        <v>59</v>
      </c>
      <c r="B29" s="6" t="n">
        <v>22.4</v>
      </c>
    </row>
    <row r="30" customFormat="false" ht="15" hidden="false" customHeight="false" outlineLevel="0" collapsed="false">
      <c r="A30" s="0" t="s">
        <v>60</v>
      </c>
      <c r="B30" s="8" t="n">
        <v>19.8333</v>
      </c>
      <c r="C30" s="2" t="s">
        <v>61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4" min="2" style="0" width="15"/>
    <col collapsed="false" customWidth="true" hidden="false" outlineLevel="0" max="5" min="5" style="0" width="54"/>
  </cols>
  <sheetData>
    <row r="1" customFormat="false" ht="16.15" hidden="false" customHeight="false" outlineLevel="0" collapsed="false">
      <c r="A1" s="5" t="s">
        <v>62</v>
      </c>
    </row>
    <row r="2" customFormat="false" ht="15" hidden="false" customHeight="false" outlineLevel="0" collapsed="false">
      <c r="A2" s="2" t="s">
        <v>63</v>
      </c>
    </row>
    <row r="4" customFormat="false" ht="15" hidden="false" customHeight="false" outlineLevel="0" collapsed="false">
      <c r="A4" s="9"/>
      <c r="B4" s="9" t="s">
        <v>64</v>
      </c>
      <c r="C4" s="9" t="s">
        <v>65</v>
      </c>
      <c r="D4" s="9" t="s">
        <v>66</v>
      </c>
      <c r="E4" s="9" t="s">
        <v>31</v>
      </c>
    </row>
    <row r="5" customFormat="false" ht="15" hidden="false" customHeight="false" outlineLevel="0" collapsed="false">
      <c r="A5" s="0" t="s">
        <v>67</v>
      </c>
      <c r="B5" s="12" t="n">
        <f aca="false">'1. Assumptions'!$B$4</f>
        <v>118</v>
      </c>
      <c r="C5" s="12" t="n">
        <f aca="false">'1. Assumptions'!$B$4</f>
        <v>118</v>
      </c>
      <c r="D5" s="12" t="n">
        <f aca="false">C5-B5</f>
        <v>0</v>
      </c>
      <c r="E5" s="7" t="s">
        <v>68</v>
      </c>
    </row>
    <row r="6" customFormat="false" ht="15" hidden="false" customHeight="false" outlineLevel="0" collapsed="false">
      <c r="A6" s="0" t="s">
        <v>69</v>
      </c>
      <c r="B6" s="12" t="n">
        <f aca="false">-'1. Assumptions'!$B$25</f>
        <v>-64.3</v>
      </c>
      <c r="C6" s="12" t="n">
        <f aca="false">-('1. Assumptions'!$B$25-'1. Assumptions'!$B$26)</f>
        <v>-43.6</v>
      </c>
      <c r="D6" s="12" t="n">
        <f aca="false">C6-B6</f>
        <v>20.7</v>
      </c>
      <c r="E6" s="7" t="s">
        <v>70</v>
      </c>
    </row>
    <row r="7" customFormat="false" ht="15" hidden="false" customHeight="false" outlineLevel="0" collapsed="false">
      <c r="A7" s="0" t="s">
        <v>71</v>
      </c>
      <c r="B7" s="12" t="n">
        <f aca="false">'1. Assumptions'!$B$7</f>
        <v>6.8</v>
      </c>
      <c r="C7" s="12" t="n">
        <f aca="false">'1. Assumptions'!$B$7</f>
        <v>6.8</v>
      </c>
      <c r="D7" s="12" t="n">
        <f aca="false">C7-B7</f>
        <v>0</v>
      </c>
      <c r="E7" s="7"/>
    </row>
    <row r="8" customFormat="false" ht="15" hidden="false" customHeight="false" outlineLevel="0" collapsed="false">
      <c r="A8" s="0" t="s">
        <v>72</v>
      </c>
      <c r="B8" s="12" t="n">
        <f aca="false">-'1. Assumptions'!$B$8</f>
        <v>-1.9</v>
      </c>
      <c r="C8" s="12" t="n">
        <f aca="false">-'1. Assumptions'!$B$8</f>
        <v>-1.9</v>
      </c>
      <c r="D8" s="12" t="n">
        <f aca="false">C8-B8</f>
        <v>0</v>
      </c>
      <c r="E8" s="7"/>
    </row>
    <row r="9" customFormat="false" ht="15" hidden="false" customHeight="false" outlineLevel="0" collapsed="false">
      <c r="A9" s="11" t="s">
        <v>73</v>
      </c>
      <c r="B9" s="13" t="n">
        <f aca="false">-(B6+B7+B8)</f>
        <v>59.4</v>
      </c>
      <c r="C9" s="13" t="n">
        <f aca="false">-(C6+C7+C8)</f>
        <v>38.7</v>
      </c>
      <c r="D9" s="13" t="n">
        <f aca="false">C9-B9</f>
        <v>-20.7</v>
      </c>
      <c r="E9" s="7" t="s">
        <v>74</v>
      </c>
    </row>
    <row r="10" customFormat="false" ht="15" hidden="false" customHeight="false" outlineLevel="0" collapsed="false">
      <c r="A10" s="0" t="s">
        <v>75</v>
      </c>
      <c r="B10" s="12" t="n">
        <f aca="false">'1. Assumptions'!$B$29-'1. Assumptions'!$B$30</f>
        <v>2.5667</v>
      </c>
      <c r="C10" s="12" t="n">
        <f aca="false">'1. Assumptions'!$B$29-'1. Assumptions'!$B$30</f>
        <v>2.5667</v>
      </c>
      <c r="D10" s="12" t="n">
        <f aca="false">C10-B10</f>
        <v>0</v>
      </c>
      <c r="E10" s="7" t="s">
        <v>76</v>
      </c>
    </row>
    <row r="11" customFormat="false" ht="15" hidden="false" customHeight="false" outlineLevel="0" collapsed="false">
      <c r="A11" s="11" t="s">
        <v>77</v>
      </c>
      <c r="B11" s="13" t="n">
        <f aca="false">B5+B6+B7+B8+B10</f>
        <v>61.1667</v>
      </c>
      <c r="C11" s="13" t="n">
        <f aca="false">C5+C6+C7+C8+C10</f>
        <v>81.8667</v>
      </c>
      <c r="D11" s="13" t="n">
        <f aca="false">C11-B11</f>
        <v>20.7</v>
      </c>
      <c r="E11" s="7"/>
    </row>
    <row r="13" customFormat="false" ht="15" hidden="false" customHeight="false" outlineLevel="0" collapsed="false">
      <c r="A13" s="11" t="s">
        <v>78</v>
      </c>
      <c r="B13" s="14" t="n">
        <f aca="false">'2. The bridge'!$B$11/'1. Assumptions'!$B$4</f>
        <v>0.51836186440678</v>
      </c>
      <c r="C13" s="14" t="n">
        <f aca="false">'2. The bridge'!$C$11/'1. Assumptions'!$B$4</f>
        <v>0.693785593220339</v>
      </c>
    </row>
    <row r="14" customFormat="false" ht="15" hidden="false" customHeight="false" outlineLevel="0" collapsed="false">
      <c r="A14" s="11" t="s">
        <v>79</v>
      </c>
      <c r="D14" s="15" t="n">
        <f aca="false">('2. The bridge'!$C$11-'2. The bridge'!$B$11)/'1. Assumptions'!$B$4</f>
        <v>0.175423728813559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18"/>
    <col collapsed="false" customWidth="true" hidden="false" outlineLevel="0" max="4" min="4" style="0" width="50"/>
  </cols>
  <sheetData>
    <row r="1" customFormat="false" ht="16.15" hidden="false" customHeight="false" outlineLevel="0" collapsed="false">
      <c r="A1" s="5" t="s">
        <v>80</v>
      </c>
    </row>
    <row r="2" customFormat="false" ht="15" hidden="false" customHeight="false" outlineLevel="0" collapsed="false">
      <c r="A2" s="2" t="s">
        <v>81</v>
      </c>
    </row>
    <row r="4" customFormat="false" ht="28.35" hidden="false" customHeight="false" outlineLevel="0" collapsed="false">
      <c r="A4" s="9" t="s">
        <v>82</v>
      </c>
      <c r="B4" s="9" t="s">
        <v>29</v>
      </c>
      <c r="C4" s="9" t="s">
        <v>83</v>
      </c>
      <c r="D4" s="9" t="s">
        <v>84</v>
      </c>
    </row>
    <row r="5" customFormat="false" ht="15" hidden="false" customHeight="false" outlineLevel="0" collapsed="false">
      <c r="A5" s="0" t="s">
        <v>85</v>
      </c>
      <c r="B5" s="12" t="n">
        <f aca="false">'1. Assumptions'!$B$26</f>
        <v>20.7</v>
      </c>
      <c r="C5" s="14" t="n">
        <f aca="false">B5/'1. Assumptions'!$B$4</f>
        <v>0.175423728813559</v>
      </c>
    </row>
    <row r="6" customFormat="false" ht="15" hidden="false" customHeight="false" outlineLevel="0" collapsed="false">
      <c r="A6" s="0" t="s">
        <v>86</v>
      </c>
      <c r="B6" s="6" t="n">
        <v>7</v>
      </c>
      <c r="C6" s="14" t="n">
        <f aca="false">B6/'1. Assumptions'!$B$4</f>
        <v>0.0593220338983051</v>
      </c>
      <c r="D6" s="2" t="s">
        <v>87</v>
      </c>
    </row>
    <row r="7" customFormat="false" ht="15" hidden="false" customHeight="false" outlineLevel="0" collapsed="false">
      <c r="A7" s="0" t="s">
        <v>88</v>
      </c>
      <c r="B7" s="6" t="n">
        <v>6.5635</v>
      </c>
      <c r="C7" s="14" t="n">
        <f aca="false">B7/'1. Assumptions'!$B$4</f>
        <v>0.0556228813559322</v>
      </c>
      <c r="D7" s="2" t="s">
        <v>89</v>
      </c>
    </row>
    <row r="8" customFormat="false" ht="15" hidden="false" customHeight="false" outlineLevel="0" collapsed="false">
      <c r="A8" s="0" t="s">
        <v>90</v>
      </c>
      <c r="B8" s="6" t="n">
        <v>6.6</v>
      </c>
      <c r="C8" s="14" t="n">
        <f aca="false">B8/'1. Assumptions'!$B$4</f>
        <v>0.0559322033898305</v>
      </c>
      <c r="D8" s="2" t="s">
        <v>91</v>
      </c>
    </row>
    <row r="9" customFormat="false" ht="15" hidden="false" customHeight="false" outlineLevel="0" collapsed="false">
      <c r="A9" s="0" t="s">
        <v>92</v>
      </c>
      <c r="B9" s="6" t="n">
        <v>6.9</v>
      </c>
      <c r="C9" s="14" t="n">
        <f aca="false">B9/'1. Assumptions'!$B$4</f>
        <v>0.0584745762711864</v>
      </c>
      <c r="D9" s="2" t="s">
        <v>93</v>
      </c>
    </row>
    <row r="10" customFormat="false" ht="15" hidden="false" customHeight="false" outlineLevel="0" collapsed="false">
      <c r="A10" s="11" t="s">
        <v>94</v>
      </c>
      <c r="B10" s="13" t="n">
        <f aca="false">SUM(B5:B9)</f>
        <v>47.7635</v>
      </c>
      <c r="C10" s="15" t="n">
        <f aca="false">B10/'1. Assumptions'!$B$4</f>
        <v>0.404775423728814</v>
      </c>
    </row>
    <row r="12" customFormat="false" ht="15" hidden="false" customHeight="false" outlineLevel="0" collapsed="false">
      <c r="A12" s="2" t="s">
        <v>95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
    <col collapsed="false" customWidth="true" hidden="false" outlineLevel="0" max="2" min="2" style="0" width="62"/>
    <col collapsed="false" customWidth="true" hidden="false" outlineLevel="0" max="6" min="3" style="0" width="13"/>
    <col collapsed="false" customWidth="true" hidden="false" outlineLevel="0" max="7" min="7" style="0" width="2"/>
    <col collapsed="false" customWidth="true" hidden="false" outlineLevel="0" max="8" min="8" style="0" width="60"/>
  </cols>
  <sheetData>
    <row r="1" customFormat="false" ht="16.15" hidden="false" customHeight="false" outlineLevel="0" collapsed="false">
      <c r="A1" s="5" t="s">
        <v>96</v>
      </c>
    </row>
    <row r="2" customFormat="false" ht="15" hidden="false" customHeight="false" outlineLevel="0" collapsed="false">
      <c r="A2" s="2" t="s">
        <v>97</v>
      </c>
    </row>
    <row r="3" customFormat="false" ht="15" hidden="false" customHeight="false" outlineLevel="0" collapsed="false">
      <c r="A3" s="2" t="s">
        <v>98</v>
      </c>
    </row>
    <row r="5" customFormat="false" ht="15" hidden="false" customHeight="false" outlineLevel="0" collapsed="false">
      <c r="A5" s="9" t="s">
        <v>99</v>
      </c>
      <c r="B5" s="9" t="s">
        <v>100</v>
      </c>
      <c r="C5" s="9" t="s">
        <v>101</v>
      </c>
      <c r="D5" s="9" t="s">
        <v>102</v>
      </c>
      <c r="E5" s="9" t="s">
        <v>103</v>
      </c>
      <c r="F5" s="9" t="s">
        <v>104</v>
      </c>
      <c r="H5" s="11" t="s">
        <v>105</v>
      </c>
    </row>
    <row r="6" customFormat="false" ht="41.75" hidden="false" customHeight="false" outlineLevel="0" collapsed="false">
      <c r="A6" s="0" t="s">
        <v>106</v>
      </c>
      <c r="B6" s="4" t="s">
        <v>107</v>
      </c>
      <c r="C6" s="0" t="n">
        <v>8</v>
      </c>
      <c r="D6" s="16" t="n">
        <f aca="false">ROUND('1. Assumptions'!$B$4/'1. Assumptions'!$B$5,1)</f>
        <v>8</v>
      </c>
      <c r="E6" s="16" t="n">
        <f aca="false">D6-C6</f>
        <v>0</v>
      </c>
      <c r="F6" s="0" t="str">
        <f aca="false">IF(ABS(E6)&lt;=0.05,"reproduced",IF(ABS(E6)&lt;=0.05*3,"rounding","to check"))</f>
        <v>reproduced</v>
      </c>
      <c r="H6" s="4" t="s">
        <v>108</v>
      </c>
    </row>
    <row r="7" customFormat="false" ht="15" hidden="false" customHeight="false" outlineLevel="0" collapsed="false">
      <c r="A7" s="0" t="s">
        <v>109</v>
      </c>
      <c r="B7" s="4" t="s">
        <v>110</v>
      </c>
      <c r="C7" s="0" t="n">
        <v>59.4</v>
      </c>
      <c r="D7" s="16" t="n">
        <f aca="false">ROUND('2. The bridge'!$B$9,2)</f>
        <v>59.4</v>
      </c>
      <c r="E7" s="16" t="n">
        <f aca="false">D7-C7</f>
        <v>0</v>
      </c>
      <c r="F7" s="0" t="str">
        <f aca="false">IF(ABS(E7)&lt;=0.005,"reproduced",IF(ABS(E7)&lt;=0.005*3,"rounding","to check"))</f>
        <v>reproduced</v>
      </c>
    </row>
    <row r="8" customFormat="false" ht="15" hidden="false" customHeight="false" outlineLevel="0" collapsed="false">
      <c r="A8" s="0" t="s">
        <v>109</v>
      </c>
      <c r="B8" s="4" t="s">
        <v>111</v>
      </c>
      <c r="C8" s="0" t="n">
        <v>2.57</v>
      </c>
      <c r="D8" s="16" t="n">
        <f aca="false">ROUND('2. The bridge'!$B$10,2)</f>
        <v>2.57</v>
      </c>
      <c r="E8" s="16" t="n">
        <f aca="false">D8-C8</f>
        <v>0</v>
      </c>
      <c r="F8" s="0" t="str">
        <f aca="false">IF(ABS(E8)&lt;=0.005,"reproduced",IF(ABS(E8)&lt;=0.005*3,"rounding","to check"))</f>
        <v>reproduced</v>
      </c>
    </row>
    <row r="9" customFormat="false" ht="15" hidden="false" customHeight="false" outlineLevel="0" collapsed="false">
      <c r="A9" s="0" t="s">
        <v>109</v>
      </c>
      <c r="B9" s="4" t="s">
        <v>112</v>
      </c>
      <c r="C9" s="0" t="n">
        <v>61.17</v>
      </c>
      <c r="D9" s="16" t="n">
        <f aca="false">ROUND('2. The bridge'!$B$11,2)</f>
        <v>61.17</v>
      </c>
      <c r="E9" s="16" t="n">
        <f aca="false">D9-C9</f>
        <v>0</v>
      </c>
      <c r="F9" s="0" t="str">
        <f aca="false">IF(ABS(E9)&lt;=0.005,"reproduced",IF(ABS(E9)&lt;=0.005*3,"rounding","to check"))</f>
        <v>reproduced</v>
      </c>
    </row>
    <row r="10" customFormat="false" ht="15" hidden="false" customHeight="false" outlineLevel="0" collapsed="false">
      <c r="A10" s="0" t="s">
        <v>109</v>
      </c>
      <c r="B10" s="4" t="s">
        <v>113</v>
      </c>
      <c r="C10" s="0" t="n">
        <v>81.87</v>
      </c>
      <c r="D10" s="16" t="n">
        <f aca="false">ROUND('2. The bridge'!$C$11,2)</f>
        <v>81.87</v>
      </c>
      <c r="E10" s="16" t="n">
        <f aca="false">D10-C10</f>
        <v>0</v>
      </c>
      <c r="F10" s="0" t="str">
        <f aca="false">IF(ABS(E10)&lt;=0.005,"reproduced",IF(ABS(E10)&lt;=0.005*3,"rounding","to check"))</f>
        <v>reproduced</v>
      </c>
    </row>
    <row r="11" customFormat="false" ht="15" hidden="false" customHeight="false" outlineLevel="0" collapsed="false">
      <c r="A11" s="0" t="s">
        <v>114</v>
      </c>
      <c r="B11" s="4" t="s">
        <v>115</v>
      </c>
      <c r="C11" s="0" t="n">
        <v>20.7</v>
      </c>
      <c r="D11" s="16" t="n">
        <f aca="false">ROUND('1. Assumptions'!$B$26,2)</f>
        <v>20.7</v>
      </c>
      <c r="E11" s="16" t="n">
        <f aca="false">D11-C11</f>
        <v>0</v>
      </c>
      <c r="F11" s="0" t="str">
        <f aca="false">IF(ABS(E11)&lt;=0.005,"reproduced",IF(ABS(E11)&lt;=0.005*3,"rounding","to check"))</f>
        <v>reproduced</v>
      </c>
    </row>
    <row r="12" customFormat="false" ht="15" hidden="false" customHeight="false" outlineLevel="0" collapsed="false">
      <c r="A12" s="0" t="s">
        <v>116</v>
      </c>
      <c r="B12" s="4" t="s">
        <v>117</v>
      </c>
      <c r="C12" s="0" t="n">
        <v>47.76</v>
      </c>
      <c r="D12" s="16" t="n">
        <f aca="false">ROUND('3. What is at stake'!$B$10,2)</f>
        <v>47.76</v>
      </c>
      <c r="E12" s="16" t="n">
        <f aca="false">D12-C12</f>
        <v>0</v>
      </c>
      <c r="F12" s="0" t="str">
        <f aca="false">IF(ABS(E12)&lt;=0.005,"reproduced",IF(ABS(E12)&lt;=0.005*3,"rounding","to check"))</f>
        <v>reproduced</v>
      </c>
    </row>
    <row r="13" customFormat="false" ht="15" hidden="false" customHeight="false" outlineLevel="0" collapsed="false">
      <c r="A13" s="0" t="s">
        <v>116</v>
      </c>
      <c r="B13" s="4" t="s">
        <v>118</v>
      </c>
      <c r="C13" s="0" t="n">
        <v>0.405</v>
      </c>
      <c r="D13" s="16" t="n">
        <f aca="false">ROUND('3. What is at stake'!$C$10,3)</f>
        <v>0.405</v>
      </c>
      <c r="E13" s="16" t="n">
        <f aca="false">D13-C13</f>
        <v>0</v>
      </c>
      <c r="F13" s="0" t="str">
        <f aca="false">IF(ABS(E13)&lt;=0.0005,"reproduced",IF(ABS(E13)&lt;=0.0005*3,"rounding","to check"))</f>
        <v>reproduced</v>
      </c>
    </row>
    <row r="14" customFormat="false" ht="15" hidden="false" customHeight="false" outlineLevel="0" collapsed="false">
      <c r="A14" s="0" t="s">
        <v>119</v>
      </c>
      <c r="B14" s="4" t="s">
        <v>120</v>
      </c>
      <c r="C14" s="0" t="n">
        <v>20.7</v>
      </c>
      <c r="D14" s="16" t="n">
        <f aca="false">ROUND('2. The bridge'!$D$11,2)</f>
        <v>20.7</v>
      </c>
      <c r="E14" s="16" t="n">
        <f aca="false">D14-C14</f>
        <v>0</v>
      </c>
      <c r="F14" s="0" t="str">
        <f aca="false">IF(ABS(E14)&lt;=0.005,"reproduced",IF(ABS(E14)&lt;=0.005*3,"rounding","to check"))</f>
        <v>reproduced</v>
      </c>
    </row>
    <row r="15" customFormat="false" ht="15" hidden="false" customHeight="false" outlineLevel="0" collapsed="false">
      <c r="A15" s="11"/>
      <c r="C15" s="11"/>
    </row>
    <row r="16" customFormat="false" ht="55.2" hidden="false" customHeight="false" outlineLevel="0" collapsed="false">
      <c r="A16" s="9" t="s">
        <v>121</v>
      </c>
      <c r="C16" s="11"/>
      <c r="F16" s="9" t="s">
        <v>104</v>
      </c>
    </row>
    <row r="17" customFormat="false" ht="28.35" hidden="false" customHeight="false" outlineLevel="0" collapsed="false">
      <c r="A17" s="0" t="s">
        <v>122</v>
      </c>
      <c r="B17" s="4" t="s">
        <v>123</v>
      </c>
      <c r="C17" s="11"/>
      <c r="F17" s="0" t="str">
        <f aca="false">IF(ABS('2. The bridge'!B11-('2. The bridge'!B5-'2. The bridge'!B9+'2. The bridge'!B10))&lt;0.000000001,"OK","CHECK")</f>
        <v>OK</v>
      </c>
    </row>
    <row r="18" customFormat="false" ht="28.35" hidden="false" customHeight="false" outlineLevel="0" collapsed="false">
      <c r="A18" s="0" t="s">
        <v>122</v>
      </c>
      <c r="B18" s="4" t="s">
        <v>124</v>
      </c>
      <c r="F18" s="0" t="str">
        <f aca="false">IF(ABS('2. The bridge'!C11-('2. The bridge'!C5-'2. The bridge'!C9+'2. The bridge'!C10))&lt;0.000000001,"OK","CHECK")</f>
        <v>OK</v>
      </c>
    </row>
    <row r="19" customFormat="false" ht="15" hidden="false" customHeight="false" outlineLevel="0" collapsed="false">
      <c r="A19" s="0" t="s">
        <v>122</v>
      </c>
      <c r="B19" s="4" t="s">
        <v>125</v>
      </c>
      <c r="F19" s="0" t="str">
        <f aca="false">IF(ABS('2. The bridge'!D11-'1. Assumptions'!B26)&lt;0.000000001,"OK","CHECK")</f>
        <v>OK</v>
      </c>
    </row>
    <row r="20" customFormat="false" ht="28.35" hidden="false" customHeight="false" outlineLevel="0" collapsed="false">
      <c r="A20" s="0" t="s">
        <v>122</v>
      </c>
      <c r="B20" s="4" t="s">
        <v>126</v>
      </c>
      <c r="F20" s="0" t="str">
        <f aca="false">IF(ABS(('2. The bridge'!B9-'2. The bridge'!C9)-'1. Assumptions'!B26)&lt;0.000000001,"OK","CHECK")</f>
        <v>OK</v>
      </c>
    </row>
    <row r="21" customFormat="false" ht="15" hidden="false" customHeight="false" outlineLevel="0" collapsed="false">
      <c r="A21" s="0" t="s">
        <v>122</v>
      </c>
      <c r="B21" s="4" t="s">
        <v>127</v>
      </c>
      <c r="F21" s="0" t="str">
        <f aca="false">IF(SUMPRODUCT(('1. Assumptions'!C12:C23=0)+('1. Assumptions'!C12:C23=1))=12,"OK","CHECK")</f>
        <v>OK</v>
      </c>
    </row>
    <row r="22" customFormat="false" ht="28.35" hidden="false" customHeight="false" outlineLevel="0" collapsed="false">
      <c r="A22" s="0" t="s">
        <v>122</v>
      </c>
      <c r="B22" s="4" t="s">
        <v>128</v>
      </c>
      <c r="F22" s="0" t="str">
        <f aca="false">IF(AND(ABS('3. What is at stake'!B10-SUM('3. What is at stake'!B5:B9))&lt;0.000000001,ABS('3. What is at stake'!C10-'3. What is at stake'!B10/'1. Assumptions'!B4)&lt;0.000000000001),"OK","CHECK")</f>
        <v>OK</v>
      </c>
    </row>
    <row r="24" customFormat="false" ht="15" hidden="false" customHeight="false" outlineLevel="0" collapsed="false">
      <c r="A24" s="11" t="s">
        <v>129</v>
      </c>
      <c r="C24" s="11" t="n">
        <f aca="false">COUNTIF(F6:F14,"reproduced")</f>
        <v>9</v>
      </c>
    </row>
    <row r="25" customFormat="false" ht="15" hidden="false" customHeight="false" outlineLevel="0" collapsed="false">
      <c r="A25" s="11" t="s">
        <v>130</v>
      </c>
      <c r="C25" s="11" t="n">
        <f aca="false">COUNTIF(F6:F14,"rounding")</f>
        <v>0</v>
      </c>
    </row>
    <row r="26" customFormat="false" ht="15" hidden="false" customHeight="false" outlineLevel="0" collapsed="false">
      <c r="A26" s="11" t="s">
        <v>131</v>
      </c>
      <c r="C26" s="11" t="n">
        <f aca="false">COUNTIF(F6:F14,"to check")</f>
        <v>0</v>
      </c>
    </row>
    <row r="27" customFormat="false" ht="15" hidden="false" customHeight="false" outlineLevel="0" collapsed="false">
      <c r="A27" s="11" t="s">
        <v>132</v>
      </c>
      <c r="C27" s="11" t="n">
        <f aca="false">COUNTIF(F17:F22,"OK")</f>
        <v>6</v>
      </c>
    </row>
    <row r="28" customFormat="false" ht="15" hidden="false" customHeight="false" outlineLevel="0" collapsed="false">
      <c r="A28" s="11" t="s">
        <v>133</v>
      </c>
      <c r="C28" s="11" t="str">
        <f aca="false">IF(AND(COUNTIF(F6:F14,"to check")=0,COUNTIF(F17:F22,"OK")=6),"ALL OK",COUNTIF(F6:F14,"reproduced")+COUNTIF(F6:F14,"rounding")+COUNTIF(F17:F22,"OK")&amp;" / 15 OK")</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2026-08-23T23:37:31Z</dcterms:created>
  <dc:creator>openpyxl</dc:creator>
  <dc:description/>
  <dc:language>en-US</dc:language>
  <cp:lastModifiedBy/>
  <dcterms:modified xsi:type="dcterms:W3CDTF">2026-09-24T20:22:23Z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