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The Company" sheetId="3" state="visible" r:id="rId5"/>
    <sheet name="Method A, Absorbed" sheetId="4" state="visible" r:id="rId6"/>
    <sheet name="Method B, Drivers" sheetId="5" state="visible" r:id="rId7"/>
    <sheet name="The Migration" sheetId="6" state="visible" r:id="rId8"/>
    <sheet name="Check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<sst xmlns="http://schemas.openxmlformats.org/spreadsheetml/2006/main" count="552" uniqueCount="462">
  <si>
    <t xml:space="preserve">Cost Accounting -- Workbook 1 of 4</t>
  </si>
  <si>
    <t xml:space="preserve">The Factory Costed Twice: one pool on labor hours, then the same pool on its drivers</t>
  </si>
  <si>
    <t xml:space="preserve">Julian R. Sterling. Companion files: julianrsterling.com/costing</t>
  </si>
  <si>
    <t xml:space="preserve">What this workbook does</t>
  </si>
  <si>
    <t xml:space="preserve">Rebuilds Calderbrook Engineering from its inputs -- four product families, their volumes,</t>
  </si>
  <si>
    <t xml:space="preserve">prices, materials, labor and machine hours, and the driver counts each family consumes --</t>
  </si>
  <si>
    <t xml:space="preserve">and then costs the same factory TWICE.</t>
  </si>
  <si>
    <t xml:space="preserve">Method A absorbs one 13,440,000 overhead pool on direct labor hours, at 87.8776 an hour.</t>
  </si>
  <si>
    <t xml:space="preserve">That is the cost the company quotes on.</t>
  </si>
  <si>
    <t xml:space="preserve">Method B re-assigns the SAME pool on the five things that actually move it: setups,</t>
  </si>
  <si>
    <t xml:space="preserve">production orders, machine hours, engineering changes and inspection events.</t>
  </si>
  <si>
    <t xml:space="preserve">The Migration sheet puts the two costs side by side and prices the difference.</t>
  </si>
  <si>
    <t xml:space="preserve">Conventions</t>
  </si>
  <si>
    <t xml:space="preserve">Blue text is an input. Change it and everything recomputes.</t>
  </si>
  <si>
    <t xml:space="preserve">A yellow fill marks an assumption that decides the answer rather than merely feeding it.</t>
  </si>
  <si>
    <t xml:space="preserve">Black text is a formula. Do not overtype it.</t>
  </si>
  <si>
    <t xml:space="preserve">Green text on the Checks sheet is a link to a computed cell.</t>
  </si>
  <si>
    <t xml:space="preserve">A column headed Total is a sum across the four families and nothing else.</t>
  </si>
  <si>
    <t xml:space="preserve">Three conventions that decide the arithmetic</t>
  </si>
  <si>
    <t xml:space="preserve">The overhead pool is the SAME 13,440,000 under both methods. Nothing in this workbook</t>
  </si>
  <si>
    <t xml:space="preserve">creates or destroys a dollar of overhead. It only moves it, and the whole argument is</t>
  </si>
  <si>
    <t xml:space="preserve">about which part it lands on.</t>
  </si>
  <si>
    <t xml:space="preserve">Overhead is 73.7 per cent of conversion cost, being 13,440,000 of 18,242,316. That single</t>
  </si>
  <si>
    <t xml:space="preserve">ratio is why the allocation base matters: overhead is the largest thing in the cost of a</t>
  </si>
  <si>
    <t xml:space="preserve">part after material, and the only part of the cost nobody measures directly.</t>
  </si>
  <si>
    <t xml:space="preserve">Every family's margin is built independently, as price less material less labor less that</t>
  </si>
  <si>
    <t xml:space="preserve">family's own overhead, times volume. The four are then summed and tested against the gross</t>
  </si>
  <si>
    <t xml:space="preserve">profit in the accounts. That test can fail, and so it is a test.</t>
  </si>
  <si>
    <t xml:space="preserve">The Checks sheet</t>
  </si>
  <si>
    <t xml:space="preserve">Every figure the book prints from this workbook's scope appears there beside the figure this</t>
  </si>
  <si>
    <t xml:space="preserve">workbook computes, with the difference and PASS or FAIL. If a check ever reads FAIL, the</t>
  </si>
  <si>
    <t xml:space="preserve">workbook is wrong, not the book. The tolerance on each row is half the last digit the book</t>
  </si>
  <si>
    <t xml:space="preserve">prints, so a PASS means the computed figure rounds to the printed one.</t>
  </si>
  <si>
    <t xml:space="preserve">Five of the checks are identities and they are the point of the workbook: total overhead</t>
  </si>
  <si>
    <t xml:space="preserve">absorbed on labor hours equals 13,440,000; total overhead assigned on drivers equals</t>
  </si>
  <si>
    <t xml:space="preserve">13,440,000; the four margin shifts sum to zero; and the four family margins sum to the</t>
  </si>
  <si>
    <t xml:space="preserve">gross profit of 14,011,184 on EACH basis. Both sides of every identity are computed by</t>
  </si>
  <si>
    <t xml:space="preserve">separate routes, so they are tests and not tautologies.</t>
  </si>
  <si>
    <t xml:space="preserve">There are no macros, no external links, no protection and no circular references.</t>
  </si>
  <si>
    <t xml:space="preserve">The file behaves identically in Excel, LibreOffice and Google Sheets.</t>
  </si>
  <si>
    <t xml:space="preserve">Inputs</t>
  </si>
  <si>
    <t xml:space="preserve">Every number the workbook is allowed to start from. Nothing else is typed anywhere in the file.</t>
  </si>
  <si>
    <t xml:space="preserve">What it is</t>
  </si>
  <si>
    <t xml:space="preserve">The four families, as the factory knows them</t>
  </si>
  <si>
    <t xml:space="preserve">Family</t>
  </si>
  <si>
    <t xml:space="preserve">Standard bushings</t>
  </si>
  <si>
    <t xml:space="preserve">Hydraulic fittings</t>
  </si>
  <si>
    <t xml:space="preserve">Valve bodies</t>
  </si>
  <si>
    <t xml:space="preserve">Aerospace brackets</t>
  </si>
  <si>
    <t xml:space="preserve">High volume and simple at one end, low volume and complex at the other</t>
  </si>
  <si>
    <t xml:space="preserve">Volume, units a year</t>
  </si>
  <si>
    <t xml:space="preserve">Annual units. The spread from 1,850,000 to 19,500 is what the whole book turns on</t>
  </si>
  <si>
    <t xml:space="preserve">Price, list</t>
  </si>
  <si>
    <t xml:space="preserve">Current list price a unit</t>
  </si>
  <si>
    <t xml:space="preserve">Direct material a unit</t>
  </si>
  <si>
    <t xml:space="preserve">Bought in. Traced to the part, not allocated</t>
  </si>
  <si>
    <t xml:space="preserve">Direct labor hours a unit</t>
  </si>
  <si>
    <t xml:space="preserve">The base the company currently absorbs all 13,440,000 of overhead on</t>
  </si>
  <si>
    <t xml:space="preserve">Machine hours a unit</t>
  </si>
  <si>
    <t xml:space="preserve">Time on the machine, which is not the same thing as time of a person</t>
  </si>
  <si>
    <t xml:space="preserve">What each family consumes of the factory's machinery</t>
  </si>
  <si>
    <t xml:space="preserve">Setups a year</t>
  </si>
  <si>
    <t xml:space="preserve">A changeover costs the same whether the run is ten units or ten thousand</t>
  </si>
  <si>
    <t xml:space="preserve">Production orders a year</t>
  </si>
  <si>
    <t xml:space="preserve">Scheduling, paperwork and expediting; one order, one charge</t>
  </si>
  <si>
    <t xml:space="preserve">Engineering changes a year</t>
  </si>
  <si>
    <t xml:space="preserve">A change note is a product cost. It does not care how many units follow it</t>
  </si>
  <si>
    <t xml:space="preserve">Inspection events a year</t>
  </si>
  <si>
    <t xml:space="preserve">First-article, in-process and final inspection events</t>
  </si>
  <si>
    <t xml:space="preserve">The two yellow cells above are the aerospace brackets' setup and engineering-change counts. They decide the finding.</t>
  </si>
  <si>
    <t xml:space="preserve">The overhead pool, by the activity that actually moves it</t>
  </si>
  <si>
    <t xml:space="preserve">These five are yellow because their MIX, not their total, decides the answer.</t>
  </si>
  <si>
    <t xml:space="preserve">Setup and changeover</t>
  </si>
  <si>
    <t xml:space="preserve">Changeover crews, tooling, the scrap of the first pieces off a new setup</t>
  </si>
  <si>
    <t xml:space="preserve">Order handling and scheduling</t>
  </si>
  <si>
    <t xml:space="preserve">Planning, release, expediting and the paperwork of a production order</t>
  </si>
  <si>
    <t xml:space="preserve">Machine running</t>
  </si>
  <si>
    <t xml:space="preserve">Power, consumables, maintenance and depreciation of the machines</t>
  </si>
  <si>
    <t xml:space="preserve">Engineering and change notes</t>
  </si>
  <si>
    <t xml:space="preserve">Process engineering, tooling design and the change notes a product generates</t>
  </si>
  <si>
    <t xml:space="preserve">Quality and inspection</t>
  </si>
  <si>
    <t xml:space="preserve">Inspectors, gauges, the quality system and the cost of the events it runs</t>
  </si>
  <si>
    <t xml:space="preserve">Rates, period costs and capacity</t>
  </si>
  <si>
    <t xml:space="preserve">Direct labor rate, fully loaded</t>
  </si>
  <si>
    <t xml:space="preserve">Wages plus employer costs, a direct labor hour</t>
  </si>
  <si>
    <t xml:space="preserve">Selling, general and administrative</t>
  </si>
  <si>
    <t xml:space="preserve">A period cost. It is not in the factory pool and it is not absorbed into a part</t>
  </si>
  <si>
    <t xml:space="preserve">Practical capacity, labor hours</t>
  </si>
  <si>
    <t xml:space="preserve">What the factory can do on its normal shift pattern, not what it did</t>
  </si>
  <si>
    <t xml:space="preserve">Practical capacity, machine hours</t>
  </si>
  <si>
    <t xml:space="preserve">The same measure for the machines</t>
  </si>
  <si>
    <t xml:space="preserve">Target gross margin the board underwrites</t>
  </si>
  <si>
    <t xml:space="preserve">The margin every quotation is built to reach</t>
  </si>
  <si>
    <t xml:space="preserve">The company</t>
  </si>
  <si>
    <t xml:space="preserve">Calderbrook Engineering, precision machined components. One factory, one overhead pool, four product families. Every cell below is a formula off Inputs.</t>
  </si>
  <si>
    <t xml:space="preserve">The four families, built from the inputs</t>
  </si>
  <si>
    <t xml:space="preserve">Total</t>
  </si>
  <si>
    <t xml:space="preserve">The total is units made across all four families</t>
  </si>
  <si>
    <t xml:space="preserve">Revenue</t>
  </si>
  <si>
    <t xml:space="preserve">Volume times price. The total is the company's revenue</t>
  </si>
  <si>
    <t xml:space="preserve">Direct material</t>
  </si>
  <si>
    <t xml:space="preserve">Direct labor hours</t>
  </si>
  <si>
    <t xml:space="preserve">The base the whole overhead pool is currently absorbed on</t>
  </si>
  <si>
    <t xml:space="preserve">Direct labor</t>
  </si>
  <si>
    <t xml:space="preserve">Machine hours</t>
  </si>
  <si>
    <t xml:space="preserve">From revenue to operating profit</t>
  </si>
  <si>
    <t xml:space="preserve">Amount</t>
  </si>
  <si>
    <t xml:space="preserve">Share of revenue</t>
  </si>
  <si>
    <t xml:space="preserve">Summed from the four families above</t>
  </si>
  <si>
    <t xml:space="preserve">Direct labor hours times the fully loaded rate</t>
  </si>
  <si>
    <t xml:space="preserve">Factory overhead</t>
  </si>
  <si>
    <t xml:space="preserve">One pool. The five activities inside it are on the Inputs sheet</t>
  </si>
  <si>
    <t xml:space="preserve">TOTAL FACTORY COST</t>
  </si>
  <si>
    <t xml:space="preserve">GROSS PROFIT</t>
  </si>
  <si>
    <t xml:space="preserve">The number every family margin in this workbook must sum back to</t>
  </si>
  <si>
    <t xml:space="preserve">OPERATING PROFIT</t>
  </si>
  <si>
    <t xml:space="preserve">The ratio the book turns on</t>
  </si>
  <si>
    <t xml:space="preserve">Overhead is not a rounding on top of labor. It is the larger half of conversion cost.</t>
  </si>
  <si>
    <t xml:space="preserve">CONVERSION COST</t>
  </si>
  <si>
    <t xml:space="preserve">Conversion cost is direct labor plus overhead. Material is not conversion</t>
  </si>
  <si>
    <t xml:space="preserve">OVERHEAD AS A SHARE OF CONVERSION COST</t>
  </si>
  <si>
    <t xml:space="preserve">73.7 per cent. The allocation base decides the larger part of the cost of a part</t>
  </si>
  <si>
    <t xml:space="preserve">The factory in totals</t>
  </si>
  <si>
    <t xml:space="preserve">Total direct labor hours</t>
  </si>
  <si>
    <t xml:space="preserve">Total machine hours</t>
  </si>
  <si>
    <t xml:space="preserve">Total units made</t>
  </si>
  <si>
    <t xml:space="preserve">Total setups</t>
  </si>
  <si>
    <t xml:space="preserve">Total production orders</t>
  </si>
  <si>
    <t xml:space="preserve">Total engineering changes</t>
  </si>
  <si>
    <t xml:space="preserve">Total inspection events</t>
  </si>
  <si>
    <t xml:space="preserve">Method A: the absorbed cost the company quotes on</t>
  </si>
  <si>
    <t xml:space="preserve">One pool, one rate, absorbed on direct labor hours. This is how the great majority of standard costs are still built.</t>
  </si>
  <si>
    <t xml:space="preserve">The absorption rate</t>
  </si>
  <si>
    <t xml:space="preserve">Factory overhead pool</t>
  </si>
  <si>
    <t xml:space="preserve">The whole pool, undivided</t>
  </si>
  <si>
    <t xml:space="preserve">The base</t>
  </si>
  <si>
    <t xml:space="preserve">ABSORPTION RATE, a direct labor hour</t>
  </si>
  <si>
    <t xml:space="preserve">13,440,000 divided by 152,940 hours</t>
  </si>
  <si>
    <t xml:space="preserve">Rounded, as the book prints it</t>
  </si>
  <si>
    <t xml:space="preserve">The four families on that one rate</t>
  </si>
  <si>
    <t xml:space="preserve">Material a unit</t>
  </si>
  <si>
    <t xml:space="preserve">Labor a unit</t>
  </si>
  <si>
    <t xml:space="preserve">Direct labor hours a unit times 31.40</t>
  </si>
  <si>
    <t xml:space="preserve">Overhead a unit</t>
  </si>
  <si>
    <t xml:space="preserve">Direct labor hours a unit times 87.8776. Nothing else enters it</t>
  </si>
  <si>
    <t xml:space="preserve">UNIT COST</t>
  </si>
  <si>
    <t xml:space="preserve">Unit margin</t>
  </si>
  <si>
    <t xml:space="preserve">Margin per cent</t>
  </si>
  <si>
    <t xml:space="preserve">Every family clears the board's 28.0 per cent. Nothing here asks a question</t>
  </si>
  <si>
    <t xml:space="preserve">The same four families, in total</t>
  </si>
  <si>
    <t xml:space="preserve">Overhead ABSORBED</t>
  </si>
  <si>
    <t xml:space="preserve">The total of this row must be the pool. It is the first identity</t>
  </si>
  <si>
    <t xml:space="preserve">Total factory cost</t>
  </si>
  <si>
    <t xml:space="preserve">TOTAL MARGIN</t>
  </si>
  <si>
    <t xml:space="preserve">The total of this row must be the gross profit in the accounts</t>
  </si>
  <si>
    <t xml:space="preserve">Identity one: the pool comes back whole</t>
  </si>
  <si>
    <t xml:space="preserve">Overhead absorbed on labor hours, total</t>
  </si>
  <si>
    <t xml:space="preserve">The overhead pool</t>
  </si>
  <si>
    <t xml:space="preserve">Difference</t>
  </si>
  <si>
    <t xml:space="preserve">Absorption redistributes the pool. It cannot change its size</t>
  </si>
  <si>
    <t xml:space="preserve">Method B: the same overhead, on what actually drives it</t>
  </si>
  <si>
    <t xml:space="preserve">The pool is not re-estimated and not re-sized. It is the same 13,440,000, assigned on five drivers. Not one of them is direct labor hours.</t>
  </si>
  <si>
    <t xml:space="preserve">The five driver rates</t>
  </si>
  <si>
    <t xml:space="preserve">Pool</t>
  </si>
  <si>
    <t xml:space="preserve">Cost</t>
  </si>
  <si>
    <t xml:space="preserve">Share of the pool</t>
  </si>
  <si>
    <t xml:space="preserve">Driver</t>
  </si>
  <si>
    <t xml:space="preserve">Driver total</t>
  </si>
  <si>
    <t xml:space="preserve">Rate</t>
  </si>
  <si>
    <t xml:space="preserve">Rate, rounded</t>
  </si>
  <si>
    <t xml:space="preserve">setups</t>
  </si>
  <si>
    <t xml:space="preserve">production orders</t>
  </si>
  <si>
    <t xml:space="preserve">machine hours</t>
  </si>
  <si>
    <t xml:space="preserve">engineering changes</t>
  </si>
  <si>
    <t xml:space="preserve">inspection events</t>
  </si>
  <si>
    <t xml:space="preserve">TOTAL</t>
  </si>
  <si>
    <t xml:space="preserve">The same 13,440,000 the labor-hour method absorbed. Nothing has been added or removed.</t>
  </si>
  <si>
    <t xml:space="preserve">What each family consumes, and what that costs it</t>
  </si>
  <si>
    <t xml:space="preserve">Setups times 900.0000 a setup</t>
  </si>
  <si>
    <t xml:space="preserve">Production orders times 371.4822 an order</t>
  </si>
  <si>
    <t xml:space="preserve">Machine hours times 30.6671 a machine hour</t>
  </si>
  <si>
    <t xml:space="preserve">Engineering changes times 1,642.8571 a change</t>
  </si>
  <si>
    <t xml:space="preserve">Inspection events times 103.2413 an event</t>
  </si>
  <si>
    <t xml:space="preserve">OVERHEAD TOTAL</t>
  </si>
  <si>
    <t xml:space="preserve">The total of this row must be the pool. It is the second identity</t>
  </si>
  <si>
    <t xml:space="preserve">The four families on their own drivers</t>
  </si>
  <si>
    <t xml:space="preserve">Identical to Method A. Direct labor is traced, not allocated, and does not move</t>
  </si>
  <si>
    <t xml:space="preserve">That family's own overhead total, over its own units</t>
  </si>
  <si>
    <t xml:space="preserve">One family is now below zero, and it is the one the board is proudest of</t>
  </si>
  <si>
    <t xml:space="preserve">Identity two: the pool comes back whole on drivers too</t>
  </si>
  <si>
    <t xml:space="preserve">Overhead assigned on drivers, total</t>
  </si>
  <si>
    <t xml:space="preserve">Five drivers instead of one, and the pool is still the pool</t>
  </si>
  <si>
    <t xml:space="preserve">The migration, which is the finding</t>
  </si>
  <si>
    <t xml:space="preserve">The same factory, the same overhead, two costs. What moves, where it moves to, and what that movement is worth.</t>
  </si>
  <si>
    <t xml:space="preserve">Unit cost, both ways</t>
  </si>
  <si>
    <t xml:space="preserve">Unit cost, ABSORBED</t>
  </si>
  <si>
    <t xml:space="preserve">Unit cost, DRIVER</t>
  </si>
  <si>
    <t xml:space="preserve">Shift in money</t>
  </si>
  <si>
    <t xml:space="preserve">Positive means the part costs more once the overhead follows its drivers</t>
  </si>
  <si>
    <t xml:space="preserve">Shift, per cent</t>
  </si>
  <si>
    <t xml:space="preserve">Margin per cent, absorbed</t>
  </si>
  <si>
    <t xml:space="preserve">Margin per cent, driver</t>
  </si>
  <si>
    <t xml:space="preserve">Margin, built independently: price less material less labor less overhead, times volume</t>
  </si>
  <si>
    <t xml:space="preserve">Nothing here is copied from a total. Each family's margin is rebuilt from the inputs, and the four are then summed and tested against the accounts.</t>
  </si>
  <si>
    <t xml:space="preserve">Overhead a unit, absorbed</t>
  </si>
  <si>
    <t xml:space="preserve">Overhead a unit, driver</t>
  </si>
  <si>
    <t xml:space="preserve">Unit margin, absorbed</t>
  </si>
  <si>
    <t xml:space="preserve">Unit margin, driver</t>
  </si>
  <si>
    <t xml:space="preserve">TOTAL MARGIN, absorbed</t>
  </si>
  <si>
    <t xml:space="preserve">Four independent build-ups. The total is not assumed, it is summed</t>
  </si>
  <si>
    <t xml:space="preserve">TOTAL MARGIN, driver</t>
  </si>
  <si>
    <t xml:space="preserve">MARGIN SHIFT</t>
  </si>
  <si>
    <t xml:space="preserve">What the wrong allocation base was handing each family. The four must sum to zero</t>
  </si>
  <si>
    <t xml:space="preserve">The identities, which govern the whole book</t>
  </si>
  <si>
    <t xml:space="preserve">Sum of the four family margins, ABSORBED</t>
  </si>
  <si>
    <t xml:space="preserve">Sum of the four family margins, DRIVER</t>
  </si>
  <si>
    <t xml:space="preserve">Gross profit in the accounts</t>
  </si>
  <si>
    <t xml:space="preserve">Revenue less material less labor less the pool, computed a different way entirely</t>
  </si>
  <si>
    <t xml:space="preserve">Difference: absorbed margins less the accounts</t>
  </si>
  <si>
    <t xml:space="preserve">Difference: driver margins less the accounts</t>
  </si>
  <si>
    <t xml:space="preserve">Sum of the four margin shifts</t>
  </si>
  <si>
    <t xml:space="preserve">Zero, because nothing was created. If it is not zero the workbook is broken</t>
  </si>
  <si>
    <t xml:space="preserve">Overhead absorbed on labor hours</t>
  </si>
  <si>
    <t xml:space="preserve">Overhead assigned on drivers</t>
  </si>
  <si>
    <t xml:space="preserve">Difference: absorbed less the pool</t>
  </si>
  <si>
    <t xml:space="preserve">Difference: drivers less the pool</t>
  </si>
  <si>
    <t xml:space="preserve">The cross-subsidy</t>
  </si>
  <si>
    <t xml:space="preserve">The money the wrong allocation base moves between families. It is paid by the over-costed families and received by the under-costed ones, and it is the same number.</t>
  </si>
  <si>
    <t xml:space="preserve">Subsidy received by the under-costed families</t>
  </si>
  <si>
    <t xml:space="preserve">Subsidy paid by the over-costed families</t>
  </si>
  <si>
    <t xml:space="preserve">CROSS-SUBSIDY</t>
  </si>
  <si>
    <t xml:space="preserve">4,053,091 moved between four product families by an allocation base</t>
  </si>
  <si>
    <t xml:space="preserve">As a share of operating profit</t>
  </si>
  <si>
    <t xml:space="preserve">More than half the profit of the company is an artefact of the base</t>
  </si>
  <si>
    <t xml:space="preserve">Net effect on total margin</t>
  </si>
  <si>
    <t xml:space="preserve">Zero. The cross-subsidy is a transfer, not a loss</t>
  </si>
  <si>
    <t xml:space="preserve">Revenue profitable on the reported cost and unprofitable on the real one</t>
  </si>
  <si>
    <t xml:space="preserve">Families in that position</t>
  </si>
  <si>
    <t xml:space="preserve">Revenue involved</t>
  </si>
  <si>
    <t xml:space="preserve">As a share of revenue</t>
  </si>
  <si>
    <t xml:space="preserve">Loss on that revenue</t>
  </si>
  <si>
    <t xml:space="preserve">A family the board is proud of, losing nearly a quarter of the operating profit</t>
  </si>
  <si>
    <t xml:space="preserve">Checks</t>
  </si>
  <si>
    <t xml:space="preserve">Every figure the book prints from this workbook's scope, beside the figure this workbook computes.</t>
  </si>
  <si>
    <t xml:space="preserve">A FAIL means the workbook is wrong, not the book. The tolerance is half the last digit the book prints.</t>
  </si>
  <si>
    <t xml:space="preserve">Figure</t>
  </si>
  <si>
    <t xml:space="preserve">As printed</t>
  </si>
  <si>
    <t xml:space="preserve">Computed</t>
  </si>
  <si>
    <t xml:space="preserve">Verdict</t>
  </si>
  <si>
    <t xml:space="preserve">Chapter 1 -- the company</t>
  </si>
  <si>
    <t xml:space="preserve">Direct material, share of revenue</t>
  </si>
  <si>
    <t xml:space="preserve">Direct labor, share of revenue</t>
  </si>
  <si>
    <t xml:space="preserve">Factory overhead, share of revenue</t>
  </si>
  <si>
    <t xml:space="preserve">Gross profit</t>
  </si>
  <si>
    <t xml:space="preserve">Gross profit, share of revenue</t>
  </si>
  <si>
    <t xml:space="preserve">SG&amp;A, share of revenue</t>
  </si>
  <si>
    <t xml:space="preserve">Operating profit, share of revenue</t>
  </si>
  <si>
    <t xml:space="preserve">Conversion cost, direct labor plus overhead</t>
  </si>
  <si>
    <t xml:space="preserve">Total units made across the four families</t>
  </si>
  <si>
    <t xml:space="preserve">Gross margin the board underwrites on a part</t>
  </si>
  <si>
    <t xml:space="preserve">Chapter 1 -- revenue by family</t>
  </si>
  <si>
    <t xml:space="preserve">Revenue: Standard bushings</t>
  </si>
  <si>
    <t xml:space="preserve">Revenue: Hydraulic fittings</t>
  </si>
  <si>
    <t xml:space="preserve">Revenue: Valve bodies</t>
  </si>
  <si>
    <t xml:space="preserve">Revenue: Aerospace brackets</t>
  </si>
  <si>
    <t xml:space="preserve">Chapter 1 -- what each family consumes</t>
  </si>
  <si>
    <t xml:space="preserve">Standard bushings, setups</t>
  </si>
  <si>
    <t xml:space="preserve">Hydraulic fittings, setups</t>
  </si>
  <si>
    <t xml:space="preserve">Valve bodies, setups</t>
  </si>
  <si>
    <t xml:space="preserve">Aerospace brackets, setups</t>
  </si>
  <si>
    <t xml:space="preserve">Standard bushings, production orders</t>
  </si>
  <si>
    <t xml:space="preserve">Hydraulic fittings, production orders</t>
  </si>
  <si>
    <t xml:space="preserve">Valve bodies, production orders</t>
  </si>
  <si>
    <t xml:space="preserve">Aerospace brackets, production orders</t>
  </si>
  <si>
    <t xml:space="preserve">Standard bushings, engineering changes</t>
  </si>
  <si>
    <t xml:space="preserve">Hydraulic fittings, engineering changes</t>
  </si>
  <si>
    <t xml:space="preserve">Valve bodies, engineering changes</t>
  </si>
  <si>
    <t xml:space="preserve">Aerospace brackets, engineering changes</t>
  </si>
  <si>
    <t xml:space="preserve">Standard bushings, inspection events</t>
  </si>
  <si>
    <t xml:space="preserve">Hydraulic fittings, inspection events</t>
  </si>
  <si>
    <t xml:space="preserve">Valve bodies, inspection events</t>
  </si>
  <si>
    <t xml:space="preserve">Aerospace brackets, inspection events</t>
  </si>
  <si>
    <t xml:space="preserve">Chapter 2 -- what is in the overhead pool</t>
  </si>
  <si>
    <t xml:space="preserve">Pool cost: Setup and changeover</t>
  </si>
  <si>
    <t xml:space="preserve">Pool cost: Order handling and scheduling</t>
  </si>
  <si>
    <t xml:space="preserve">Pool cost: Machine running</t>
  </si>
  <si>
    <t xml:space="preserve">Pool cost: Engineering and change notes</t>
  </si>
  <si>
    <t xml:space="preserve">Pool cost: Quality and inspection</t>
  </si>
  <si>
    <t xml:space="preserve">Share of the pool: Setup and changeover</t>
  </si>
  <si>
    <t xml:space="preserve">Share of the pool: Order handling and scheduling</t>
  </si>
  <si>
    <t xml:space="preserve">Share of the pool: Machine running</t>
  </si>
  <si>
    <t xml:space="preserve">Share of the pool: Engineering and change notes</t>
  </si>
  <si>
    <t xml:space="preserve">Share of the pool: Quality and inspection</t>
  </si>
  <si>
    <t xml:space="preserve">The overhead pool, total</t>
  </si>
  <si>
    <t xml:space="preserve">The five shares, total</t>
  </si>
  <si>
    <t xml:space="preserve">Chapter 3 -- Method A, the absorption rate</t>
  </si>
  <si>
    <t xml:space="preserve">Absorption rate, as printed</t>
  </si>
  <si>
    <t xml:space="preserve">Absorption rate, unrounded</t>
  </si>
  <si>
    <t xml:space="preserve">Chapter 3 -- Method A, the four families</t>
  </si>
  <si>
    <t xml:space="preserve">Standard bushings -- material a unit, absorbed</t>
  </si>
  <si>
    <t xml:space="preserve">Standard bushings -- labor a unit, absorbed</t>
  </si>
  <si>
    <t xml:space="preserve">Standard bushings -- overhead a unit, absorbed</t>
  </si>
  <si>
    <t xml:space="preserve">Standard bushings -- unit cost, absorbed</t>
  </si>
  <si>
    <t xml:space="preserve">Standard bushings -- price, absorbed</t>
  </si>
  <si>
    <t xml:space="preserve">Standard bushings -- unit margin, absorbed</t>
  </si>
  <si>
    <t xml:space="preserve">Standard bushings -- margin per cent, absorbed</t>
  </si>
  <si>
    <t xml:space="preserve">Hydraulic fittings -- material a unit, absorbed</t>
  </si>
  <si>
    <t xml:space="preserve">Hydraulic fittings -- labor a unit, absorbed</t>
  </si>
  <si>
    <t xml:space="preserve">Hydraulic fittings -- overhead a unit, absorbed</t>
  </si>
  <si>
    <t xml:space="preserve">Hydraulic fittings -- unit cost, absorbed</t>
  </si>
  <si>
    <t xml:space="preserve">Hydraulic fittings -- price, absorbed</t>
  </si>
  <si>
    <t xml:space="preserve">Hydraulic fittings -- unit margin, absorbed</t>
  </si>
  <si>
    <t xml:space="preserve">Hydraulic fittings -- margin per cent, absorbed</t>
  </si>
  <si>
    <t xml:space="preserve">Valve bodies -- material a unit, absorbed</t>
  </si>
  <si>
    <t xml:space="preserve">Valve bodies -- labor a unit, absorbed</t>
  </si>
  <si>
    <t xml:space="preserve">Valve bodies -- overhead a unit, absorbed</t>
  </si>
  <si>
    <t xml:space="preserve">Valve bodies -- unit cost, absorbed</t>
  </si>
  <si>
    <t xml:space="preserve">Valve bodies -- price, absorbed</t>
  </si>
  <si>
    <t xml:space="preserve">Valve bodies -- unit margin, absorbed</t>
  </si>
  <si>
    <t xml:space="preserve">Valve bodies -- margin per cent, absorbed</t>
  </si>
  <si>
    <t xml:space="preserve">Aerospace brackets -- material a unit, absorbed</t>
  </si>
  <si>
    <t xml:space="preserve">Aerospace brackets -- labor a unit, absorbed</t>
  </si>
  <si>
    <t xml:space="preserve">Aerospace brackets -- overhead a unit, absorbed</t>
  </si>
  <si>
    <t xml:space="preserve">Aerospace brackets -- unit cost, absorbed</t>
  </si>
  <si>
    <t xml:space="preserve">Aerospace brackets -- price, absorbed</t>
  </si>
  <si>
    <t xml:space="preserve">Aerospace brackets -- unit margin, absorbed</t>
  </si>
  <si>
    <t xml:space="preserve">Aerospace brackets -- margin per cent, absorbed</t>
  </si>
  <si>
    <t xml:space="preserve">Chapter 3 -- Method B, the five driver rates</t>
  </si>
  <si>
    <t xml:space="preserve">Driver total: Setup and changeover</t>
  </si>
  <si>
    <t xml:space="preserve">Driver total: Order handling and scheduling</t>
  </si>
  <si>
    <t xml:space="preserve">Driver total: Machine running</t>
  </si>
  <si>
    <t xml:space="preserve">Driver total: Engineering and change notes</t>
  </si>
  <si>
    <t xml:space="preserve">Driver total: Quality and inspection</t>
  </si>
  <si>
    <t xml:space="preserve">Rate, as printed: Setup and changeover</t>
  </si>
  <si>
    <t xml:space="preserve">Rate, as printed: Order handling and scheduling</t>
  </si>
  <si>
    <t xml:space="preserve">Rate, as printed: Machine running</t>
  </si>
  <si>
    <t xml:space="preserve">Rate, as printed: Engineering and change notes</t>
  </si>
  <si>
    <t xml:space="preserve">Rate, as printed: Quality and inspection</t>
  </si>
  <si>
    <t xml:space="preserve">Rate, unrounded: Setup and changeover</t>
  </si>
  <si>
    <t xml:space="preserve">Rate, unrounded: Order handling and scheduling</t>
  </si>
  <si>
    <t xml:space="preserve">Rate, unrounded: Machine running</t>
  </si>
  <si>
    <t xml:space="preserve">Rate, unrounded: Engineering and change notes</t>
  </si>
  <si>
    <t xml:space="preserve">Rate, unrounded: Quality and inspection</t>
  </si>
  <si>
    <t xml:space="preserve">Chapter 3 -- Method B, the pool charges by family</t>
  </si>
  <si>
    <t xml:space="preserve">Standard bushings -- setup and changeover, driver</t>
  </si>
  <si>
    <t xml:space="preserve">Standard bushings -- order handling, driver</t>
  </si>
  <si>
    <t xml:space="preserve">Standard bushings -- machine running, driver</t>
  </si>
  <si>
    <t xml:space="preserve">Standard bushings -- engineering, driver</t>
  </si>
  <si>
    <t xml:space="preserve">Standard bushings -- quality and inspection, driver</t>
  </si>
  <si>
    <t xml:space="preserve">Standard bushings -- overhead total, driver</t>
  </si>
  <si>
    <t xml:space="preserve">Standard bushings -- overhead a unit, driver</t>
  </si>
  <si>
    <t xml:space="preserve">Hydraulic fittings -- setup and changeover, driver</t>
  </si>
  <si>
    <t xml:space="preserve">Hydraulic fittings -- order handling, driver</t>
  </si>
  <si>
    <t xml:space="preserve">Hydraulic fittings -- machine running, driver</t>
  </si>
  <si>
    <t xml:space="preserve">Hydraulic fittings -- engineering, driver</t>
  </si>
  <si>
    <t xml:space="preserve">Hydraulic fittings -- quality and inspection, driver</t>
  </si>
  <si>
    <t xml:space="preserve">Hydraulic fittings -- overhead total, driver</t>
  </si>
  <si>
    <t xml:space="preserve">Hydraulic fittings -- overhead a unit, driver</t>
  </si>
  <si>
    <t xml:space="preserve">Valve bodies -- setup and changeover, driver</t>
  </si>
  <si>
    <t xml:space="preserve">Valve bodies -- order handling, driver</t>
  </si>
  <si>
    <t xml:space="preserve">Valve bodies -- machine running, driver</t>
  </si>
  <si>
    <t xml:space="preserve">Valve bodies -- engineering, driver</t>
  </si>
  <si>
    <t xml:space="preserve">Valve bodies -- quality and inspection, driver</t>
  </si>
  <si>
    <t xml:space="preserve">Valve bodies -- overhead total, driver</t>
  </si>
  <si>
    <t xml:space="preserve">Valve bodies -- overhead a unit, driver</t>
  </si>
  <si>
    <t xml:space="preserve">Aerospace brackets -- setup and changeover, driver</t>
  </si>
  <si>
    <t xml:space="preserve">Aerospace brackets -- order handling, driver</t>
  </si>
  <si>
    <t xml:space="preserve">Aerospace brackets -- machine running, driver</t>
  </si>
  <si>
    <t xml:space="preserve">Aerospace brackets -- engineering, driver</t>
  </si>
  <si>
    <t xml:space="preserve">Aerospace brackets -- quality and inspection, driver</t>
  </si>
  <si>
    <t xml:space="preserve">Aerospace brackets -- overhead total, driver</t>
  </si>
  <si>
    <t xml:space="preserve">Aerospace brackets -- overhead a unit, driver</t>
  </si>
  <si>
    <t xml:space="preserve">Pool charges, total: setup and changeover</t>
  </si>
  <si>
    <t xml:space="preserve">Pool charges, total: order handling and scheduling</t>
  </si>
  <si>
    <t xml:space="preserve">Pool charges, total: machine running</t>
  </si>
  <si>
    <t xml:space="preserve">Pool charges, total: engineering and change notes</t>
  </si>
  <si>
    <t xml:space="preserve">Pool charges, total: quality and inspection</t>
  </si>
  <si>
    <t xml:space="preserve">Chapter 3 -- Method B, the four families</t>
  </si>
  <si>
    <t xml:space="preserve">Standard bushings -- material a unit, driver</t>
  </si>
  <si>
    <t xml:space="preserve">Standard bushings -- labor a unit, driver</t>
  </si>
  <si>
    <t xml:space="preserve">Standard bushings -- unit cost, driver</t>
  </si>
  <si>
    <t xml:space="preserve">Standard bushings -- price, driver</t>
  </si>
  <si>
    <t xml:space="preserve">Standard bushings -- unit margin, driver</t>
  </si>
  <si>
    <t xml:space="preserve">Standard bushings -- margin per cent, driver</t>
  </si>
  <si>
    <t xml:space="preserve">Hydraulic fittings -- material a unit, driver</t>
  </si>
  <si>
    <t xml:space="preserve">Hydraulic fittings -- labor a unit, driver</t>
  </si>
  <si>
    <t xml:space="preserve">Hydraulic fittings -- unit cost, driver</t>
  </si>
  <si>
    <t xml:space="preserve">Hydraulic fittings -- price, driver</t>
  </si>
  <si>
    <t xml:space="preserve">Hydraulic fittings -- unit margin, driver</t>
  </si>
  <si>
    <t xml:space="preserve">Hydraulic fittings -- margin per cent, driver</t>
  </si>
  <si>
    <t xml:space="preserve">Valve bodies -- material a unit, driver</t>
  </si>
  <si>
    <t xml:space="preserve">Valve bodies -- labor a unit, driver</t>
  </si>
  <si>
    <t xml:space="preserve">Valve bodies -- unit cost, driver</t>
  </si>
  <si>
    <t xml:space="preserve">Valve bodies -- price, driver</t>
  </si>
  <si>
    <t xml:space="preserve">Valve bodies -- unit margin, driver</t>
  </si>
  <si>
    <t xml:space="preserve">Valve bodies -- margin per cent, driver</t>
  </si>
  <si>
    <t xml:space="preserve">Aerospace brackets -- material a unit, driver</t>
  </si>
  <si>
    <t xml:space="preserve">Aerospace brackets -- labor a unit, driver</t>
  </si>
  <si>
    <t xml:space="preserve">Aerospace brackets -- unit cost, driver</t>
  </si>
  <si>
    <t xml:space="preserve">Aerospace brackets -- price, driver</t>
  </si>
  <si>
    <t xml:space="preserve">Aerospace brackets -- unit margin, driver</t>
  </si>
  <si>
    <t xml:space="preserve">Aerospace brackets -- margin per cent, driver</t>
  </si>
  <si>
    <t xml:space="preserve">Chapter 4 -- the migration, unit by unit</t>
  </si>
  <si>
    <t xml:space="preserve">Standard bushings -- absorbed</t>
  </si>
  <si>
    <t xml:space="preserve">Standard bushings -- driver</t>
  </si>
  <si>
    <t xml:space="preserve">Standard bushings -- shift</t>
  </si>
  <si>
    <t xml:space="preserve">Standard bushings -- shift per cent</t>
  </si>
  <si>
    <t xml:space="preserve">Standard bushings -- margin per cent absorbed</t>
  </si>
  <si>
    <t xml:space="preserve">Standard bushings -- margin per cent driver</t>
  </si>
  <si>
    <t xml:space="preserve">Hydraulic fittings -- absorbed</t>
  </si>
  <si>
    <t xml:space="preserve">Hydraulic fittings -- driver</t>
  </si>
  <si>
    <t xml:space="preserve">Hydraulic fittings -- shift</t>
  </si>
  <si>
    <t xml:space="preserve">Hydraulic fittings -- shift per cent</t>
  </si>
  <si>
    <t xml:space="preserve">Hydraulic fittings -- margin per cent absorbed</t>
  </si>
  <si>
    <t xml:space="preserve">Hydraulic fittings -- margin per cent driver</t>
  </si>
  <si>
    <t xml:space="preserve">Valve bodies -- absorbed</t>
  </si>
  <si>
    <t xml:space="preserve">Valve bodies -- driver</t>
  </si>
  <si>
    <t xml:space="preserve">Valve bodies -- shift</t>
  </si>
  <si>
    <t xml:space="preserve">Valve bodies -- shift per cent</t>
  </si>
  <si>
    <t xml:space="preserve">Valve bodies -- margin per cent absorbed</t>
  </si>
  <si>
    <t xml:space="preserve">Valve bodies -- margin per cent driver</t>
  </si>
  <si>
    <t xml:space="preserve">Aerospace brackets -- absorbed</t>
  </si>
  <si>
    <t xml:space="preserve">Aerospace brackets -- driver</t>
  </si>
  <si>
    <t xml:space="preserve">Aerospace brackets -- shift</t>
  </si>
  <si>
    <t xml:space="preserve">Aerospace brackets -- shift per cent</t>
  </si>
  <si>
    <t xml:space="preserve">Aerospace brackets -- margin per cent absorbed</t>
  </si>
  <si>
    <t xml:space="preserve">Aerospace brackets -- margin per cent driver</t>
  </si>
  <si>
    <t xml:space="preserve">Chapter 4 -- the migration, in money</t>
  </si>
  <si>
    <t xml:space="preserve">Standard bushings -- margin absorbed</t>
  </si>
  <si>
    <t xml:space="preserve">Standard bushings -- margin driver</t>
  </si>
  <si>
    <t xml:space="preserve">Standard bushings -- margin shift</t>
  </si>
  <si>
    <t xml:space="preserve">Hydraulic fittings -- margin absorbed</t>
  </si>
  <si>
    <t xml:space="preserve">Hydraulic fittings -- margin driver</t>
  </si>
  <si>
    <t xml:space="preserve">Hydraulic fittings -- margin shift</t>
  </si>
  <si>
    <t xml:space="preserve">Valve bodies -- margin absorbed</t>
  </si>
  <si>
    <t xml:space="preserve">Valve bodies -- margin driver</t>
  </si>
  <si>
    <t xml:space="preserve">Valve bodies -- margin shift</t>
  </si>
  <si>
    <t xml:space="preserve">Aerospace brackets -- margin absorbed</t>
  </si>
  <si>
    <t xml:space="preserve">Aerospace brackets -- margin driver</t>
  </si>
  <si>
    <t xml:space="preserve">Aerospace brackets -- margin shift</t>
  </si>
  <si>
    <t xml:space="preserve">Chapter 4 -- the cross-subsidy</t>
  </si>
  <si>
    <t xml:space="preserve">Cross-subsidy as a share of operating profit</t>
  </si>
  <si>
    <t xml:space="preserve">Families profitable on the reported cost, unprofitable on the real one</t>
  </si>
  <si>
    <t xml:space="preserve">That revenue as a share of revenue</t>
  </si>
  <si>
    <t xml:space="preserve">That loss as a share of operating profit</t>
  </si>
  <si>
    <t xml:space="preserve">The identities that govern the whole book -- both sides computed independently</t>
  </si>
  <si>
    <t xml:space="preserve">Total overhead ABSORBED on labor hours</t>
  </si>
  <si>
    <t xml:space="preserve">Total overhead assigned on DRIVERS</t>
  </si>
  <si>
    <t xml:space="preserve">IDENTITY: absorbed overhead less the pool</t>
  </si>
  <si>
    <t xml:space="preserve">IDENTITY: driver overhead less the pool</t>
  </si>
  <si>
    <t xml:space="preserve">IDENTITY: absorbed overhead less the pool, on the Migration sheet</t>
  </si>
  <si>
    <t xml:space="preserve">IDENTITY: driver overhead less the pool, on the Migration sheet</t>
  </si>
  <si>
    <t xml:space="preserve">IDENTITY: absorbed margins less the accounts</t>
  </si>
  <si>
    <t xml:space="preserve">IDENTITY: driver margins less the accounts</t>
  </si>
  <si>
    <t xml:space="preserve">IDENTITY: sum of the four margin shifts</t>
  </si>
  <si>
    <t xml:space="preserve">IDENTITY: net effect on total margin</t>
  </si>
  <si>
    <t xml:space="preserve">Total margin, Method A sheet</t>
  </si>
  <si>
    <t xml:space="preserve">Total margin, Method B sheet</t>
  </si>
  <si>
    <t xml:space="preserve">Checks run</t>
  </si>
  <si>
    <t xml:space="preserve">PASS</t>
  </si>
  <si>
    <t xml:space="preserve">FAIL</t>
  </si>
  <si>
    <t xml:space="preserve">If this reads anything but zero FAIL, the workbook is wrong. Fix the workbook, never the check.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</si>
</sst>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#,##0.00"/>
    <numFmt numFmtId="167" formatCode="#,##0.000"/>
    <numFmt numFmtId="168" formatCode="0.0%"/>
    <numFmt numFmtId="169" formatCode="#,##0.0"/>
    <numFmt numFmtId="170" formatCode="#,##0.0000"/>
    <numFmt numFmtId="171" formatCode="#,##0.000000"/>
    <numFmt numFmtId="172" formatCode="0.000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83A"/>
      <name val="Calibri"/>
      <family val="0"/>
      <charset val="1"/>
    </font>
    <font>
      <b val="true"/>
      <sz val="11"/>
      <color rgb="FF14283A"/>
      <name val="Calibri"/>
      <family val="0"/>
      <charset val="1"/>
    </font>
    <font>
      <sz val="10"/>
      <name val="Calibri"/>
      <family val="0"/>
      <charset val="1"/>
    </font>
    <font>
      <sz val="9"/>
      <color rgb="FF666666"/>
      <name val="Calibri"/>
      <family val="0"/>
      <charset val="1"/>
    </font>
    <font>
      <b val="true"/>
      <sz val="10"/>
      <name val="Calibri"/>
      <family val="0"/>
      <charset val="1"/>
    </font>
    <font>
      <sz val="10"/>
      <color rgb="FF0000CC"/>
      <name val="Calibri"/>
      <family val="0"/>
      <charset val="1"/>
    </font>
    <font>
      <sz val="10"/>
      <color rgb="FF0066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  <border diagonalUp="false" diagonalDown="false">
      <left/>
      <right/>
      <top style="thin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428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5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2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 t="s">
        <v>14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 t="s">
        <v>16</v>
      </c>
    </row>
    <row r="22" customFormat="false" ht="1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3"/>
    </row>
    <row r="24" customFormat="false" ht="15" hidden="false" customHeight="false" outlineLevel="0" collapsed="false">
      <c r="B24" s="2" t="s">
        <v>18</v>
      </c>
    </row>
    <row r="25" customFormat="false" ht="15" hidden="false" customHeight="false" outlineLevel="0" collapsed="false">
      <c r="B25" s="3" t="s">
        <v>19</v>
      </c>
    </row>
    <row r="26" customFormat="false" ht="15" hidden="false" customHeight="false" outlineLevel="0" collapsed="false">
      <c r="B26" s="3" t="s">
        <v>20</v>
      </c>
    </row>
    <row r="27" customFormat="false" ht="15" hidden="false" customHeight="false" outlineLevel="0" collapsed="false">
      <c r="B27" s="3" t="s">
        <v>21</v>
      </c>
    </row>
    <row r="28" customFormat="false" ht="15" hidden="false" customHeight="false" outlineLevel="0" collapsed="false">
      <c r="B28" s="3" t="s">
        <v>22</v>
      </c>
    </row>
    <row r="29" customFormat="false" ht="15" hidden="false" customHeight="false" outlineLevel="0" collapsed="false">
      <c r="B29" s="3" t="s">
        <v>23</v>
      </c>
    </row>
    <row r="30" customFormat="false" ht="15" hidden="false" customHeight="false" outlineLevel="0" collapsed="false">
      <c r="B30" s="3" t="s">
        <v>24</v>
      </c>
    </row>
    <row r="31" customFormat="false" ht="15" hidden="false" customHeight="false" outlineLevel="0" collapsed="false">
      <c r="B31" s="3" t="s">
        <v>25</v>
      </c>
    </row>
    <row r="32" customFormat="false" ht="15" hidden="false" customHeight="false" outlineLevel="0" collapsed="false">
      <c r="B32" s="3" t="s">
        <v>26</v>
      </c>
    </row>
    <row r="33" customFormat="false" ht="15" hidden="false" customHeight="false" outlineLevel="0" collapsed="false">
      <c r="B33" s="3" t="s">
        <v>27</v>
      </c>
    </row>
    <row r="34" customFormat="false" ht="15" hidden="false" customHeight="false" outlineLevel="0" collapsed="false">
      <c r="B34" s="3"/>
    </row>
    <row r="35" customFormat="false" ht="15" hidden="false" customHeight="false" outlineLevel="0" collapsed="false">
      <c r="B35" s="2" t="s">
        <v>28</v>
      </c>
    </row>
    <row r="36" customFormat="false" ht="15" hidden="false" customHeight="false" outlineLevel="0" collapsed="false">
      <c r="B36" s="3" t="s">
        <v>29</v>
      </c>
    </row>
    <row r="37" customFormat="false" ht="15" hidden="false" customHeight="false" outlineLevel="0" collapsed="false">
      <c r="B37" s="3" t="s">
        <v>30</v>
      </c>
    </row>
    <row r="38" customFormat="false" ht="15" hidden="false" customHeight="false" outlineLevel="0" collapsed="false">
      <c r="B38" s="3" t="s">
        <v>31</v>
      </c>
    </row>
    <row r="39" customFormat="false" ht="15" hidden="false" customHeight="false" outlineLevel="0" collapsed="false">
      <c r="B39" s="3" t="s">
        <v>32</v>
      </c>
    </row>
    <row r="40" customFormat="false" ht="15" hidden="false" customHeight="false" outlineLevel="0" collapsed="false">
      <c r="B40" s="3" t="s">
        <v>33</v>
      </c>
    </row>
    <row r="41" customFormat="false" ht="15" hidden="false" customHeight="false" outlineLevel="0" collapsed="false">
      <c r="B41" s="3" t="s">
        <v>34</v>
      </c>
    </row>
    <row r="42" customFormat="false" ht="15" hidden="false" customHeight="false" outlineLevel="0" collapsed="false">
      <c r="B42" s="3" t="s">
        <v>35</v>
      </c>
    </row>
    <row r="43" customFormat="false" ht="15" hidden="false" customHeight="false" outlineLevel="0" collapsed="false">
      <c r="B43" s="3" t="s">
        <v>36</v>
      </c>
    </row>
    <row r="44" customFormat="false" ht="15" hidden="false" customHeight="false" outlineLevel="0" collapsed="false">
      <c r="B44" s="3" t="s">
        <v>37</v>
      </c>
    </row>
    <row r="45" customFormat="false" ht="15" hidden="false" customHeight="false" outlineLevel="0" collapsed="false">
      <c r="B45" s="3"/>
    </row>
    <row r="46" customFormat="false" ht="15" hidden="false" customHeight="false" outlineLevel="0" collapsed="false">
      <c r="B46" s="3" t="s">
        <v>38</v>
      </c>
    </row>
    <row r="47" customFormat="false" ht="15" hidden="false" customHeight="false" outlineLevel="0" collapsed="false">
      <c r="B47" s="3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6" min="3" style="0" width="16"/>
    <col collapsed="false" customWidth="true" hidden="false" outlineLevel="0" max="7" min="7" style="0" width="2"/>
    <col collapsed="false" customWidth="true" hidden="false" outlineLevel="0" max="8" min="8" style="0" width="82"/>
  </cols>
  <sheetData>
    <row r="2" customFormat="false" ht="17.35" hidden="false" customHeight="false" outlineLevel="0" collapsed="false">
      <c r="B2" s="1" t="s">
        <v>40</v>
      </c>
    </row>
    <row r="3" customFormat="false" ht="15" hidden="false" customHeight="false" outlineLevel="0" collapsed="false">
      <c r="B3" s="4" t="s">
        <v>41</v>
      </c>
    </row>
    <row r="4" customFormat="false" ht="15" hidden="false" customHeight="false" outlineLevel="0" collapsed="false">
      <c r="H4" s="5" t="s">
        <v>42</v>
      </c>
    </row>
    <row r="5" customFormat="false" ht="15" hidden="false" customHeight="false" outlineLevel="0" collapsed="false">
      <c r="B5" s="6" t="s">
        <v>43</v>
      </c>
      <c r="C5" s="7"/>
      <c r="D5" s="7"/>
      <c r="E5" s="7"/>
      <c r="F5" s="7"/>
      <c r="G5" s="7"/>
      <c r="H5" s="7"/>
    </row>
    <row r="6" customFormat="false" ht="15" hidden="false" customHeight="false" outlineLevel="0" collapsed="false">
      <c r="B6" s="5" t="s">
        <v>44</v>
      </c>
      <c r="C6" s="8" t="s">
        <v>45</v>
      </c>
      <c r="D6" s="8" t="s">
        <v>46</v>
      </c>
      <c r="E6" s="8" t="s">
        <v>47</v>
      </c>
      <c r="F6" s="8" t="s">
        <v>48</v>
      </c>
      <c r="H6" s="4" t="s">
        <v>49</v>
      </c>
    </row>
    <row r="7" customFormat="false" ht="15" hidden="false" customHeight="false" outlineLevel="0" collapsed="false">
      <c r="B7" s="3" t="s">
        <v>50</v>
      </c>
      <c r="C7" s="9" t="n">
        <v>1850000</v>
      </c>
      <c r="D7" s="9" t="n">
        <v>640000</v>
      </c>
      <c r="E7" s="9" t="n">
        <v>118000</v>
      </c>
      <c r="F7" s="9" t="n">
        <v>19500</v>
      </c>
      <c r="H7" s="4" t="s">
        <v>51</v>
      </c>
    </row>
    <row r="8" customFormat="false" ht="15" hidden="false" customHeight="false" outlineLevel="0" collapsed="false">
      <c r="B8" s="3" t="s">
        <v>52</v>
      </c>
      <c r="C8" s="10" t="n">
        <v>9.2</v>
      </c>
      <c r="D8" s="10" t="n">
        <v>23.5</v>
      </c>
      <c r="E8" s="10" t="n">
        <v>78</v>
      </c>
      <c r="F8" s="10" t="n">
        <v>348</v>
      </c>
      <c r="H8" s="4" t="s">
        <v>53</v>
      </c>
    </row>
    <row r="9" customFormat="false" ht="15" hidden="false" customHeight="false" outlineLevel="0" collapsed="false">
      <c r="B9" s="3" t="s">
        <v>54</v>
      </c>
      <c r="C9" s="10" t="n">
        <v>2.95</v>
      </c>
      <c r="D9" s="10" t="n">
        <v>8.1</v>
      </c>
      <c r="E9" s="10" t="n">
        <v>26.5</v>
      </c>
      <c r="F9" s="10" t="n">
        <v>104</v>
      </c>
      <c r="H9" s="4" t="s">
        <v>55</v>
      </c>
    </row>
    <row r="10" customFormat="false" ht="15" hidden="false" customHeight="false" outlineLevel="0" collapsed="false">
      <c r="B10" s="3" t="s">
        <v>56</v>
      </c>
      <c r="C10" s="11" t="n">
        <v>0.03</v>
      </c>
      <c r="D10" s="11" t="n">
        <v>0.062</v>
      </c>
      <c r="E10" s="11" t="n">
        <v>0.235</v>
      </c>
      <c r="F10" s="11" t="n">
        <v>1.54</v>
      </c>
      <c r="H10" s="4" t="s">
        <v>57</v>
      </c>
    </row>
    <row r="11" customFormat="false" ht="15" hidden="false" customHeight="false" outlineLevel="0" collapsed="false">
      <c r="B11" s="3" t="s">
        <v>58</v>
      </c>
      <c r="C11" s="11" t="n">
        <v>0.022</v>
      </c>
      <c r="D11" s="11" t="n">
        <v>0.058</v>
      </c>
      <c r="E11" s="11" t="n">
        <v>0.29</v>
      </c>
      <c r="F11" s="11" t="n">
        <v>1.98</v>
      </c>
      <c r="H11" s="4" t="s">
        <v>59</v>
      </c>
    </row>
    <row r="13" customFormat="false" ht="15" hidden="false" customHeight="false" outlineLevel="0" collapsed="false">
      <c r="B13" s="6" t="s">
        <v>60</v>
      </c>
      <c r="C13" s="7"/>
      <c r="D13" s="7"/>
      <c r="E13" s="7"/>
      <c r="F13" s="7"/>
      <c r="G13" s="7"/>
      <c r="H13" s="7"/>
    </row>
    <row r="14" customFormat="false" ht="15" hidden="false" customHeight="false" outlineLevel="0" collapsed="false">
      <c r="B14" s="3" t="s">
        <v>61</v>
      </c>
      <c r="C14" s="9" t="n">
        <v>310</v>
      </c>
      <c r="D14" s="9" t="n">
        <v>720</v>
      </c>
      <c r="E14" s="9" t="n">
        <v>1180</v>
      </c>
      <c r="F14" s="12" t="n">
        <v>1690</v>
      </c>
      <c r="H14" s="4" t="s">
        <v>62</v>
      </c>
    </row>
    <row r="15" customFormat="false" ht="15" hidden="false" customHeight="false" outlineLevel="0" collapsed="false">
      <c r="B15" s="3" t="s">
        <v>63</v>
      </c>
      <c r="C15" s="9" t="n">
        <v>460</v>
      </c>
      <c r="D15" s="9" t="n">
        <v>1050</v>
      </c>
      <c r="E15" s="9" t="n">
        <v>1640</v>
      </c>
      <c r="F15" s="9" t="n">
        <v>2180</v>
      </c>
      <c r="H15" s="4" t="s">
        <v>64</v>
      </c>
    </row>
    <row r="16" customFormat="false" ht="15" hidden="false" customHeight="false" outlineLevel="0" collapsed="false">
      <c r="B16" s="3" t="s">
        <v>65</v>
      </c>
      <c r="C16" s="9" t="n">
        <v>14</v>
      </c>
      <c r="D16" s="9" t="n">
        <v>62</v>
      </c>
      <c r="E16" s="9" t="n">
        <v>214</v>
      </c>
      <c r="F16" s="12" t="n">
        <v>690</v>
      </c>
      <c r="H16" s="4" t="s">
        <v>66</v>
      </c>
    </row>
    <row r="17" customFormat="false" ht="15" hidden="false" customHeight="false" outlineLevel="0" collapsed="false">
      <c r="B17" s="3" t="s">
        <v>67</v>
      </c>
      <c r="C17" s="9" t="n">
        <v>920</v>
      </c>
      <c r="D17" s="9" t="n">
        <v>2100</v>
      </c>
      <c r="E17" s="9" t="n">
        <v>4920</v>
      </c>
      <c r="F17" s="9" t="n">
        <v>8720</v>
      </c>
      <c r="H17" s="4" t="s">
        <v>68</v>
      </c>
    </row>
    <row r="18" customFormat="false" ht="15" hidden="false" customHeight="false" outlineLevel="0" collapsed="false">
      <c r="B18" s="4" t="s">
        <v>69</v>
      </c>
    </row>
    <row r="20" customFormat="false" ht="15" hidden="false" customHeight="false" outlineLevel="0" collapsed="false">
      <c r="B20" s="6" t="s">
        <v>70</v>
      </c>
      <c r="C20" s="7"/>
      <c r="D20" s="7"/>
      <c r="E20" s="7"/>
      <c r="F20" s="7"/>
      <c r="G20" s="7"/>
      <c r="H20" s="7"/>
    </row>
    <row r="21" customFormat="false" ht="15" hidden="false" customHeight="false" outlineLevel="0" collapsed="false">
      <c r="B21" s="4" t="s">
        <v>71</v>
      </c>
    </row>
    <row r="22" customFormat="false" ht="15" hidden="false" customHeight="false" outlineLevel="0" collapsed="false">
      <c r="B22" s="3" t="s">
        <v>72</v>
      </c>
      <c r="C22" s="12" t="n">
        <v>3510000</v>
      </c>
      <c r="H22" s="4" t="s">
        <v>73</v>
      </c>
    </row>
    <row r="23" customFormat="false" ht="15" hidden="false" customHeight="false" outlineLevel="0" collapsed="false">
      <c r="B23" s="3" t="s">
        <v>74</v>
      </c>
      <c r="C23" s="12" t="n">
        <v>1980000</v>
      </c>
      <c r="H23" s="4" t="s">
        <v>75</v>
      </c>
    </row>
    <row r="24" customFormat="false" ht="15" hidden="false" customHeight="false" outlineLevel="0" collapsed="false">
      <c r="B24" s="3" t="s">
        <v>76</v>
      </c>
      <c r="C24" s="12" t="n">
        <v>4620000</v>
      </c>
      <c r="H24" s="4" t="s">
        <v>77</v>
      </c>
    </row>
    <row r="25" customFormat="false" ht="15" hidden="false" customHeight="false" outlineLevel="0" collapsed="false">
      <c r="B25" s="3" t="s">
        <v>78</v>
      </c>
      <c r="C25" s="12" t="n">
        <v>1610000</v>
      </c>
      <c r="H25" s="4" t="s">
        <v>79</v>
      </c>
    </row>
    <row r="26" customFormat="false" ht="15" hidden="false" customHeight="false" outlineLevel="0" collapsed="false">
      <c r="B26" s="3" t="s">
        <v>80</v>
      </c>
      <c r="C26" s="12" t="n">
        <v>1720000</v>
      </c>
      <c r="H26" s="4" t="s">
        <v>81</v>
      </c>
    </row>
    <row r="28" customFormat="false" ht="15" hidden="false" customHeight="false" outlineLevel="0" collapsed="false">
      <c r="B28" s="6" t="s">
        <v>82</v>
      </c>
      <c r="C28" s="7"/>
      <c r="D28" s="7"/>
      <c r="E28" s="7"/>
      <c r="F28" s="7"/>
      <c r="G28" s="7"/>
      <c r="H28" s="7"/>
    </row>
    <row r="29" customFormat="false" ht="15" hidden="false" customHeight="false" outlineLevel="0" collapsed="false">
      <c r="B29" s="3" t="s">
        <v>83</v>
      </c>
      <c r="C29" s="10" t="n">
        <v>31.4</v>
      </c>
      <c r="H29" s="4" t="s">
        <v>84</v>
      </c>
    </row>
    <row r="30" customFormat="false" ht="15" hidden="false" customHeight="false" outlineLevel="0" collapsed="false">
      <c r="B30" s="3" t="s">
        <v>85</v>
      </c>
      <c r="C30" s="9" t="n">
        <v>6720000</v>
      </c>
      <c r="H30" s="4" t="s">
        <v>86</v>
      </c>
    </row>
    <row r="31" customFormat="false" ht="15" hidden="false" customHeight="false" outlineLevel="0" collapsed="false">
      <c r="B31" s="3" t="s">
        <v>87</v>
      </c>
      <c r="C31" s="9" t="n">
        <v>168000</v>
      </c>
      <c r="H31" s="4" t="s">
        <v>88</v>
      </c>
    </row>
    <row r="32" customFormat="false" ht="15" hidden="false" customHeight="false" outlineLevel="0" collapsed="false">
      <c r="B32" s="3" t="s">
        <v>89</v>
      </c>
      <c r="C32" s="9" t="n">
        <v>172000</v>
      </c>
      <c r="H32" s="4" t="s">
        <v>90</v>
      </c>
    </row>
    <row r="33" customFormat="false" ht="15" hidden="false" customHeight="false" outlineLevel="0" collapsed="false">
      <c r="B33" s="3" t="s">
        <v>91</v>
      </c>
      <c r="C33" s="13" t="n">
        <v>0.28</v>
      </c>
      <c r="H33" s="4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8"/>
    <col collapsed="false" customWidth="true" hidden="false" outlineLevel="0" max="6" min="3" style="0" width="16"/>
    <col collapsed="false" customWidth="true" hidden="false" outlineLevel="0" max="7" min="7" style="0" width="17"/>
    <col collapsed="false" customWidth="true" hidden="false" outlineLevel="0" max="8" min="8" style="0" width="2"/>
    <col collapsed="false" customWidth="true" hidden="false" outlineLevel="0" max="9" min="9" style="0" width="78"/>
  </cols>
  <sheetData>
    <row r="2" customFormat="false" ht="17.35" hidden="false" customHeight="false" outlineLevel="0" collapsed="false">
      <c r="B2" s="1" t="s">
        <v>93</v>
      </c>
    </row>
    <row r="3" customFormat="false" ht="15" hidden="false" customHeight="false" outlineLevel="0" collapsed="false">
      <c r="B3" s="4" t="s">
        <v>94</v>
      </c>
    </row>
    <row r="5" customFormat="false" ht="15" hidden="false" customHeight="false" outlineLevel="0" collapsed="false">
      <c r="B5" s="6" t="s">
        <v>95</v>
      </c>
      <c r="C5" s="7"/>
      <c r="D5" s="7"/>
      <c r="E5" s="7"/>
      <c r="F5" s="7"/>
      <c r="G5" s="7"/>
    </row>
    <row r="6" customFormat="false" ht="15" hidden="false" customHeight="false" outlineLevel="0" collapsed="false">
      <c r="B6" s="5" t="s">
        <v>44</v>
      </c>
      <c r="C6" s="14" t="str">
        <f aca="false">Inputs!C6</f>
        <v>Standard bushings</v>
      </c>
      <c r="D6" s="14" t="str">
        <f aca="false">Inputs!D6</f>
        <v>Hydraulic fittings</v>
      </c>
      <c r="E6" s="14" t="str">
        <f aca="false">Inputs!E6</f>
        <v>Valve bodies</v>
      </c>
      <c r="F6" s="14" t="str">
        <f aca="false">Inputs!F6</f>
        <v>Aerospace brackets</v>
      </c>
      <c r="G6" s="5" t="s">
        <v>96</v>
      </c>
    </row>
    <row r="7" customFormat="false" ht="15" hidden="false" customHeight="false" outlineLevel="0" collapsed="false">
      <c r="B7" s="3" t="s">
        <v>50</v>
      </c>
      <c r="C7" s="15" t="n">
        <f aca="false">Inputs!C7</f>
        <v>1850000</v>
      </c>
      <c r="D7" s="15" t="n">
        <f aca="false">Inputs!D7</f>
        <v>640000</v>
      </c>
      <c r="E7" s="15" t="n">
        <f aca="false">Inputs!E7</f>
        <v>118000</v>
      </c>
      <c r="F7" s="15" t="n">
        <f aca="false">Inputs!F7</f>
        <v>19500</v>
      </c>
      <c r="G7" s="16" t="n">
        <f aca="false">SUM(C7:F7)</f>
        <v>2627500</v>
      </c>
      <c r="I7" s="4" t="s">
        <v>97</v>
      </c>
    </row>
    <row r="8" customFormat="false" ht="15" hidden="false" customHeight="false" outlineLevel="0" collapsed="false">
      <c r="B8" s="3" t="s">
        <v>52</v>
      </c>
      <c r="C8" s="17" t="n">
        <f aca="false">Inputs!C8</f>
        <v>9.2</v>
      </c>
      <c r="D8" s="17" t="n">
        <f aca="false">Inputs!D8</f>
        <v>23.5</v>
      </c>
      <c r="E8" s="17" t="n">
        <f aca="false">Inputs!E8</f>
        <v>78</v>
      </c>
      <c r="F8" s="17" t="n">
        <f aca="false">Inputs!F8</f>
        <v>348</v>
      </c>
    </row>
    <row r="9" customFormat="false" ht="15" hidden="false" customHeight="false" outlineLevel="0" collapsed="false">
      <c r="B9" s="3" t="s">
        <v>98</v>
      </c>
      <c r="C9" s="15" t="n">
        <f aca="false">C7*C8</f>
        <v>17020000</v>
      </c>
      <c r="D9" s="15" t="n">
        <f aca="false">D7*D8</f>
        <v>15040000</v>
      </c>
      <c r="E9" s="15" t="n">
        <f aca="false">E7*E8</f>
        <v>9204000</v>
      </c>
      <c r="F9" s="15" t="n">
        <f aca="false">F7*F8</f>
        <v>6786000</v>
      </c>
      <c r="G9" s="16" t="n">
        <f aca="false">SUM(C9:F9)</f>
        <v>48050000</v>
      </c>
      <c r="I9" s="4" t="s">
        <v>99</v>
      </c>
    </row>
    <row r="10" customFormat="false" ht="15" hidden="false" customHeight="false" outlineLevel="0" collapsed="false">
      <c r="B10" s="3" t="s">
        <v>54</v>
      </c>
      <c r="C10" s="17" t="n">
        <f aca="false">Inputs!C9</f>
        <v>2.95</v>
      </c>
      <c r="D10" s="17" t="n">
        <f aca="false">Inputs!D9</f>
        <v>8.1</v>
      </c>
      <c r="E10" s="17" t="n">
        <f aca="false">Inputs!E9</f>
        <v>26.5</v>
      </c>
      <c r="F10" s="17" t="n">
        <f aca="false">Inputs!F9</f>
        <v>104</v>
      </c>
    </row>
    <row r="11" customFormat="false" ht="15" hidden="false" customHeight="false" outlineLevel="0" collapsed="false">
      <c r="B11" s="3" t="s">
        <v>100</v>
      </c>
      <c r="C11" s="15" t="n">
        <f aca="false">C7*C10</f>
        <v>5457500</v>
      </c>
      <c r="D11" s="15" t="n">
        <f aca="false">D7*D10</f>
        <v>5184000</v>
      </c>
      <c r="E11" s="15" t="n">
        <f aca="false">E7*E10</f>
        <v>3127000</v>
      </c>
      <c r="F11" s="15" t="n">
        <f aca="false">F7*F10</f>
        <v>2028000</v>
      </c>
      <c r="G11" s="16" t="n">
        <f aca="false">SUM(C11:F11)</f>
        <v>15796500</v>
      </c>
    </row>
    <row r="12" customFormat="false" ht="15" hidden="false" customHeight="false" outlineLevel="0" collapsed="false">
      <c r="B12" s="3" t="s">
        <v>56</v>
      </c>
      <c r="C12" s="18" t="n">
        <f aca="false">Inputs!C10</f>
        <v>0.03</v>
      </c>
      <c r="D12" s="18" t="n">
        <f aca="false">Inputs!D10</f>
        <v>0.062</v>
      </c>
      <c r="E12" s="18" t="n">
        <f aca="false">Inputs!E10</f>
        <v>0.235</v>
      </c>
      <c r="F12" s="18" t="n">
        <f aca="false">Inputs!F10</f>
        <v>1.54</v>
      </c>
    </row>
    <row r="13" customFormat="false" ht="15" hidden="false" customHeight="false" outlineLevel="0" collapsed="false">
      <c r="B13" s="3" t="s">
        <v>101</v>
      </c>
      <c r="C13" s="19" t="n">
        <f aca="false">C7*C12</f>
        <v>55500</v>
      </c>
      <c r="D13" s="19" t="n">
        <f aca="false">D7*D12</f>
        <v>39680</v>
      </c>
      <c r="E13" s="19" t="n">
        <f aca="false">E7*E12</f>
        <v>27730</v>
      </c>
      <c r="F13" s="19" t="n">
        <f aca="false">F7*F12</f>
        <v>30030</v>
      </c>
      <c r="G13" s="20" t="n">
        <f aca="false">SUM(C13:F13)</f>
        <v>152940</v>
      </c>
      <c r="I13" s="4" t="s">
        <v>102</v>
      </c>
    </row>
    <row r="14" customFormat="false" ht="15" hidden="false" customHeight="false" outlineLevel="0" collapsed="false">
      <c r="B14" s="3" t="s">
        <v>103</v>
      </c>
      <c r="C14" s="15" t="n">
        <f aca="false">C13*Inputs!$C$29</f>
        <v>1742700</v>
      </c>
      <c r="D14" s="15" t="n">
        <f aca="false">D13*Inputs!$C$29</f>
        <v>1245952</v>
      </c>
      <c r="E14" s="15" t="n">
        <f aca="false">E13*Inputs!$C$29</f>
        <v>870722</v>
      </c>
      <c r="F14" s="15" t="n">
        <f aca="false">F13*Inputs!$C$29</f>
        <v>942942</v>
      </c>
      <c r="G14" s="16" t="n">
        <f aca="false">SUM(C14:F14)</f>
        <v>4802316</v>
      </c>
    </row>
    <row r="15" customFormat="false" ht="15" hidden="false" customHeight="false" outlineLevel="0" collapsed="false">
      <c r="B15" s="3" t="s">
        <v>58</v>
      </c>
      <c r="C15" s="18" t="n">
        <f aca="false">Inputs!C11</f>
        <v>0.022</v>
      </c>
      <c r="D15" s="18" t="n">
        <f aca="false">Inputs!D11</f>
        <v>0.058</v>
      </c>
      <c r="E15" s="18" t="n">
        <f aca="false">Inputs!E11</f>
        <v>0.29</v>
      </c>
      <c r="F15" s="18" t="n">
        <f aca="false">Inputs!F11</f>
        <v>1.98</v>
      </c>
    </row>
    <row r="16" customFormat="false" ht="15" hidden="false" customHeight="false" outlineLevel="0" collapsed="false">
      <c r="B16" s="3" t="s">
        <v>104</v>
      </c>
      <c r="C16" s="19" t="n">
        <f aca="false">C7*C15</f>
        <v>40700</v>
      </c>
      <c r="D16" s="19" t="n">
        <f aca="false">D7*D15</f>
        <v>37120</v>
      </c>
      <c r="E16" s="19" t="n">
        <f aca="false">E7*E15</f>
        <v>34220</v>
      </c>
      <c r="F16" s="19" t="n">
        <f aca="false">F7*F15</f>
        <v>38610</v>
      </c>
      <c r="G16" s="20" t="n">
        <f aca="false">SUM(C16:F16)</f>
        <v>150650</v>
      </c>
    </row>
    <row r="17" customFormat="false" ht="15" hidden="false" customHeight="false" outlineLevel="0" collapsed="false">
      <c r="B17" s="3" t="s">
        <v>61</v>
      </c>
      <c r="C17" s="15" t="n">
        <f aca="false">Inputs!C14</f>
        <v>310</v>
      </c>
      <c r="D17" s="15" t="n">
        <f aca="false">Inputs!D14</f>
        <v>720</v>
      </c>
      <c r="E17" s="15" t="n">
        <f aca="false">Inputs!E14</f>
        <v>1180</v>
      </c>
      <c r="F17" s="15" t="n">
        <f aca="false">Inputs!F14</f>
        <v>1690</v>
      </c>
      <c r="G17" s="16" t="n">
        <f aca="false">SUM(C17:F17)</f>
        <v>3900</v>
      </c>
    </row>
    <row r="18" customFormat="false" ht="15" hidden="false" customHeight="false" outlineLevel="0" collapsed="false">
      <c r="B18" s="3" t="s">
        <v>63</v>
      </c>
      <c r="C18" s="15" t="n">
        <f aca="false">Inputs!C15</f>
        <v>460</v>
      </c>
      <c r="D18" s="15" t="n">
        <f aca="false">Inputs!D15</f>
        <v>1050</v>
      </c>
      <c r="E18" s="15" t="n">
        <f aca="false">Inputs!E15</f>
        <v>1640</v>
      </c>
      <c r="F18" s="15" t="n">
        <f aca="false">Inputs!F15</f>
        <v>2180</v>
      </c>
      <c r="G18" s="16" t="n">
        <f aca="false">SUM(C18:F18)</f>
        <v>5330</v>
      </c>
    </row>
    <row r="19" customFormat="false" ht="15" hidden="false" customHeight="false" outlineLevel="0" collapsed="false">
      <c r="B19" s="3" t="s">
        <v>65</v>
      </c>
      <c r="C19" s="15" t="n">
        <f aca="false">Inputs!C16</f>
        <v>14</v>
      </c>
      <c r="D19" s="15" t="n">
        <f aca="false">Inputs!D16</f>
        <v>62</v>
      </c>
      <c r="E19" s="15" t="n">
        <f aca="false">Inputs!E16</f>
        <v>214</v>
      </c>
      <c r="F19" s="15" t="n">
        <f aca="false">Inputs!F16</f>
        <v>690</v>
      </c>
      <c r="G19" s="16" t="n">
        <f aca="false">SUM(C19:F19)</f>
        <v>980</v>
      </c>
    </row>
    <row r="20" customFormat="false" ht="15" hidden="false" customHeight="false" outlineLevel="0" collapsed="false">
      <c r="B20" s="3" t="s">
        <v>67</v>
      </c>
      <c r="C20" s="15" t="n">
        <f aca="false">Inputs!C17</f>
        <v>920</v>
      </c>
      <c r="D20" s="15" t="n">
        <f aca="false">Inputs!D17</f>
        <v>2100</v>
      </c>
      <c r="E20" s="15" t="n">
        <f aca="false">Inputs!E17</f>
        <v>4920</v>
      </c>
      <c r="F20" s="15" t="n">
        <f aca="false">Inputs!F17</f>
        <v>8720</v>
      </c>
      <c r="G20" s="16" t="n">
        <f aca="false">SUM(C20:F20)</f>
        <v>16660</v>
      </c>
    </row>
    <row r="22" customFormat="false" ht="15" hidden="false" customHeight="false" outlineLevel="0" collapsed="false">
      <c r="B22" s="6" t="s">
        <v>105</v>
      </c>
      <c r="C22" s="7"/>
      <c r="D22" s="7"/>
    </row>
    <row r="23" customFormat="false" ht="15" hidden="false" customHeight="false" outlineLevel="0" collapsed="false">
      <c r="C23" s="5" t="s">
        <v>106</v>
      </c>
      <c r="D23" s="21" t="s">
        <v>107</v>
      </c>
    </row>
    <row r="24" customFormat="false" ht="15" hidden="false" customHeight="false" outlineLevel="0" collapsed="false">
      <c r="B24" s="5" t="s">
        <v>98</v>
      </c>
      <c r="C24" s="16" t="n">
        <f aca="false">G9</f>
        <v>48050000</v>
      </c>
      <c r="D24" s="22" t="n">
        <f aca="false">C24/$C$24</f>
        <v>1</v>
      </c>
      <c r="I24" s="4" t="s">
        <v>108</v>
      </c>
    </row>
    <row r="25" customFormat="false" ht="15" hidden="false" customHeight="false" outlineLevel="0" collapsed="false">
      <c r="B25" s="3" t="s">
        <v>100</v>
      </c>
      <c r="C25" s="15" t="n">
        <f aca="false">G11</f>
        <v>15796500</v>
      </c>
      <c r="D25" s="23" t="n">
        <f aca="false">C25/$C$24</f>
        <v>0.328751300728408</v>
      </c>
    </row>
    <row r="26" customFormat="false" ht="15" hidden="false" customHeight="false" outlineLevel="0" collapsed="false">
      <c r="B26" s="3" t="s">
        <v>103</v>
      </c>
      <c r="C26" s="15" t="n">
        <f aca="false">G14</f>
        <v>4802316</v>
      </c>
      <c r="D26" s="23" t="n">
        <f aca="false">C26/$C$24</f>
        <v>0.0999441415192508</v>
      </c>
      <c r="I26" s="4" t="s">
        <v>109</v>
      </c>
    </row>
    <row r="27" customFormat="false" ht="15" hidden="false" customHeight="false" outlineLevel="0" collapsed="false">
      <c r="B27" s="3" t="s">
        <v>110</v>
      </c>
      <c r="C27" s="15" t="n">
        <f aca="false">SUM(Inputs!C22:C26)</f>
        <v>13440000</v>
      </c>
      <c r="D27" s="23" t="n">
        <f aca="false">C27/$C$24</f>
        <v>0.279708636836629</v>
      </c>
      <c r="I27" s="4" t="s">
        <v>111</v>
      </c>
    </row>
    <row r="28" customFormat="false" ht="15" hidden="false" customHeight="false" outlineLevel="0" collapsed="false">
      <c r="B28" s="24" t="s">
        <v>112</v>
      </c>
      <c r="C28" s="25" t="n">
        <f aca="false">SUM(C25:C27)</f>
        <v>34038816</v>
      </c>
      <c r="D28" s="26" t="n">
        <f aca="false">C28/$C$24</f>
        <v>0.708404079084287</v>
      </c>
    </row>
    <row r="29" customFormat="false" ht="15" hidden="false" customHeight="false" outlineLevel="0" collapsed="false">
      <c r="B29" s="5" t="s">
        <v>113</v>
      </c>
      <c r="C29" s="16" t="n">
        <f aca="false">C24-C28</f>
        <v>14011184</v>
      </c>
      <c r="D29" s="22" t="n">
        <f aca="false">C29/$C$24</f>
        <v>0.291595920915713</v>
      </c>
      <c r="I29" s="4" t="s">
        <v>114</v>
      </c>
    </row>
    <row r="30" customFormat="false" ht="15" hidden="false" customHeight="false" outlineLevel="0" collapsed="false">
      <c r="B30" s="3" t="s">
        <v>85</v>
      </c>
      <c r="C30" s="15" t="n">
        <f aca="false">Inputs!$C$30</f>
        <v>6720000</v>
      </c>
      <c r="D30" s="23" t="n">
        <f aca="false">C30/$C$24</f>
        <v>0.139854318418314</v>
      </c>
    </row>
    <row r="31" customFormat="false" ht="15" hidden="false" customHeight="false" outlineLevel="0" collapsed="false">
      <c r="B31" s="24" t="s">
        <v>115</v>
      </c>
      <c r="C31" s="25" t="n">
        <f aca="false">C29-C30</f>
        <v>7291184</v>
      </c>
      <c r="D31" s="26" t="n">
        <f aca="false">C31/$C$24</f>
        <v>0.151741602497399</v>
      </c>
    </row>
    <row r="33" customFormat="false" ht="15" hidden="false" customHeight="false" outlineLevel="0" collapsed="false">
      <c r="B33" s="6" t="s">
        <v>116</v>
      </c>
      <c r="C33" s="7"/>
      <c r="D33" s="7"/>
    </row>
    <row r="34" customFormat="false" ht="15" hidden="false" customHeight="false" outlineLevel="0" collapsed="false">
      <c r="B34" s="4" t="s">
        <v>117</v>
      </c>
    </row>
    <row r="35" customFormat="false" ht="15" hidden="false" customHeight="false" outlineLevel="0" collapsed="false">
      <c r="B35" s="3" t="s">
        <v>103</v>
      </c>
      <c r="C35" s="15" t="n">
        <f aca="false">C26</f>
        <v>4802316</v>
      </c>
    </row>
    <row r="36" customFormat="false" ht="15" hidden="false" customHeight="false" outlineLevel="0" collapsed="false">
      <c r="B36" s="3" t="s">
        <v>110</v>
      </c>
      <c r="C36" s="15" t="n">
        <f aca="false">C27</f>
        <v>13440000</v>
      </c>
    </row>
    <row r="37" customFormat="false" ht="15" hidden="false" customHeight="false" outlineLevel="0" collapsed="false">
      <c r="B37" s="24" t="s">
        <v>118</v>
      </c>
      <c r="C37" s="25" t="n">
        <f aca="false">C35+C36</f>
        <v>18242316</v>
      </c>
      <c r="D37" s="27"/>
      <c r="I37" s="4" t="s">
        <v>119</v>
      </c>
    </row>
    <row r="38" customFormat="false" ht="15" hidden="false" customHeight="false" outlineLevel="0" collapsed="false">
      <c r="B38" s="5" t="s">
        <v>120</v>
      </c>
      <c r="C38" s="22" t="n">
        <f aca="false">C36/C37</f>
        <v>0.736748557584465</v>
      </c>
      <c r="I38" s="4" t="s">
        <v>121</v>
      </c>
    </row>
    <row r="40" customFormat="false" ht="15" hidden="false" customHeight="false" outlineLevel="0" collapsed="false">
      <c r="B40" s="6" t="s">
        <v>122</v>
      </c>
      <c r="C40" s="7"/>
      <c r="D40" s="7"/>
    </row>
    <row r="41" customFormat="false" ht="15" hidden="false" customHeight="false" outlineLevel="0" collapsed="false">
      <c r="B41" s="3" t="s">
        <v>123</v>
      </c>
      <c r="C41" s="19" t="n">
        <f aca="false">G13</f>
        <v>152940</v>
      </c>
    </row>
    <row r="42" customFormat="false" ht="15" hidden="false" customHeight="false" outlineLevel="0" collapsed="false">
      <c r="B42" s="3" t="s">
        <v>124</v>
      </c>
      <c r="C42" s="19" t="n">
        <f aca="false">G16</f>
        <v>150650</v>
      </c>
    </row>
    <row r="43" customFormat="false" ht="15" hidden="false" customHeight="false" outlineLevel="0" collapsed="false">
      <c r="B43" s="3" t="s">
        <v>125</v>
      </c>
      <c r="C43" s="15" t="n">
        <f aca="false">G7</f>
        <v>2627500</v>
      </c>
    </row>
    <row r="44" customFormat="false" ht="15" hidden="false" customHeight="false" outlineLevel="0" collapsed="false">
      <c r="B44" s="3" t="s">
        <v>126</v>
      </c>
      <c r="C44" s="15" t="n">
        <f aca="false">G17</f>
        <v>3900</v>
      </c>
    </row>
    <row r="45" customFormat="false" ht="15" hidden="false" customHeight="false" outlineLevel="0" collapsed="false">
      <c r="B45" s="3" t="s">
        <v>127</v>
      </c>
      <c r="C45" s="15" t="n">
        <f aca="false">G18</f>
        <v>5330</v>
      </c>
    </row>
    <row r="46" customFormat="false" ht="15" hidden="false" customHeight="false" outlineLevel="0" collapsed="false">
      <c r="B46" s="3" t="s">
        <v>128</v>
      </c>
      <c r="C46" s="15" t="n">
        <f aca="false">G19</f>
        <v>980</v>
      </c>
    </row>
    <row r="47" customFormat="false" ht="15" hidden="false" customHeight="false" outlineLevel="0" collapsed="false">
      <c r="B47" s="3" t="s">
        <v>129</v>
      </c>
      <c r="C47" s="15" t="n">
        <f aca="false">G20</f>
        <v>16660</v>
      </c>
    </row>
    <row r="48" customFormat="false" ht="15" hidden="false" customHeight="false" outlineLevel="0" collapsed="false">
      <c r="B48" s="3" t="s">
        <v>83</v>
      </c>
      <c r="C48" s="17" t="n">
        <f aca="false">Inputs!$C$29</f>
        <v>31.4</v>
      </c>
    </row>
    <row r="49" customFormat="false" ht="15" hidden="false" customHeight="false" outlineLevel="0" collapsed="false">
      <c r="B49" s="3" t="s">
        <v>91</v>
      </c>
      <c r="C49" s="23" t="n">
        <f aca="false">Inputs!$C$33</f>
        <v>0.28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8"/>
    <col collapsed="false" customWidth="true" hidden="false" outlineLevel="0" max="6" min="3" style="0" width="16"/>
    <col collapsed="false" customWidth="true" hidden="false" outlineLevel="0" max="7" min="7" style="0" width="17"/>
    <col collapsed="false" customWidth="true" hidden="false" outlineLevel="0" max="8" min="8" style="0" width="2"/>
    <col collapsed="false" customWidth="true" hidden="false" outlineLevel="0" max="9" min="9" style="0" width="78"/>
  </cols>
  <sheetData>
    <row r="2" customFormat="false" ht="17.35" hidden="false" customHeight="false" outlineLevel="0" collapsed="false">
      <c r="B2" s="1" t="s">
        <v>130</v>
      </c>
    </row>
    <row r="3" customFormat="false" ht="15" hidden="false" customHeight="false" outlineLevel="0" collapsed="false">
      <c r="B3" s="4" t="s">
        <v>131</v>
      </c>
    </row>
    <row r="5" customFormat="false" ht="15" hidden="false" customHeight="false" outlineLevel="0" collapsed="false">
      <c r="B5" s="6" t="s">
        <v>132</v>
      </c>
      <c r="C5" s="7"/>
      <c r="D5" s="7"/>
    </row>
    <row r="6" customFormat="false" ht="15" hidden="false" customHeight="false" outlineLevel="0" collapsed="false">
      <c r="B6" s="3" t="s">
        <v>133</v>
      </c>
      <c r="C6" s="15" t="n">
        <f aca="false">'The Company'!C27</f>
        <v>13440000</v>
      </c>
      <c r="I6" s="4" t="s">
        <v>134</v>
      </c>
    </row>
    <row r="7" customFormat="false" ht="15" hidden="false" customHeight="false" outlineLevel="0" collapsed="false">
      <c r="B7" s="3" t="s">
        <v>123</v>
      </c>
      <c r="C7" s="19" t="n">
        <f aca="false">'The Company'!G13</f>
        <v>152940</v>
      </c>
      <c r="I7" s="4" t="s">
        <v>135</v>
      </c>
    </row>
    <row r="8" customFormat="false" ht="15" hidden="false" customHeight="false" outlineLevel="0" collapsed="false">
      <c r="B8" s="24" t="s">
        <v>136</v>
      </c>
      <c r="C8" s="28" t="n">
        <f aca="false">C6/C7</f>
        <v>87.8775990584543</v>
      </c>
      <c r="I8" s="4" t="s">
        <v>137</v>
      </c>
    </row>
    <row r="9" customFormat="false" ht="15" hidden="false" customHeight="false" outlineLevel="0" collapsed="false">
      <c r="B9" s="3" t="s">
        <v>138</v>
      </c>
      <c r="C9" s="17" t="n">
        <f aca="false">ROUND(C8,2)</f>
        <v>87.88</v>
      </c>
    </row>
    <row r="11" customFormat="false" ht="15" hidden="false" customHeight="false" outlineLevel="0" collapsed="false">
      <c r="B11" s="6" t="s">
        <v>139</v>
      </c>
      <c r="C11" s="7"/>
      <c r="D11" s="7"/>
      <c r="E11" s="7"/>
      <c r="F11" s="7"/>
      <c r="G11" s="7"/>
    </row>
    <row r="12" customFormat="false" ht="15" hidden="false" customHeight="false" outlineLevel="0" collapsed="false">
      <c r="B12" s="5" t="s">
        <v>44</v>
      </c>
      <c r="C12" s="14" t="str">
        <f aca="false">Inputs!C6</f>
        <v>Standard bushings</v>
      </c>
      <c r="D12" s="14" t="str">
        <f aca="false">Inputs!D6</f>
        <v>Hydraulic fittings</v>
      </c>
      <c r="E12" s="14" t="str">
        <f aca="false">Inputs!E6</f>
        <v>Valve bodies</v>
      </c>
      <c r="F12" s="14" t="str">
        <f aca="false">Inputs!F6</f>
        <v>Aerospace brackets</v>
      </c>
      <c r="G12" s="5" t="s">
        <v>96</v>
      </c>
    </row>
    <row r="13" customFormat="false" ht="15" hidden="false" customHeight="false" outlineLevel="0" collapsed="false">
      <c r="B13" s="3" t="s">
        <v>50</v>
      </c>
      <c r="C13" s="15" t="n">
        <f aca="false">Inputs!C7</f>
        <v>1850000</v>
      </c>
      <c r="D13" s="15" t="n">
        <f aca="false">Inputs!D7</f>
        <v>640000</v>
      </c>
      <c r="E13" s="15" t="n">
        <f aca="false">Inputs!E7</f>
        <v>118000</v>
      </c>
      <c r="F13" s="15" t="n">
        <f aca="false">Inputs!F7</f>
        <v>19500</v>
      </c>
      <c r="G13" s="16" t="n">
        <f aca="false">SUM(C13:F13)</f>
        <v>2627500</v>
      </c>
    </row>
    <row r="14" customFormat="false" ht="15" hidden="false" customHeight="false" outlineLevel="0" collapsed="false">
      <c r="B14" s="3" t="s">
        <v>56</v>
      </c>
      <c r="C14" s="18" t="n">
        <f aca="false">Inputs!C10</f>
        <v>0.03</v>
      </c>
      <c r="D14" s="18" t="n">
        <f aca="false">Inputs!D10</f>
        <v>0.062</v>
      </c>
      <c r="E14" s="18" t="n">
        <f aca="false">Inputs!E10</f>
        <v>0.235</v>
      </c>
      <c r="F14" s="18" t="n">
        <f aca="false">Inputs!F10</f>
        <v>1.54</v>
      </c>
    </row>
    <row r="15" customFormat="false" ht="15" hidden="false" customHeight="false" outlineLevel="0" collapsed="false">
      <c r="B15" s="3" t="s">
        <v>140</v>
      </c>
      <c r="C15" s="17" t="n">
        <f aca="false">Inputs!C9</f>
        <v>2.95</v>
      </c>
      <c r="D15" s="17" t="n">
        <f aca="false">Inputs!D9</f>
        <v>8.1</v>
      </c>
      <c r="E15" s="17" t="n">
        <f aca="false">Inputs!E9</f>
        <v>26.5</v>
      </c>
      <c r="F15" s="17" t="n">
        <f aca="false">Inputs!F9</f>
        <v>104</v>
      </c>
    </row>
    <row r="16" customFormat="false" ht="15" hidden="false" customHeight="false" outlineLevel="0" collapsed="false">
      <c r="B16" s="3" t="s">
        <v>141</v>
      </c>
      <c r="C16" s="17" t="n">
        <f aca="false">C14*Inputs!$C$29</f>
        <v>0.942</v>
      </c>
      <c r="D16" s="17" t="n">
        <f aca="false">D14*Inputs!$C$29</f>
        <v>1.9468</v>
      </c>
      <c r="E16" s="17" t="n">
        <f aca="false">E14*Inputs!$C$29</f>
        <v>7.379</v>
      </c>
      <c r="F16" s="17" t="n">
        <f aca="false">F14*Inputs!$C$29</f>
        <v>48.356</v>
      </c>
      <c r="I16" s="4" t="s">
        <v>142</v>
      </c>
    </row>
    <row r="17" customFormat="false" ht="15" hidden="false" customHeight="false" outlineLevel="0" collapsed="false">
      <c r="B17" s="3" t="s">
        <v>143</v>
      </c>
      <c r="C17" s="17" t="n">
        <f aca="false">C14*$C$8</f>
        <v>2.63632797175363</v>
      </c>
      <c r="D17" s="17" t="n">
        <f aca="false">D14*$C$8</f>
        <v>5.44841114162417</v>
      </c>
      <c r="E17" s="17" t="n">
        <f aca="false">E14*$C$8</f>
        <v>20.6512357787368</v>
      </c>
      <c r="F17" s="17" t="n">
        <f aca="false">F14*$C$8</f>
        <v>135.33150255002</v>
      </c>
      <c r="I17" s="4" t="s">
        <v>144</v>
      </c>
    </row>
    <row r="18" customFormat="false" ht="15" hidden="false" customHeight="false" outlineLevel="0" collapsed="false">
      <c r="B18" s="24" t="s">
        <v>145</v>
      </c>
      <c r="C18" s="29" t="n">
        <f aca="false">SUM(C15:C17)</f>
        <v>6.52832797175363</v>
      </c>
      <c r="D18" s="29" t="n">
        <f aca="false">SUM(D15:D17)</f>
        <v>15.4952111416242</v>
      </c>
      <c r="E18" s="29" t="n">
        <f aca="false">SUM(E15:E17)</f>
        <v>54.5302357787368</v>
      </c>
      <c r="F18" s="29" t="n">
        <f aca="false">SUM(F15:F17)</f>
        <v>287.68750255002</v>
      </c>
    </row>
    <row r="19" customFormat="false" ht="15" hidden="false" customHeight="false" outlineLevel="0" collapsed="false">
      <c r="B19" s="3" t="s">
        <v>52</v>
      </c>
      <c r="C19" s="17" t="n">
        <f aca="false">Inputs!C8</f>
        <v>9.2</v>
      </c>
      <c r="D19" s="17" t="n">
        <f aca="false">Inputs!D8</f>
        <v>23.5</v>
      </c>
      <c r="E19" s="17" t="n">
        <f aca="false">Inputs!E8</f>
        <v>78</v>
      </c>
      <c r="F19" s="17" t="n">
        <f aca="false">Inputs!F8</f>
        <v>348</v>
      </c>
    </row>
    <row r="20" customFormat="false" ht="15" hidden="false" customHeight="false" outlineLevel="0" collapsed="false">
      <c r="B20" s="5" t="s">
        <v>146</v>
      </c>
      <c r="C20" s="30" t="n">
        <f aca="false">C19-C18</f>
        <v>2.67167202824637</v>
      </c>
      <c r="D20" s="30" t="n">
        <f aca="false">D19-D18</f>
        <v>8.00478885837584</v>
      </c>
      <c r="E20" s="30" t="n">
        <f aca="false">E19-E18</f>
        <v>23.4697642212632</v>
      </c>
      <c r="F20" s="30" t="n">
        <f aca="false">F19-F18</f>
        <v>60.3124974499804</v>
      </c>
    </row>
    <row r="21" customFormat="false" ht="15" hidden="false" customHeight="false" outlineLevel="0" collapsed="false">
      <c r="B21" s="5" t="s">
        <v>147</v>
      </c>
      <c r="C21" s="22" t="n">
        <f aca="false">C20/C19</f>
        <v>0.29039913350504</v>
      </c>
      <c r="D21" s="22" t="n">
        <f aca="false">D20/D19</f>
        <v>0.340629313122376</v>
      </c>
      <c r="E21" s="22" t="n">
        <f aca="false">E20/E19</f>
        <v>0.300894413093119</v>
      </c>
      <c r="F21" s="22" t="n">
        <f aca="false">F20/F19</f>
        <v>0.173311774281553</v>
      </c>
      <c r="I21" s="4" t="s">
        <v>148</v>
      </c>
    </row>
    <row r="23" customFormat="false" ht="15" hidden="false" customHeight="false" outlineLevel="0" collapsed="false">
      <c r="B23" s="6" t="s">
        <v>149</v>
      </c>
      <c r="C23" s="7"/>
      <c r="D23" s="7"/>
      <c r="E23" s="7"/>
      <c r="F23" s="7"/>
      <c r="G23" s="7"/>
    </row>
    <row r="24" customFormat="false" ht="15" hidden="false" customHeight="false" outlineLevel="0" collapsed="false">
      <c r="B24" s="3" t="s">
        <v>98</v>
      </c>
      <c r="C24" s="15" t="n">
        <f aca="false">C13*C19</f>
        <v>17020000</v>
      </c>
      <c r="D24" s="15" t="n">
        <f aca="false">D13*D19</f>
        <v>15040000</v>
      </c>
      <c r="E24" s="15" t="n">
        <f aca="false">E13*E19</f>
        <v>9204000</v>
      </c>
      <c r="F24" s="15" t="n">
        <f aca="false">F13*F19</f>
        <v>6786000</v>
      </c>
      <c r="G24" s="16" t="n">
        <f aca="false">SUM(C24:F24)</f>
        <v>48050000</v>
      </c>
    </row>
    <row r="25" customFormat="false" ht="15" hidden="false" customHeight="false" outlineLevel="0" collapsed="false">
      <c r="B25" s="3" t="s">
        <v>150</v>
      </c>
      <c r="C25" s="15" t="n">
        <f aca="false">C13*C17</f>
        <v>4877206.74774421</v>
      </c>
      <c r="D25" s="15" t="n">
        <f aca="false">D13*D17</f>
        <v>3486983.13063947</v>
      </c>
      <c r="E25" s="15" t="n">
        <f aca="false">E13*E17</f>
        <v>2436845.82189094</v>
      </c>
      <c r="F25" s="15" t="n">
        <f aca="false">F13*F17</f>
        <v>2638964.29972538</v>
      </c>
      <c r="G25" s="16" t="n">
        <f aca="false">SUM(C25:F25)</f>
        <v>13440000</v>
      </c>
      <c r="I25" s="4" t="s">
        <v>151</v>
      </c>
    </row>
    <row r="26" customFormat="false" ht="15" hidden="false" customHeight="false" outlineLevel="0" collapsed="false">
      <c r="B26" s="3" t="s">
        <v>152</v>
      </c>
      <c r="C26" s="15" t="n">
        <f aca="false">C13*C18</f>
        <v>12077406.7477442</v>
      </c>
      <c r="D26" s="15" t="n">
        <f aca="false">D13*D18</f>
        <v>9916935.13063947</v>
      </c>
      <c r="E26" s="15" t="n">
        <f aca="false">E13*E18</f>
        <v>6434567.82189094</v>
      </c>
      <c r="F26" s="15" t="n">
        <f aca="false">F13*F18</f>
        <v>5609906.29972538</v>
      </c>
      <c r="G26" s="16" t="n">
        <f aca="false">SUM(C26:F26)</f>
        <v>34038816</v>
      </c>
    </row>
    <row r="27" customFormat="false" ht="15" hidden="false" customHeight="false" outlineLevel="0" collapsed="false">
      <c r="B27" s="24" t="s">
        <v>153</v>
      </c>
      <c r="C27" s="25" t="n">
        <f aca="false">C20*C13</f>
        <v>4942593.25225578</v>
      </c>
      <c r="D27" s="25" t="n">
        <f aca="false">D20*D13</f>
        <v>5123064.86936053</v>
      </c>
      <c r="E27" s="25" t="n">
        <f aca="false">E20*E13</f>
        <v>2769432.17810906</v>
      </c>
      <c r="F27" s="25" t="n">
        <f aca="false">F20*F13</f>
        <v>1176093.70027462</v>
      </c>
      <c r="G27" s="25" t="n">
        <f aca="false">SUM(C27:F27)</f>
        <v>14011184</v>
      </c>
      <c r="I27" s="4" t="s">
        <v>154</v>
      </c>
    </row>
    <row r="29" customFormat="false" ht="15" hidden="false" customHeight="false" outlineLevel="0" collapsed="false">
      <c r="B29" s="6" t="s">
        <v>155</v>
      </c>
      <c r="C29" s="7"/>
      <c r="D29" s="7"/>
    </row>
    <row r="30" customFormat="false" ht="15" hidden="false" customHeight="false" outlineLevel="0" collapsed="false">
      <c r="B30" s="3" t="s">
        <v>156</v>
      </c>
      <c r="C30" s="15" t="n">
        <f aca="false">G25</f>
        <v>13440000</v>
      </c>
    </row>
    <row r="31" customFormat="false" ht="15" hidden="false" customHeight="false" outlineLevel="0" collapsed="false">
      <c r="B31" s="3" t="s">
        <v>157</v>
      </c>
      <c r="C31" s="15" t="n">
        <f aca="false">'The Company'!C27</f>
        <v>13440000</v>
      </c>
    </row>
    <row r="32" customFormat="false" ht="15" hidden="false" customHeight="false" outlineLevel="0" collapsed="false">
      <c r="B32" s="24" t="s">
        <v>158</v>
      </c>
      <c r="C32" s="31" t="n">
        <f aca="false">C30-C31</f>
        <v>0</v>
      </c>
      <c r="I32" s="4" t="s">
        <v>159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8"/>
    <col collapsed="false" customWidth="true" hidden="false" outlineLevel="0" max="8" min="3" style="0" width="18"/>
    <col collapsed="false" customWidth="true" hidden="false" outlineLevel="0" max="9" min="9" style="0" width="2"/>
    <col collapsed="false" customWidth="true" hidden="false" outlineLevel="0" max="10" min="10" style="0" width="78"/>
  </cols>
  <sheetData>
    <row r="2" customFormat="false" ht="17.35" hidden="false" customHeight="false" outlineLevel="0" collapsed="false">
      <c r="B2" s="1" t="s">
        <v>160</v>
      </c>
    </row>
    <row r="3" customFormat="false" ht="15" hidden="false" customHeight="false" outlineLevel="0" collapsed="false">
      <c r="B3" s="4" t="s">
        <v>161</v>
      </c>
    </row>
    <row r="5" customFormat="false" ht="15" hidden="false" customHeight="false" outlineLevel="0" collapsed="false">
      <c r="B5" s="6" t="s">
        <v>162</v>
      </c>
      <c r="C5" s="7"/>
      <c r="D5" s="7"/>
      <c r="E5" s="7"/>
      <c r="F5" s="7"/>
      <c r="G5" s="7"/>
      <c r="H5" s="7"/>
    </row>
    <row r="6" customFormat="false" ht="27.75" hidden="false" customHeight="true" outlineLevel="0" collapsed="false">
      <c r="B6" s="32" t="s">
        <v>163</v>
      </c>
      <c r="C6" s="33" t="s">
        <v>164</v>
      </c>
      <c r="D6" s="33" t="s">
        <v>165</v>
      </c>
      <c r="E6" s="33" t="s">
        <v>166</v>
      </c>
      <c r="F6" s="33" t="s">
        <v>167</v>
      </c>
      <c r="G6" s="33" t="s">
        <v>168</v>
      </c>
      <c r="H6" s="33" t="s">
        <v>169</v>
      </c>
    </row>
    <row r="7" customFormat="false" ht="15" hidden="false" customHeight="false" outlineLevel="0" collapsed="false">
      <c r="B7" s="3" t="s">
        <v>72</v>
      </c>
      <c r="C7" s="15" t="n">
        <f aca="false">Inputs!$C$22</f>
        <v>3510000</v>
      </c>
      <c r="D7" s="23" t="n">
        <f aca="false">C7/$C$12</f>
        <v>0.261160714285714</v>
      </c>
      <c r="E7" s="3" t="s">
        <v>170</v>
      </c>
      <c r="F7" s="19" t="n">
        <f aca="false">'The Company'!G17</f>
        <v>3900</v>
      </c>
      <c r="G7" s="34" t="n">
        <f aca="false">C7/F7</f>
        <v>900</v>
      </c>
      <c r="H7" s="17" t="n">
        <f aca="false">ROUND(G7,2)</f>
        <v>900</v>
      </c>
    </row>
    <row r="8" customFormat="false" ht="15" hidden="false" customHeight="false" outlineLevel="0" collapsed="false">
      <c r="B8" s="3" t="s">
        <v>74</v>
      </c>
      <c r="C8" s="15" t="n">
        <f aca="false">Inputs!$C$23</f>
        <v>1980000</v>
      </c>
      <c r="D8" s="23" t="n">
        <f aca="false">C8/$C$12</f>
        <v>0.147321428571429</v>
      </c>
      <c r="E8" s="3" t="s">
        <v>171</v>
      </c>
      <c r="F8" s="19" t="n">
        <f aca="false">'The Company'!G18</f>
        <v>5330</v>
      </c>
      <c r="G8" s="34" t="n">
        <f aca="false">C8/F8</f>
        <v>371.482176360225</v>
      </c>
      <c r="H8" s="17" t="n">
        <f aca="false">ROUND(G8,2)</f>
        <v>371.48</v>
      </c>
    </row>
    <row r="9" customFormat="false" ht="15" hidden="false" customHeight="false" outlineLevel="0" collapsed="false">
      <c r="B9" s="3" t="s">
        <v>76</v>
      </c>
      <c r="C9" s="15" t="n">
        <f aca="false">Inputs!$C$24</f>
        <v>4620000</v>
      </c>
      <c r="D9" s="23" t="n">
        <f aca="false">C9/$C$12</f>
        <v>0.34375</v>
      </c>
      <c r="E9" s="3" t="s">
        <v>172</v>
      </c>
      <c r="F9" s="19" t="n">
        <f aca="false">'The Company'!G16</f>
        <v>150650</v>
      </c>
      <c r="G9" s="34" t="n">
        <f aca="false">C9/F9</f>
        <v>30.6671091934949</v>
      </c>
      <c r="H9" s="17" t="n">
        <f aca="false">ROUND(G9,2)</f>
        <v>30.67</v>
      </c>
    </row>
    <row r="10" customFormat="false" ht="15" hidden="false" customHeight="false" outlineLevel="0" collapsed="false">
      <c r="B10" s="3" t="s">
        <v>78</v>
      </c>
      <c r="C10" s="15" t="n">
        <f aca="false">Inputs!$C$25</f>
        <v>1610000</v>
      </c>
      <c r="D10" s="23" t="n">
        <f aca="false">C10/$C$12</f>
        <v>0.119791666666667</v>
      </c>
      <c r="E10" s="3" t="s">
        <v>173</v>
      </c>
      <c r="F10" s="19" t="n">
        <f aca="false">'The Company'!G19</f>
        <v>980</v>
      </c>
      <c r="G10" s="34" t="n">
        <f aca="false">C10/F10</f>
        <v>1642.85714285714</v>
      </c>
      <c r="H10" s="17" t="n">
        <f aca="false">ROUND(G10,2)</f>
        <v>1642.86</v>
      </c>
    </row>
    <row r="11" customFormat="false" ht="15" hidden="false" customHeight="false" outlineLevel="0" collapsed="false">
      <c r="B11" s="3" t="s">
        <v>80</v>
      </c>
      <c r="C11" s="15" t="n">
        <f aca="false">Inputs!$C$26</f>
        <v>1720000</v>
      </c>
      <c r="D11" s="23" t="n">
        <f aca="false">C11/$C$12</f>
        <v>0.12797619047619</v>
      </c>
      <c r="E11" s="3" t="s">
        <v>174</v>
      </c>
      <c r="F11" s="19" t="n">
        <f aca="false">'The Company'!G20</f>
        <v>16660</v>
      </c>
      <c r="G11" s="34" t="n">
        <f aca="false">C11/F11</f>
        <v>103.241296518607</v>
      </c>
      <c r="H11" s="17" t="n">
        <f aca="false">ROUND(G11,2)</f>
        <v>103.24</v>
      </c>
    </row>
    <row r="12" customFormat="false" ht="15" hidden="false" customHeight="false" outlineLevel="0" collapsed="false">
      <c r="B12" s="24" t="s">
        <v>175</v>
      </c>
      <c r="C12" s="25" t="n">
        <f aca="false">SUM(C7:C11)</f>
        <v>13440000</v>
      </c>
      <c r="D12" s="26" t="n">
        <f aca="false">SUM(D7:D11)</f>
        <v>1</v>
      </c>
      <c r="E12" s="27"/>
      <c r="F12" s="27"/>
      <c r="G12" s="27"/>
      <c r="H12" s="27"/>
      <c r="J12" s="4" t="s">
        <v>176</v>
      </c>
    </row>
    <row r="14" customFormat="false" ht="15" hidden="false" customHeight="false" outlineLevel="0" collapsed="false">
      <c r="B14" s="6" t="s">
        <v>177</v>
      </c>
      <c r="C14" s="7"/>
      <c r="D14" s="7"/>
      <c r="E14" s="7"/>
      <c r="F14" s="7"/>
      <c r="G14" s="7"/>
    </row>
    <row r="15" customFormat="false" ht="15" hidden="false" customHeight="false" outlineLevel="0" collapsed="false">
      <c r="B15" s="5" t="s">
        <v>44</v>
      </c>
      <c r="C15" s="14" t="str">
        <f aca="false">Inputs!C6</f>
        <v>Standard bushings</v>
      </c>
      <c r="D15" s="14" t="str">
        <f aca="false">Inputs!D6</f>
        <v>Hydraulic fittings</v>
      </c>
      <c r="E15" s="14" t="str">
        <f aca="false">Inputs!E6</f>
        <v>Valve bodies</v>
      </c>
      <c r="F15" s="14" t="str">
        <f aca="false">Inputs!F6</f>
        <v>Aerospace brackets</v>
      </c>
      <c r="G15" s="5" t="s">
        <v>96</v>
      </c>
    </row>
    <row r="16" customFormat="false" ht="15" hidden="false" customHeight="false" outlineLevel="0" collapsed="false">
      <c r="B16" s="3" t="s">
        <v>61</v>
      </c>
      <c r="C16" s="15" t="n">
        <f aca="false">Inputs!C14</f>
        <v>310</v>
      </c>
      <c r="D16" s="15" t="n">
        <f aca="false">Inputs!D14</f>
        <v>720</v>
      </c>
      <c r="E16" s="15" t="n">
        <f aca="false">Inputs!E14</f>
        <v>1180</v>
      </c>
      <c r="F16" s="15" t="n">
        <f aca="false">Inputs!F14</f>
        <v>1690</v>
      </c>
      <c r="G16" s="16" t="n">
        <f aca="false">SUM(C16:F16)</f>
        <v>3900</v>
      </c>
    </row>
    <row r="17" customFormat="false" ht="15" hidden="false" customHeight="false" outlineLevel="0" collapsed="false">
      <c r="B17" s="3" t="s">
        <v>63</v>
      </c>
      <c r="C17" s="15" t="n">
        <f aca="false">Inputs!C15</f>
        <v>460</v>
      </c>
      <c r="D17" s="15" t="n">
        <f aca="false">Inputs!D15</f>
        <v>1050</v>
      </c>
      <c r="E17" s="15" t="n">
        <f aca="false">Inputs!E15</f>
        <v>1640</v>
      </c>
      <c r="F17" s="15" t="n">
        <f aca="false">Inputs!F15</f>
        <v>2180</v>
      </c>
      <c r="G17" s="16" t="n">
        <f aca="false">SUM(C17:F17)</f>
        <v>5330</v>
      </c>
    </row>
    <row r="18" customFormat="false" ht="15" hidden="false" customHeight="false" outlineLevel="0" collapsed="false">
      <c r="B18" s="3" t="s">
        <v>104</v>
      </c>
      <c r="C18" s="19" t="n">
        <f aca="false">'The Company'!C16</f>
        <v>40700</v>
      </c>
      <c r="D18" s="19" t="n">
        <f aca="false">'The Company'!D16</f>
        <v>37120</v>
      </c>
      <c r="E18" s="19" t="n">
        <f aca="false">'The Company'!E16</f>
        <v>34220</v>
      </c>
      <c r="F18" s="19" t="n">
        <f aca="false">'The Company'!F16</f>
        <v>38610</v>
      </c>
      <c r="G18" s="20" t="n">
        <f aca="false">SUM(C18:F18)</f>
        <v>150650</v>
      </c>
    </row>
    <row r="19" customFormat="false" ht="15" hidden="false" customHeight="false" outlineLevel="0" collapsed="false">
      <c r="B19" s="3" t="s">
        <v>65</v>
      </c>
      <c r="C19" s="15" t="n">
        <f aca="false">Inputs!C16</f>
        <v>14</v>
      </c>
      <c r="D19" s="15" t="n">
        <f aca="false">Inputs!D16</f>
        <v>62</v>
      </c>
      <c r="E19" s="15" t="n">
        <f aca="false">Inputs!E16</f>
        <v>214</v>
      </c>
      <c r="F19" s="15" t="n">
        <f aca="false">Inputs!F16</f>
        <v>690</v>
      </c>
      <c r="G19" s="16" t="n">
        <f aca="false">SUM(C19:F19)</f>
        <v>980</v>
      </c>
    </row>
    <row r="20" customFormat="false" ht="15" hidden="false" customHeight="false" outlineLevel="0" collapsed="false">
      <c r="B20" s="3" t="s">
        <v>67</v>
      </c>
      <c r="C20" s="15" t="n">
        <f aca="false">Inputs!C17</f>
        <v>920</v>
      </c>
      <c r="D20" s="15" t="n">
        <f aca="false">Inputs!D17</f>
        <v>2100</v>
      </c>
      <c r="E20" s="15" t="n">
        <f aca="false">Inputs!E17</f>
        <v>4920</v>
      </c>
      <c r="F20" s="15" t="n">
        <f aca="false">Inputs!F17</f>
        <v>8720</v>
      </c>
      <c r="G20" s="16" t="n">
        <f aca="false">SUM(C20:F20)</f>
        <v>16660</v>
      </c>
    </row>
    <row r="22" customFormat="false" ht="15" hidden="false" customHeight="false" outlineLevel="0" collapsed="false">
      <c r="B22" s="3" t="s">
        <v>72</v>
      </c>
      <c r="C22" s="15" t="n">
        <f aca="false">C16*$G$7</f>
        <v>279000</v>
      </c>
      <c r="D22" s="15" t="n">
        <f aca="false">D16*$G$7</f>
        <v>648000</v>
      </c>
      <c r="E22" s="15" t="n">
        <f aca="false">E16*$G$7</f>
        <v>1062000</v>
      </c>
      <c r="F22" s="15" t="n">
        <f aca="false">F16*$G$7</f>
        <v>1521000</v>
      </c>
      <c r="G22" s="16" t="n">
        <f aca="false">SUM(C22:F22)</f>
        <v>3510000</v>
      </c>
      <c r="I22" s="4" t="s">
        <v>178</v>
      </c>
    </row>
    <row r="23" customFormat="false" ht="15" hidden="false" customHeight="false" outlineLevel="0" collapsed="false">
      <c r="B23" s="3" t="s">
        <v>74</v>
      </c>
      <c r="C23" s="15" t="n">
        <f aca="false">C17*$G$8</f>
        <v>170881.801125704</v>
      </c>
      <c r="D23" s="15" t="n">
        <f aca="false">D17*$G$8</f>
        <v>390056.285178236</v>
      </c>
      <c r="E23" s="15" t="n">
        <f aca="false">E17*$G$8</f>
        <v>609230.769230769</v>
      </c>
      <c r="F23" s="15" t="n">
        <f aca="false">F17*$G$8</f>
        <v>809831.144465291</v>
      </c>
      <c r="G23" s="16" t="n">
        <f aca="false">SUM(C23:F23)</f>
        <v>1980000</v>
      </c>
      <c r="I23" s="4" t="s">
        <v>179</v>
      </c>
    </row>
    <row r="24" customFormat="false" ht="15" hidden="false" customHeight="false" outlineLevel="0" collapsed="false">
      <c r="B24" s="3" t="s">
        <v>76</v>
      </c>
      <c r="C24" s="15" t="n">
        <f aca="false">C18*$G$9</f>
        <v>1248151.34417524</v>
      </c>
      <c r="D24" s="15" t="n">
        <f aca="false">D18*$G$9</f>
        <v>1138363.09326253</v>
      </c>
      <c r="E24" s="15" t="n">
        <f aca="false">E18*$G$9</f>
        <v>1049428.47660139</v>
      </c>
      <c r="F24" s="15" t="n">
        <f aca="false">F18*$G$9</f>
        <v>1184057.08596084</v>
      </c>
      <c r="G24" s="16" t="n">
        <f aca="false">SUM(C24:F24)</f>
        <v>4620000</v>
      </c>
      <c r="I24" s="4" t="s">
        <v>180</v>
      </c>
    </row>
    <row r="25" customFormat="false" ht="15" hidden="false" customHeight="false" outlineLevel="0" collapsed="false">
      <c r="B25" s="3" t="s">
        <v>78</v>
      </c>
      <c r="C25" s="15" t="n">
        <f aca="false">C19*$G$10</f>
        <v>23000</v>
      </c>
      <c r="D25" s="15" t="n">
        <f aca="false">D19*$G$10</f>
        <v>101857.142857143</v>
      </c>
      <c r="E25" s="15" t="n">
        <f aca="false">E19*$G$10</f>
        <v>351571.428571429</v>
      </c>
      <c r="F25" s="15" t="n">
        <f aca="false">F19*$G$10</f>
        <v>1133571.42857143</v>
      </c>
      <c r="G25" s="16" t="n">
        <f aca="false">SUM(C25:F25)</f>
        <v>1610000</v>
      </c>
      <c r="I25" s="4" t="s">
        <v>181</v>
      </c>
    </row>
    <row r="26" customFormat="false" ht="15" hidden="false" customHeight="false" outlineLevel="0" collapsed="false">
      <c r="B26" s="3" t="s">
        <v>80</v>
      </c>
      <c r="C26" s="15" t="n">
        <f aca="false">C20*$G$11</f>
        <v>94981.9927971188</v>
      </c>
      <c r="D26" s="15" t="n">
        <f aca="false">D20*$G$11</f>
        <v>216806.722689076</v>
      </c>
      <c r="E26" s="15" t="n">
        <f aca="false">E20*$G$11</f>
        <v>507947.178871549</v>
      </c>
      <c r="F26" s="15" t="n">
        <f aca="false">F20*$G$11</f>
        <v>900264.105642257</v>
      </c>
      <c r="G26" s="16" t="n">
        <f aca="false">SUM(C26:F26)</f>
        <v>1720000</v>
      </c>
      <c r="I26" s="4" t="s">
        <v>182</v>
      </c>
    </row>
    <row r="27" customFormat="false" ht="15" hidden="false" customHeight="false" outlineLevel="0" collapsed="false">
      <c r="B27" s="24" t="s">
        <v>183</v>
      </c>
      <c r="C27" s="25" t="n">
        <f aca="false">SUM(C22:C26)</f>
        <v>1816015.13809806</v>
      </c>
      <c r="D27" s="25" t="n">
        <f aca="false">SUM(D22:D26)</f>
        <v>2495083.24398698</v>
      </c>
      <c r="E27" s="25" t="n">
        <f aca="false">SUM(E22:E26)</f>
        <v>3580177.85327514</v>
      </c>
      <c r="F27" s="25" t="n">
        <f aca="false">SUM(F22:F26)</f>
        <v>5548723.76463981</v>
      </c>
      <c r="G27" s="25" t="n">
        <f aca="false">SUM(C27:F27)</f>
        <v>13440000</v>
      </c>
      <c r="I27" s="4" t="s">
        <v>184</v>
      </c>
    </row>
    <row r="29" customFormat="false" ht="15" hidden="false" customHeight="false" outlineLevel="0" collapsed="false">
      <c r="B29" s="6" t="s">
        <v>185</v>
      </c>
      <c r="C29" s="7"/>
      <c r="D29" s="7"/>
      <c r="E29" s="7"/>
      <c r="F29" s="7"/>
      <c r="G29" s="7"/>
    </row>
    <row r="30" customFormat="false" ht="15" hidden="false" customHeight="false" outlineLevel="0" collapsed="false">
      <c r="B30" s="3" t="s">
        <v>50</v>
      </c>
      <c r="C30" s="15" t="n">
        <f aca="false">Inputs!C7</f>
        <v>1850000</v>
      </c>
      <c r="D30" s="15" t="n">
        <f aca="false">Inputs!D7</f>
        <v>640000</v>
      </c>
      <c r="E30" s="15" t="n">
        <f aca="false">Inputs!E7</f>
        <v>118000</v>
      </c>
      <c r="F30" s="15" t="n">
        <f aca="false">Inputs!F7</f>
        <v>19500</v>
      </c>
      <c r="G30" s="16" t="n">
        <f aca="false">SUM(C30:F30)</f>
        <v>2627500</v>
      </c>
    </row>
    <row r="31" customFormat="false" ht="15" hidden="false" customHeight="false" outlineLevel="0" collapsed="false">
      <c r="B31" s="3" t="s">
        <v>140</v>
      </c>
      <c r="C31" s="17" t="n">
        <f aca="false">Inputs!C9</f>
        <v>2.95</v>
      </c>
      <c r="D31" s="17" t="n">
        <f aca="false">Inputs!D9</f>
        <v>8.1</v>
      </c>
      <c r="E31" s="17" t="n">
        <f aca="false">Inputs!E9</f>
        <v>26.5</v>
      </c>
      <c r="F31" s="17" t="n">
        <f aca="false">Inputs!F9</f>
        <v>104</v>
      </c>
    </row>
    <row r="32" customFormat="false" ht="15" hidden="false" customHeight="false" outlineLevel="0" collapsed="false">
      <c r="B32" s="3" t="s">
        <v>141</v>
      </c>
      <c r="C32" s="17" t="n">
        <f aca="false">Inputs!C10*Inputs!$C$29</f>
        <v>0.942</v>
      </c>
      <c r="D32" s="17" t="n">
        <f aca="false">Inputs!D10*Inputs!$C$29</f>
        <v>1.9468</v>
      </c>
      <c r="E32" s="17" t="n">
        <f aca="false">Inputs!E10*Inputs!$C$29</f>
        <v>7.379</v>
      </c>
      <c r="F32" s="17" t="n">
        <f aca="false">Inputs!F10*Inputs!$C$29</f>
        <v>48.356</v>
      </c>
      <c r="I32" s="4" t="s">
        <v>186</v>
      </c>
    </row>
    <row r="33" customFormat="false" ht="15" hidden="false" customHeight="false" outlineLevel="0" collapsed="false">
      <c r="B33" s="3" t="s">
        <v>143</v>
      </c>
      <c r="C33" s="17" t="n">
        <f aca="false">C27/C30</f>
        <v>0.981629804377332</v>
      </c>
      <c r="D33" s="17" t="n">
        <f aca="false">D27/D30</f>
        <v>3.89856756872966</v>
      </c>
      <c r="E33" s="17" t="n">
        <f aca="false">E27/E30</f>
        <v>30.3404902819927</v>
      </c>
      <c r="F33" s="17" t="n">
        <f aca="false">F27/F30</f>
        <v>284.549936648196</v>
      </c>
      <c r="I33" s="4" t="s">
        <v>187</v>
      </c>
    </row>
    <row r="34" customFormat="false" ht="15" hidden="false" customHeight="false" outlineLevel="0" collapsed="false">
      <c r="B34" s="24" t="s">
        <v>145</v>
      </c>
      <c r="C34" s="29" t="n">
        <f aca="false">SUM(C31:C33)</f>
        <v>4.87362980437733</v>
      </c>
      <c r="D34" s="29" t="n">
        <f aca="false">SUM(D31:D33)</f>
        <v>13.9453675687297</v>
      </c>
      <c r="E34" s="29" t="n">
        <f aca="false">SUM(E31:E33)</f>
        <v>64.2194902819927</v>
      </c>
      <c r="F34" s="29" t="n">
        <f aca="false">SUM(F31:F33)</f>
        <v>436.905936648196</v>
      </c>
    </row>
    <row r="35" customFormat="false" ht="15" hidden="false" customHeight="false" outlineLevel="0" collapsed="false">
      <c r="B35" s="3" t="s">
        <v>52</v>
      </c>
      <c r="C35" s="17" t="n">
        <f aca="false">Inputs!C8</f>
        <v>9.2</v>
      </c>
      <c r="D35" s="17" t="n">
        <f aca="false">Inputs!D8</f>
        <v>23.5</v>
      </c>
      <c r="E35" s="17" t="n">
        <f aca="false">Inputs!E8</f>
        <v>78</v>
      </c>
      <c r="F35" s="17" t="n">
        <f aca="false">Inputs!F8</f>
        <v>348</v>
      </c>
    </row>
    <row r="36" customFormat="false" ht="15" hidden="false" customHeight="false" outlineLevel="0" collapsed="false">
      <c r="B36" s="5" t="s">
        <v>146</v>
      </c>
      <c r="C36" s="30" t="n">
        <f aca="false">C35-C34</f>
        <v>4.32637019562267</v>
      </c>
      <c r="D36" s="30" t="n">
        <f aca="false">D35-D34</f>
        <v>9.55463243127034</v>
      </c>
      <c r="E36" s="30" t="n">
        <f aca="false">E35-E34</f>
        <v>13.7805097180073</v>
      </c>
      <c r="F36" s="30" t="n">
        <f aca="false">F35-F34</f>
        <v>-88.9059366481956</v>
      </c>
    </row>
    <row r="37" customFormat="false" ht="15" hidden="false" customHeight="false" outlineLevel="0" collapsed="false">
      <c r="B37" s="5" t="s">
        <v>147</v>
      </c>
      <c r="C37" s="22" t="n">
        <f aca="false">C36/C35</f>
        <v>0.470257629958986</v>
      </c>
      <c r="D37" s="22" t="n">
        <f aca="false">D36/D35</f>
        <v>0.406580103458312</v>
      </c>
      <c r="E37" s="22" t="n">
        <f aca="false">E36/E35</f>
        <v>0.176673201512914</v>
      </c>
      <c r="F37" s="22" t="n">
        <f aca="false">F36/F35</f>
        <v>-0.255476829448838</v>
      </c>
      <c r="I37" s="4" t="s">
        <v>188</v>
      </c>
    </row>
    <row r="38" customFormat="false" ht="15" hidden="false" customHeight="false" outlineLevel="0" collapsed="false">
      <c r="B38" s="5" t="s">
        <v>153</v>
      </c>
      <c r="C38" s="16" t="n">
        <f aca="false">C36*C30</f>
        <v>8003784.86190193</v>
      </c>
      <c r="D38" s="16" t="n">
        <f aca="false">D36*D30</f>
        <v>6114964.75601302</v>
      </c>
      <c r="E38" s="16" t="n">
        <f aca="false">E36*E30</f>
        <v>1626100.14672486</v>
      </c>
      <c r="F38" s="16" t="n">
        <f aca="false">F36*F30</f>
        <v>-1733665.76463981</v>
      </c>
      <c r="G38" s="16" t="n">
        <f aca="false">SUM(C38:F38)</f>
        <v>14011184</v>
      </c>
      <c r="I38" s="4" t="s">
        <v>154</v>
      </c>
    </row>
    <row r="40" customFormat="false" ht="15" hidden="false" customHeight="false" outlineLevel="0" collapsed="false">
      <c r="B40" s="6" t="s">
        <v>189</v>
      </c>
      <c r="C40" s="7"/>
      <c r="D40" s="7"/>
    </row>
    <row r="41" customFormat="false" ht="15" hidden="false" customHeight="false" outlineLevel="0" collapsed="false">
      <c r="B41" s="3" t="s">
        <v>190</v>
      </c>
      <c r="C41" s="15" t="n">
        <f aca="false">G27</f>
        <v>13440000</v>
      </c>
    </row>
    <row r="42" customFormat="false" ht="15" hidden="false" customHeight="false" outlineLevel="0" collapsed="false">
      <c r="B42" s="3" t="s">
        <v>157</v>
      </c>
      <c r="C42" s="15" t="n">
        <f aca="false">'The Company'!C27</f>
        <v>13440000</v>
      </c>
    </row>
    <row r="43" customFormat="false" ht="15" hidden="false" customHeight="false" outlineLevel="0" collapsed="false">
      <c r="B43" s="24" t="s">
        <v>158</v>
      </c>
      <c r="C43" s="31" t="n">
        <f aca="false">C41-C42</f>
        <v>0</v>
      </c>
      <c r="J43" s="4" t="s">
        <v>191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6" min="3" style="0" width="16"/>
    <col collapsed="false" customWidth="true" hidden="false" outlineLevel="0" max="7" min="7" style="0" width="17"/>
    <col collapsed="false" customWidth="true" hidden="false" outlineLevel="0" max="8" min="8" style="0" width="2"/>
    <col collapsed="false" customWidth="true" hidden="false" outlineLevel="0" max="9" min="9" style="0" width="78"/>
  </cols>
  <sheetData>
    <row r="2" customFormat="false" ht="17.35" hidden="false" customHeight="false" outlineLevel="0" collapsed="false">
      <c r="B2" s="1" t="s">
        <v>192</v>
      </c>
    </row>
    <row r="3" customFormat="false" ht="15" hidden="false" customHeight="false" outlineLevel="0" collapsed="false">
      <c r="B3" s="4" t="s">
        <v>193</v>
      </c>
    </row>
    <row r="5" customFormat="false" ht="15" hidden="false" customHeight="false" outlineLevel="0" collapsed="false">
      <c r="B5" s="6" t="s">
        <v>194</v>
      </c>
      <c r="C5" s="7"/>
      <c r="D5" s="7"/>
      <c r="E5" s="7"/>
      <c r="F5" s="7"/>
      <c r="G5" s="7"/>
    </row>
    <row r="6" customFormat="false" ht="15" hidden="false" customHeight="false" outlineLevel="0" collapsed="false">
      <c r="B6" s="5" t="s">
        <v>44</v>
      </c>
      <c r="C6" s="14" t="str">
        <f aca="false">Inputs!C6</f>
        <v>Standard bushings</v>
      </c>
      <c r="D6" s="14" t="str">
        <f aca="false">Inputs!D6</f>
        <v>Hydraulic fittings</v>
      </c>
      <c r="E6" s="14" t="str">
        <f aca="false">Inputs!E6</f>
        <v>Valve bodies</v>
      </c>
      <c r="F6" s="14" t="str">
        <f aca="false">Inputs!F6</f>
        <v>Aerospace brackets</v>
      </c>
      <c r="G6" s="5" t="s">
        <v>96</v>
      </c>
    </row>
    <row r="7" customFormat="false" ht="15" hidden="false" customHeight="false" outlineLevel="0" collapsed="false">
      <c r="B7" s="3" t="s">
        <v>50</v>
      </c>
      <c r="C7" s="15" t="n">
        <f aca="false">Inputs!C7</f>
        <v>1850000</v>
      </c>
      <c r="D7" s="15" t="n">
        <f aca="false">Inputs!D7</f>
        <v>640000</v>
      </c>
      <c r="E7" s="15" t="n">
        <f aca="false">Inputs!E7</f>
        <v>118000</v>
      </c>
      <c r="F7" s="15" t="n">
        <f aca="false">Inputs!F7</f>
        <v>19500</v>
      </c>
      <c r="G7" s="16" t="n">
        <f aca="false">SUM(C7:F7)</f>
        <v>2627500</v>
      </c>
    </row>
    <row r="8" customFormat="false" ht="15" hidden="false" customHeight="false" outlineLevel="0" collapsed="false">
      <c r="B8" s="3" t="s">
        <v>52</v>
      </c>
      <c r="C8" s="17" t="n">
        <f aca="false">Inputs!C8</f>
        <v>9.2</v>
      </c>
      <c r="D8" s="17" t="n">
        <f aca="false">Inputs!D8</f>
        <v>23.5</v>
      </c>
      <c r="E8" s="17" t="n">
        <f aca="false">Inputs!E8</f>
        <v>78</v>
      </c>
      <c r="F8" s="17" t="n">
        <f aca="false">Inputs!F8</f>
        <v>348</v>
      </c>
    </row>
    <row r="9" customFormat="false" ht="15" hidden="false" customHeight="false" outlineLevel="0" collapsed="false">
      <c r="B9" s="3" t="s">
        <v>195</v>
      </c>
      <c r="C9" s="17" t="n">
        <f aca="false">'Method A, Absorbed'!C18</f>
        <v>6.52832797175363</v>
      </c>
      <c r="D9" s="17" t="n">
        <f aca="false">'Method A, Absorbed'!D18</f>
        <v>15.4952111416242</v>
      </c>
      <c r="E9" s="17" t="n">
        <f aca="false">'Method A, Absorbed'!E18</f>
        <v>54.5302357787368</v>
      </c>
      <c r="F9" s="17" t="n">
        <f aca="false">'Method A, Absorbed'!F18</f>
        <v>287.68750255002</v>
      </c>
    </row>
    <row r="10" customFormat="false" ht="15" hidden="false" customHeight="false" outlineLevel="0" collapsed="false">
      <c r="B10" s="3" t="s">
        <v>196</v>
      </c>
      <c r="C10" s="17" t="n">
        <f aca="false">'Method B, Drivers'!C34</f>
        <v>4.87362980437733</v>
      </c>
      <c r="D10" s="17" t="n">
        <f aca="false">'Method B, Drivers'!D34</f>
        <v>13.9453675687297</v>
      </c>
      <c r="E10" s="17" t="n">
        <f aca="false">'Method B, Drivers'!E34</f>
        <v>64.2194902819927</v>
      </c>
      <c r="F10" s="17" t="n">
        <f aca="false">'Method B, Drivers'!F34</f>
        <v>436.905936648196</v>
      </c>
    </row>
    <row r="11" customFormat="false" ht="15" hidden="false" customHeight="false" outlineLevel="0" collapsed="false">
      <c r="B11" s="5" t="s">
        <v>197</v>
      </c>
      <c r="C11" s="30" t="n">
        <f aca="false">C10-C9</f>
        <v>-1.6546981673763</v>
      </c>
      <c r="D11" s="30" t="n">
        <f aca="false">D10-D9</f>
        <v>-1.5498435728945</v>
      </c>
      <c r="E11" s="30" t="n">
        <f aca="false">E10-E9</f>
        <v>9.68925450325595</v>
      </c>
      <c r="F11" s="30" t="n">
        <f aca="false">F10-F9</f>
        <v>149.218434098176</v>
      </c>
      <c r="I11" s="4" t="s">
        <v>198</v>
      </c>
    </row>
    <row r="12" customFormat="false" ht="15" hidden="false" customHeight="false" outlineLevel="0" collapsed="false">
      <c r="B12" s="5" t="s">
        <v>199</v>
      </c>
      <c r="C12" s="22" t="n">
        <f aca="false">C11/C9</f>
        <v>-0.253464313456025</v>
      </c>
      <c r="D12" s="22" t="n">
        <f aca="false">D11/D9</f>
        <v>-0.100020810218663</v>
      </c>
      <c r="E12" s="22" t="n">
        <f aca="false">E11/E9</f>
        <v>0.177685908833611</v>
      </c>
      <c r="F12" s="22" t="n">
        <f aca="false">F11/F9</f>
        <v>0.518682364633589</v>
      </c>
    </row>
    <row r="13" customFormat="false" ht="15" hidden="false" customHeight="false" outlineLevel="0" collapsed="false">
      <c r="B13" s="3" t="s">
        <v>200</v>
      </c>
      <c r="C13" s="23" t="n">
        <f aca="false">'Method A, Absorbed'!C21</f>
        <v>0.29039913350504</v>
      </c>
      <c r="D13" s="23" t="n">
        <f aca="false">'Method A, Absorbed'!D21</f>
        <v>0.340629313122376</v>
      </c>
      <c r="E13" s="23" t="n">
        <f aca="false">'Method A, Absorbed'!E21</f>
        <v>0.300894413093119</v>
      </c>
      <c r="F13" s="23" t="n">
        <f aca="false">'Method A, Absorbed'!F21</f>
        <v>0.173311774281553</v>
      </c>
    </row>
    <row r="14" customFormat="false" ht="15" hidden="false" customHeight="false" outlineLevel="0" collapsed="false">
      <c r="B14" s="3" t="s">
        <v>201</v>
      </c>
      <c r="C14" s="23" t="n">
        <f aca="false">'Method B, Drivers'!C37</f>
        <v>0.470257629958986</v>
      </c>
      <c r="D14" s="23" t="n">
        <f aca="false">'Method B, Drivers'!D37</f>
        <v>0.406580103458312</v>
      </c>
      <c r="E14" s="23" t="n">
        <f aca="false">'Method B, Drivers'!E37</f>
        <v>0.176673201512914</v>
      </c>
      <c r="F14" s="23" t="n">
        <f aca="false">'Method B, Drivers'!F37</f>
        <v>-0.255476829448838</v>
      </c>
    </row>
    <row r="16" customFormat="false" ht="15" hidden="false" customHeight="false" outlineLevel="0" collapsed="false">
      <c r="B16" s="6" t="s">
        <v>202</v>
      </c>
      <c r="C16" s="7"/>
      <c r="D16" s="7"/>
      <c r="E16" s="7"/>
      <c r="F16" s="7"/>
      <c r="G16" s="7"/>
    </row>
    <row r="17" customFormat="false" ht="15" hidden="false" customHeight="false" outlineLevel="0" collapsed="false">
      <c r="B17" s="4" t="s">
        <v>203</v>
      </c>
    </row>
    <row r="18" customFormat="false" ht="15" hidden="false" customHeight="false" outlineLevel="0" collapsed="false">
      <c r="B18" s="3" t="s">
        <v>140</v>
      </c>
      <c r="C18" s="17" t="n">
        <f aca="false">Inputs!C9</f>
        <v>2.95</v>
      </c>
      <c r="D18" s="17" t="n">
        <f aca="false">Inputs!D9</f>
        <v>8.1</v>
      </c>
      <c r="E18" s="17" t="n">
        <f aca="false">Inputs!E9</f>
        <v>26.5</v>
      </c>
      <c r="F18" s="17" t="n">
        <f aca="false">Inputs!F9</f>
        <v>104</v>
      </c>
    </row>
    <row r="19" customFormat="false" ht="15" hidden="false" customHeight="false" outlineLevel="0" collapsed="false">
      <c r="B19" s="3" t="s">
        <v>141</v>
      </c>
      <c r="C19" s="17" t="n">
        <f aca="false">Inputs!C10*Inputs!$C$29</f>
        <v>0.942</v>
      </c>
      <c r="D19" s="17" t="n">
        <f aca="false">Inputs!D10*Inputs!$C$29</f>
        <v>1.9468</v>
      </c>
      <c r="E19" s="17" t="n">
        <f aca="false">Inputs!E10*Inputs!$C$29</f>
        <v>7.379</v>
      </c>
      <c r="F19" s="17" t="n">
        <f aca="false">Inputs!F10*Inputs!$C$29</f>
        <v>48.356</v>
      </c>
    </row>
    <row r="20" customFormat="false" ht="15" hidden="false" customHeight="false" outlineLevel="0" collapsed="false">
      <c r="B20" s="3" t="s">
        <v>204</v>
      </c>
      <c r="C20" s="17" t="n">
        <f aca="false">'Method A, Absorbed'!C17</f>
        <v>2.63632797175363</v>
      </c>
      <c r="D20" s="17" t="n">
        <f aca="false">'Method A, Absorbed'!D17</f>
        <v>5.44841114162417</v>
      </c>
      <c r="E20" s="17" t="n">
        <f aca="false">'Method A, Absorbed'!E17</f>
        <v>20.6512357787368</v>
      </c>
      <c r="F20" s="17" t="n">
        <f aca="false">'Method A, Absorbed'!F17</f>
        <v>135.33150255002</v>
      </c>
    </row>
    <row r="21" customFormat="false" ht="15" hidden="false" customHeight="false" outlineLevel="0" collapsed="false">
      <c r="B21" s="3" t="s">
        <v>205</v>
      </c>
      <c r="C21" s="17" t="n">
        <f aca="false">'Method B, Drivers'!C33</f>
        <v>0.981629804377332</v>
      </c>
      <c r="D21" s="17" t="n">
        <f aca="false">'Method B, Drivers'!D33</f>
        <v>3.89856756872966</v>
      </c>
      <c r="E21" s="17" t="n">
        <f aca="false">'Method B, Drivers'!E33</f>
        <v>30.3404902819927</v>
      </c>
      <c r="F21" s="17" t="n">
        <f aca="false">'Method B, Drivers'!F33</f>
        <v>284.549936648196</v>
      </c>
    </row>
    <row r="22" customFormat="false" ht="15" hidden="false" customHeight="false" outlineLevel="0" collapsed="false">
      <c r="B22" s="3" t="s">
        <v>206</v>
      </c>
      <c r="C22" s="17" t="n">
        <f aca="false">C8-C18-C19-C20</f>
        <v>2.67167202824637</v>
      </c>
      <c r="D22" s="17" t="n">
        <f aca="false">D8-D18-D19-D20</f>
        <v>8.00478885837584</v>
      </c>
      <c r="E22" s="17" t="n">
        <f aca="false">E8-E18-E19-E20</f>
        <v>23.4697642212632</v>
      </c>
      <c r="F22" s="17" t="n">
        <f aca="false">F8-F18-F19-F20</f>
        <v>60.3124974499804</v>
      </c>
    </row>
    <row r="23" customFormat="false" ht="15" hidden="false" customHeight="false" outlineLevel="0" collapsed="false">
      <c r="B23" s="3" t="s">
        <v>207</v>
      </c>
      <c r="C23" s="17" t="n">
        <f aca="false">C8-C18-C19-C21</f>
        <v>4.32637019562267</v>
      </c>
      <c r="D23" s="17" t="n">
        <f aca="false">D8-D18-D19-D21</f>
        <v>9.55463243127034</v>
      </c>
      <c r="E23" s="17" t="n">
        <f aca="false">E8-E18-E19-E21</f>
        <v>13.7805097180073</v>
      </c>
      <c r="F23" s="17" t="n">
        <f aca="false">F8-F18-F19-F21</f>
        <v>-88.9059366481956</v>
      </c>
    </row>
    <row r="24" customFormat="false" ht="15" hidden="false" customHeight="false" outlineLevel="0" collapsed="false">
      <c r="B24" s="5" t="s">
        <v>208</v>
      </c>
      <c r="C24" s="16" t="n">
        <f aca="false">C22*C7</f>
        <v>4942593.25225579</v>
      </c>
      <c r="D24" s="16" t="n">
        <f aca="false">D22*D7</f>
        <v>5123064.86936053</v>
      </c>
      <c r="E24" s="16" t="n">
        <f aca="false">E22*E7</f>
        <v>2769432.17810906</v>
      </c>
      <c r="F24" s="16" t="n">
        <f aca="false">F22*F7</f>
        <v>1176093.70027462</v>
      </c>
      <c r="G24" s="16" t="n">
        <f aca="false">SUM(C24:F24)</f>
        <v>14011184</v>
      </c>
      <c r="I24" s="4" t="s">
        <v>209</v>
      </c>
    </row>
    <row r="25" customFormat="false" ht="15" hidden="false" customHeight="false" outlineLevel="0" collapsed="false">
      <c r="B25" s="5" t="s">
        <v>210</v>
      </c>
      <c r="C25" s="16" t="n">
        <f aca="false">C23*C7</f>
        <v>8003784.86190193</v>
      </c>
      <c r="D25" s="16" t="n">
        <f aca="false">D23*D7</f>
        <v>6114964.75601302</v>
      </c>
      <c r="E25" s="16" t="n">
        <f aca="false">E23*E7</f>
        <v>1626100.14672486</v>
      </c>
      <c r="F25" s="16" t="n">
        <f aca="false">F23*F7</f>
        <v>-1733665.76463981</v>
      </c>
      <c r="G25" s="16" t="n">
        <f aca="false">SUM(C25:F25)</f>
        <v>14011184</v>
      </c>
    </row>
    <row r="26" customFormat="false" ht="15" hidden="false" customHeight="false" outlineLevel="0" collapsed="false">
      <c r="B26" s="24" t="s">
        <v>211</v>
      </c>
      <c r="C26" s="25" t="n">
        <f aca="false">C25-C24</f>
        <v>3061191.60964615</v>
      </c>
      <c r="D26" s="25" t="n">
        <f aca="false">D25-D24</f>
        <v>991899.886652482</v>
      </c>
      <c r="E26" s="25" t="n">
        <f aca="false">E25-E24</f>
        <v>-1143332.0313842</v>
      </c>
      <c r="F26" s="25" t="n">
        <f aca="false">F25-F24</f>
        <v>-2909759.46491443</v>
      </c>
      <c r="G26" s="25" t="n">
        <f aca="false">SUM(C26:F26)</f>
        <v>0</v>
      </c>
      <c r="I26" s="4" t="s">
        <v>212</v>
      </c>
    </row>
    <row r="28" customFormat="false" ht="15" hidden="false" customHeight="false" outlineLevel="0" collapsed="false">
      <c r="B28" s="6" t="s">
        <v>213</v>
      </c>
      <c r="C28" s="7"/>
      <c r="D28" s="7"/>
    </row>
    <row r="29" customFormat="false" ht="15" hidden="false" customHeight="false" outlineLevel="0" collapsed="false">
      <c r="B29" s="3" t="s">
        <v>214</v>
      </c>
      <c r="C29" s="15" t="n">
        <f aca="false">G24</f>
        <v>14011184</v>
      </c>
    </row>
    <row r="30" customFormat="false" ht="15" hidden="false" customHeight="false" outlineLevel="0" collapsed="false">
      <c r="B30" s="3" t="s">
        <v>215</v>
      </c>
      <c r="C30" s="15" t="n">
        <f aca="false">G25</f>
        <v>14011184</v>
      </c>
    </row>
    <row r="31" customFormat="false" ht="15" hidden="false" customHeight="false" outlineLevel="0" collapsed="false">
      <c r="B31" s="3" t="s">
        <v>216</v>
      </c>
      <c r="C31" s="15" t="n">
        <f aca="false">'The Company'!C29</f>
        <v>14011184</v>
      </c>
      <c r="I31" s="4" t="s">
        <v>217</v>
      </c>
    </row>
    <row r="32" customFormat="false" ht="15" hidden="false" customHeight="false" outlineLevel="0" collapsed="false">
      <c r="B32" s="24" t="s">
        <v>218</v>
      </c>
      <c r="C32" s="31" t="n">
        <f aca="false">C29-C31</f>
        <v>0</v>
      </c>
    </row>
    <row r="33" customFormat="false" ht="15" hidden="false" customHeight="false" outlineLevel="0" collapsed="false">
      <c r="B33" s="5" t="s">
        <v>219</v>
      </c>
      <c r="C33" s="35" t="n">
        <f aca="false">C30-C31</f>
        <v>0</v>
      </c>
    </row>
    <row r="34" customFormat="false" ht="15" hidden="false" customHeight="false" outlineLevel="0" collapsed="false">
      <c r="B34" s="5" t="s">
        <v>220</v>
      </c>
      <c r="C34" s="35" t="n">
        <f aca="false">G26</f>
        <v>0</v>
      </c>
      <c r="I34" s="4" t="s">
        <v>221</v>
      </c>
    </row>
    <row r="35" customFormat="false" ht="15" hidden="false" customHeight="false" outlineLevel="0" collapsed="false">
      <c r="B35" s="3" t="s">
        <v>222</v>
      </c>
      <c r="C35" s="15" t="n">
        <f aca="false">'Method A, Absorbed'!G25</f>
        <v>13440000</v>
      </c>
    </row>
    <row r="36" customFormat="false" ht="15" hidden="false" customHeight="false" outlineLevel="0" collapsed="false">
      <c r="B36" s="3" t="s">
        <v>223</v>
      </c>
      <c r="C36" s="15" t="n">
        <f aca="false">'Method B, Drivers'!G27</f>
        <v>13440000</v>
      </c>
    </row>
    <row r="37" customFormat="false" ht="15" hidden="false" customHeight="false" outlineLevel="0" collapsed="false">
      <c r="B37" s="3" t="s">
        <v>157</v>
      </c>
      <c r="C37" s="15" t="n">
        <f aca="false">'The Company'!C27</f>
        <v>13440000</v>
      </c>
    </row>
    <row r="38" customFormat="false" ht="15" hidden="false" customHeight="false" outlineLevel="0" collapsed="false">
      <c r="B38" s="5" t="s">
        <v>224</v>
      </c>
      <c r="C38" s="35" t="n">
        <f aca="false">C35-C37</f>
        <v>0</v>
      </c>
    </row>
    <row r="39" customFormat="false" ht="15" hidden="false" customHeight="false" outlineLevel="0" collapsed="false">
      <c r="B39" s="5" t="s">
        <v>225</v>
      </c>
      <c r="C39" s="35" t="n">
        <f aca="false">C36-C37</f>
        <v>0</v>
      </c>
    </row>
    <row r="41" customFormat="false" ht="15" hidden="false" customHeight="false" outlineLevel="0" collapsed="false">
      <c r="B41" s="6" t="s">
        <v>226</v>
      </c>
      <c r="C41" s="7"/>
      <c r="D41" s="7"/>
    </row>
    <row r="42" customFormat="false" ht="15" hidden="false" customHeight="false" outlineLevel="0" collapsed="false">
      <c r="B42" s="4" t="s">
        <v>227</v>
      </c>
    </row>
    <row r="43" customFormat="false" ht="15" hidden="false" customHeight="false" outlineLevel="0" collapsed="false">
      <c r="B43" s="3" t="s">
        <v>228</v>
      </c>
      <c r="C43" s="15" t="n">
        <f aca="false">SUMIF($C$26:$F$26,"&gt;0")</f>
        <v>4053091.49629863</v>
      </c>
    </row>
    <row r="44" customFormat="false" ht="15" hidden="false" customHeight="false" outlineLevel="0" collapsed="false">
      <c r="B44" s="3" t="s">
        <v>229</v>
      </c>
      <c r="C44" s="15" t="n">
        <f aca="false">-SUMIF($C$26:$F$26,"&lt;0")</f>
        <v>4053091.49629863</v>
      </c>
    </row>
    <row r="45" customFormat="false" ht="15" hidden="false" customHeight="false" outlineLevel="0" collapsed="false">
      <c r="B45" s="24" t="s">
        <v>230</v>
      </c>
      <c r="C45" s="25" t="n">
        <f aca="false">C44</f>
        <v>4053091.49629863</v>
      </c>
      <c r="I45" s="4" t="s">
        <v>231</v>
      </c>
    </row>
    <row r="46" customFormat="false" ht="15" hidden="false" customHeight="false" outlineLevel="0" collapsed="false">
      <c r="B46" s="5" t="s">
        <v>232</v>
      </c>
      <c r="C46" s="22" t="n">
        <f aca="false">C45/'The Company'!C31</f>
        <v>0.555889344761925</v>
      </c>
      <c r="I46" s="4" t="s">
        <v>233</v>
      </c>
    </row>
    <row r="47" customFormat="false" ht="15" hidden="false" customHeight="false" outlineLevel="0" collapsed="false">
      <c r="B47" s="3" t="s">
        <v>234</v>
      </c>
      <c r="C47" s="36" t="n">
        <f aca="false">G26</f>
        <v>0</v>
      </c>
      <c r="I47" s="4" t="s">
        <v>235</v>
      </c>
    </row>
    <row r="49" customFormat="false" ht="15" hidden="false" customHeight="false" outlineLevel="0" collapsed="false">
      <c r="B49" s="6" t="s">
        <v>236</v>
      </c>
      <c r="C49" s="7"/>
      <c r="D49" s="7"/>
    </row>
    <row r="50" customFormat="false" ht="15" hidden="false" customHeight="false" outlineLevel="0" collapsed="false">
      <c r="B50" s="3" t="s">
        <v>237</v>
      </c>
      <c r="C50" s="15" t="n">
        <f aca="false">SUMPRODUCT(($C$22:$F$22&gt;0)*($C$23:$F$23&lt;0))</f>
        <v>1</v>
      </c>
    </row>
    <row r="51" customFormat="false" ht="15" hidden="false" customHeight="false" outlineLevel="0" collapsed="false">
      <c r="B51" s="3" t="s">
        <v>238</v>
      </c>
      <c r="C51" s="15" t="n">
        <f aca="false">SUMPRODUCT(($C$22:$F$22&gt;0)*($C$23:$F$23&lt;0)*$C$7:$F$7*$C$8:$F$8)</f>
        <v>6786000</v>
      </c>
    </row>
    <row r="52" customFormat="false" ht="15" hidden="false" customHeight="false" outlineLevel="0" collapsed="false">
      <c r="B52" s="3" t="s">
        <v>239</v>
      </c>
      <c r="C52" s="23" t="n">
        <f aca="false">C51/'The Company'!C24</f>
        <v>0.141227887617066</v>
      </c>
    </row>
    <row r="53" customFormat="false" ht="15" hidden="false" customHeight="false" outlineLevel="0" collapsed="false">
      <c r="B53" s="3" t="s">
        <v>240</v>
      </c>
      <c r="C53" s="15" t="n">
        <f aca="false">SUMPRODUCT(($C$22:$F$22&gt;0)*($C$23:$F$23&lt;0)*-$C$25:$F$25)</f>
        <v>1733665.76463981</v>
      </c>
    </row>
    <row r="54" customFormat="false" ht="15" hidden="false" customHeight="false" outlineLevel="0" collapsed="false">
      <c r="B54" s="3" t="s">
        <v>232</v>
      </c>
      <c r="C54" s="23" t="n">
        <f aca="false">C53/'The Company'!C31</f>
        <v>0.2377756156805</v>
      </c>
      <c r="I54" s="4" t="s">
        <v>241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2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0"/>
  </cols>
  <sheetData>
    <row r="2" customFormat="false" ht="17.35" hidden="false" customHeight="false" outlineLevel="0" collapsed="false">
      <c r="B2" s="1" t="s">
        <v>242</v>
      </c>
    </row>
    <row r="3" customFormat="false" ht="15" hidden="false" customHeight="false" outlineLevel="0" collapsed="false">
      <c r="B3" s="3" t="s">
        <v>243</v>
      </c>
    </row>
    <row r="4" customFormat="false" ht="15" hidden="false" customHeight="false" outlineLevel="0" collapsed="false">
      <c r="B4" s="3" t="s">
        <v>244</v>
      </c>
    </row>
    <row r="6" customFormat="false" ht="15" hidden="false" customHeight="false" outlineLevel="0" collapsed="false">
      <c r="B6" s="32" t="s">
        <v>245</v>
      </c>
      <c r="C6" s="32" t="s">
        <v>246</v>
      </c>
      <c r="D6" s="32" t="s">
        <v>247</v>
      </c>
      <c r="E6" s="32" t="s">
        <v>158</v>
      </c>
      <c r="F6" s="32" t="s">
        <v>248</v>
      </c>
    </row>
    <row r="7" customFormat="false" ht="15" hidden="false" customHeight="false" outlineLevel="0" collapsed="false">
      <c r="B7" s="6" t="s">
        <v>249</v>
      </c>
      <c r="C7" s="7"/>
      <c r="D7" s="7"/>
      <c r="E7" s="7"/>
      <c r="F7" s="7"/>
    </row>
    <row r="8" customFormat="false" ht="15" hidden="false" customHeight="false" outlineLevel="0" collapsed="false">
      <c r="B8" s="3" t="s">
        <v>98</v>
      </c>
      <c r="C8" s="15" t="n">
        <v>48050000</v>
      </c>
      <c r="D8" s="37" t="n">
        <f aca="false">'The Company'!C24</f>
        <v>48050000</v>
      </c>
      <c r="E8" s="36" t="n">
        <f aca="false">D8-C8</f>
        <v>0</v>
      </c>
      <c r="F8" s="5" t="str">
        <f aca="false">IF(ABS(E8)&lt;0.5,"PASS","FAIL")</f>
        <v>PASS</v>
      </c>
    </row>
    <row r="9" customFormat="false" ht="15" hidden="false" customHeight="false" outlineLevel="0" collapsed="false">
      <c r="B9" s="3" t="s">
        <v>100</v>
      </c>
      <c r="C9" s="15" t="n">
        <v>15796500</v>
      </c>
      <c r="D9" s="37" t="n">
        <f aca="false">'The Company'!C25</f>
        <v>15796500</v>
      </c>
      <c r="E9" s="36" t="n">
        <f aca="false">D9-C9</f>
        <v>0</v>
      </c>
      <c r="F9" s="5" t="str">
        <f aca="false">IF(ABS(E9)&lt;0.5,"PASS","FAIL")</f>
        <v>PASS</v>
      </c>
    </row>
    <row r="10" customFormat="false" ht="15" hidden="false" customHeight="false" outlineLevel="0" collapsed="false">
      <c r="B10" s="3" t="s">
        <v>250</v>
      </c>
      <c r="C10" s="38" t="n">
        <v>0.329</v>
      </c>
      <c r="D10" s="39" t="n">
        <f aca="false">'The Company'!D25</f>
        <v>0.328751300728408</v>
      </c>
      <c r="E10" s="36" t="n">
        <f aca="false">D10-C10</f>
        <v>-0.000248699271592101</v>
      </c>
      <c r="F10" s="5" t="str">
        <f aca="false">IF(ABS(E10)&lt;0.0005,"PASS","FAIL")</f>
        <v>PASS</v>
      </c>
    </row>
    <row r="11" customFormat="false" ht="15" hidden="false" customHeight="false" outlineLevel="0" collapsed="false">
      <c r="B11" s="3" t="s">
        <v>103</v>
      </c>
      <c r="C11" s="15" t="n">
        <v>4802316</v>
      </c>
      <c r="D11" s="37" t="n">
        <f aca="false">'The Company'!C26</f>
        <v>4802316</v>
      </c>
      <c r="E11" s="36" t="n">
        <f aca="false">D11-C11</f>
        <v>0</v>
      </c>
      <c r="F11" s="5" t="str">
        <f aca="false">IF(ABS(E11)&lt;0.5,"PASS","FAIL")</f>
        <v>PASS</v>
      </c>
    </row>
    <row r="12" customFormat="false" ht="15" hidden="false" customHeight="false" outlineLevel="0" collapsed="false">
      <c r="B12" s="3" t="s">
        <v>251</v>
      </c>
      <c r="C12" s="38" t="n">
        <v>0.1</v>
      </c>
      <c r="D12" s="39" t="n">
        <f aca="false">'The Company'!D26</f>
        <v>0.0999441415192508</v>
      </c>
      <c r="E12" s="36" t="n">
        <f aca="false">D12-C12</f>
        <v>-5.58584807492241E-005</v>
      </c>
      <c r="F12" s="5" t="str">
        <f aca="false">IF(ABS(E12)&lt;0.0005,"PASS","FAIL")</f>
        <v>PASS</v>
      </c>
    </row>
    <row r="13" customFormat="false" ht="15" hidden="false" customHeight="false" outlineLevel="0" collapsed="false">
      <c r="B13" s="3" t="s">
        <v>110</v>
      </c>
      <c r="C13" s="15" t="n">
        <v>13440000</v>
      </c>
      <c r="D13" s="37" t="n">
        <f aca="false">'The Company'!C27</f>
        <v>13440000</v>
      </c>
      <c r="E13" s="36" t="n">
        <f aca="false">D13-C13</f>
        <v>0</v>
      </c>
      <c r="F13" s="5" t="str">
        <f aca="false">IF(ABS(E13)&lt;0.5,"PASS","FAIL")</f>
        <v>PASS</v>
      </c>
    </row>
    <row r="14" customFormat="false" ht="15" hidden="false" customHeight="false" outlineLevel="0" collapsed="false">
      <c r="B14" s="3" t="s">
        <v>252</v>
      </c>
      <c r="C14" s="38" t="n">
        <v>0.28</v>
      </c>
      <c r="D14" s="39" t="n">
        <f aca="false">'The Company'!D27</f>
        <v>0.279708636836629</v>
      </c>
      <c r="E14" s="36" t="n">
        <f aca="false">D14-C14</f>
        <v>-0.000291363163371527</v>
      </c>
      <c r="F14" s="5" t="str">
        <f aca="false">IF(ABS(E14)&lt;0.0005,"PASS","FAIL")</f>
        <v>PASS</v>
      </c>
    </row>
    <row r="15" customFormat="false" ht="15" hidden="false" customHeight="false" outlineLevel="0" collapsed="false">
      <c r="B15" s="3" t="s">
        <v>152</v>
      </c>
      <c r="C15" s="15" t="n">
        <v>34038816</v>
      </c>
      <c r="D15" s="37" t="n">
        <f aca="false">'The Company'!C28</f>
        <v>34038816</v>
      </c>
      <c r="E15" s="36" t="n">
        <f aca="false">D15-C15</f>
        <v>0</v>
      </c>
      <c r="F15" s="5" t="str">
        <f aca="false">IF(ABS(E15)&lt;0.5,"PASS","FAIL")</f>
        <v>PASS</v>
      </c>
    </row>
    <row r="16" customFormat="false" ht="15" hidden="false" customHeight="false" outlineLevel="0" collapsed="false">
      <c r="B16" s="3" t="s">
        <v>253</v>
      </c>
      <c r="C16" s="15" t="n">
        <v>14011184</v>
      </c>
      <c r="D16" s="37" t="n">
        <f aca="false">'The Company'!C29</f>
        <v>14011184</v>
      </c>
      <c r="E16" s="36" t="n">
        <f aca="false">D16-C16</f>
        <v>0</v>
      </c>
      <c r="F16" s="5" t="str">
        <f aca="false">IF(ABS(E16)&lt;0.5,"PASS","FAIL")</f>
        <v>PASS</v>
      </c>
    </row>
    <row r="17" customFormat="false" ht="15" hidden="false" customHeight="false" outlineLevel="0" collapsed="false">
      <c r="B17" s="3" t="s">
        <v>254</v>
      </c>
      <c r="C17" s="38" t="n">
        <v>0.292</v>
      </c>
      <c r="D17" s="39" t="n">
        <f aca="false">'The Company'!D29</f>
        <v>0.291595920915713</v>
      </c>
      <c r="E17" s="36" t="n">
        <f aca="false">D17-C17</f>
        <v>-0.00040407908428719</v>
      </c>
      <c r="F17" s="5" t="str">
        <f aca="false">IF(ABS(E17)&lt;0.0005,"PASS","FAIL")</f>
        <v>PASS</v>
      </c>
    </row>
    <row r="18" customFormat="false" ht="15" hidden="false" customHeight="false" outlineLevel="0" collapsed="false">
      <c r="B18" s="3" t="s">
        <v>85</v>
      </c>
      <c r="C18" s="15" t="n">
        <v>6720000</v>
      </c>
      <c r="D18" s="37" t="n">
        <f aca="false">'The Company'!C30</f>
        <v>6720000</v>
      </c>
      <c r="E18" s="36" t="n">
        <f aca="false">D18-C18</f>
        <v>0</v>
      </c>
      <c r="F18" s="5" t="str">
        <f aca="false">IF(ABS(E18)&lt;0.5,"PASS","FAIL")</f>
        <v>PASS</v>
      </c>
    </row>
    <row r="19" customFormat="false" ht="15" hidden="false" customHeight="false" outlineLevel="0" collapsed="false">
      <c r="B19" s="3" t="s">
        <v>255</v>
      </c>
      <c r="C19" s="38" t="n">
        <v>0.14</v>
      </c>
      <c r="D19" s="39" t="n">
        <f aca="false">'The Company'!D30</f>
        <v>0.139854318418314</v>
      </c>
      <c r="E19" s="36" t="n">
        <f aca="false">D19-C19</f>
        <v>-0.000145681581685764</v>
      </c>
      <c r="F19" s="5" t="str">
        <f aca="false">IF(ABS(E19)&lt;0.0005,"PASS","FAIL")</f>
        <v>PASS</v>
      </c>
    </row>
    <row r="20" customFormat="false" ht="15" hidden="false" customHeight="false" outlineLevel="0" collapsed="false">
      <c r="B20" s="3" t="s">
        <v>115</v>
      </c>
      <c r="C20" s="15" t="n">
        <v>7291184</v>
      </c>
      <c r="D20" s="37" t="n">
        <f aca="false">'The Company'!C31</f>
        <v>7291184</v>
      </c>
      <c r="E20" s="36" t="n">
        <f aca="false">D20-C20</f>
        <v>0</v>
      </c>
      <c r="F20" s="5" t="str">
        <f aca="false">IF(ABS(E20)&lt;0.5,"PASS","FAIL")</f>
        <v>PASS</v>
      </c>
    </row>
    <row r="21" customFormat="false" ht="15" hidden="false" customHeight="false" outlineLevel="0" collapsed="false">
      <c r="B21" s="3" t="s">
        <v>256</v>
      </c>
      <c r="C21" s="38" t="n">
        <v>0.152</v>
      </c>
      <c r="D21" s="39" t="n">
        <f aca="false">'The Company'!D31</f>
        <v>0.151741602497399</v>
      </c>
      <c r="E21" s="36" t="n">
        <f aca="false">D21-C21</f>
        <v>-0.000258397502601454</v>
      </c>
      <c r="F21" s="5" t="str">
        <f aca="false">IF(ABS(E21)&lt;0.0005,"PASS","FAIL")</f>
        <v>PASS</v>
      </c>
    </row>
    <row r="22" customFormat="false" ht="15" hidden="false" customHeight="false" outlineLevel="0" collapsed="false">
      <c r="B22" s="3" t="s">
        <v>257</v>
      </c>
      <c r="C22" s="15" t="n">
        <v>18242316</v>
      </c>
      <c r="D22" s="37" t="n">
        <f aca="false">'The Company'!C37</f>
        <v>18242316</v>
      </c>
      <c r="E22" s="36" t="n">
        <f aca="false">D22-C22</f>
        <v>0</v>
      </c>
      <c r="F22" s="5" t="str">
        <f aca="false">IF(ABS(E22)&lt;0.5,"PASS","FAIL")</f>
        <v>PASS</v>
      </c>
    </row>
    <row r="23" customFormat="false" ht="15" hidden="false" customHeight="false" outlineLevel="0" collapsed="false">
      <c r="B23" s="3" t="s">
        <v>120</v>
      </c>
      <c r="C23" s="38" t="n">
        <v>0.737</v>
      </c>
      <c r="D23" s="39" t="n">
        <f aca="false">'The Company'!C38</f>
        <v>0.736748557584465</v>
      </c>
      <c r="E23" s="36" t="n">
        <f aca="false">D23-C23</f>
        <v>-0.00025144241553543</v>
      </c>
      <c r="F23" s="5" t="str">
        <f aca="false">IF(ABS(E23)&lt;0.0005,"PASS","FAIL")</f>
        <v>PASS</v>
      </c>
    </row>
    <row r="24" customFormat="false" ht="15" hidden="false" customHeight="false" outlineLevel="0" collapsed="false">
      <c r="B24" s="3" t="s">
        <v>123</v>
      </c>
      <c r="C24" s="18" t="n">
        <v>152940</v>
      </c>
      <c r="D24" s="40" t="n">
        <f aca="false">'The Company'!C41</f>
        <v>152940</v>
      </c>
      <c r="E24" s="36" t="n">
        <f aca="false">D24-C24</f>
        <v>0</v>
      </c>
      <c r="F24" s="5" t="str">
        <f aca="false">IF(ABS(E24)&lt;0.05,"PASS","FAIL")</f>
        <v>PASS</v>
      </c>
    </row>
    <row r="25" customFormat="false" ht="15" hidden="false" customHeight="false" outlineLevel="0" collapsed="false">
      <c r="B25" s="3" t="s">
        <v>124</v>
      </c>
      <c r="C25" s="18" t="n">
        <v>150650</v>
      </c>
      <c r="D25" s="40" t="n">
        <f aca="false">'The Company'!C42</f>
        <v>150650</v>
      </c>
      <c r="E25" s="36" t="n">
        <f aca="false">D25-C25</f>
        <v>0</v>
      </c>
      <c r="F25" s="5" t="str">
        <f aca="false">IF(ABS(E25)&lt;0.05,"PASS","FAIL")</f>
        <v>PASS</v>
      </c>
    </row>
    <row r="26" customFormat="false" ht="15" hidden="false" customHeight="false" outlineLevel="0" collapsed="false">
      <c r="B26" s="3" t="s">
        <v>258</v>
      </c>
      <c r="C26" s="15" t="n">
        <v>2627500</v>
      </c>
      <c r="D26" s="37" t="n">
        <f aca="false">'The Company'!C43</f>
        <v>2627500</v>
      </c>
      <c r="E26" s="36" t="n">
        <f aca="false">D26-C26</f>
        <v>0</v>
      </c>
      <c r="F26" s="5" t="str">
        <f aca="false">IF(ABS(E26)&lt;0.5,"PASS","FAIL")</f>
        <v>PASS</v>
      </c>
    </row>
    <row r="27" customFormat="false" ht="15" hidden="false" customHeight="false" outlineLevel="0" collapsed="false">
      <c r="B27" s="3" t="s">
        <v>126</v>
      </c>
      <c r="C27" s="15" t="n">
        <v>3900</v>
      </c>
      <c r="D27" s="37" t="n">
        <f aca="false">'The Company'!C44</f>
        <v>3900</v>
      </c>
      <c r="E27" s="36" t="n">
        <f aca="false">D27-C27</f>
        <v>0</v>
      </c>
      <c r="F27" s="5" t="str">
        <f aca="false">IF(ABS(E27)&lt;0.5,"PASS","FAIL")</f>
        <v>PASS</v>
      </c>
    </row>
    <row r="28" customFormat="false" ht="15" hidden="false" customHeight="false" outlineLevel="0" collapsed="false">
      <c r="B28" s="3" t="s">
        <v>127</v>
      </c>
      <c r="C28" s="15" t="n">
        <v>5330</v>
      </c>
      <c r="D28" s="37" t="n">
        <f aca="false">'The Company'!C45</f>
        <v>5330</v>
      </c>
      <c r="E28" s="36" t="n">
        <f aca="false">D28-C28</f>
        <v>0</v>
      </c>
      <c r="F28" s="5" t="str">
        <f aca="false">IF(ABS(E28)&lt;0.5,"PASS","FAIL")</f>
        <v>PASS</v>
      </c>
    </row>
    <row r="29" customFormat="false" ht="15" hidden="false" customHeight="false" outlineLevel="0" collapsed="false">
      <c r="B29" s="3" t="s">
        <v>128</v>
      </c>
      <c r="C29" s="15" t="n">
        <v>980</v>
      </c>
      <c r="D29" s="37" t="n">
        <f aca="false">'The Company'!C46</f>
        <v>980</v>
      </c>
      <c r="E29" s="36" t="n">
        <f aca="false">D29-C29</f>
        <v>0</v>
      </c>
      <c r="F29" s="5" t="str">
        <f aca="false">IF(ABS(E29)&lt;0.5,"PASS","FAIL")</f>
        <v>PASS</v>
      </c>
    </row>
    <row r="30" customFormat="false" ht="15" hidden="false" customHeight="false" outlineLevel="0" collapsed="false">
      <c r="B30" s="3" t="s">
        <v>129</v>
      </c>
      <c r="C30" s="15" t="n">
        <v>16660</v>
      </c>
      <c r="D30" s="37" t="n">
        <f aca="false">'The Company'!C47</f>
        <v>16660</v>
      </c>
      <c r="E30" s="36" t="n">
        <f aca="false">D30-C30</f>
        <v>0</v>
      </c>
      <c r="F30" s="5" t="str">
        <f aca="false">IF(ABS(E30)&lt;0.5,"PASS","FAIL")</f>
        <v>PASS</v>
      </c>
    </row>
    <row r="31" customFormat="false" ht="15" hidden="false" customHeight="false" outlineLevel="0" collapsed="false">
      <c r="B31" s="3" t="s">
        <v>83</v>
      </c>
      <c r="C31" s="17" t="n">
        <v>31.4</v>
      </c>
      <c r="D31" s="41" t="n">
        <f aca="false">'The Company'!C48</f>
        <v>31.4</v>
      </c>
      <c r="E31" s="36" t="n">
        <f aca="false">D31-C31</f>
        <v>0</v>
      </c>
      <c r="F31" s="5" t="str">
        <f aca="false">IF(ABS(E31)&lt;0.005,"PASS","FAIL")</f>
        <v>PASS</v>
      </c>
    </row>
    <row r="32" customFormat="false" ht="15" hidden="false" customHeight="false" outlineLevel="0" collapsed="false">
      <c r="B32" s="3" t="s">
        <v>259</v>
      </c>
      <c r="C32" s="38" t="n">
        <v>0.28</v>
      </c>
      <c r="D32" s="39" t="n">
        <f aca="false">'The Company'!C49</f>
        <v>0.28</v>
      </c>
      <c r="E32" s="36" t="n">
        <f aca="false">D32-C32</f>
        <v>0</v>
      </c>
      <c r="F32" s="5" t="str">
        <f aca="false">IF(ABS(E32)&lt;0.0005,"PASS","FAIL")</f>
        <v>PASS</v>
      </c>
    </row>
    <row r="33" customFormat="false" ht="15" hidden="false" customHeight="false" outlineLevel="0" collapsed="false">
      <c r="B33" s="6" t="s">
        <v>260</v>
      </c>
      <c r="C33" s="7"/>
      <c r="D33" s="7"/>
      <c r="E33" s="7"/>
      <c r="F33" s="7"/>
    </row>
    <row r="34" customFormat="false" ht="15" hidden="false" customHeight="false" outlineLevel="0" collapsed="false">
      <c r="B34" s="3" t="s">
        <v>261</v>
      </c>
      <c r="C34" s="15" t="n">
        <v>17020000</v>
      </c>
      <c r="D34" s="37" t="n">
        <f aca="false">'The Company'!C9</f>
        <v>17020000</v>
      </c>
      <c r="E34" s="36" t="n">
        <f aca="false">D34-C34</f>
        <v>0</v>
      </c>
      <c r="F34" s="5" t="str">
        <f aca="false">IF(ABS(E34)&lt;0.5,"PASS","FAIL")</f>
        <v>PASS</v>
      </c>
    </row>
    <row r="35" customFormat="false" ht="15" hidden="false" customHeight="false" outlineLevel="0" collapsed="false">
      <c r="B35" s="3" t="s">
        <v>262</v>
      </c>
      <c r="C35" s="15" t="n">
        <v>15040000</v>
      </c>
      <c r="D35" s="37" t="n">
        <f aca="false">'The Company'!D9</f>
        <v>15040000</v>
      </c>
      <c r="E35" s="36" t="n">
        <f aca="false">D35-C35</f>
        <v>0</v>
      </c>
      <c r="F35" s="5" t="str">
        <f aca="false">IF(ABS(E35)&lt;0.5,"PASS","FAIL")</f>
        <v>PASS</v>
      </c>
    </row>
    <row r="36" customFormat="false" ht="15" hidden="false" customHeight="false" outlineLevel="0" collapsed="false">
      <c r="B36" s="3" t="s">
        <v>263</v>
      </c>
      <c r="C36" s="15" t="n">
        <v>9204000</v>
      </c>
      <c r="D36" s="37" t="n">
        <f aca="false">'The Company'!E9</f>
        <v>9204000</v>
      </c>
      <c r="E36" s="36" t="n">
        <f aca="false">D36-C36</f>
        <v>0</v>
      </c>
      <c r="F36" s="5" t="str">
        <f aca="false">IF(ABS(E36)&lt;0.5,"PASS","FAIL")</f>
        <v>PASS</v>
      </c>
    </row>
    <row r="37" customFormat="false" ht="15" hidden="false" customHeight="false" outlineLevel="0" collapsed="false">
      <c r="B37" s="3" t="s">
        <v>264</v>
      </c>
      <c r="C37" s="15" t="n">
        <v>6786000</v>
      </c>
      <c r="D37" s="37" t="n">
        <f aca="false">'The Company'!F9</f>
        <v>6786000</v>
      </c>
      <c r="E37" s="36" t="n">
        <f aca="false">D37-C37</f>
        <v>0</v>
      </c>
      <c r="F37" s="5" t="str">
        <f aca="false">IF(ABS(E37)&lt;0.5,"PASS","FAIL")</f>
        <v>PASS</v>
      </c>
    </row>
    <row r="38" customFormat="false" ht="15" hidden="false" customHeight="false" outlineLevel="0" collapsed="false">
      <c r="B38" s="6" t="s">
        <v>265</v>
      </c>
      <c r="C38" s="7"/>
      <c r="D38" s="7"/>
      <c r="E38" s="7"/>
      <c r="F38" s="7"/>
    </row>
    <row r="39" customFormat="false" ht="15" hidden="false" customHeight="false" outlineLevel="0" collapsed="false">
      <c r="B39" s="3" t="s">
        <v>266</v>
      </c>
      <c r="C39" s="15" t="n">
        <v>310</v>
      </c>
      <c r="D39" s="37" t="n">
        <f aca="false">'The Company'!C17</f>
        <v>310</v>
      </c>
      <c r="E39" s="36" t="n">
        <f aca="false">D39-C39</f>
        <v>0</v>
      </c>
      <c r="F39" s="5" t="str">
        <f aca="false">IF(ABS(E39)&lt;0.5,"PASS","FAIL")</f>
        <v>PASS</v>
      </c>
    </row>
    <row r="40" customFormat="false" ht="15" hidden="false" customHeight="false" outlineLevel="0" collapsed="false">
      <c r="B40" s="3" t="s">
        <v>267</v>
      </c>
      <c r="C40" s="15" t="n">
        <v>720</v>
      </c>
      <c r="D40" s="37" t="n">
        <f aca="false">'The Company'!D17</f>
        <v>720</v>
      </c>
      <c r="E40" s="36" t="n">
        <f aca="false">D40-C40</f>
        <v>0</v>
      </c>
      <c r="F40" s="5" t="str">
        <f aca="false">IF(ABS(E40)&lt;0.5,"PASS","FAIL")</f>
        <v>PASS</v>
      </c>
    </row>
    <row r="41" customFormat="false" ht="15" hidden="false" customHeight="false" outlineLevel="0" collapsed="false">
      <c r="B41" s="3" t="s">
        <v>268</v>
      </c>
      <c r="C41" s="15" t="n">
        <v>1180</v>
      </c>
      <c r="D41" s="37" t="n">
        <f aca="false">'The Company'!E17</f>
        <v>1180</v>
      </c>
      <c r="E41" s="36" t="n">
        <f aca="false">D41-C41</f>
        <v>0</v>
      </c>
      <c r="F41" s="5" t="str">
        <f aca="false">IF(ABS(E41)&lt;0.5,"PASS","FAIL")</f>
        <v>PASS</v>
      </c>
    </row>
    <row r="42" customFormat="false" ht="15" hidden="false" customHeight="false" outlineLevel="0" collapsed="false">
      <c r="B42" s="3" t="s">
        <v>269</v>
      </c>
      <c r="C42" s="15" t="n">
        <v>1690</v>
      </c>
      <c r="D42" s="37" t="n">
        <f aca="false">'The Company'!F17</f>
        <v>1690</v>
      </c>
      <c r="E42" s="36" t="n">
        <f aca="false">D42-C42</f>
        <v>0</v>
      </c>
      <c r="F42" s="5" t="str">
        <f aca="false">IF(ABS(E42)&lt;0.5,"PASS","FAIL")</f>
        <v>PASS</v>
      </c>
    </row>
    <row r="43" customFormat="false" ht="15" hidden="false" customHeight="false" outlineLevel="0" collapsed="false">
      <c r="B43" s="3" t="s">
        <v>270</v>
      </c>
      <c r="C43" s="15" t="n">
        <v>460</v>
      </c>
      <c r="D43" s="37" t="n">
        <f aca="false">'The Company'!C18</f>
        <v>460</v>
      </c>
      <c r="E43" s="36" t="n">
        <f aca="false">D43-C43</f>
        <v>0</v>
      </c>
      <c r="F43" s="5" t="str">
        <f aca="false">IF(ABS(E43)&lt;0.5,"PASS","FAIL")</f>
        <v>PASS</v>
      </c>
    </row>
    <row r="44" customFormat="false" ht="15" hidden="false" customHeight="false" outlineLevel="0" collapsed="false">
      <c r="B44" s="3" t="s">
        <v>271</v>
      </c>
      <c r="C44" s="15" t="n">
        <v>1050</v>
      </c>
      <c r="D44" s="37" t="n">
        <f aca="false">'The Company'!D18</f>
        <v>1050</v>
      </c>
      <c r="E44" s="36" t="n">
        <f aca="false">D44-C44</f>
        <v>0</v>
      </c>
      <c r="F44" s="5" t="str">
        <f aca="false">IF(ABS(E44)&lt;0.5,"PASS","FAIL")</f>
        <v>PASS</v>
      </c>
    </row>
    <row r="45" customFormat="false" ht="15" hidden="false" customHeight="false" outlineLevel="0" collapsed="false">
      <c r="B45" s="3" t="s">
        <v>272</v>
      </c>
      <c r="C45" s="15" t="n">
        <v>1640</v>
      </c>
      <c r="D45" s="37" t="n">
        <f aca="false">'The Company'!E18</f>
        <v>1640</v>
      </c>
      <c r="E45" s="36" t="n">
        <f aca="false">D45-C45</f>
        <v>0</v>
      </c>
      <c r="F45" s="5" t="str">
        <f aca="false">IF(ABS(E45)&lt;0.5,"PASS","FAIL")</f>
        <v>PASS</v>
      </c>
    </row>
    <row r="46" customFormat="false" ht="15" hidden="false" customHeight="false" outlineLevel="0" collapsed="false">
      <c r="B46" s="3" t="s">
        <v>273</v>
      </c>
      <c r="C46" s="15" t="n">
        <v>2180</v>
      </c>
      <c r="D46" s="37" t="n">
        <f aca="false">'The Company'!F18</f>
        <v>2180</v>
      </c>
      <c r="E46" s="36" t="n">
        <f aca="false">D46-C46</f>
        <v>0</v>
      </c>
      <c r="F46" s="5" t="str">
        <f aca="false">IF(ABS(E46)&lt;0.5,"PASS","FAIL")</f>
        <v>PASS</v>
      </c>
    </row>
    <row r="47" customFormat="false" ht="15" hidden="false" customHeight="false" outlineLevel="0" collapsed="false">
      <c r="B47" s="3" t="s">
        <v>274</v>
      </c>
      <c r="C47" s="15" t="n">
        <v>14</v>
      </c>
      <c r="D47" s="37" t="n">
        <f aca="false">'The Company'!C19</f>
        <v>14</v>
      </c>
      <c r="E47" s="36" t="n">
        <f aca="false">D47-C47</f>
        <v>0</v>
      </c>
      <c r="F47" s="5" t="str">
        <f aca="false">IF(ABS(E47)&lt;0.5,"PASS","FAIL")</f>
        <v>PASS</v>
      </c>
    </row>
    <row r="48" customFormat="false" ht="15" hidden="false" customHeight="false" outlineLevel="0" collapsed="false">
      <c r="B48" s="3" t="s">
        <v>275</v>
      </c>
      <c r="C48" s="15" t="n">
        <v>62</v>
      </c>
      <c r="D48" s="37" t="n">
        <f aca="false">'The Company'!D19</f>
        <v>62</v>
      </c>
      <c r="E48" s="36" t="n">
        <f aca="false">D48-C48</f>
        <v>0</v>
      </c>
      <c r="F48" s="5" t="str">
        <f aca="false">IF(ABS(E48)&lt;0.5,"PASS","FAIL")</f>
        <v>PASS</v>
      </c>
    </row>
    <row r="49" customFormat="false" ht="15" hidden="false" customHeight="false" outlineLevel="0" collapsed="false">
      <c r="B49" s="3" t="s">
        <v>276</v>
      </c>
      <c r="C49" s="15" t="n">
        <v>214</v>
      </c>
      <c r="D49" s="37" t="n">
        <f aca="false">'The Company'!E19</f>
        <v>214</v>
      </c>
      <c r="E49" s="36" t="n">
        <f aca="false">D49-C49</f>
        <v>0</v>
      </c>
      <c r="F49" s="5" t="str">
        <f aca="false">IF(ABS(E49)&lt;0.5,"PASS","FAIL")</f>
        <v>PASS</v>
      </c>
    </row>
    <row r="50" customFormat="false" ht="15" hidden="false" customHeight="false" outlineLevel="0" collapsed="false">
      <c r="B50" s="3" t="s">
        <v>277</v>
      </c>
      <c r="C50" s="15" t="n">
        <v>690</v>
      </c>
      <c r="D50" s="37" t="n">
        <f aca="false">'The Company'!F19</f>
        <v>690</v>
      </c>
      <c r="E50" s="36" t="n">
        <f aca="false">D50-C50</f>
        <v>0</v>
      </c>
      <c r="F50" s="5" t="str">
        <f aca="false">IF(ABS(E50)&lt;0.5,"PASS","FAIL")</f>
        <v>PASS</v>
      </c>
    </row>
    <row r="51" customFormat="false" ht="15" hidden="false" customHeight="false" outlineLevel="0" collapsed="false">
      <c r="B51" s="3" t="s">
        <v>278</v>
      </c>
      <c r="C51" s="15" t="n">
        <v>920</v>
      </c>
      <c r="D51" s="37" t="n">
        <f aca="false">'The Company'!C20</f>
        <v>920</v>
      </c>
      <c r="E51" s="36" t="n">
        <f aca="false">D51-C51</f>
        <v>0</v>
      </c>
      <c r="F51" s="5" t="str">
        <f aca="false">IF(ABS(E51)&lt;0.5,"PASS","FAIL")</f>
        <v>PASS</v>
      </c>
    </row>
    <row r="52" customFormat="false" ht="15" hidden="false" customHeight="false" outlineLevel="0" collapsed="false">
      <c r="B52" s="3" t="s">
        <v>279</v>
      </c>
      <c r="C52" s="15" t="n">
        <v>2100</v>
      </c>
      <c r="D52" s="37" t="n">
        <f aca="false">'The Company'!D20</f>
        <v>2100</v>
      </c>
      <c r="E52" s="36" t="n">
        <f aca="false">D52-C52</f>
        <v>0</v>
      </c>
      <c r="F52" s="5" t="str">
        <f aca="false">IF(ABS(E52)&lt;0.5,"PASS","FAIL")</f>
        <v>PASS</v>
      </c>
    </row>
    <row r="53" customFormat="false" ht="15" hidden="false" customHeight="false" outlineLevel="0" collapsed="false">
      <c r="B53" s="3" t="s">
        <v>280</v>
      </c>
      <c r="C53" s="15" t="n">
        <v>4920</v>
      </c>
      <c r="D53" s="37" t="n">
        <f aca="false">'The Company'!E20</f>
        <v>4920</v>
      </c>
      <c r="E53" s="36" t="n">
        <f aca="false">D53-C53</f>
        <v>0</v>
      </c>
      <c r="F53" s="5" t="str">
        <f aca="false">IF(ABS(E53)&lt;0.5,"PASS","FAIL")</f>
        <v>PASS</v>
      </c>
    </row>
    <row r="54" customFormat="false" ht="15" hidden="false" customHeight="false" outlineLevel="0" collapsed="false">
      <c r="B54" s="3" t="s">
        <v>281</v>
      </c>
      <c r="C54" s="15" t="n">
        <v>8720</v>
      </c>
      <c r="D54" s="37" t="n">
        <f aca="false">'The Company'!F20</f>
        <v>8720</v>
      </c>
      <c r="E54" s="36" t="n">
        <f aca="false">D54-C54</f>
        <v>0</v>
      </c>
      <c r="F54" s="5" t="str">
        <f aca="false">IF(ABS(E54)&lt;0.5,"PASS","FAIL")</f>
        <v>PASS</v>
      </c>
    </row>
    <row r="55" customFormat="false" ht="15" hidden="false" customHeight="false" outlineLevel="0" collapsed="false">
      <c r="B55" s="6" t="s">
        <v>282</v>
      </c>
      <c r="C55" s="7"/>
      <c r="D55" s="7"/>
      <c r="E55" s="7"/>
      <c r="F55" s="7"/>
    </row>
    <row r="56" customFormat="false" ht="15" hidden="false" customHeight="false" outlineLevel="0" collapsed="false">
      <c r="B56" s="3" t="s">
        <v>283</v>
      </c>
      <c r="C56" s="15" t="n">
        <v>3510000</v>
      </c>
      <c r="D56" s="37" t="n">
        <f aca="false">'Method B, Drivers'!C7</f>
        <v>3510000</v>
      </c>
      <c r="E56" s="36" t="n">
        <f aca="false">D56-C56</f>
        <v>0</v>
      </c>
      <c r="F56" s="5" t="str">
        <f aca="false">IF(ABS(E56)&lt;0.5,"PASS","FAIL")</f>
        <v>PASS</v>
      </c>
    </row>
    <row r="57" customFormat="false" ht="15" hidden="false" customHeight="false" outlineLevel="0" collapsed="false">
      <c r="B57" s="3" t="s">
        <v>284</v>
      </c>
      <c r="C57" s="15" t="n">
        <v>1980000</v>
      </c>
      <c r="D57" s="37" t="n">
        <f aca="false">'Method B, Drivers'!C8</f>
        <v>1980000</v>
      </c>
      <c r="E57" s="36" t="n">
        <f aca="false">D57-C57</f>
        <v>0</v>
      </c>
      <c r="F57" s="5" t="str">
        <f aca="false">IF(ABS(E57)&lt;0.5,"PASS","FAIL")</f>
        <v>PASS</v>
      </c>
    </row>
    <row r="58" customFormat="false" ht="15" hidden="false" customHeight="false" outlineLevel="0" collapsed="false">
      <c r="B58" s="3" t="s">
        <v>285</v>
      </c>
      <c r="C58" s="15" t="n">
        <v>4620000</v>
      </c>
      <c r="D58" s="37" t="n">
        <f aca="false">'Method B, Drivers'!C9</f>
        <v>4620000</v>
      </c>
      <c r="E58" s="36" t="n">
        <f aca="false">D58-C58</f>
        <v>0</v>
      </c>
      <c r="F58" s="5" t="str">
        <f aca="false">IF(ABS(E58)&lt;0.5,"PASS","FAIL")</f>
        <v>PASS</v>
      </c>
    </row>
    <row r="59" customFormat="false" ht="15" hidden="false" customHeight="false" outlineLevel="0" collapsed="false">
      <c r="B59" s="3" t="s">
        <v>286</v>
      </c>
      <c r="C59" s="15" t="n">
        <v>1610000</v>
      </c>
      <c r="D59" s="37" t="n">
        <f aca="false">'Method B, Drivers'!C10</f>
        <v>1610000</v>
      </c>
      <c r="E59" s="36" t="n">
        <f aca="false">D59-C59</f>
        <v>0</v>
      </c>
      <c r="F59" s="5" t="str">
        <f aca="false">IF(ABS(E59)&lt;0.5,"PASS","FAIL")</f>
        <v>PASS</v>
      </c>
    </row>
    <row r="60" customFormat="false" ht="15" hidden="false" customHeight="false" outlineLevel="0" collapsed="false">
      <c r="B60" s="3" t="s">
        <v>287</v>
      </c>
      <c r="C60" s="15" t="n">
        <v>1720000</v>
      </c>
      <c r="D60" s="37" t="n">
        <f aca="false">'Method B, Drivers'!C11</f>
        <v>1720000</v>
      </c>
      <c r="E60" s="36" t="n">
        <f aca="false">D60-C60</f>
        <v>0</v>
      </c>
      <c r="F60" s="5" t="str">
        <f aca="false">IF(ABS(E60)&lt;0.5,"PASS","FAIL")</f>
        <v>PASS</v>
      </c>
    </row>
    <row r="61" customFormat="false" ht="15" hidden="false" customHeight="false" outlineLevel="0" collapsed="false">
      <c r="B61" s="3" t="s">
        <v>288</v>
      </c>
      <c r="C61" s="38" t="n">
        <v>0.261</v>
      </c>
      <c r="D61" s="39" t="n">
        <f aca="false">'Method B, Drivers'!D7</f>
        <v>0.261160714285714</v>
      </c>
      <c r="E61" s="36" t="n">
        <f aca="false">D61-C61</f>
        <v>0.000160714285714292</v>
      </c>
      <c r="F61" s="5" t="str">
        <f aca="false">IF(ABS(E61)&lt;0.0005,"PASS","FAIL")</f>
        <v>PASS</v>
      </c>
    </row>
    <row r="62" customFormat="false" ht="15" hidden="false" customHeight="false" outlineLevel="0" collapsed="false">
      <c r="B62" s="3" t="s">
        <v>289</v>
      </c>
      <c r="C62" s="38" t="n">
        <v>0.147</v>
      </c>
      <c r="D62" s="39" t="n">
        <f aca="false">'Method B, Drivers'!D8</f>
        <v>0.147321428571429</v>
      </c>
      <c r="E62" s="36" t="n">
        <f aca="false">D62-C62</f>
        <v>0.000321428571428584</v>
      </c>
      <c r="F62" s="5" t="str">
        <f aca="false">IF(ABS(E62)&lt;0.0005,"PASS","FAIL")</f>
        <v>PASS</v>
      </c>
    </row>
    <row r="63" customFormat="false" ht="15" hidden="false" customHeight="false" outlineLevel="0" collapsed="false">
      <c r="B63" s="3" t="s">
        <v>290</v>
      </c>
      <c r="C63" s="38" t="n">
        <v>0.344</v>
      </c>
      <c r="D63" s="39" t="n">
        <f aca="false">'Method B, Drivers'!D9</f>
        <v>0.34375</v>
      </c>
      <c r="E63" s="36" t="n">
        <f aca="false">D63-C63</f>
        <v>-0.000249999999999972</v>
      </c>
      <c r="F63" s="5" t="str">
        <f aca="false">IF(ABS(E63)&lt;0.0005,"PASS","FAIL")</f>
        <v>PASS</v>
      </c>
    </row>
    <row r="64" customFormat="false" ht="15" hidden="false" customHeight="false" outlineLevel="0" collapsed="false">
      <c r="B64" s="3" t="s">
        <v>291</v>
      </c>
      <c r="C64" s="38" t="n">
        <v>0.12</v>
      </c>
      <c r="D64" s="39" t="n">
        <f aca="false">'Method B, Drivers'!D10</f>
        <v>0.119791666666667</v>
      </c>
      <c r="E64" s="36" t="n">
        <f aca="false">D64-C64</f>
        <v>-0.000208333333333324</v>
      </c>
      <c r="F64" s="5" t="str">
        <f aca="false">IF(ABS(E64)&lt;0.0005,"PASS","FAIL")</f>
        <v>PASS</v>
      </c>
    </row>
    <row r="65" customFormat="false" ht="15" hidden="false" customHeight="false" outlineLevel="0" collapsed="false">
      <c r="B65" s="3" t="s">
        <v>292</v>
      </c>
      <c r="C65" s="38" t="n">
        <v>0.128</v>
      </c>
      <c r="D65" s="39" t="n">
        <f aca="false">'Method B, Drivers'!D11</f>
        <v>0.12797619047619</v>
      </c>
      <c r="E65" s="36" t="n">
        <f aca="false">D65-C65</f>
        <v>-2.3809523809537E-005</v>
      </c>
      <c r="F65" s="5" t="str">
        <f aca="false">IF(ABS(E65)&lt;0.0005,"PASS","FAIL")</f>
        <v>PASS</v>
      </c>
    </row>
    <row r="66" customFormat="false" ht="15" hidden="false" customHeight="false" outlineLevel="0" collapsed="false">
      <c r="B66" s="3" t="s">
        <v>293</v>
      </c>
      <c r="C66" s="15" t="n">
        <v>13440000</v>
      </c>
      <c r="D66" s="37" t="n">
        <f aca="false">'Method B, Drivers'!C12</f>
        <v>13440000</v>
      </c>
      <c r="E66" s="36" t="n">
        <f aca="false">D66-C66</f>
        <v>0</v>
      </c>
      <c r="F66" s="5" t="str">
        <f aca="false">IF(ABS(E66)&lt;0.5,"PASS","FAIL")</f>
        <v>PASS</v>
      </c>
    </row>
    <row r="67" customFormat="false" ht="15" hidden="false" customHeight="false" outlineLevel="0" collapsed="false">
      <c r="B67" s="3" t="s">
        <v>294</v>
      </c>
      <c r="C67" s="38" t="n">
        <v>1</v>
      </c>
      <c r="D67" s="39" t="n">
        <f aca="false">'Method B, Drivers'!D12</f>
        <v>1</v>
      </c>
      <c r="E67" s="36" t="n">
        <f aca="false">D67-C67</f>
        <v>0</v>
      </c>
      <c r="F67" s="5" t="str">
        <f aca="false">IF(ABS(E67)&lt;0.0005,"PASS","FAIL")</f>
        <v>PASS</v>
      </c>
    </row>
    <row r="68" customFormat="false" ht="15" hidden="false" customHeight="false" outlineLevel="0" collapsed="false">
      <c r="B68" s="6" t="s">
        <v>295</v>
      </c>
      <c r="C68" s="7"/>
      <c r="D68" s="7"/>
      <c r="E68" s="7"/>
      <c r="F68" s="7"/>
    </row>
    <row r="69" customFormat="false" ht="15" hidden="false" customHeight="false" outlineLevel="0" collapsed="false">
      <c r="B69" s="3" t="s">
        <v>296</v>
      </c>
      <c r="C69" s="17" t="n">
        <v>87.88</v>
      </c>
      <c r="D69" s="41" t="n">
        <f aca="false">'Method A, Absorbed'!C9</f>
        <v>87.88</v>
      </c>
      <c r="E69" s="36" t="n">
        <f aca="false">D69-C69</f>
        <v>0</v>
      </c>
      <c r="F69" s="5" t="str">
        <f aca="false">IF(ABS(E69)&lt;0.005,"PASS","FAIL")</f>
        <v>PASS</v>
      </c>
    </row>
    <row r="70" customFormat="false" ht="15" hidden="false" customHeight="false" outlineLevel="0" collapsed="false">
      <c r="B70" s="3" t="s">
        <v>297</v>
      </c>
      <c r="C70" s="42" t="n">
        <v>87.8776</v>
      </c>
      <c r="D70" s="43" t="n">
        <f aca="false">'Method A, Absorbed'!C8</f>
        <v>87.8775990584543</v>
      </c>
      <c r="E70" s="36" t="n">
        <f aca="false">D70-C70</f>
        <v>-9.41545707178193E-007</v>
      </c>
      <c r="F70" s="5" t="str">
        <f aca="false">IF(ABS(E70)&lt;0.00005,"PASS","FAIL")</f>
        <v>PASS</v>
      </c>
    </row>
    <row r="71" customFormat="false" ht="15" hidden="false" customHeight="false" outlineLevel="0" collapsed="false">
      <c r="B71" s="6" t="s">
        <v>298</v>
      </c>
      <c r="C71" s="7"/>
      <c r="D71" s="7"/>
      <c r="E71" s="7"/>
      <c r="F71" s="7"/>
    </row>
    <row r="72" customFormat="false" ht="15" hidden="false" customHeight="false" outlineLevel="0" collapsed="false">
      <c r="B72" s="3" t="s">
        <v>299</v>
      </c>
      <c r="C72" s="17" t="n">
        <v>2.95</v>
      </c>
      <c r="D72" s="41" t="n">
        <f aca="false">'Method A, Absorbed'!C15</f>
        <v>2.95</v>
      </c>
      <c r="E72" s="36" t="n">
        <f aca="false">D72-C72</f>
        <v>0</v>
      </c>
      <c r="F72" s="5" t="str">
        <f aca="false">IF(ABS(E72)&lt;0.005,"PASS","FAIL")</f>
        <v>PASS</v>
      </c>
    </row>
    <row r="73" customFormat="false" ht="15" hidden="false" customHeight="false" outlineLevel="0" collapsed="false">
      <c r="B73" s="3" t="s">
        <v>300</v>
      </c>
      <c r="C73" s="17" t="n">
        <v>0.94</v>
      </c>
      <c r="D73" s="41" t="n">
        <f aca="false">'Method A, Absorbed'!C16</f>
        <v>0.942</v>
      </c>
      <c r="E73" s="36" t="n">
        <f aca="false">D73-C73</f>
        <v>0.002</v>
      </c>
      <c r="F73" s="5" t="str">
        <f aca="false">IF(ABS(E73)&lt;0.005,"PASS","FAIL")</f>
        <v>PASS</v>
      </c>
    </row>
    <row r="74" customFormat="false" ht="15" hidden="false" customHeight="false" outlineLevel="0" collapsed="false">
      <c r="B74" s="3" t="s">
        <v>301</v>
      </c>
      <c r="C74" s="17" t="n">
        <v>2.64</v>
      </c>
      <c r="D74" s="41" t="n">
        <f aca="false">'Method A, Absorbed'!C17</f>
        <v>2.63632797175363</v>
      </c>
      <c r="E74" s="36" t="n">
        <f aca="false">D74-C74</f>
        <v>-0.00367202824637136</v>
      </c>
      <c r="F74" s="5" t="str">
        <f aca="false">IF(ABS(E74)&lt;0.005,"PASS","FAIL")</f>
        <v>PASS</v>
      </c>
    </row>
    <row r="75" customFormat="false" ht="15" hidden="false" customHeight="false" outlineLevel="0" collapsed="false">
      <c r="B75" s="3" t="s">
        <v>302</v>
      </c>
      <c r="C75" s="17" t="n">
        <v>6.53</v>
      </c>
      <c r="D75" s="41" t="n">
        <f aca="false">'Method A, Absorbed'!C18</f>
        <v>6.52832797175363</v>
      </c>
      <c r="E75" s="36" t="n">
        <f aca="false">D75-C75</f>
        <v>-0.00167202824637069</v>
      </c>
      <c r="F75" s="5" t="str">
        <f aca="false">IF(ABS(E75)&lt;0.005,"PASS","FAIL")</f>
        <v>PASS</v>
      </c>
    </row>
    <row r="76" customFormat="false" ht="15" hidden="false" customHeight="false" outlineLevel="0" collapsed="false">
      <c r="B76" s="3" t="s">
        <v>303</v>
      </c>
      <c r="C76" s="17" t="n">
        <v>9.2</v>
      </c>
      <c r="D76" s="41" t="n">
        <f aca="false">'Method A, Absorbed'!C19</f>
        <v>9.2</v>
      </c>
      <c r="E76" s="36" t="n">
        <f aca="false">D76-C76</f>
        <v>0</v>
      </c>
      <c r="F76" s="5" t="str">
        <f aca="false">IF(ABS(E76)&lt;0.005,"PASS","FAIL")</f>
        <v>PASS</v>
      </c>
    </row>
    <row r="77" customFormat="false" ht="15" hidden="false" customHeight="false" outlineLevel="0" collapsed="false">
      <c r="B77" s="3" t="s">
        <v>304</v>
      </c>
      <c r="C77" s="17" t="n">
        <v>2.67</v>
      </c>
      <c r="D77" s="41" t="n">
        <f aca="false">'Method A, Absorbed'!C20</f>
        <v>2.67167202824637</v>
      </c>
      <c r="E77" s="36" t="n">
        <f aca="false">D77-C77</f>
        <v>0.00167202824636981</v>
      </c>
      <c r="F77" s="5" t="str">
        <f aca="false">IF(ABS(E77)&lt;0.005,"PASS","FAIL")</f>
        <v>PASS</v>
      </c>
    </row>
    <row r="78" customFormat="false" ht="15" hidden="false" customHeight="false" outlineLevel="0" collapsed="false">
      <c r="B78" s="3" t="s">
        <v>305</v>
      </c>
      <c r="C78" s="38" t="n">
        <v>0.29</v>
      </c>
      <c r="D78" s="39" t="n">
        <f aca="false">'Method A, Absorbed'!C21</f>
        <v>0.29039913350504</v>
      </c>
      <c r="E78" s="36" t="n">
        <f aca="false">D78-C78</f>
        <v>0.000399133505040228</v>
      </c>
      <c r="F78" s="5" t="str">
        <f aca="false">IF(ABS(E78)&lt;0.0005,"PASS","FAIL")</f>
        <v>PASS</v>
      </c>
    </row>
    <row r="79" customFormat="false" ht="15" hidden="false" customHeight="false" outlineLevel="0" collapsed="false">
      <c r="B79" s="3" t="s">
        <v>306</v>
      </c>
      <c r="C79" s="17" t="n">
        <v>8.1</v>
      </c>
      <c r="D79" s="41" t="n">
        <f aca="false">'Method A, Absorbed'!D15</f>
        <v>8.1</v>
      </c>
      <c r="E79" s="36" t="n">
        <f aca="false">D79-C79</f>
        <v>0</v>
      </c>
      <c r="F79" s="5" t="str">
        <f aca="false">IF(ABS(E79)&lt;0.005,"PASS","FAIL")</f>
        <v>PASS</v>
      </c>
    </row>
    <row r="80" customFormat="false" ht="15" hidden="false" customHeight="false" outlineLevel="0" collapsed="false">
      <c r="B80" s="3" t="s">
        <v>307</v>
      </c>
      <c r="C80" s="17" t="n">
        <v>1.95</v>
      </c>
      <c r="D80" s="41" t="n">
        <f aca="false">'Method A, Absorbed'!D16</f>
        <v>1.9468</v>
      </c>
      <c r="E80" s="36" t="n">
        <f aca="false">D80-C80</f>
        <v>-0.00320000000000009</v>
      </c>
      <c r="F80" s="5" t="str">
        <f aca="false">IF(ABS(E80)&lt;0.005,"PASS","FAIL")</f>
        <v>PASS</v>
      </c>
    </row>
    <row r="81" customFormat="false" ht="15" hidden="false" customHeight="false" outlineLevel="0" collapsed="false">
      <c r="B81" s="3" t="s">
        <v>308</v>
      </c>
      <c r="C81" s="17" t="n">
        <v>5.45</v>
      </c>
      <c r="D81" s="41" t="n">
        <f aca="false">'Method A, Absorbed'!D17</f>
        <v>5.44841114162417</v>
      </c>
      <c r="E81" s="36" t="n">
        <f aca="false">D81-C81</f>
        <v>-0.00158885837583433</v>
      </c>
      <c r="F81" s="5" t="str">
        <f aca="false">IF(ABS(E81)&lt;0.005,"PASS","FAIL")</f>
        <v>PASS</v>
      </c>
    </row>
    <row r="82" customFormat="false" ht="15" hidden="false" customHeight="false" outlineLevel="0" collapsed="false">
      <c r="B82" s="3" t="s">
        <v>309</v>
      </c>
      <c r="C82" s="17" t="n">
        <v>15.5</v>
      </c>
      <c r="D82" s="41" t="n">
        <f aca="false">'Method A, Absorbed'!D18</f>
        <v>15.4952111416242</v>
      </c>
      <c r="E82" s="36" t="n">
        <f aca="false">D82-C82</f>
        <v>-0.00478885837583576</v>
      </c>
      <c r="F82" s="5" t="str">
        <f aca="false">IF(ABS(E82)&lt;0.005,"PASS","FAIL")</f>
        <v>PASS</v>
      </c>
    </row>
    <row r="83" customFormat="false" ht="15" hidden="false" customHeight="false" outlineLevel="0" collapsed="false">
      <c r="B83" s="3" t="s">
        <v>310</v>
      </c>
      <c r="C83" s="17" t="n">
        <v>23.5</v>
      </c>
      <c r="D83" s="41" t="n">
        <f aca="false">'Method A, Absorbed'!D19</f>
        <v>23.5</v>
      </c>
      <c r="E83" s="36" t="n">
        <f aca="false">D83-C83</f>
        <v>0</v>
      </c>
      <c r="F83" s="5" t="str">
        <f aca="false">IF(ABS(E83)&lt;0.005,"PASS","FAIL")</f>
        <v>PASS</v>
      </c>
    </row>
    <row r="84" customFormat="false" ht="15" hidden="false" customHeight="false" outlineLevel="0" collapsed="false">
      <c r="B84" s="3" t="s">
        <v>311</v>
      </c>
      <c r="C84" s="17" t="n">
        <v>8</v>
      </c>
      <c r="D84" s="41" t="n">
        <f aca="false">'Method A, Absorbed'!D20</f>
        <v>8.00478885837584</v>
      </c>
      <c r="E84" s="36" t="n">
        <f aca="false">D84-C84</f>
        <v>0.00478885837583576</v>
      </c>
      <c r="F84" s="5" t="str">
        <f aca="false">IF(ABS(E84)&lt;0.005,"PASS","FAIL")</f>
        <v>PASS</v>
      </c>
    </row>
    <row r="85" customFormat="false" ht="15" hidden="false" customHeight="false" outlineLevel="0" collapsed="false">
      <c r="B85" s="3" t="s">
        <v>312</v>
      </c>
      <c r="C85" s="38" t="n">
        <v>0.341</v>
      </c>
      <c r="D85" s="39" t="n">
        <f aca="false">'Method A, Absorbed'!D21</f>
        <v>0.340629313122376</v>
      </c>
      <c r="E85" s="36" t="n">
        <f aca="false">D85-C85</f>
        <v>-0.000370686877624038</v>
      </c>
      <c r="F85" s="5" t="str">
        <f aca="false">IF(ABS(E85)&lt;0.0005,"PASS","FAIL")</f>
        <v>PASS</v>
      </c>
    </row>
    <row r="86" customFormat="false" ht="15" hidden="false" customHeight="false" outlineLevel="0" collapsed="false">
      <c r="B86" s="3" t="s">
        <v>313</v>
      </c>
      <c r="C86" s="17" t="n">
        <v>26.5</v>
      </c>
      <c r="D86" s="41" t="n">
        <f aca="false">'Method A, Absorbed'!E15</f>
        <v>26.5</v>
      </c>
      <c r="E86" s="36" t="n">
        <f aca="false">D86-C86</f>
        <v>0</v>
      </c>
      <c r="F86" s="5" t="str">
        <f aca="false">IF(ABS(E86)&lt;0.005,"PASS","FAIL")</f>
        <v>PASS</v>
      </c>
    </row>
    <row r="87" customFormat="false" ht="15" hidden="false" customHeight="false" outlineLevel="0" collapsed="false">
      <c r="B87" s="3" t="s">
        <v>314</v>
      </c>
      <c r="C87" s="17" t="n">
        <v>7.38</v>
      </c>
      <c r="D87" s="41" t="n">
        <f aca="false">'Method A, Absorbed'!E16</f>
        <v>7.379</v>
      </c>
      <c r="E87" s="36" t="n">
        <f aca="false">D87-C87</f>
        <v>-0.00100000000000033</v>
      </c>
      <c r="F87" s="5" t="str">
        <f aca="false">IF(ABS(E87)&lt;0.005,"PASS","FAIL")</f>
        <v>PASS</v>
      </c>
    </row>
    <row r="88" customFormat="false" ht="15" hidden="false" customHeight="false" outlineLevel="0" collapsed="false">
      <c r="B88" s="3" t="s">
        <v>315</v>
      </c>
      <c r="C88" s="17" t="n">
        <v>20.65</v>
      </c>
      <c r="D88" s="41" t="n">
        <f aca="false">'Method A, Absorbed'!E17</f>
        <v>20.6512357787368</v>
      </c>
      <c r="E88" s="36" t="n">
        <f aca="false">D88-C88</f>
        <v>0.00123577873675984</v>
      </c>
      <c r="F88" s="5" t="str">
        <f aca="false">IF(ABS(E88)&lt;0.005,"PASS","FAIL")</f>
        <v>PASS</v>
      </c>
    </row>
    <row r="89" customFormat="false" ht="15" hidden="false" customHeight="false" outlineLevel="0" collapsed="false">
      <c r="B89" s="3" t="s">
        <v>316</v>
      </c>
      <c r="C89" s="17" t="n">
        <v>54.53</v>
      </c>
      <c r="D89" s="41" t="n">
        <f aca="false">'Method A, Absorbed'!E18</f>
        <v>54.5302357787368</v>
      </c>
      <c r="E89" s="36" t="n">
        <f aca="false">D89-C89</f>
        <v>0.000235778736751513</v>
      </c>
      <c r="F89" s="5" t="str">
        <f aca="false">IF(ABS(E89)&lt;0.005,"PASS","FAIL")</f>
        <v>PASS</v>
      </c>
    </row>
    <row r="90" customFormat="false" ht="15" hidden="false" customHeight="false" outlineLevel="0" collapsed="false">
      <c r="B90" s="3" t="s">
        <v>317</v>
      </c>
      <c r="C90" s="17" t="n">
        <v>78</v>
      </c>
      <c r="D90" s="41" t="n">
        <f aca="false">'Method A, Absorbed'!E19</f>
        <v>78</v>
      </c>
      <c r="E90" s="36" t="n">
        <f aca="false">D90-C90</f>
        <v>0</v>
      </c>
      <c r="F90" s="5" t="str">
        <f aca="false">IF(ABS(E90)&lt;0.005,"PASS","FAIL")</f>
        <v>PASS</v>
      </c>
    </row>
    <row r="91" customFormat="false" ht="15" hidden="false" customHeight="false" outlineLevel="0" collapsed="false">
      <c r="B91" s="3" t="s">
        <v>318</v>
      </c>
      <c r="C91" s="17" t="n">
        <v>23.47</v>
      </c>
      <c r="D91" s="41" t="n">
        <f aca="false">'Method A, Absorbed'!E20</f>
        <v>23.4697642212632</v>
      </c>
      <c r="E91" s="36" t="n">
        <f aca="false">D91-C91</f>
        <v>-0.000235778736751513</v>
      </c>
      <c r="F91" s="5" t="str">
        <f aca="false">IF(ABS(E91)&lt;0.005,"PASS","FAIL")</f>
        <v>PASS</v>
      </c>
    </row>
    <row r="92" customFormat="false" ht="15" hidden="false" customHeight="false" outlineLevel="0" collapsed="false">
      <c r="B92" s="3" t="s">
        <v>319</v>
      </c>
      <c r="C92" s="38" t="n">
        <v>0.301</v>
      </c>
      <c r="D92" s="39" t="n">
        <f aca="false">'Method A, Absorbed'!E21</f>
        <v>0.300894413093119</v>
      </c>
      <c r="E92" s="36" t="n">
        <f aca="false">D92-C92</f>
        <v>-0.00010558690688145</v>
      </c>
      <c r="F92" s="5" t="str">
        <f aca="false">IF(ABS(E92)&lt;0.0005,"PASS","FAIL")</f>
        <v>PASS</v>
      </c>
    </row>
    <row r="93" customFormat="false" ht="15" hidden="false" customHeight="false" outlineLevel="0" collapsed="false">
      <c r="B93" s="3" t="s">
        <v>320</v>
      </c>
      <c r="C93" s="17" t="n">
        <v>104</v>
      </c>
      <c r="D93" s="41" t="n">
        <f aca="false">'Method A, Absorbed'!F15</f>
        <v>104</v>
      </c>
      <c r="E93" s="36" t="n">
        <f aca="false">D93-C93</f>
        <v>0</v>
      </c>
      <c r="F93" s="5" t="str">
        <f aca="false">IF(ABS(E93)&lt;0.005,"PASS","FAIL")</f>
        <v>PASS</v>
      </c>
    </row>
    <row r="94" customFormat="false" ht="15" hidden="false" customHeight="false" outlineLevel="0" collapsed="false">
      <c r="B94" s="3" t="s">
        <v>321</v>
      </c>
      <c r="C94" s="17" t="n">
        <v>48.36</v>
      </c>
      <c r="D94" s="41" t="n">
        <f aca="false">'Method A, Absorbed'!F16</f>
        <v>48.356</v>
      </c>
      <c r="E94" s="36" t="n">
        <f aca="false">D94-C94</f>
        <v>-0.00399999999999778</v>
      </c>
      <c r="F94" s="5" t="str">
        <f aca="false">IF(ABS(E94)&lt;0.005,"PASS","FAIL")</f>
        <v>PASS</v>
      </c>
    </row>
    <row r="95" customFormat="false" ht="15" hidden="false" customHeight="false" outlineLevel="0" collapsed="false">
      <c r="B95" s="3" t="s">
        <v>322</v>
      </c>
      <c r="C95" s="17" t="n">
        <v>135.33</v>
      </c>
      <c r="D95" s="41" t="n">
        <f aca="false">'Method A, Absorbed'!F17</f>
        <v>135.33150255002</v>
      </c>
      <c r="E95" s="36" t="n">
        <f aca="false">D95-C95</f>
        <v>0.00150255001960886</v>
      </c>
      <c r="F95" s="5" t="str">
        <f aca="false">IF(ABS(E95)&lt;0.005,"PASS","FAIL")</f>
        <v>PASS</v>
      </c>
    </row>
    <row r="96" customFormat="false" ht="15" hidden="false" customHeight="false" outlineLevel="0" collapsed="false">
      <c r="B96" s="3" t="s">
        <v>323</v>
      </c>
      <c r="C96" s="17" t="n">
        <v>287.69</v>
      </c>
      <c r="D96" s="41" t="n">
        <f aca="false">'Method A, Absorbed'!F18</f>
        <v>287.68750255002</v>
      </c>
      <c r="E96" s="36" t="n">
        <f aca="false">D96-C96</f>
        <v>-0.00249744998035339</v>
      </c>
      <c r="F96" s="5" t="str">
        <f aca="false">IF(ABS(E96)&lt;0.005,"PASS","FAIL")</f>
        <v>PASS</v>
      </c>
    </row>
    <row r="97" customFormat="false" ht="15" hidden="false" customHeight="false" outlineLevel="0" collapsed="false">
      <c r="B97" s="3" t="s">
        <v>324</v>
      </c>
      <c r="C97" s="17" t="n">
        <v>348</v>
      </c>
      <c r="D97" s="41" t="n">
        <f aca="false">'Method A, Absorbed'!F19</f>
        <v>348</v>
      </c>
      <c r="E97" s="36" t="n">
        <f aca="false">D97-C97</f>
        <v>0</v>
      </c>
      <c r="F97" s="5" t="str">
        <f aca="false">IF(ABS(E97)&lt;0.005,"PASS","FAIL")</f>
        <v>PASS</v>
      </c>
    </row>
    <row r="98" customFormat="false" ht="15" hidden="false" customHeight="false" outlineLevel="0" collapsed="false">
      <c r="B98" s="3" t="s">
        <v>325</v>
      </c>
      <c r="C98" s="17" t="n">
        <v>60.31</v>
      </c>
      <c r="D98" s="41" t="n">
        <f aca="false">'Method A, Absorbed'!F20</f>
        <v>60.3124974499804</v>
      </c>
      <c r="E98" s="36" t="n">
        <f aca="false">D98-C98</f>
        <v>0.00249744998035339</v>
      </c>
      <c r="F98" s="5" t="str">
        <f aca="false">IF(ABS(E98)&lt;0.005,"PASS","FAIL")</f>
        <v>PASS</v>
      </c>
    </row>
    <row r="99" customFormat="false" ht="15" hidden="false" customHeight="false" outlineLevel="0" collapsed="false">
      <c r="B99" s="3" t="s">
        <v>326</v>
      </c>
      <c r="C99" s="38" t="n">
        <v>0.173</v>
      </c>
      <c r="D99" s="39" t="n">
        <f aca="false">'Method A, Absorbed'!F21</f>
        <v>0.173311774281553</v>
      </c>
      <c r="E99" s="36" t="n">
        <f aca="false">D99-C99</f>
        <v>0.000311774281552768</v>
      </c>
      <c r="F99" s="5" t="str">
        <f aca="false">IF(ABS(E99)&lt;0.0005,"PASS","FAIL")</f>
        <v>PASS</v>
      </c>
    </row>
    <row r="100" customFormat="false" ht="15" hidden="false" customHeight="false" outlineLevel="0" collapsed="false">
      <c r="B100" s="6" t="s">
        <v>327</v>
      </c>
      <c r="C100" s="7"/>
      <c r="D100" s="7"/>
      <c r="E100" s="7"/>
      <c r="F100" s="7"/>
    </row>
    <row r="101" customFormat="false" ht="15" hidden="false" customHeight="false" outlineLevel="0" collapsed="false">
      <c r="B101" s="3" t="s">
        <v>328</v>
      </c>
      <c r="C101" s="18" t="n">
        <v>3900</v>
      </c>
      <c r="D101" s="40" t="n">
        <f aca="false">'Method B, Drivers'!F7</f>
        <v>3900</v>
      </c>
      <c r="E101" s="36" t="n">
        <f aca="false">D101-C101</f>
        <v>0</v>
      </c>
      <c r="F101" s="5" t="str">
        <f aca="false">IF(ABS(E101)&lt;0.05,"PASS","FAIL")</f>
        <v>PASS</v>
      </c>
    </row>
    <row r="102" customFormat="false" ht="15" hidden="false" customHeight="false" outlineLevel="0" collapsed="false">
      <c r="B102" s="3" t="s">
        <v>329</v>
      </c>
      <c r="C102" s="18" t="n">
        <v>5330</v>
      </c>
      <c r="D102" s="40" t="n">
        <f aca="false">'Method B, Drivers'!F8</f>
        <v>5330</v>
      </c>
      <c r="E102" s="36" t="n">
        <f aca="false">D102-C102</f>
        <v>0</v>
      </c>
      <c r="F102" s="5" t="str">
        <f aca="false">IF(ABS(E102)&lt;0.05,"PASS","FAIL")</f>
        <v>PASS</v>
      </c>
    </row>
    <row r="103" customFormat="false" ht="15" hidden="false" customHeight="false" outlineLevel="0" collapsed="false">
      <c r="B103" s="3" t="s">
        <v>330</v>
      </c>
      <c r="C103" s="18" t="n">
        <v>150650</v>
      </c>
      <c r="D103" s="40" t="n">
        <f aca="false">'Method B, Drivers'!F9</f>
        <v>150650</v>
      </c>
      <c r="E103" s="36" t="n">
        <f aca="false">D103-C103</f>
        <v>0</v>
      </c>
      <c r="F103" s="5" t="str">
        <f aca="false">IF(ABS(E103)&lt;0.05,"PASS","FAIL")</f>
        <v>PASS</v>
      </c>
    </row>
    <row r="104" customFormat="false" ht="15" hidden="false" customHeight="false" outlineLevel="0" collapsed="false">
      <c r="B104" s="3" t="s">
        <v>331</v>
      </c>
      <c r="C104" s="18" t="n">
        <v>980</v>
      </c>
      <c r="D104" s="40" t="n">
        <f aca="false">'Method B, Drivers'!F10</f>
        <v>980</v>
      </c>
      <c r="E104" s="36" t="n">
        <f aca="false">D104-C104</f>
        <v>0</v>
      </c>
      <c r="F104" s="5" t="str">
        <f aca="false">IF(ABS(E104)&lt;0.05,"PASS","FAIL")</f>
        <v>PASS</v>
      </c>
    </row>
    <row r="105" customFormat="false" ht="15" hidden="false" customHeight="false" outlineLevel="0" collapsed="false">
      <c r="B105" s="3" t="s">
        <v>332</v>
      </c>
      <c r="C105" s="18" t="n">
        <v>16660</v>
      </c>
      <c r="D105" s="40" t="n">
        <f aca="false">'Method B, Drivers'!F11</f>
        <v>16660</v>
      </c>
      <c r="E105" s="36" t="n">
        <f aca="false">D105-C105</f>
        <v>0</v>
      </c>
      <c r="F105" s="5" t="str">
        <f aca="false">IF(ABS(E105)&lt;0.05,"PASS","FAIL")</f>
        <v>PASS</v>
      </c>
    </row>
    <row r="106" customFormat="false" ht="15" hidden="false" customHeight="false" outlineLevel="0" collapsed="false">
      <c r="B106" s="3" t="s">
        <v>333</v>
      </c>
      <c r="C106" s="17" t="n">
        <v>900</v>
      </c>
      <c r="D106" s="41" t="n">
        <f aca="false">'Method B, Drivers'!H7</f>
        <v>900</v>
      </c>
      <c r="E106" s="36" t="n">
        <f aca="false">D106-C106</f>
        <v>0</v>
      </c>
      <c r="F106" s="5" t="str">
        <f aca="false">IF(ABS(E106)&lt;0.005,"PASS","FAIL")</f>
        <v>PASS</v>
      </c>
    </row>
    <row r="107" customFormat="false" ht="15" hidden="false" customHeight="false" outlineLevel="0" collapsed="false">
      <c r="B107" s="3" t="s">
        <v>334</v>
      </c>
      <c r="C107" s="17" t="n">
        <v>371.48</v>
      </c>
      <c r="D107" s="41" t="n">
        <f aca="false">'Method B, Drivers'!H8</f>
        <v>371.48</v>
      </c>
      <c r="E107" s="36" t="n">
        <f aca="false">D107-C107</f>
        <v>0</v>
      </c>
      <c r="F107" s="5" t="str">
        <f aca="false">IF(ABS(E107)&lt;0.005,"PASS","FAIL")</f>
        <v>PASS</v>
      </c>
    </row>
    <row r="108" customFormat="false" ht="15" hidden="false" customHeight="false" outlineLevel="0" collapsed="false">
      <c r="B108" s="3" t="s">
        <v>335</v>
      </c>
      <c r="C108" s="17" t="n">
        <v>30.67</v>
      </c>
      <c r="D108" s="41" t="n">
        <f aca="false">'Method B, Drivers'!H9</f>
        <v>30.67</v>
      </c>
      <c r="E108" s="36" t="n">
        <f aca="false">D108-C108</f>
        <v>0</v>
      </c>
      <c r="F108" s="5" t="str">
        <f aca="false">IF(ABS(E108)&lt;0.005,"PASS","FAIL")</f>
        <v>PASS</v>
      </c>
    </row>
    <row r="109" customFormat="false" ht="15" hidden="false" customHeight="false" outlineLevel="0" collapsed="false">
      <c r="B109" s="3" t="s">
        <v>336</v>
      </c>
      <c r="C109" s="17" t="n">
        <v>1642.86</v>
      </c>
      <c r="D109" s="41" t="n">
        <f aca="false">'Method B, Drivers'!H10</f>
        <v>1642.86</v>
      </c>
      <c r="E109" s="36" t="n">
        <f aca="false">D109-C109</f>
        <v>0</v>
      </c>
      <c r="F109" s="5" t="str">
        <f aca="false">IF(ABS(E109)&lt;0.005,"PASS","FAIL")</f>
        <v>PASS</v>
      </c>
    </row>
    <row r="110" customFormat="false" ht="15" hidden="false" customHeight="false" outlineLevel="0" collapsed="false">
      <c r="B110" s="3" t="s">
        <v>337</v>
      </c>
      <c r="C110" s="17" t="n">
        <v>103.24</v>
      </c>
      <c r="D110" s="41" t="n">
        <f aca="false">'Method B, Drivers'!H11</f>
        <v>103.24</v>
      </c>
      <c r="E110" s="36" t="n">
        <f aca="false">D110-C110</f>
        <v>0</v>
      </c>
      <c r="F110" s="5" t="str">
        <f aca="false">IF(ABS(E110)&lt;0.005,"PASS","FAIL")</f>
        <v>PASS</v>
      </c>
    </row>
    <row r="111" customFormat="false" ht="15" hidden="false" customHeight="false" outlineLevel="0" collapsed="false">
      <c r="B111" s="3" t="s">
        <v>338</v>
      </c>
      <c r="C111" s="42" t="n">
        <v>900</v>
      </c>
      <c r="D111" s="43" t="n">
        <f aca="false">'Method B, Drivers'!G7</f>
        <v>900</v>
      </c>
      <c r="E111" s="36" t="n">
        <f aca="false">D111-C111</f>
        <v>0</v>
      </c>
      <c r="F111" s="5" t="str">
        <f aca="false">IF(ABS(E111)&lt;0.00005,"PASS","FAIL")</f>
        <v>PASS</v>
      </c>
    </row>
    <row r="112" customFormat="false" ht="15" hidden="false" customHeight="false" outlineLevel="0" collapsed="false">
      <c r="B112" s="3" t="s">
        <v>339</v>
      </c>
      <c r="C112" s="42" t="n">
        <v>371.4822</v>
      </c>
      <c r="D112" s="43" t="n">
        <f aca="false">'Method B, Drivers'!G8</f>
        <v>371.482176360225</v>
      </c>
      <c r="E112" s="36" t="n">
        <f aca="false">D112-C112</f>
        <v>-2.36397748381023E-005</v>
      </c>
      <c r="F112" s="5" t="str">
        <f aca="false">IF(ABS(E112)&lt;0.00005,"PASS","FAIL")</f>
        <v>PASS</v>
      </c>
    </row>
    <row r="113" customFormat="false" ht="15" hidden="false" customHeight="false" outlineLevel="0" collapsed="false">
      <c r="B113" s="3" t="s">
        <v>340</v>
      </c>
      <c r="C113" s="42" t="n">
        <v>30.6671</v>
      </c>
      <c r="D113" s="43" t="n">
        <f aca="false">'Method B, Drivers'!G9</f>
        <v>30.6671091934949</v>
      </c>
      <c r="E113" s="36" t="n">
        <f aca="false">D113-C113</f>
        <v>9.19349485428711E-006</v>
      </c>
      <c r="F113" s="5" t="str">
        <f aca="false">IF(ABS(E113)&lt;0.00005,"PASS","FAIL")</f>
        <v>PASS</v>
      </c>
    </row>
    <row r="114" customFormat="false" ht="15" hidden="false" customHeight="false" outlineLevel="0" collapsed="false">
      <c r="B114" s="3" t="s">
        <v>341</v>
      </c>
      <c r="C114" s="42" t="n">
        <v>1642.8571</v>
      </c>
      <c r="D114" s="43" t="n">
        <f aca="false">'Method B, Drivers'!G10</f>
        <v>1642.85714285714</v>
      </c>
      <c r="E114" s="36" t="n">
        <f aca="false">D114-C114</f>
        <v>4.28571429438307E-005</v>
      </c>
      <c r="F114" s="5" t="str">
        <f aca="false">IF(ABS(E114)&lt;0.00005,"PASS","FAIL")</f>
        <v>PASS</v>
      </c>
    </row>
    <row r="115" customFormat="false" ht="15" hidden="false" customHeight="false" outlineLevel="0" collapsed="false">
      <c r="B115" s="3" t="s">
        <v>342</v>
      </c>
      <c r="C115" s="42" t="n">
        <v>103.2413</v>
      </c>
      <c r="D115" s="43" t="n">
        <f aca="false">'Method B, Drivers'!G11</f>
        <v>103.241296518607</v>
      </c>
      <c r="E115" s="36" t="n">
        <f aca="false">D115-C115</f>
        <v>-3.48139255379465E-006</v>
      </c>
      <c r="F115" s="5" t="str">
        <f aca="false">IF(ABS(E115)&lt;0.00005,"PASS","FAIL")</f>
        <v>PASS</v>
      </c>
    </row>
    <row r="116" customFormat="false" ht="15" hidden="false" customHeight="false" outlineLevel="0" collapsed="false">
      <c r="B116" s="6" t="s">
        <v>343</v>
      </c>
      <c r="C116" s="7"/>
      <c r="D116" s="7"/>
      <c r="E116" s="7"/>
      <c r="F116" s="7"/>
    </row>
    <row r="117" customFormat="false" ht="15" hidden="false" customHeight="false" outlineLevel="0" collapsed="false">
      <c r="B117" s="3" t="s">
        <v>344</v>
      </c>
      <c r="C117" s="15" t="n">
        <v>279000</v>
      </c>
      <c r="D117" s="37" t="n">
        <f aca="false">'Method B, Drivers'!C22</f>
        <v>279000</v>
      </c>
      <c r="E117" s="36" t="n">
        <f aca="false">D117-C117</f>
        <v>0</v>
      </c>
      <c r="F117" s="5" t="str">
        <f aca="false">IF(ABS(E117)&lt;0.5,"PASS","FAIL")</f>
        <v>PASS</v>
      </c>
    </row>
    <row r="118" customFormat="false" ht="15" hidden="false" customHeight="false" outlineLevel="0" collapsed="false">
      <c r="B118" s="3" t="s">
        <v>345</v>
      </c>
      <c r="C118" s="15" t="n">
        <v>170882</v>
      </c>
      <c r="D118" s="37" t="n">
        <f aca="false">'Method B, Drivers'!C23</f>
        <v>170881.801125704</v>
      </c>
      <c r="E118" s="36" t="n">
        <f aca="false">D118-C118</f>
        <v>-0.198874296445865</v>
      </c>
      <c r="F118" s="5" t="str">
        <f aca="false">IF(ABS(E118)&lt;0.5,"PASS","FAIL")</f>
        <v>PASS</v>
      </c>
    </row>
    <row r="119" customFormat="false" ht="15" hidden="false" customHeight="false" outlineLevel="0" collapsed="false">
      <c r="B119" s="3" t="s">
        <v>346</v>
      </c>
      <c r="C119" s="15" t="n">
        <v>1248151</v>
      </c>
      <c r="D119" s="37" t="n">
        <f aca="false">'Method B, Drivers'!C24</f>
        <v>1248151.34417524</v>
      </c>
      <c r="E119" s="36" t="n">
        <f aca="false">D119-C119</f>
        <v>0.344175240723416</v>
      </c>
      <c r="F119" s="5" t="str">
        <f aca="false">IF(ABS(E119)&lt;0.5,"PASS","FAIL")</f>
        <v>PASS</v>
      </c>
    </row>
    <row r="120" customFormat="false" ht="15" hidden="false" customHeight="false" outlineLevel="0" collapsed="false">
      <c r="B120" s="3" t="s">
        <v>347</v>
      </c>
      <c r="C120" s="15" t="n">
        <v>23000</v>
      </c>
      <c r="D120" s="37" t="n">
        <f aca="false">'Method B, Drivers'!C25</f>
        <v>23000</v>
      </c>
      <c r="E120" s="36" t="n">
        <f aca="false">D120-C120</f>
        <v>0</v>
      </c>
      <c r="F120" s="5" t="str">
        <f aca="false">IF(ABS(E120)&lt;0.5,"PASS","FAIL")</f>
        <v>PASS</v>
      </c>
    </row>
    <row r="121" customFormat="false" ht="15" hidden="false" customHeight="false" outlineLevel="0" collapsed="false">
      <c r="B121" s="3" t="s">
        <v>348</v>
      </c>
      <c r="C121" s="15" t="n">
        <v>94982</v>
      </c>
      <c r="D121" s="37" t="n">
        <f aca="false">'Method B, Drivers'!C26</f>
        <v>94981.9927971188</v>
      </c>
      <c r="E121" s="36" t="n">
        <f aca="false">D121-C121</f>
        <v>-0.00720288115553558</v>
      </c>
      <c r="F121" s="5" t="str">
        <f aca="false">IF(ABS(E121)&lt;0.5,"PASS","FAIL")</f>
        <v>PASS</v>
      </c>
    </row>
    <row r="122" customFormat="false" ht="15" hidden="false" customHeight="false" outlineLevel="0" collapsed="false">
      <c r="B122" s="3" t="s">
        <v>349</v>
      </c>
      <c r="C122" s="15" t="n">
        <v>1816015</v>
      </c>
      <c r="D122" s="37" t="n">
        <f aca="false">'Method B, Drivers'!C27</f>
        <v>1816015.13809806</v>
      </c>
      <c r="E122" s="36" t="n">
        <f aca="false">D122-C122</f>
        <v>0.138098063180223</v>
      </c>
      <c r="F122" s="5" t="str">
        <f aca="false">IF(ABS(E122)&lt;0.5,"PASS","FAIL")</f>
        <v>PASS</v>
      </c>
    </row>
    <row r="123" customFormat="false" ht="15" hidden="false" customHeight="false" outlineLevel="0" collapsed="false">
      <c r="B123" s="3" t="s">
        <v>350</v>
      </c>
      <c r="C123" s="17" t="n">
        <v>0.98</v>
      </c>
      <c r="D123" s="41" t="n">
        <f aca="false">'Method B, Drivers'!C33</f>
        <v>0.981629804377332</v>
      </c>
      <c r="E123" s="36" t="n">
        <f aca="false">D123-C123</f>
        <v>0.00162980437733151</v>
      </c>
      <c r="F123" s="5" t="str">
        <f aca="false">IF(ABS(E123)&lt;0.005,"PASS","FAIL")</f>
        <v>PASS</v>
      </c>
    </row>
    <row r="124" customFormat="false" ht="15" hidden="false" customHeight="false" outlineLevel="0" collapsed="false">
      <c r="B124" s="3" t="s">
        <v>351</v>
      </c>
      <c r="C124" s="15" t="n">
        <v>648000</v>
      </c>
      <c r="D124" s="37" t="n">
        <f aca="false">'Method B, Drivers'!D22</f>
        <v>648000</v>
      </c>
      <c r="E124" s="36" t="n">
        <f aca="false">D124-C124</f>
        <v>0</v>
      </c>
      <c r="F124" s="5" t="str">
        <f aca="false">IF(ABS(E124)&lt;0.5,"PASS","FAIL")</f>
        <v>PASS</v>
      </c>
    </row>
    <row r="125" customFormat="false" ht="15" hidden="false" customHeight="false" outlineLevel="0" collapsed="false">
      <c r="B125" s="3" t="s">
        <v>352</v>
      </c>
      <c r="C125" s="15" t="n">
        <v>390056</v>
      </c>
      <c r="D125" s="37" t="n">
        <f aca="false">'Method B, Drivers'!D23</f>
        <v>390056.285178236</v>
      </c>
      <c r="E125" s="36" t="n">
        <f aca="false">D125-C125</f>
        <v>0.285178236372303</v>
      </c>
      <c r="F125" s="5" t="str">
        <f aca="false">IF(ABS(E125)&lt;0.5,"PASS","FAIL")</f>
        <v>PASS</v>
      </c>
    </row>
    <row r="126" customFormat="false" ht="15" hidden="false" customHeight="false" outlineLevel="0" collapsed="false">
      <c r="B126" s="3" t="s">
        <v>353</v>
      </c>
      <c r="C126" s="15" t="n">
        <v>1138363</v>
      </c>
      <c r="D126" s="37" t="n">
        <f aca="false">'Method B, Drivers'!D24</f>
        <v>1138363.09326253</v>
      </c>
      <c r="E126" s="36" t="n">
        <f aca="false">D126-C126</f>
        <v>0.0932625290006399</v>
      </c>
      <c r="F126" s="5" t="str">
        <f aca="false">IF(ABS(E126)&lt;0.5,"PASS","FAIL")</f>
        <v>PASS</v>
      </c>
    </row>
    <row r="127" customFormat="false" ht="15" hidden="false" customHeight="false" outlineLevel="0" collapsed="false">
      <c r="B127" s="3" t="s">
        <v>354</v>
      </c>
      <c r="C127" s="15" t="n">
        <v>101857</v>
      </c>
      <c r="D127" s="37" t="n">
        <f aca="false">'Method B, Drivers'!D25</f>
        <v>101857.142857143</v>
      </c>
      <c r="E127" s="36" t="n">
        <f aca="false">D127-C127</f>
        <v>0.142857142855064</v>
      </c>
      <c r="F127" s="5" t="str">
        <f aca="false">IF(ABS(E127)&lt;0.5,"PASS","FAIL")</f>
        <v>PASS</v>
      </c>
    </row>
    <row r="128" customFormat="false" ht="15" hidden="false" customHeight="false" outlineLevel="0" collapsed="false">
      <c r="B128" s="3" t="s">
        <v>355</v>
      </c>
      <c r="C128" s="15" t="n">
        <v>216807</v>
      </c>
      <c r="D128" s="37" t="n">
        <f aca="false">'Method B, Drivers'!D26</f>
        <v>216806.722689076</v>
      </c>
      <c r="E128" s="36" t="n">
        <f aca="false">D128-C128</f>
        <v>-0.277310924371704</v>
      </c>
      <c r="F128" s="5" t="str">
        <f aca="false">IF(ABS(E128)&lt;0.5,"PASS","FAIL")</f>
        <v>PASS</v>
      </c>
    </row>
    <row r="129" customFormat="false" ht="15" hidden="false" customHeight="false" outlineLevel="0" collapsed="false">
      <c r="B129" s="3" t="s">
        <v>356</v>
      </c>
      <c r="C129" s="15" t="n">
        <v>2495083</v>
      </c>
      <c r="D129" s="37" t="n">
        <f aca="false">'Method B, Drivers'!D27</f>
        <v>2495083.24398698</v>
      </c>
      <c r="E129" s="36" t="n">
        <f aca="false">D129-C129</f>
        <v>0.243986983783543</v>
      </c>
      <c r="F129" s="5" t="str">
        <f aca="false">IF(ABS(E129)&lt;0.5,"PASS","FAIL")</f>
        <v>PASS</v>
      </c>
    </row>
    <row r="130" customFormat="false" ht="15" hidden="false" customHeight="false" outlineLevel="0" collapsed="false">
      <c r="B130" s="3" t="s">
        <v>357</v>
      </c>
      <c r="C130" s="17" t="n">
        <v>3.9</v>
      </c>
      <c r="D130" s="41" t="n">
        <f aca="false">'Method B, Drivers'!D33</f>
        <v>3.89856756872966</v>
      </c>
      <c r="E130" s="36" t="n">
        <f aca="false">D130-C130</f>
        <v>-0.00143243127033754</v>
      </c>
      <c r="F130" s="5" t="str">
        <f aca="false">IF(ABS(E130)&lt;0.005,"PASS","FAIL")</f>
        <v>PASS</v>
      </c>
    </row>
    <row r="131" customFormat="false" ht="15" hidden="false" customHeight="false" outlineLevel="0" collapsed="false">
      <c r="B131" s="3" t="s">
        <v>358</v>
      </c>
      <c r="C131" s="15" t="n">
        <v>1062000</v>
      </c>
      <c r="D131" s="37" t="n">
        <f aca="false">'Method B, Drivers'!E22</f>
        <v>1062000</v>
      </c>
      <c r="E131" s="36" t="n">
        <f aca="false">D131-C131</f>
        <v>0</v>
      </c>
      <c r="F131" s="5" t="str">
        <f aca="false">IF(ABS(E131)&lt;0.5,"PASS","FAIL")</f>
        <v>PASS</v>
      </c>
    </row>
    <row r="132" customFormat="false" ht="15" hidden="false" customHeight="false" outlineLevel="0" collapsed="false">
      <c r="B132" s="3" t="s">
        <v>359</v>
      </c>
      <c r="C132" s="15" t="n">
        <v>609231</v>
      </c>
      <c r="D132" s="37" t="n">
        <f aca="false">'Method B, Drivers'!E23</f>
        <v>609230.769230769</v>
      </c>
      <c r="E132" s="36" t="n">
        <f aca="false">D132-C132</f>
        <v>-0.230769230751321</v>
      </c>
      <c r="F132" s="5" t="str">
        <f aca="false">IF(ABS(E132)&lt;0.5,"PASS","FAIL")</f>
        <v>PASS</v>
      </c>
    </row>
    <row r="133" customFormat="false" ht="15" hidden="false" customHeight="false" outlineLevel="0" collapsed="false">
      <c r="B133" s="3" t="s">
        <v>360</v>
      </c>
      <c r="C133" s="15" t="n">
        <v>1049428</v>
      </c>
      <c r="D133" s="37" t="n">
        <f aca="false">'Method B, Drivers'!E24</f>
        <v>1049428.47660139</v>
      </c>
      <c r="E133" s="36" t="n">
        <f aca="false">D133-C133</f>
        <v>0.476601393893361</v>
      </c>
      <c r="F133" s="5" t="str">
        <f aca="false">IF(ABS(E133)&lt;0.5,"PASS","FAIL")</f>
        <v>PASS</v>
      </c>
    </row>
    <row r="134" customFormat="false" ht="15" hidden="false" customHeight="false" outlineLevel="0" collapsed="false">
      <c r="B134" s="3" t="s">
        <v>361</v>
      </c>
      <c r="C134" s="15" t="n">
        <v>351571</v>
      </c>
      <c r="D134" s="37" t="n">
        <f aca="false">'Method B, Drivers'!E25</f>
        <v>351571.428571429</v>
      </c>
      <c r="E134" s="36" t="n">
        <f aca="false">D134-C134</f>
        <v>0.428571428579744</v>
      </c>
      <c r="F134" s="5" t="str">
        <f aca="false">IF(ABS(E134)&lt;0.5,"PASS","FAIL")</f>
        <v>PASS</v>
      </c>
    </row>
    <row r="135" customFormat="false" ht="15" hidden="false" customHeight="false" outlineLevel="0" collapsed="false">
      <c r="B135" s="3" t="s">
        <v>362</v>
      </c>
      <c r="C135" s="15" t="n">
        <v>507947</v>
      </c>
      <c r="D135" s="37" t="n">
        <f aca="false">'Method B, Drivers'!E26</f>
        <v>507947.178871549</v>
      </c>
      <c r="E135" s="36" t="n">
        <f aca="false">D135-C135</f>
        <v>0.17887154861819</v>
      </c>
      <c r="F135" s="5" t="str">
        <f aca="false">IF(ABS(E135)&lt;0.5,"PASS","FAIL")</f>
        <v>PASS</v>
      </c>
    </row>
    <row r="136" customFormat="false" ht="15" hidden="false" customHeight="false" outlineLevel="0" collapsed="false">
      <c r="B136" s="3" t="s">
        <v>363</v>
      </c>
      <c r="C136" s="15" t="n">
        <v>3580178</v>
      </c>
      <c r="D136" s="37" t="n">
        <f aca="false">'Method B, Drivers'!E27</f>
        <v>3580177.85327514</v>
      </c>
      <c r="E136" s="36" t="n">
        <f aca="false">D136-C136</f>
        <v>-0.146724859718233</v>
      </c>
      <c r="F136" s="5" t="str">
        <f aca="false">IF(ABS(E136)&lt;0.5,"PASS","FAIL")</f>
        <v>PASS</v>
      </c>
    </row>
    <row r="137" customFormat="false" ht="15" hidden="false" customHeight="false" outlineLevel="0" collapsed="false">
      <c r="B137" s="3" t="s">
        <v>364</v>
      </c>
      <c r="C137" s="17" t="n">
        <v>30.34</v>
      </c>
      <c r="D137" s="41" t="n">
        <f aca="false">'Method B, Drivers'!E33</f>
        <v>30.3404902819927</v>
      </c>
      <c r="E137" s="36" t="n">
        <f aca="false">D137-C137</f>
        <v>0.000490281992714614</v>
      </c>
      <c r="F137" s="5" t="str">
        <f aca="false">IF(ABS(E137)&lt;0.005,"PASS","FAIL")</f>
        <v>PASS</v>
      </c>
    </row>
    <row r="138" customFormat="false" ht="15" hidden="false" customHeight="false" outlineLevel="0" collapsed="false">
      <c r="B138" s="3" t="s">
        <v>365</v>
      </c>
      <c r="C138" s="15" t="n">
        <v>1521000</v>
      </c>
      <c r="D138" s="37" t="n">
        <f aca="false">'Method B, Drivers'!F22</f>
        <v>1521000</v>
      </c>
      <c r="E138" s="36" t="n">
        <f aca="false">D138-C138</f>
        <v>0</v>
      </c>
      <c r="F138" s="5" t="str">
        <f aca="false">IF(ABS(E138)&lt;0.5,"PASS","FAIL")</f>
        <v>PASS</v>
      </c>
    </row>
    <row r="139" customFormat="false" ht="15" hidden="false" customHeight="false" outlineLevel="0" collapsed="false">
      <c r="B139" s="3" t="s">
        <v>366</v>
      </c>
      <c r="C139" s="15" t="n">
        <v>809831</v>
      </c>
      <c r="D139" s="37" t="n">
        <f aca="false">'Method B, Drivers'!F23</f>
        <v>809831.144465291</v>
      </c>
      <c r="E139" s="36" t="n">
        <f aca="false">D139-C139</f>
        <v>0.144465290824883</v>
      </c>
      <c r="F139" s="5" t="str">
        <f aca="false">IF(ABS(E139)&lt;0.5,"PASS","FAIL")</f>
        <v>PASS</v>
      </c>
    </row>
    <row r="140" customFormat="false" ht="15" hidden="false" customHeight="false" outlineLevel="0" collapsed="false">
      <c r="B140" s="3" t="s">
        <v>367</v>
      </c>
      <c r="C140" s="15" t="n">
        <v>1184057</v>
      </c>
      <c r="D140" s="37" t="n">
        <f aca="false">'Method B, Drivers'!F24</f>
        <v>1184057.08596084</v>
      </c>
      <c r="E140" s="36" t="n">
        <f aca="false">D140-C140</f>
        <v>0.0859608363825828</v>
      </c>
      <c r="F140" s="5" t="str">
        <f aca="false">IF(ABS(E140)&lt;0.5,"PASS","FAIL")</f>
        <v>PASS</v>
      </c>
    </row>
    <row r="141" customFormat="false" ht="15" hidden="false" customHeight="false" outlineLevel="0" collapsed="false">
      <c r="B141" s="3" t="s">
        <v>368</v>
      </c>
      <c r="C141" s="15" t="n">
        <v>1133571</v>
      </c>
      <c r="D141" s="37" t="n">
        <f aca="false">'Method B, Drivers'!F25</f>
        <v>1133571.42857143</v>
      </c>
      <c r="E141" s="36" t="n">
        <f aca="false">D141-C141</f>
        <v>0.428571428637952</v>
      </c>
      <c r="F141" s="5" t="str">
        <f aca="false">IF(ABS(E141)&lt;0.5,"PASS","FAIL")</f>
        <v>PASS</v>
      </c>
    </row>
    <row r="142" customFormat="false" ht="15" hidden="false" customHeight="false" outlineLevel="0" collapsed="false">
      <c r="B142" s="3" t="s">
        <v>369</v>
      </c>
      <c r="C142" s="15" t="n">
        <v>900264</v>
      </c>
      <c r="D142" s="37" t="n">
        <f aca="false">'Method B, Drivers'!F26</f>
        <v>900264.105642257</v>
      </c>
      <c r="E142" s="36" t="n">
        <f aca="false">D142-C142</f>
        <v>0.10564225690905</v>
      </c>
      <c r="F142" s="5" t="str">
        <f aca="false">IF(ABS(E142)&lt;0.5,"PASS","FAIL")</f>
        <v>PASS</v>
      </c>
    </row>
    <row r="143" customFormat="false" ht="15" hidden="false" customHeight="false" outlineLevel="0" collapsed="false">
      <c r="B143" s="3" t="s">
        <v>370</v>
      </c>
      <c r="C143" s="15" t="n">
        <v>5548724</v>
      </c>
      <c r="D143" s="37" t="n">
        <f aca="false">'Method B, Drivers'!F27</f>
        <v>5548723.76463981</v>
      </c>
      <c r="E143" s="36" t="n">
        <f aca="false">D143-C143</f>
        <v>-0.235360186547041</v>
      </c>
      <c r="F143" s="5" t="str">
        <f aca="false">IF(ABS(E143)&lt;0.5,"PASS","FAIL")</f>
        <v>PASS</v>
      </c>
    </row>
    <row r="144" customFormat="false" ht="15" hidden="false" customHeight="false" outlineLevel="0" collapsed="false">
      <c r="B144" s="3" t="s">
        <v>371</v>
      </c>
      <c r="C144" s="17" t="n">
        <v>284.55</v>
      </c>
      <c r="D144" s="41" t="n">
        <f aca="false">'Method B, Drivers'!F33</f>
        <v>284.549936648196</v>
      </c>
      <c r="E144" s="36" t="n">
        <f aca="false">D144-C144</f>
        <v>-6.33518044423909E-005</v>
      </c>
      <c r="F144" s="5" t="str">
        <f aca="false">IF(ABS(E144)&lt;0.005,"PASS","FAIL")</f>
        <v>PASS</v>
      </c>
    </row>
    <row r="145" customFormat="false" ht="15" hidden="false" customHeight="false" outlineLevel="0" collapsed="false">
      <c r="B145" s="3" t="s">
        <v>372</v>
      </c>
      <c r="C145" s="15" t="n">
        <v>3510000</v>
      </c>
      <c r="D145" s="37" t="n">
        <f aca="false">'Method B, Drivers'!G22</f>
        <v>3510000</v>
      </c>
      <c r="E145" s="36" t="n">
        <f aca="false">D145-C145</f>
        <v>0</v>
      </c>
      <c r="F145" s="5" t="str">
        <f aca="false">IF(ABS(E145)&lt;0.5,"PASS","FAIL")</f>
        <v>PASS</v>
      </c>
    </row>
    <row r="146" customFormat="false" ht="15" hidden="false" customHeight="false" outlineLevel="0" collapsed="false">
      <c r="B146" s="3" t="s">
        <v>373</v>
      </c>
      <c r="C146" s="15" t="n">
        <v>1980000</v>
      </c>
      <c r="D146" s="37" t="n">
        <f aca="false">'Method B, Drivers'!G23</f>
        <v>1980000</v>
      </c>
      <c r="E146" s="36" t="n">
        <f aca="false">D146-C146</f>
        <v>0</v>
      </c>
      <c r="F146" s="5" t="str">
        <f aca="false">IF(ABS(E146)&lt;0.5,"PASS","FAIL")</f>
        <v>PASS</v>
      </c>
    </row>
    <row r="147" customFormat="false" ht="15" hidden="false" customHeight="false" outlineLevel="0" collapsed="false">
      <c r="B147" s="3" t="s">
        <v>374</v>
      </c>
      <c r="C147" s="15" t="n">
        <v>4620000</v>
      </c>
      <c r="D147" s="37" t="n">
        <f aca="false">'Method B, Drivers'!G24</f>
        <v>4620000</v>
      </c>
      <c r="E147" s="36" t="n">
        <f aca="false">D147-C147</f>
        <v>0</v>
      </c>
      <c r="F147" s="5" t="str">
        <f aca="false">IF(ABS(E147)&lt;0.5,"PASS","FAIL")</f>
        <v>PASS</v>
      </c>
    </row>
    <row r="148" customFormat="false" ht="15" hidden="false" customHeight="false" outlineLevel="0" collapsed="false">
      <c r="B148" s="3" t="s">
        <v>375</v>
      </c>
      <c r="C148" s="15" t="n">
        <v>1610000</v>
      </c>
      <c r="D148" s="37" t="n">
        <f aca="false">'Method B, Drivers'!G25</f>
        <v>1610000</v>
      </c>
      <c r="E148" s="36" t="n">
        <f aca="false">D148-C148</f>
        <v>0</v>
      </c>
      <c r="F148" s="5" t="str">
        <f aca="false">IF(ABS(E148)&lt;0.5,"PASS","FAIL")</f>
        <v>PASS</v>
      </c>
    </row>
    <row r="149" customFormat="false" ht="15" hidden="false" customHeight="false" outlineLevel="0" collapsed="false">
      <c r="B149" s="3" t="s">
        <v>376</v>
      </c>
      <c r="C149" s="15" t="n">
        <v>1720000</v>
      </c>
      <c r="D149" s="37" t="n">
        <f aca="false">'Method B, Drivers'!G26</f>
        <v>1720000</v>
      </c>
      <c r="E149" s="36" t="n">
        <f aca="false">D149-C149</f>
        <v>0</v>
      </c>
      <c r="F149" s="5" t="str">
        <f aca="false">IF(ABS(E149)&lt;0.5,"PASS","FAIL")</f>
        <v>PASS</v>
      </c>
    </row>
    <row r="150" customFormat="false" ht="15" hidden="false" customHeight="false" outlineLevel="0" collapsed="false">
      <c r="B150" s="6" t="s">
        <v>377</v>
      </c>
      <c r="C150" s="7"/>
      <c r="D150" s="7"/>
      <c r="E150" s="7"/>
      <c r="F150" s="7"/>
    </row>
    <row r="151" customFormat="false" ht="15" hidden="false" customHeight="false" outlineLevel="0" collapsed="false">
      <c r="B151" s="3" t="s">
        <v>378</v>
      </c>
      <c r="C151" s="17" t="n">
        <v>2.95</v>
      </c>
      <c r="D151" s="41" t="n">
        <f aca="false">'Method B, Drivers'!C31</f>
        <v>2.95</v>
      </c>
      <c r="E151" s="36" t="n">
        <f aca="false">D151-C151</f>
        <v>0</v>
      </c>
      <c r="F151" s="5" t="str">
        <f aca="false">IF(ABS(E151)&lt;0.005,"PASS","FAIL")</f>
        <v>PASS</v>
      </c>
    </row>
    <row r="152" customFormat="false" ht="15" hidden="false" customHeight="false" outlineLevel="0" collapsed="false">
      <c r="B152" s="3" t="s">
        <v>379</v>
      </c>
      <c r="C152" s="17" t="n">
        <v>0.94</v>
      </c>
      <c r="D152" s="41" t="n">
        <f aca="false">'Method B, Drivers'!C32</f>
        <v>0.942</v>
      </c>
      <c r="E152" s="36" t="n">
        <f aca="false">D152-C152</f>
        <v>0.002</v>
      </c>
      <c r="F152" s="5" t="str">
        <f aca="false">IF(ABS(E152)&lt;0.005,"PASS","FAIL")</f>
        <v>PASS</v>
      </c>
    </row>
    <row r="153" customFormat="false" ht="15" hidden="false" customHeight="false" outlineLevel="0" collapsed="false">
      <c r="B153" s="3" t="s">
        <v>350</v>
      </c>
      <c r="C153" s="17" t="n">
        <v>0.98</v>
      </c>
      <c r="D153" s="41" t="n">
        <f aca="false">'Method B, Drivers'!C33</f>
        <v>0.981629804377332</v>
      </c>
      <c r="E153" s="36" t="n">
        <f aca="false">D153-C153</f>
        <v>0.00162980437733151</v>
      </c>
      <c r="F153" s="5" t="str">
        <f aca="false">IF(ABS(E153)&lt;0.005,"PASS","FAIL")</f>
        <v>PASS</v>
      </c>
    </row>
    <row r="154" customFormat="false" ht="15" hidden="false" customHeight="false" outlineLevel="0" collapsed="false">
      <c r="B154" s="3" t="s">
        <v>380</v>
      </c>
      <c r="C154" s="17" t="n">
        <v>4.87</v>
      </c>
      <c r="D154" s="41" t="n">
        <f aca="false">'Method B, Drivers'!C34</f>
        <v>4.87362980437733</v>
      </c>
      <c r="E154" s="36" t="n">
        <f aca="false">D154-C154</f>
        <v>0.00362980437733196</v>
      </c>
      <c r="F154" s="5" t="str">
        <f aca="false">IF(ABS(E154)&lt;0.005,"PASS","FAIL")</f>
        <v>PASS</v>
      </c>
    </row>
    <row r="155" customFormat="false" ht="15" hidden="false" customHeight="false" outlineLevel="0" collapsed="false">
      <c r="B155" s="3" t="s">
        <v>381</v>
      </c>
      <c r="C155" s="17" t="n">
        <v>9.2</v>
      </c>
      <c r="D155" s="41" t="n">
        <f aca="false">'Method B, Drivers'!C35</f>
        <v>9.2</v>
      </c>
      <c r="E155" s="36" t="n">
        <f aca="false">D155-C155</f>
        <v>0</v>
      </c>
      <c r="F155" s="5" t="str">
        <f aca="false">IF(ABS(E155)&lt;0.005,"PASS","FAIL")</f>
        <v>PASS</v>
      </c>
    </row>
    <row r="156" customFormat="false" ht="15" hidden="false" customHeight="false" outlineLevel="0" collapsed="false">
      <c r="B156" s="3" t="s">
        <v>382</v>
      </c>
      <c r="C156" s="17" t="n">
        <v>4.33</v>
      </c>
      <c r="D156" s="41" t="n">
        <f aca="false">'Method B, Drivers'!C36</f>
        <v>4.32637019562267</v>
      </c>
      <c r="E156" s="36" t="n">
        <f aca="false">D156-C156</f>
        <v>-0.00362980437733285</v>
      </c>
      <c r="F156" s="5" t="str">
        <f aca="false">IF(ABS(E156)&lt;0.005,"PASS","FAIL")</f>
        <v>PASS</v>
      </c>
    </row>
    <row r="157" customFormat="false" ht="15" hidden="false" customHeight="false" outlineLevel="0" collapsed="false">
      <c r="B157" s="3" t="s">
        <v>383</v>
      </c>
      <c r="C157" s="38" t="n">
        <v>0.47</v>
      </c>
      <c r="D157" s="39" t="n">
        <f aca="false">'Method B, Drivers'!C37</f>
        <v>0.470257629958986</v>
      </c>
      <c r="E157" s="36" t="n">
        <f aca="false">D157-C157</f>
        <v>0.00025762995898565</v>
      </c>
      <c r="F157" s="5" t="str">
        <f aca="false">IF(ABS(E157)&lt;0.0005,"PASS","FAIL")</f>
        <v>PASS</v>
      </c>
    </row>
    <row r="158" customFormat="false" ht="15" hidden="false" customHeight="false" outlineLevel="0" collapsed="false">
      <c r="B158" s="3" t="s">
        <v>384</v>
      </c>
      <c r="C158" s="17" t="n">
        <v>8.1</v>
      </c>
      <c r="D158" s="41" t="n">
        <f aca="false">'Method B, Drivers'!D31</f>
        <v>8.1</v>
      </c>
      <c r="E158" s="36" t="n">
        <f aca="false">D158-C158</f>
        <v>0</v>
      </c>
      <c r="F158" s="5" t="str">
        <f aca="false">IF(ABS(E158)&lt;0.005,"PASS","FAIL")</f>
        <v>PASS</v>
      </c>
    </row>
    <row r="159" customFormat="false" ht="15" hidden="false" customHeight="false" outlineLevel="0" collapsed="false">
      <c r="B159" s="3" t="s">
        <v>385</v>
      </c>
      <c r="C159" s="17" t="n">
        <v>1.95</v>
      </c>
      <c r="D159" s="41" t="n">
        <f aca="false">'Method B, Drivers'!D32</f>
        <v>1.9468</v>
      </c>
      <c r="E159" s="36" t="n">
        <f aca="false">D159-C159</f>
        <v>-0.00320000000000009</v>
      </c>
      <c r="F159" s="5" t="str">
        <f aca="false">IF(ABS(E159)&lt;0.005,"PASS","FAIL")</f>
        <v>PASS</v>
      </c>
    </row>
    <row r="160" customFormat="false" ht="15" hidden="false" customHeight="false" outlineLevel="0" collapsed="false">
      <c r="B160" s="3" t="s">
        <v>357</v>
      </c>
      <c r="C160" s="17" t="n">
        <v>3.9</v>
      </c>
      <c r="D160" s="41" t="n">
        <f aca="false">'Method B, Drivers'!D33</f>
        <v>3.89856756872966</v>
      </c>
      <c r="E160" s="36" t="n">
        <f aca="false">D160-C160</f>
        <v>-0.00143243127033754</v>
      </c>
      <c r="F160" s="5" t="str">
        <f aca="false">IF(ABS(E160)&lt;0.005,"PASS","FAIL")</f>
        <v>PASS</v>
      </c>
    </row>
    <row r="161" customFormat="false" ht="15" hidden="false" customHeight="false" outlineLevel="0" collapsed="false">
      <c r="B161" s="3" t="s">
        <v>386</v>
      </c>
      <c r="C161" s="17" t="n">
        <v>13.95</v>
      </c>
      <c r="D161" s="41" t="n">
        <f aca="false">'Method B, Drivers'!D34</f>
        <v>13.9453675687297</v>
      </c>
      <c r="E161" s="36" t="n">
        <f aca="false">D161-C161</f>
        <v>-0.00463243127033763</v>
      </c>
      <c r="F161" s="5" t="str">
        <f aca="false">IF(ABS(E161)&lt;0.005,"PASS","FAIL")</f>
        <v>PASS</v>
      </c>
    </row>
    <row r="162" customFormat="false" ht="15" hidden="false" customHeight="false" outlineLevel="0" collapsed="false">
      <c r="B162" s="3" t="s">
        <v>387</v>
      </c>
      <c r="C162" s="17" t="n">
        <v>23.5</v>
      </c>
      <c r="D162" s="41" t="n">
        <f aca="false">'Method B, Drivers'!D35</f>
        <v>23.5</v>
      </c>
      <c r="E162" s="36" t="n">
        <f aca="false">D162-C162</f>
        <v>0</v>
      </c>
      <c r="F162" s="5" t="str">
        <f aca="false">IF(ABS(E162)&lt;0.005,"PASS","FAIL")</f>
        <v>PASS</v>
      </c>
    </row>
    <row r="163" customFormat="false" ht="15" hidden="false" customHeight="false" outlineLevel="0" collapsed="false">
      <c r="B163" s="3" t="s">
        <v>388</v>
      </c>
      <c r="C163" s="17" t="n">
        <v>9.55</v>
      </c>
      <c r="D163" s="41" t="n">
        <f aca="false">'Method B, Drivers'!D36</f>
        <v>9.55463243127034</v>
      </c>
      <c r="E163" s="36" t="n">
        <f aca="false">D163-C163</f>
        <v>0.00463243127033763</v>
      </c>
      <c r="F163" s="5" t="str">
        <f aca="false">IF(ABS(E163)&lt;0.005,"PASS","FAIL")</f>
        <v>PASS</v>
      </c>
    </row>
    <row r="164" customFormat="false" ht="15" hidden="false" customHeight="false" outlineLevel="0" collapsed="false">
      <c r="B164" s="3" t="s">
        <v>389</v>
      </c>
      <c r="C164" s="38" t="n">
        <v>0.407</v>
      </c>
      <c r="D164" s="39" t="n">
        <f aca="false">'Method B, Drivers'!D37</f>
        <v>0.406580103458312</v>
      </c>
      <c r="E164" s="36" t="n">
        <f aca="false">D164-C164</f>
        <v>-0.000419896541687725</v>
      </c>
      <c r="F164" s="5" t="str">
        <f aca="false">IF(ABS(E164)&lt;0.0005,"PASS","FAIL")</f>
        <v>PASS</v>
      </c>
    </row>
    <row r="165" customFormat="false" ht="15" hidden="false" customHeight="false" outlineLevel="0" collapsed="false">
      <c r="B165" s="3" t="s">
        <v>390</v>
      </c>
      <c r="C165" s="17" t="n">
        <v>26.5</v>
      </c>
      <c r="D165" s="41" t="n">
        <f aca="false">'Method B, Drivers'!E31</f>
        <v>26.5</v>
      </c>
      <c r="E165" s="36" t="n">
        <f aca="false">D165-C165</f>
        <v>0</v>
      </c>
      <c r="F165" s="5" t="str">
        <f aca="false">IF(ABS(E165)&lt;0.005,"PASS","FAIL")</f>
        <v>PASS</v>
      </c>
    </row>
    <row r="166" customFormat="false" ht="15" hidden="false" customHeight="false" outlineLevel="0" collapsed="false">
      <c r="B166" s="3" t="s">
        <v>391</v>
      </c>
      <c r="C166" s="17" t="n">
        <v>7.38</v>
      </c>
      <c r="D166" s="41" t="n">
        <f aca="false">'Method B, Drivers'!E32</f>
        <v>7.379</v>
      </c>
      <c r="E166" s="36" t="n">
        <f aca="false">D166-C166</f>
        <v>-0.00100000000000033</v>
      </c>
      <c r="F166" s="5" t="str">
        <f aca="false">IF(ABS(E166)&lt;0.005,"PASS","FAIL")</f>
        <v>PASS</v>
      </c>
    </row>
    <row r="167" customFormat="false" ht="15" hidden="false" customHeight="false" outlineLevel="0" collapsed="false">
      <c r="B167" s="3" t="s">
        <v>364</v>
      </c>
      <c r="C167" s="17" t="n">
        <v>30.34</v>
      </c>
      <c r="D167" s="41" t="n">
        <f aca="false">'Method B, Drivers'!E33</f>
        <v>30.3404902819927</v>
      </c>
      <c r="E167" s="36" t="n">
        <f aca="false">D167-C167</f>
        <v>0.000490281992714614</v>
      </c>
      <c r="F167" s="5" t="str">
        <f aca="false">IF(ABS(E167)&lt;0.005,"PASS","FAIL")</f>
        <v>PASS</v>
      </c>
    </row>
    <row r="168" customFormat="false" ht="15" hidden="false" customHeight="false" outlineLevel="0" collapsed="false">
      <c r="B168" s="3" t="s">
        <v>392</v>
      </c>
      <c r="C168" s="17" t="n">
        <v>64.22</v>
      </c>
      <c r="D168" s="41" t="n">
        <f aca="false">'Method B, Drivers'!E34</f>
        <v>64.2194902819927</v>
      </c>
      <c r="E168" s="36" t="n">
        <f aca="false">D168-C168</f>
        <v>-0.000509718007293714</v>
      </c>
      <c r="F168" s="5" t="str">
        <f aca="false">IF(ABS(E168)&lt;0.005,"PASS","FAIL")</f>
        <v>PASS</v>
      </c>
    </row>
    <row r="169" customFormat="false" ht="15" hidden="false" customHeight="false" outlineLevel="0" collapsed="false">
      <c r="B169" s="3" t="s">
        <v>393</v>
      </c>
      <c r="C169" s="17" t="n">
        <v>78</v>
      </c>
      <c r="D169" s="41" t="n">
        <f aca="false">'Method B, Drivers'!E35</f>
        <v>78</v>
      </c>
      <c r="E169" s="36" t="n">
        <f aca="false">D169-C169</f>
        <v>0</v>
      </c>
      <c r="F169" s="5" t="str">
        <f aca="false">IF(ABS(E169)&lt;0.005,"PASS","FAIL")</f>
        <v>PASS</v>
      </c>
    </row>
    <row r="170" customFormat="false" ht="15" hidden="false" customHeight="false" outlineLevel="0" collapsed="false">
      <c r="B170" s="3" t="s">
        <v>394</v>
      </c>
      <c r="C170" s="17" t="n">
        <v>13.78</v>
      </c>
      <c r="D170" s="41" t="n">
        <f aca="false">'Method B, Drivers'!E36</f>
        <v>13.7805097180073</v>
      </c>
      <c r="E170" s="36" t="n">
        <f aca="false">D170-C170</f>
        <v>0.00050971800729549</v>
      </c>
      <c r="F170" s="5" t="str">
        <f aca="false">IF(ABS(E170)&lt;0.005,"PASS","FAIL")</f>
        <v>PASS</v>
      </c>
    </row>
    <row r="171" customFormat="false" ht="15" hidden="false" customHeight="false" outlineLevel="0" collapsed="false">
      <c r="B171" s="3" t="s">
        <v>395</v>
      </c>
      <c r="C171" s="38" t="n">
        <v>0.177</v>
      </c>
      <c r="D171" s="39" t="n">
        <f aca="false">'Method B, Drivers'!E37</f>
        <v>0.176673201512914</v>
      </c>
      <c r="E171" s="36" t="n">
        <f aca="false">D171-C171</f>
        <v>-0.000326798487085944</v>
      </c>
      <c r="F171" s="5" t="str">
        <f aca="false">IF(ABS(E171)&lt;0.0005,"PASS","FAIL")</f>
        <v>PASS</v>
      </c>
    </row>
    <row r="172" customFormat="false" ht="15" hidden="false" customHeight="false" outlineLevel="0" collapsed="false">
      <c r="B172" s="3" t="s">
        <v>396</v>
      </c>
      <c r="C172" s="17" t="n">
        <v>104</v>
      </c>
      <c r="D172" s="41" t="n">
        <f aca="false">'Method B, Drivers'!F31</f>
        <v>104</v>
      </c>
      <c r="E172" s="36" t="n">
        <f aca="false">D172-C172</f>
        <v>0</v>
      </c>
      <c r="F172" s="5" t="str">
        <f aca="false">IF(ABS(E172)&lt;0.005,"PASS","FAIL")</f>
        <v>PASS</v>
      </c>
    </row>
    <row r="173" customFormat="false" ht="15" hidden="false" customHeight="false" outlineLevel="0" collapsed="false">
      <c r="B173" s="3" t="s">
        <v>397</v>
      </c>
      <c r="C173" s="17" t="n">
        <v>48.36</v>
      </c>
      <c r="D173" s="41" t="n">
        <f aca="false">'Method B, Drivers'!F32</f>
        <v>48.356</v>
      </c>
      <c r="E173" s="36" t="n">
        <f aca="false">D173-C173</f>
        <v>-0.00399999999999778</v>
      </c>
      <c r="F173" s="5" t="str">
        <f aca="false">IF(ABS(E173)&lt;0.005,"PASS","FAIL")</f>
        <v>PASS</v>
      </c>
    </row>
    <row r="174" customFormat="false" ht="15" hidden="false" customHeight="false" outlineLevel="0" collapsed="false">
      <c r="B174" s="3" t="s">
        <v>371</v>
      </c>
      <c r="C174" s="17" t="n">
        <v>284.55</v>
      </c>
      <c r="D174" s="41" t="n">
        <f aca="false">'Method B, Drivers'!F33</f>
        <v>284.549936648196</v>
      </c>
      <c r="E174" s="36" t="n">
        <f aca="false">D174-C174</f>
        <v>-6.33518044423909E-005</v>
      </c>
      <c r="F174" s="5" t="str">
        <f aca="false">IF(ABS(E174)&lt;0.005,"PASS","FAIL")</f>
        <v>PASS</v>
      </c>
    </row>
    <row r="175" customFormat="false" ht="15" hidden="false" customHeight="false" outlineLevel="0" collapsed="false">
      <c r="B175" s="3" t="s">
        <v>398</v>
      </c>
      <c r="C175" s="17" t="n">
        <v>436.91</v>
      </c>
      <c r="D175" s="41" t="n">
        <f aca="false">'Method B, Drivers'!F34</f>
        <v>436.905936648196</v>
      </c>
      <c r="E175" s="36" t="n">
        <f aca="false">D175-C175</f>
        <v>-0.00406335180446149</v>
      </c>
      <c r="F175" s="5" t="str">
        <f aca="false">IF(ABS(E175)&lt;0.005,"PASS","FAIL")</f>
        <v>PASS</v>
      </c>
    </row>
    <row r="176" customFormat="false" ht="15" hidden="false" customHeight="false" outlineLevel="0" collapsed="false">
      <c r="B176" s="3" t="s">
        <v>399</v>
      </c>
      <c r="C176" s="17" t="n">
        <v>348</v>
      </c>
      <c r="D176" s="41" t="n">
        <f aca="false">'Method B, Drivers'!F35</f>
        <v>348</v>
      </c>
      <c r="E176" s="36" t="n">
        <f aca="false">D176-C176</f>
        <v>0</v>
      </c>
      <c r="F176" s="5" t="str">
        <f aca="false">IF(ABS(E176)&lt;0.005,"PASS","FAIL")</f>
        <v>PASS</v>
      </c>
    </row>
    <row r="177" customFormat="false" ht="15" hidden="false" customHeight="false" outlineLevel="0" collapsed="false">
      <c r="B177" s="3" t="s">
        <v>400</v>
      </c>
      <c r="C177" s="17" t="n">
        <v>-88.91</v>
      </c>
      <c r="D177" s="41" t="n">
        <f aca="false">'Method B, Drivers'!F36</f>
        <v>-88.9059366481956</v>
      </c>
      <c r="E177" s="36" t="n">
        <f aca="false">D177-C177</f>
        <v>0.00406335180443307</v>
      </c>
      <c r="F177" s="5" t="str">
        <f aca="false">IF(ABS(E177)&lt;0.005,"PASS","FAIL")</f>
        <v>PASS</v>
      </c>
    </row>
    <row r="178" customFormat="false" ht="15" hidden="false" customHeight="false" outlineLevel="0" collapsed="false">
      <c r="B178" s="3" t="s">
        <v>401</v>
      </c>
      <c r="C178" s="38" t="n">
        <v>-0.255</v>
      </c>
      <c r="D178" s="39" t="n">
        <f aca="false">'Method B, Drivers'!F37</f>
        <v>-0.255476829448838</v>
      </c>
      <c r="E178" s="36" t="n">
        <f aca="false">D178-C178</f>
        <v>-0.000476829448837812</v>
      </c>
      <c r="F178" s="5" t="str">
        <f aca="false">IF(ABS(E178)&lt;0.0005,"PASS","FAIL")</f>
        <v>PASS</v>
      </c>
    </row>
    <row r="179" customFormat="false" ht="15" hidden="false" customHeight="false" outlineLevel="0" collapsed="false">
      <c r="B179" s="6" t="s">
        <v>402</v>
      </c>
      <c r="C179" s="7"/>
      <c r="D179" s="7"/>
      <c r="E179" s="7"/>
      <c r="F179" s="7"/>
    </row>
    <row r="180" customFormat="false" ht="15" hidden="false" customHeight="false" outlineLevel="0" collapsed="false">
      <c r="B180" s="3" t="s">
        <v>403</v>
      </c>
      <c r="C180" s="17" t="n">
        <v>6.53</v>
      </c>
      <c r="D180" s="41" t="n">
        <f aca="false">'The Migration'!C9</f>
        <v>6.52832797175363</v>
      </c>
      <c r="E180" s="36" t="n">
        <f aca="false">D180-C180</f>
        <v>-0.00167202824637069</v>
      </c>
      <c r="F180" s="5" t="str">
        <f aca="false">IF(ABS(E180)&lt;0.005,"PASS","FAIL")</f>
        <v>PASS</v>
      </c>
    </row>
    <row r="181" customFormat="false" ht="15" hidden="false" customHeight="false" outlineLevel="0" collapsed="false">
      <c r="B181" s="3" t="s">
        <v>404</v>
      </c>
      <c r="C181" s="17" t="n">
        <v>4.87</v>
      </c>
      <c r="D181" s="41" t="n">
        <f aca="false">'The Migration'!C10</f>
        <v>4.87362980437733</v>
      </c>
      <c r="E181" s="36" t="n">
        <f aca="false">D181-C181</f>
        <v>0.00362980437733196</v>
      </c>
      <c r="F181" s="5" t="str">
        <f aca="false">IF(ABS(E181)&lt;0.005,"PASS","FAIL")</f>
        <v>PASS</v>
      </c>
    </row>
    <row r="182" customFormat="false" ht="15" hidden="false" customHeight="false" outlineLevel="0" collapsed="false">
      <c r="B182" s="3" t="s">
        <v>405</v>
      </c>
      <c r="C182" s="17" t="n">
        <v>-1.65</v>
      </c>
      <c r="D182" s="41" t="n">
        <f aca="false">'The Migration'!C11</f>
        <v>-1.6546981673763</v>
      </c>
      <c r="E182" s="36" t="n">
        <f aca="false">D182-C182</f>
        <v>-0.00469816737629758</v>
      </c>
      <c r="F182" s="5" t="str">
        <f aca="false">IF(ABS(E182)&lt;0.005,"PASS","FAIL")</f>
        <v>PASS</v>
      </c>
    </row>
    <row r="183" customFormat="false" ht="15" hidden="false" customHeight="false" outlineLevel="0" collapsed="false">
      <c r="B183" s="3" t="s">
        <v>406</v>
      </c>
      <c r="C183" s="38" t="n">
        <v>-0.253</v>
      </c>
      <c r="D183" s="39" t="n">
        <f aca="false">'The Migration'!C12</f>
        <v>-0.253464313456025</v>
      </c>
      <c r="E183" s="36" t="n">
        <f aca="false">D183-C183</f>
        <v>-0.000464313456024934</v>
      </c>
      <c r="F183" s="5" t="str">
        <f aca="false">IF(ABS(E183)&lt;0.0005,"PASS","FAIL")</f>
        <v>PASS</v>
      </c>
    </row>
    <row r="184" customFormat="false" ht="15" hidden="false" customHeight="false" outlineLevel="0" collapsed="false">
      <c r="B184" s="3" t="s">
        <v>407</v>
      </c>
      <c r="C184" s="38" t="n">
        <v>0.29</v>
      </c>
      <c r="D184" s="39" t="n">
        <f aca="false">'The Migration'!C13</f>
        <v>0.29039913350504</v>
      </c>
      <c r="E184" s="36" t="n">
        <f aca="false">D184-C184</f>
        <v>0.000399133505040228</v>
      </c>
      <c r="F184" s="5" t="str">
        <f aca="false">IF(ABS(E184)&lt;0.0005,"PASS","FAIL")</f>
        <v>PASS</v>
      </c>
    </row>
    <row r="185" customFormat="false" ht="15" hidden="false" customHeight="false" outlineLevel="0" collapsed="false">
      <c r="B185" s="3" t="s">
        <v>408</v>
      </c>
      <c r="C185" s="38" t="n">
        <v>0.47</v>
      </c>
      <c r="D185" s="39" t="n">
        <f aca="false">'The Migration'!C14</f>
        <v>0.470257629958986</v>
      </c>
      <c r="E185" s="36" t="n">
        <f aca="false">D185-C185</f>
        <v>0.00025762995898565</v>
      </c>
      <c r="F185" s="5" t="str">
        <f aca="false">IF(ABS(E185)&lt;0.0005,"PASS","FAIL")</f>
        <v>PASS</v>
      </c>
    </row>
    <row r="186" customFormat="false" ht="15" hidden="false" customHeight="false" outlineLevel="0" collapsed="false">
      <c r="B186" s="3" t="s">
        <v>409</v>
      </c>
      <c r="C186" s="17" t="n">
        <v>15.5</v>
      </c>
      <c r="D186" s="41" t="n">
        <f aca="false">'The Migration'!D9</f>
        <v>15.4952111416242</v>
      </c>
      <c r="E186" s="36" t="n">
        <f aca="false">D186-C186</f>
        <v>-0.00478885837583576</v>
      </c>
      <c r="F186" s="5" t="str">
        <f aca="false">IF(ABS(E186)&lt;0.005,"PASS","FAIL")</f>
        <v>PASS</v>
      </c>
    </row>
    <row r="187" customFormat="false" ht="15" hidden="false" customHeight="false" outlineLevel="0" collapsed="false">
      <c r="B187" s="3" t="s">
        <v>410</v>
      </c>
      <c r="C187" s="17" t="n">
        <v>13.95</v>
      </c>
      <c r="D187" s="41" t="n">
        <f aca="false">'The Migration'!D10</f>
        <v>13.9453675687297</v>
      </c>
      <c r="E187" s="36" t="n">
        <f aca="false">D187-C187</f>
        <v>-0.00463243127033763</v>
      </c>
      <c r="F187" s="5" t="str">
        <f aca="false">IF(ABS(E187)&lt;0.005,"PASS","FAIL")</f>
        <v>PASS</v>
      </c>
    </row>
    <row r="188" customFormat="false" ht="15" hidden="false" customHeight="false" outlineLevel="0" collapsed="false">
      <c r="B188" s="3" t="s">
        <v>411</v>
      </c>
      <c r="C188" s="17" t="n">
        <v>-1.55</v>
      </c>
      <c r="D188" s="41" t="n">
        <f aca="false">'The Migration'!D11</f>
        <v>-1.5498435728945</v>
      </c>
      <c r="E188" s="36" t="n">
        <f aca="false">D188-C188</f>
        <v>0.000156427105497459</v>
      </c>
      <c r="F188" s="5" t="str">
        <f aca="false">IF(ABS(E188)&lt;0.005,"PASS","FAIL")</f>
        <v>PASS</v>
      </c>
    </row>
    <row r="189" customFormat="false" ht="15" hidden="false" customHeight="false" outlineLevel="0" collapsed="false">
      <c r="B189" s="3" t="s">
        <v>412</v>
      </c>
      <c r="C189" s="38" t="n">
        <v>-0.1</v>
      </c>
      <c r="D189" s="39" t="n">
        <f aca="false">'The Migration'!D12</f>
        <v>-0.100020810218663</v>
      </c>
      <c r="E189" s="36" t="n">
        <f aca="false">D189-C189</f>
        <v>-2.08102186629727E-005</v>
      </c>
      <c r="F189" s="5" t="str">
        <f aca="false">IF(ABS(E189)&lt;0.0005,"PASS","FAIL")</f>
        <v>PASS</v>
      </c>
    </row>
    <row r="190" customFormat="false" ht="15" hidden="false" customHeight="false" outlineLevel="0" collapsed="false">
      <c r="B190" s="3" t="s">
        <v>413</v>
      </c>
      <c r="C190" s="38" t="n">
        <v>0.341</v>
      </c>
      <c r="D190" s="39" t="n">
        <f aca="false">'The Migration'!D13</f>
        <v>0.340629313122376</v>
      </c>
      <c r="E190" s="36" t="n">
        <f aca="false">D190-C190</f>
        <v>-0.000370686877624038</v>
      </c>
      <c r="F190" s="5" t="str">
        <f aca="false">IF(ABS(E190)&lt;0.0005,"PASS","FAIL")</f>
        <v>PASS</v>
      </c>
    </row>
    <row r="191" customFormat="false" ht="15" hidden="false" customHeight="false" outlineLevel="0" collapsed="false">
      <c r="B191" s="3" t="s">
        <v>414</v>
      </c>
      <c r="C191" s="38" t="n">
        <v>0.407</v>
      </c>
      <c r="D191" s="39" t="n">
        <f aca="false">'The Migration'!D14</f>
        <v>0.406580103458312</v>
      </c>
      <c r="E191" s="36" t="n">
        <f aca="false">D191-C191</f>
        <v>-0.000419896541687725</v>
      </c>
      <c r="F191" s="5" t="str">
        <f aca="false">IF(ABS(E191)&lt;0.0005,"PASS","FAIL")</f>
        <v>PASS</v>
      </c>
    </row>
    <row r="192" customFormat="false" ht="15" hidden="false" customHeight="false" outlineLevel="0" collapsed="false">
      <c r="B192" s="3" t="s">
        <v>415</v>
      </c>
      <c r="C192" s="17" t="n">
        <v>54.53</v>
      </c>
      <c r="D192" s="41" t="n">
        <f aca="false">'The Migration'!E9</f>
        <v>54.5302357787368</v>
      </c>
      <c r="E192" s="36" t="n">
        <f aca="false">D192-C192</f>
        <v>0.000235778736751513</v>
      </c>
      <c r="F192" s="5" t="str">
        <f aca="false">IF(ABS(E192)&lt;0.005,"PASS","FAIL")</f>
        <v>PASS</v>
      </c>
    </row>
    <row r="193" customFormat="false" ht="15" hidden="false" customHeight="false" outlineLevel="0" collapsed="false">
      <c r="B193" s="3" t="s">
        <v>416</v>
      </c>
      <c r="C193" s="17" t="n">
        <v>64.22</v>
      </c>
      <c r="D193" s="41" t="n">
        <f aca="false">'The Migration'!E10</f>
        <v>64.2194902819927</v>
      </c>
      <c r="E193" s="36" t="n">
        <f aca="false">D193-C193</f>
        <v>-0.000509718007293714</v>
      </c>
      <c r="F193" s="5" t="str">
        <f aca="false">IF(ABS(E193)&lt;0.005,"PASS","FAIL")</f>
        <v>PASS</v>
      </c>
    </row>
    <row r="194" customFormat="false" ht="15" hidden="false" customHeight="false" outlineLevel="0" collapsed="false">
      <c r="B194" s="3" t="s">
        <v>417</v>
      </c>
      <c r="C194" s="17" t="n">
        <v>9.69</v>
      </c>
      <c r="D194" s="41" t="n">
        <f aca="false">'The Migration'!E11</f>
        <v>9.68925450325595</v>
      </c>
      <c r="E194" s="36" t="n">
        <f aca="false">D194-C194</f>
        <v>-0.000745496744047003</v>
      </c>
      <c r="F194" s="5" t="str">
        <f aca="false">IF(ABS(E194)&lt;0.005,"PASS","FAIL")</f>
        <v>PASS</v>
      </c>
    </row>
    <row r="195" customFormat="false" ht="15" hidden="false" customHeight="false" outlineLevel="0" collapsed="false">
      <c r="B195" s="3" t="s">
        <v>418</v>
      </c>
      <c r="C195" s="38" t="n">
        <v>0.178</v>
      </c>
      <c r="D195" s="39" t="n">
        <f aca="false">'The Migration'!E12</f>
        <v>0.177685908833611</v>
      </c>
      <c r="E195" s="36" t="n">
        <f aca="false">D195-C195</f>
        <v>-0.000314091166388614</v>
      </c>
      <c r="F195" s="5" t="str">
        <f aca="false">IF(ABS(E195)&lt;0.0005,"PASS","FAIL")</f>
        <v>PASS</v>
      </c>
    </row>
    <row r="196" customFormat="false" ht="15" hidden="false" customHeight="false" outlineLevel="0" collapsed="false">
      <c r="B196" s="3" t="s">
        <v>419</v>
      </c>
      <c r="C196" s="38" t="n">
        <v>0.301</v>
      </c>
      <c r="D196" s="39" t="n">
        <f aca="false">'The Migration'!E13</f>
        <v>0.300894413093119</v>
      </c>
      <c r="E196" s="36" t="n">
        <f aca="false">D196-C196</f>
        <v>-0.00010558690688145</v>
      </c>
      <c r="F196" s="5" t="str">
        <f aca="false">IF(ABS(E196)&lt;0.0005,"PASS","FAIL")</f>
        <v>PASS</v>
      </c>
    </row>
    <row r="197" customFormat="false" ht="15" hidden="false" customHeight="false" outlineLevel="0" collapsed="false">
      <c r="B197" s="3" t="s">
        <v>420</v>
      </c>
      <c r="C197" s="38" t="n">
        <v>0.177</v>
      </c>
      <c r="D197" s="39" t="n">
        <f aca="false">'The Migration'!E14</f>
        <v>0.176673201512914</v>
      </c>
      <c r="E197" s="36" t="n">
        <f aca="false">D197-C197</f>
        <v>-0.000326798487085944</v>
      </c>
      <c r="F197" s="5" t="str">
        <f aca="false">IF(ABS(E197)&lt;0.0005,"PASS","FAIL")</f>
        <v>PASS</v>
      </c>
    </row>
    <row r="198" customFormat="false" ht="15" hidden="false" customHeight="false" outlineLevel="0" collapsed="false">
      <c r="B198" s="3" t="s">
        <v>421</v>
      </c>
      <c r="C198" s="17" t="n">
        <v>287.69</v>
      </c>
      <c r="D198" s="41" t="n">
        <f aca="false">'The Migration'!F9</f>
        <v>287.68750255002</v>
      </c>
      <c r="E198" s="36" t="n">
        <f aca="false">D198-C198</f>
        <v>-0.00249744998035339</v>
      </c>
      <c r="F198" s="5" t="str">
        <f aca="false">IF(ABS(E198)&lt;0.005,"PASS","FAIL")</f>
        <v>PASS</v>
      </c>
    </row>
    <row r="199" customFormat="false" ht="15" hidden="false" customHeight="false" outlineLevel="0" collapsed="false">
      <c r="B199" s="3" t="s">
        <v>422</v>
      </c>
      <c r="C199" s="17" t="n">
        <v>436.91</v>
      </c>
      <c r="D199" s="41" t="n">
        <f aca="false">'The Migration'!F10</f>
        <v>436.905936648196</v>
      </c>
      <c r="E199" s="36" t="n">
        <f aca="false">D199-C199</f>
        <v>-0.00406335180446149</v>
      </c>
      <c r="F199" s="5" t="str">
        <f aca="false">IF(ABS(E199)&lt;0.005,"PASS","FAIL")</f>
        <v>PASS</v>
      </c>
    </row>
    <row r="200" customFormat="false" ht="15" hidden="false" customHeight="false" outlineLevel="0" collapsed="false">
      <c r="B200" s="3" t="s">
        <v>423</v>
      </c>
      <c r="C200" s="17" t="n">
        <v>149.22</v>
      </c>
      <c r="D200" s="41" t="n">
        <f aca="false">'The Migration'!F11</f>
        <v>149.218434098176</v>
      </c>
      <c r="E200" s="36" t="n">
        <f aca="false">D200-C200</f>
        <v>-0.00156590182407967</v>
      </c>
      <c r="F200" s="5" t="str">
        <f aca="false">IF(ABS(E200)&lt;0.005,"PASS","FAIL")</f>
        <v>PASS</v>
      </c>
    </row>
    <row r="201" customFormat="false" ht="15" hidden="false" customHeight="false" outlineLevel="0" collapsed="false">
      <c r="B201" s="3" t="s">
        <v>424</v>
      </c>
      <c r="C201" s="38" t="n">
        <v>0.519</v>
      </c>
      <c r="D201" s="39" t="n">
        <f aca="false">'The Migration'!F12</f>
        <v>0.518682364633589</v>
      </c>
      <c r="E201" s="36" t="n">
        <f aca="false">D201-C201</f>
        <v>-0.000317635366410829</v>
      </c>
      <c r="F201" s="5" t="str">
        <f aca="false">IF(ABS(E201)&lt;0.0005,"PASS","FAIL")</f>
        <v>PASS</v>
      </c>
    </row>
    <row r="202" customFormat="false" ht="15" hidden="false" customHeight="false" outlineLevel="0" collapsed="false">
      <c r="B202" s="3" t="s">
        <v>425</v>
      </c>
      <c r="C202" s="38" t="n">
        <v>0.173</v>
      </c>
      <c r="D202" s="39" t="n">
        <f aca="false">'The Migration'!F13</f>
        <v>0.173311774281553</v>
      </c>
      <c r="E202" s="36" t="n">
        <f aca="false">D202-C202</f>
        <v>0.000311774281552768</v>
      </c>
      <c r="F202" s="5" t="str">
        <f aca="false">IF(ABS(E202)&lt;0.0005,"PASS","FAIL")</f>
        <v>PASS</v>
      </c>
    </row>
    <row r="203" customFormat="false" ht="15" hidden="false" customHeight="false" outlineLevel="0" collapsed="false">
      <c r="B203" s="3" t="s">
        <v>426</v>
      </c>
      <c r="C203" s="38" t="n">
        <v>-0.255</v>
      </c>
      <c r="D203" s="39" t="n">
        <f aca="false">'The Migration'!F14</f>
        <v>-0.255476829448838</v>
      </c>
      <c r="E203" s="36" t="n">
        <f aca="false">D203-C203</f>
        <v>-0.000476829448837812</v>
      </c>
      <c r="F203" s="5" t="str">
        <f aca="false">IF(ABS(E203)&lt;0.0005,"PASS","FAIL")</f>
        <v>PASS</v>
      </c>
    </row>
    <row r="204" customFormat="false" ht="15" hidden="false" customHeight="false" outlineLevel="0" collapsed="false">
      <c r="B204" s="6" t="s">
        <v>427</v>
      </c>
      <c r="C204" s="7"/>
      <c r="D204" s="7"/>
      <c r="E204" s="7"/>
      <c r="F204" s="7"/>
    </row>
    <row r="205" customFormat="false" ht="15" hidden="false" customHeight="false" outlineLevel="0" collapsed="false">
      <c r="B205" s="3" t="s">
        <v>428</v>
      </c>
      <c r="C205" s="15" t="n">
        <v>4942593</v>
      </c>
      <c r="D205" s="37" t="n">
        <f aca="false">'The Migration'!C24</f>
        <v>4942593.25225579</v>
      </c>
      <c r="E205" s="36" t="n">
        <f aca="false">D205-C205</f>
        <v>0.252255785278976</v>
      </c>
      <c r="F205" s="5" t="str">
        <f aca="false">IF(ABS(E205)&lt;0.5,"PASS","FAIL")</f>
        <v>PASS</v>
      </c>
    </row>
    <row r="206" customFormat="false" ht="15" hidden="false" customHeight="false" outlineLevel="0" collapsed="false">
      <c r="B206" s="3" t="s">
        <v>429</v>
      </c>
      <c r="C206" s="15" t="n">
        <v>8003785</v>
      </c>
      <c r="D206" s="37" t="n">
        <f aca="false">'The Migration'!C25</f>
        <v>8003784.86190193</v>
      </c>
      <c r="E206" s="36" t="n">
        <f aca="false">D206-C206</f>
        <v>-0.13809806574136</v>
      </c>
      <c r="F206" s="5" t="str">
        <f aca="false">IF(ABS(E206)&lt;0.5,"PASS","FAIL")</f>
        <v>PASS</v>
      </c>
    </row>
    <row r="207" customFormat="false" ht="15" hidden="false" customHeight="false" outlineLevel="0" collapsed="false">
      <c r="B207" s="3" t="s">
        <v>430</v>
      </c>
      <c r="C207" s="15" t="n">
        <v>3061192</v>
      </c>
      <c r="D207" s="37" t="n">
        <f aca="false">'The Migration'!C26</f>
        <v>3061191.60964615</v>
      </c>
      <c r="E207" s="36" t="n">
        <f aca="false">D207-C207</f>
        <v>-0.390353851020336</v>
      </c>
      <c r="F207" s="5" t="str">
        <f aca="false">IF(ABS(E207)&lt;0.5,"PASS","FAIL")</f>
        <v>PASS</v>
      </c>
    </row>
    <row r="208" customFormat="false" ht="15" hidden="false" customHeight="false" outlineLevel="0" collapsed="false">
      <c r="B208" s="3" t="s">
        <v>431</v>
      </c>
      <c r="C208" s="15" t="n">
        <v>5123065</v>
      </c>
      <c r="D208" s="37" t="n">
        <f aca="false">'The Migration'!D24</f>
        <v>5123064.86936053</v>
      </c>
      <c r="E208" s="36" t="n">
        <f aca="false">D208-C208</f>
        <v>-0.130639465525746</v>
      </c>
      <c r="F208" s="5" t="str">
        <f aca="false">IF(ABS(E208)&lt;0.5,"PASS","FAIL")</f>
        <v>PASS</v>
      </c>
    </row>
    <row r="209" customFormat="false" ht="15" hidden="false" customHeight="false" outlineLevel="0" collapsed="false">
      <c r="B209" s="3" t="s">
        <v>432</v>
      </c>
      <c r="C209" s="15" t="n">
        <v>6114965</v>
      </c>
      <c r="D209" s="37" t="n">
        <f aca="false">'The Migration'!D25</f>
        <v>6114964.75601302</v>
      </c>
      <c r="E209" s="36" t="n">
        <f aca="false">D209-C209</f>
        <v>-0.243986983783543</v>
      </c>
      <c r="F209" s="5" t="str">
        <f aca="false">IF(ABS(E209)&lt;0.5,"PASS","FAIL")</f>
        <v>PASS</v>
      </c>
    </row>
    <row r="210" customFormat="false" ht="15" hidden="false" customHeight="false" outlineLevel="0" collapsed="false">
      <c r="B210" s="3" t="s">
        <v>433</v>
      </c>
      <c r="C210" s="15" t="n">
        <v>991900</v>
      </c>
      <c r="D210" s="37" t="n">
        <f aca="false">'The Migration'!D26</f>
        <v>991899.886652482</v>
      </c>
      <c r="E210" s="36" t="n">
        <f aca="false">D210-C210</f>
        <v>-0.113347518257797</v>
      </c>
      <c r="F210" s="5" t="str">
        <f aca="false">IF(ABS(E210)&lt;0.5,"PASS","FAIL")</f>
        <v>PASS</v>
      </c>
    </row>
    <row r="211" customFormat="false" ht="15" hidden="false" customHeight="false" outlineLevel="0" collapsed="false">
      <c r="B211" s="3" t="s">
        <v>434</v>
      </c>
      <c r="C211" s="15" t="n">
        <v>2769432</v>
      </c>
      <c r="D211" s="37" t="n">
        <f aca="false">'The Migration'!E24</f>
        <v>2769432.17810906</v>
      </c>
      <c r="E211" s="36" t="n">
        <f aca="false">D211-C211</f>
        <v>0.178109062835574</v>
      </c>
      <c r="F211" s="5" t="str">
        <f aca="false">IF(ABS(E211)&lt;0.5,"PASS","FAIL")</f>
        <v>PASS</v>
      </c>
    </row>
    <row r="212" customFormat="false" ht="15" hidden="false" customHeight="false" outlineLevel="0" collapsed="false">
      <c r="B212" s="3" t="s">
        <v>435</v>
      </c>
      <c r="C212" s="15" t="n">
        <v>1626100</v>
      </c>
      <c r="D212" s="37" t="n">
        <f aca="false">'The Migration'!E25</f>
        <v>1626100.14672486</v>
      </c>
      <c r="E212" s="36" t="n">
        <f aca="false">D212-C212</f>
        <v>0.146724859951064</v>
      </c>
      <c r="F212" s="5" t="str">
        <f aca="false">IF(ABS(E212)&lt;0.5,"PASS","FAIL")</f>
        <v>PASS</v>
      </c>
    </row>
    <row r="213" customFormat="false" ht="15" hidden="false" customHeight="false" outlineLevel="0" collapsed="false">
      <c r="B213" s="3" t="s">
        <v>436</v>
      </c>
      <c r="C213" s="15" t="n">
        <v>-1143332</v>
      </c>
      <c r="D213" s="37" t="n">
        <f aca="false">'The Migration'!E26</f>
        <v>-1143332.0313842</v>
      </c>
      <c r="E213" s="36" t="n">
        <f aca="false">D213-C213</f>
        <v>-0.0313842028845102</v>
      </c>
      <c r="F213" s="5" t="str">
        <f aca="false">IF(ABS(E213)&lt;0.5,"PASS","FAIL")</f>
        <v>PASS</v>
      </c>
    </row>
    <row r="214" customFormat="false" ht="15" hidden="false" customHeight="false" outlineLevel="0" collapsed="false">
      <c r="B214" s="3" t="s">
        <v>437</v>
      </c>
      <c r="C214" s="15" t="n">
        <v>1176094</v>
      </c>
      <c r="D214" s="37" t="n">
        <f aca="false">'The Migration'!F24</f>
        <v>1176093.70027462</v>
      </c>
      <c r="E214" s="36" t="n">
        <f aca="false">D214-C214</f>
        <v>-0.299725382588804</v>
      </c>
      <c r="F214" s="5" t="str">
        <f aca="false">IF(ABS(E214)&lt;0.5,"PASS","FAIL")</f>
        <v>PASS</v>
      </c>
    </row>
    <row r="215" customFormat="false" ht="15" hidden="false" customHeight="false" outlineLevel="0" collapsed="false">
      <c r="B215" s="3" t="s">
        <v>438</v>
      </c>
      <c r="C215" s="15" t="n">
        <v>-1733666</v>
      </c>
      <c r="D215" s="37" t="n">
        <f aca="false">'The Migration'!F25</f>
        <v>-1733665.76463981</v>
      </c>
      <c r="E215" s="36" t="n">
        <f aca="false">D215-C215</f>
        <v>0.235360186547041</v>
      </c>
      <c r="F215" s="5" t="str">
        <f aca="false">IF(ABS(E215)&lt;0.5,"PASS","FAIL")</f>
        <v>PASS</v>
      </c>
    </row>
    <row r="216" customFormat="false" ht="15" hidden="false" customHeight="false" outlineLevel="0" collapsed="false">
      <c r="B216" s="3" t="s">
        <v>439</v>
      </c>
      <c r="C216" s="15" t="n">
        <v>-2909759</v>
      </c>
      <c r="D216" s="37" t="n">
        <f aca="false">'The Migration'!F26</f>
        <v>-2909759.46491443</v>
      </c>
      <c r="E216" s="36" t="n">
        <f aca="false">D216-C216</f>
        <v>-0.464914430864155</v>
      </c>
      <c r="F216" s="5" t="str">
        <f aca="false">IF(ABS(E216)&lt;0.5,"PASS","FAIL")</f>
        <v>PASS</v>
      </c>
    </row>
    <row r="217" customFormat="false" ht="15" hidden="false" customHeight="false" outlineLevel="0" collapsed="false">
      <c r="B217" s="6" t="s">
        <v>440</v>
      </c>
      <c r="C217" s="7"/>
      <c r="D217" s="7"/>
      <c r="E217" s="7"/>
      <c r="F217" s="7"/>
    </row>
    <row r="218" customFormat="false" ht="15" hidden="false" customHeight="false" outlineLevel="0" collapsed="false">
      <c r="B218" s="3" t="s">
        <v>228</v>
      </c>
      <c r="C218" s="15" t="n">
        <v>4053091</v>
      </c>
      <c r="D218" s="37" t="n">
        <f aca="false">'The Migration'!C43</f>
        <v>4053091.49629863</v>
      </c>
      <c r="E218" s="36" t="n">
        <f aca="false">D218-C218</f>
        <v>0.496298630721867</v>
      </c>
      <c r="F218" s="5" t="str">
        <f aca="false">IF(ABS(E218)&lt;0.5,"PASS","FAIL")</f>
        <v>PASS</v>
      </c>
    </row>
    <row r="219" customFormat="false" ht="15" hidden="false" customHeight="false" outlineLevel="0" collapsed="false">
      <c r="B219" s="3" t="s">
        <v>229</v>
      </c>
      <c r="C219" s="15" t="n">
        <v>4053091</v>
      </c>
      <c r="D219" s="37" t="n">
        <f aca="false">'The Migration'!C44</f>
        <v>4053091.49629863</v>
      </c>
      <c r="E219" s="36" t="n">
        <f aca="false">D219-C219</f>
        <v>0.496298633515835</v>
      </c>
      <c r="F219" s="5" t="str">
        <f aca="false">IF(ABS(E219)&lt;0.5,"PASS","FAIL")</f>
        <v>PASS</v>
      </c>
    </row>
    <row r="220" customFormat="false" ht="15" hidden="false" customHeight="false" outlineLevel="0" collapsed="false">
      <c r="B220" s="3" t="s">
        <v>230</v>
      </c>
      <c r="C220" s="15" t="n">
        <v>4053091</v>
      </c>
      <c r="D220" s="37" t="n">
        <f aca="false">'The Migration'!C45</f>
        <v>4053091.49629863</v>
      </c>
      <c r="E220" s="36" t="n">
        <f aca="false">D220-C220</f>
        <v>0.496298633515835</v>
      </c>
      <c r="F220" s="5" t="str">
        <f aca="false">IF(ABS(E220)&lt;0.5,"PASS","FAIL")</f>
        <v>PASS</v>
      </c>
    </row>
    <row r="221" customFormat="false" ht="15" hidden="false" customHeight="false" outlineLevel="0" collapsed="false">
      <c r="B221" s="3" t="s">
        <v>441</v>
      </c>
      <c r="C221" s="38" t="n">
        <v>0.556</v>
      </c>
      <c r="D221" s="39" t="n">
        <f aca="false">'The Migration'!C46</f>
        <v>0.555889344761925</v>
      </c>
      <c r="E221" s="36" t="n">
        <f aca="false">D221-C221</f>
        <v>-0.000110655238074742</v>
      </c>
      <c r="F221" s="5" t="str">
        <f aca="false">IF(ABS(E221)&lt;0.0005,"PASS","FAIL")</f>
        <v>PASS</v>
      </c>
    </row>
    <row r="222" customFormat="false" ht="15" hidden="false" customHeight="false" outlineLevel="0" collapsed="false">
      <c r="B222" s="3" t="s">
        <v>442</v>
      </c>
      <c r="C222" s="15" t="n">
        <v>1</v>
      </c>
      <c r="D222" s="37" t="n">
        <f aca="false">'The Migration'!C50</f>
        <v>1</v>
      </c>
      <c r="E222" s="36" t="n">
        <f aca="false">D222-C222</f>
        <v>0</v>
      </c>
      <c r="F222" s="5" t="str">
        <f aca="false">IF(ABS(E222)&lt;0.5,"PASS","FAIL")</f>
        <v>PASS</v>
      </c>
    </row>
    <row r="223" customFormat="false" ht="15" hidden="false" customHeight="false" outlineLevel="0" collapsed="false">
      <c r="B223" s="3" t="s">
        <v>238</v>
      </c>
      <c r="C223" s="15" t="n">
        <v>6786000</v>
      </c>
      <c r="D223" s="37" t="n">
        <f aca="false">'The Migration'!C51</f>
        <v>6786000</v>
      </c>
      <c r="E223" s="36" t="n">
        <f aca="false">D223-C223</f>
        <v>0</v>
      </c>
      <c r="F223" s="5" t="str">
        <f aca="false">IF(ABS(E223)&lt;0.5,"PASS","FAIL")</f>
        <v>PASS</v>
      </c>
    </row>
    <row r="224" customFormat="false" ht="15" hidden="false" customHeight="false" outlineLevel="0" collapsed="false">
      <c r="B224" s="3" t="s">
        <v>443</v>
      </c>
      <c r="C224" s="38" t="n">
        <v>0.141</v>
      </c>
      <c r="D224" s="39" t="n">
        <f aca="false">'The Migration'!C52</f>
        <v>0.141227887617066</v>
      </c>
      <c r="E224" s="36" t="n">
        <f aca="false">D224-C224</f>
        <v>0.000227887617065575</v>
      </c>
      <c r="F224" s="5" t="str">
        <f aca="false">IF(ABS(E224)&lt;0.0005,"PASS","FAIL")</f>
        <v>PASS</v>
      </c>
    </row>
    <row r="225" customFormat="false" ht="15" hidden="false" customHeight="false" outlineLevel="0" collapsed="false">
      <c r="B225" s="3" t="s">
        <v>240</v>
      </c>
      <c r="C225" s="15" t="n">
        <v>1733666</v>
      </c>
      <c r="D225" s="37" t="n">
        <f aca="false">'The Migration'!C53</f>
        <v>1733665.76463981</v>
      </c>
      <c r="E225" s="36" t="n">
        <f aca="false">D225-C225</f>
        <v>-0.235360186547041</v>
      </c>
      <c r="F225" s="5" t="str">
        <f aca="false">IF(ABS(E225)&lt;0.5,"PASS","FAIL")</f>
        <v>PASS</v>
      </c>
    </row>
    <row r="226" customFormat="false" ht="15" hidden="false" customHeight="false" outlineLevel="0" collapsed="false">
      <c r="B226" s="3" t="s">
        <v>444</v>
      </c>
      <c r="C226" s="38" t="n">
        <v>0.238</v>
      </c>
      <c r="D226" s="39" t="n">
        <f aca="false">'The Migration'!C54</f>
        <v>0.2377756156805</v>
      </c>
      <c r="E226" s="36" t="n">
        <f aca="false">D226-C226</f>
        <v>-0.000224384319499615</v>
      </c>
      <c r="F226" s="5" t="str">
        <f aca="false">IF(ABS(E226)&lt;0.0005,"PASS","FAIL")</f>
        <v>PASS</v>
      </c>
    </row>
    <row r="227" customFormat="false" ht="15" hidden="false" customHeight="false" outlineLevel="0" collapsed="false">
      <c r="B227" s="6" t="s">
        <v>445</v>
      </c>
      <c r="C227" s="7"/>
      <c r="D227" s="7"/>
      <c r="E227" s="7"/>
      <c r="F227" s="7"/>
    </row>
    <row r="228" customFormat="false" ht="15" hidden="false" customHeight="false" outlineLevel="0" collapsed="false">
      <c r="B228" s="3" t="s">
        <v>446</v>
      </c>
      <c r="C228" s="15" t="n">
        <v>13440000</v>
      </c>
      <c r="D228" s="37" t="n">
        <f aca="false">'Method A, Absorbed'!G25</f>
        <v>13440000</v>
      </c>
      <c r="E228" s="36" t="n">
        <f aca="false">D228-C228</f>
        <v>0</v>
      </c>
      <c r="F228" s="5" t="str">
        <f aca="false">IF(ABS(E228)&lt;0.5,"PASS","FAIL")</f>
        <v>PASS</v>
      </c>
    </row>
    <row r="229" customFormat="false" ht="15" hidden="false" customHeight="false" outlineLevel="0" collapsed="false">
      <c r="B229" s="3" t="s">
        <v>447</v>
      </c>
      <c r="C229" s="15" t="n">
        <v>13440000</v>
      </c>
      <c r="D229" s="37" t="n">
        <f aca="false">'Method B, Drivers'!G27</f>
        <v>13440000</v>
      </c>
      <c r="E229" s="36" t="n">
        <f aca="false">D229-C229</f>
        <v>0</v>
      </c>
      <c r="F229" s="5" t="str">
        <f aca="false">IF(ABS(E229)&lt;0.5,"PASS","FAIL")</f>
        <v>PASS</v>
      </c>
    </row>
    <row r="230" customFormat="false" ht="15" hidden="false" customHeight="false" outlineLevel="0" collapsed="false">
      <c r="B230" s="3" t="s">
        <v>448</v>
      </c>
      <c r="C230" s="36" t="n">
        <v>0</v>
      </c>
      <c r="D230" s="44" t="n">
        <f aca="false">'Method A, Absorbed'!C32</f>
        <v>0</v>
      </c>
      <c r="E230" s="36" t="n">
        <f aca="false">D230-C230</f>
        <v>0</v>
      </c>
      <c r="F230" s="5" t="str">
        <f aca="false">IF(ABS(E230)&lt;0.000001,"PASS","FAIL")</f>
        <v>PASS</v>
      </c>
    </row>
    <row r="231" customFormat="false" ht="15" hidden="false" customHeight="false" outlineLevel="0" collapsed="false">
      <c r="B231" s="3" t="s">
        <v>449</v>
      </c>
      <c r="C231" s="36" t="n">
        <v>0</v>
      </c>
      <c r="D231" s="44" t="n">
        <f aca="false">'Method B, Drivers'!C43</f>
        <v>0</v>
      </c>
      <c r="E231" s="36" t="n">
        <f aca="false">D231-C231</f>
        <v>0</v>
      </c>
      <c r="F231" s="5" t="str">
        <f aca="false">IF(ABS(E231)&lt;0.000001,"PASS","FAIL")</f>
        <v>PASS</v>
      </c>
    </row>
    <row r="232" customFormat="false" ht="15" hidden="false" customHeight="false" outlineLevel="0" collapsed="false">
      <c r="B232" s="3" t="s">
        <v>450</v>
      </c>
      <c r="C232" s="36" t="n">
        <v>0</v>
      </c>
      <c r="D232" s="44" t="n">
        <f aca="false">'The Migration'!C38</f>
        <v>0</v>
      </c>
      <c r="E232" s="36" t="n">
        <f aca="false">D232-C232</f>
        <v>0</v>
      </c>
      <c r="F232" s="5" t="str">
        <f aca="false">IF(ABS(E232)&lt;0.000001,"PASS","FAIL")</f>
        <v>PASS</v>
      </c>
    </row>
    <row r="233" customFormat="false" ht="15" hidden="false" customHeight="false" outlineLevel="0" collapsed="false">
      <c r="B233" s="3" t="s">
        <v>451</v>
      </c>
      <c r="C233" s="36" t="n">
        <v>0</v>
      </c>
      <c r="D233" s="44" t="n">
        <f aca="false">'The Migration'!C39</f>
        <v>0</v>
      </c>
      <c r="E233" s="36" t="n">
        <f aca="false">D233-C233</f>
        <v>0</v>
      </c>
      <c r="F233" s="5" t="str">
        <f aca="false">IF(ABS(E233)&lt;0.000001,"PASS","FAIL")</f>
        <v>PASS</v>
      </c>
    </row>
    <row r="234" customFormat="false" ht="15" hidden="false" customHeight="false" outlineLevel="0" collapsed="false">
      <c r="B234" s="3" t="s">
        <v>214</v>
      </c>
      <c r="C234" s="15" t="n">
        <v>14011184</v>
      </c>
      <c r="D234" s="37" t="n">
        <f aca="false">'The Migration'!C29</f>
        <v>14011184</v>
      </c>
      <c r="E234" s="36" t="n">
        <f aca="false">D234-C234</f>
        <v>0</v>
      </c>
      <c r="F234" s="5" t="str">
        <f aca="false">IF(ABS(E234)&lt;0.5,"PASS","FAIL")</f>
        <v>PASS</v>
      </c>
    </row>
    <row r="235" customFormat="false" ht="15" hidden="false" customHeight="false" outlineLevel="0" collapsed="false">
      <c r="B235" s="3" t="s">
        <v>215</v>
      </c>
      <c r="C235" s="15" t="n">
        <v>14011184</v>
      </c>
      <c r="D235" s="37" t="n">
        <f aca="false">'The Migration'!C30</f>
        <v>14011184</v>
      </c>
      <c r="E235" s="36" t="n">
        <f aca="false">D235-C235</f>
        <v>0</v>
      </c>
      <c r="F235" s="5" t="str">
        <f aca="false">IF(ABS(E235)&lt;0.5,"PASS","FAIL")</f>
        <v>PASS</v>
      </c>
    </row>
    <row r="236" customFormat="false" ht="15" hidden="false" customHeight="false" outlineLevel="0" collapsed="false">
      <c r="B236" s="3" t="s">
        <v>216</v>
      </c>
      <c r="C236" s="15" t="n">
        <v>14011184</v>
      </c>
      <c r="D236" s="37" t="n">
        <f aca="false">'The Migration'!C31</f>
        <v>14011184</v>
      </c>
      <c r="E236" s="36" t="n">
        <f aca="false">D236-C236</f>
        <v>0</v>
      </c>
      <c r="F236" s="5" t="str">
        <f aca="false">IF(ABS(E236)&lt;0.5,"PASS","FAIL")</f>
        <v>PASS</v>
      </c>
    </row>
    <row r="237" customFormat="false" ht="15" hidden="false" customHeight="false" outlineLevel="0" collapsed="false">
      <c r="B237" s="3" t="s">
        <v>452</v>
      </c>
      <c r="C237" s="36" t="n">
        <v>0</v>
      </c>
      <c r="D237" s="44" t="n">
        <f aca="false">'The Migration'!C32</f>
        <v>0</v>
      </c>
      <c r="E237" s="36" t="n">
        <f aca="false">D237-C237</f>
        <v>0</v>
      </c>
      <c r="F237" s="5" t="str">
        <f aca="false">IF(ABS(E237)&lt;0.000001,"PASS","FAIL")</f>
        <v>PASS</v>
      </c>
    </row>
    <row r="238" customFormat="false" ht="15" hidden="false" customHeight="false" outlineLevel="0" collapsed="false">
      <c r="B238" s="3" t="s">
        <v>453</v>
      </c>
      <c r="C238" s="36" t="n">
        <v>0</v>
      </c>
      <c r="D238" s="44" t="n">
        <f aca="false">'The Migration'!C33</f>
        <v>0</v>
      </c>
      <c r="E238" s="36" t="n">
        <f aca="false">D238-C238</f>
        <v>0</v>
      </c>
      <c r="F238" s="5" t="str">
        <f aca="false">IF(ABS(E238)&lt;0.000001,"PASS","FAIL")</f>
        <v>PASS</v>
      </c>
    </row>
    <row r="239" customFormat="false" ht="15" hidden="false" customHeight="false" outlineLevel="0" collapsed="false">
      <c r="B239" s="3" t="s">
        <v>454</v>
      </c>
      <c r="C239" s="36" t="n">
        <v>0</v>
      </c>
      <c r="D239" s="44" t="n">
        <f aca="false">'The Migration'!C34</f>
        <v>0</v>
      </c>
      <c r="E239" s="36" t="n">
        <f aca="false">D239-C239</f>
        <v>0</v>
      </c>
      <c r="F239" s="5" t="str">
        <f aca="false">IF(ABS(E239)&lt;0.000001,"PASS","FAIL")</f>
        <v>PASS</v>
      </c>
    </row>
    <row r="240" customFormat="false" ht="15" hidden="false" customHeight="false" outlineLevel="0" collapsed="false">
      <c r="B240" s="3" t="s">
        <v>455</v>
      </c>
      <c r="C240" s="36" t="n">
        <v>0</v>
      </c>
      <c r="D240" s="44" t="n">
        <f aca="false">'The Migration'!C47</f>
        <v>0</v>
      </c>
      <c r="E240" s="36" t="n">
        <f aca="false">D240-C240</f>
        <v>0</v>
      </c>
      <c r="F240" s="5" t="str">
        <f aca="false">IF(ABS(E240)&lt;0.000001,"PASS","FAIL")</f>
        <v>PASS</v>
      </c>
    </row>
    <row r="241" customFormat="false" ht="15" hidden="false" customHeight="false" outlineLevel="0" collapsed="false">
      <c r="B241" s="3" t="s">
        <v>456</v>
      </c>
      <c r="C241" s="15" t="n">
        <v>14011184</v>
      </c>
      <c r="D241" s="37" t="n">
        <f aca="false">'Method A, Absorbed'!G27</f>
        <v>14011184</v>
      </c>
      <c r="E241" s="36" t="n">
        <f aca="false">D241-C241</f>
        <v>0</v>
      </c>
      <c r="F241" s="5" t="str">
        <f aca="false">IF(ABS(E241)&lt;0.5,"PASS","FAIL")</f>
        <v>PASS</v>
      </c>
    </row>
    <row r="242" customFormat="false" ht="15" hidden="false" customHeight="false" outlineLevel="0" collapsed="false">
      <c r="B242" s="3" t="s">
        <v>457</v>
      </c>
      <c r="C242" s="15" t="n">
        <v>14011184</v>
      </c>
      <c r="D242" s="37" t="n">
        <f aca="false">'Method B, Drivers'!G38</f>
        <v>14011184</v>
      </c>
      <c r="E242" s="36" t="n">
        <f aca="false">D242-C242</f>
        <v>0</v>
      </c>
      <c r="F242" s="5" t="str">
        <f aca="false">IF(ABS(E242)&lt;0.5,"PASS","FAIL")</f>
        <v>PASS</v>
      </c>
    </row>
    <row r="244" customFormat="false" ht="15" hidden="false" customHeight="false" outlineLevel="0" collapsed="false">
      <c r="B244" s="5" t="s">
        <v>458</v>
      </c>
      <c r="C244" s="5" t="n">
        <f aca="false">COUNTIF(F7:F242,"PASS")+COUNTIF(F7:F242,"FAIL")</f>
        <v>223</v>
      </c>
    </row>
    <row r="245" customFormat="false" ht="15" hidden="false" customHeight="false" outlineLevel="0" collapsed="false">
      <c r="B245" s="5" t="s">
        <v>459</v>
      </c>
      <c r="C245" s="5" t="n">
        <f aca="false">COUNTIF(F7:F242,"PASS")</f>
        <v>223</v>
      </c>
    </row>
    <row r="246" customFormat="false" ht="15" hidden="false" customHeight="false" outlineLevel="0" collapsed="false">
      <c r="B246" s="5" t="s">
        <v>460</v>
      </c>
      <c r="C246" s="5" t="n">
        <f aca="false">COUNTIF(F7:F242,"FAIL")</f>
        <v>0</v>
      </c>
    </row>
    <row r="248" customFormat="false" ht="15" hidden="false" customHeight="false" outlineLevel="0" collapsed="false">
      <c r="B248" s="4" t="s">
        <v>461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2026-09-11T18:48:48Z</dcterms:created>
  <dc:creator>openpyxl</dc:creator>
  <dc:description/>
  <dc:language>en-US</dc:language>
  <cp:lastModifiedBy/>
  <dcterms:modified xsi:type="dcterms:W3CDTF">2026-09-11T18:48:48Z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