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Inputs" sheetId="2" state="visible" r:id="rId4"/>
    <sheet name="The Five Pools" sheetId="3" state="visible" r:id="rId5"/>
    <sheet name="Driver Counts" sheetId="4" state="visible" r:id="rId6"/>
    <sheet name="The Four Levels" sheetId="5" state="visible" r:id="rId7"/>
    <sheet name="Capacity" sheetId="6" state="visible" r:id="rId8"/>
    <sheet name="Avoidable" sheetId="7" state="visible" r:id="rId9"/>
    <sheet name="Checks" sheetId="8" state="visible" r:id="rId1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<sst xmlns="http://schemas.openxmlformats.org/spreadsheetml/2006/main" count="539" uniqueCount="462">
  <si>
    <t xml:space="preserve">Cost Accounting -- Workbook 2 of 4</t>
  </si>
  <si>
    <t xml:space="preserve">The Pool and Its Drivers: what is inside the 13,440,000, and what moves it</t>
  </si>
  <si>
    <t xml:space="preserve">Julian R. Sterling. Companion files: julianrsterling.com/costing</t>
  </si>
  <si>
    <t xml:space="preserve">What this workbook does</t>
  </si>
  <si>
    <t xml:space="preserve">Takes Calderbrook Engineering's single overhead pool apart and shows the five activities</t>
  </si>
  <si>
    <t xml:space="preserve">the general ledger already resolves into once somebody looks: setup and changeover, order</t>
  </si>
  <si>
    <t xml:space="preserve">handling and scheduling, machine running, engineering and change notes, and quality and</t>
  </si>
  <si>
    <t xml:space="preserve">inspection. It computes each pool's rate on its own driver, shows how much of each driver</t>
  </si>
  <si>
    <t xml:space="preserve">each family consumes, and prints the table the whole book turns on: units a setup, from</t>
  </si>
  <si>
    <t xml:space="preserve">5,967.7 on the standard bushings down to 11.5 on the aerospace brackets.</t>
  </si>
  <si>
    <t xml:space="preserve">It then assigns every pool to a COST LEVEL -- unit, batch, product-sustaining, facility --</t>
  </si>
  <si>
    <t xml:space="preserve">because the level, not the size, decides which decisions a number may be used for.</t>
  </si>
  <si>
    <t xml:space="preserve">It separates PRACTICAL CAPACITY from actual volume, so the 1,204,800 cost of capacity the</t>
  </si>
  <si>
    <t xml:space="preserve">factory owned and did not use can be seen rather than buried in the parts that were made.</t>
  </si>
  <si>
    <t xml:space="preserve">And it splits every family's overhead pool by pool into the part that would actually leave</t>
  </si>
  <si>
    <t xml:space="preserve">if the family left and the part that would stay behind.</t>
  </si>
  <si>
    <t xml:space="preserve">Conventions</t>
  </si>
  <si>
    <t xml:space="preserve">Blue text is an input. Change it and everything recomputes.</t>
  </si>
  <si>
    <t xml:space="preserve">A yellow fill marks an assumption that decides the answer rather than merely feeding it.</t>
  </si>
  <si>
    <t xml:space="preserve">Black text is a formula. Do not overtype it.</t>
  </si>
  <si>
    <t xml:space="preserve">Green text on the Checks sheet is a link to a computed cell.</t>
  </si>
  <si>
    <t xml:space="preserve">A column headed Total is a sum across the four families and nothing else.</t>
  </si>
  <si>
    <t xml:space="preserve">Three conventions that decide the arithmetic</t>
  </si>
  <si>
    <t xml:space="preserve">The five pool costs are yellow because their MIX, not their total, decides the answer. The</t>
  </si>
  <si>
    <t xml:space="preserve">total is only how large the question is; the mix is the answer to it.</t>
  </si>
  <si>
    <t xml:space="preserve">The five AVOIDABLE shares on the Inputs sheet are yellow because they are judgments and not</t>
  </si>
  <si>
    <t xml:space="preserve">measurements, and they are the most consequential numbers in this workbook. A single flat</t>
  </si>
  <si>
    <t xml:space="preserve">share across all five pools is indefensible: the four families have very different pool</t>
  </si>
  <si>
    <t xml:space="preserve">mixes. A company must measure its own.</t>
  </si>
  <si>
    <t xml:space="preserve">Every headline figure in this book is computed BEFORE the capacity correction, so every</t>
  </si>
  <si>
    <t xml:space="preserve">driver cost printed elsewhere carries an idle charge. The Capacity sheet shows what the</t>
  </si>
  <si>
    <t xml:space="preserve">parts cost once it is taken out of the one pool where capacity is unambiguously measurable.</t>
  </si>
  <si>
    <t xml:space="preserve">The aerospace bracket still loses money afterwards, at -23.4 per cent against -25.5, so the</t>
  </si>
  <si>
    <t xml:space="preserve">finding survives the correction.</t>
  </si>
  <si>
    <t xml:space="preserve">The Checks sheet</t>
  </si>
  <si>
    <t xml:space="preserve">Every figure the book prints from this workbook's scope appears there beside the figure this</t>
  </si>
  <si>
    <t xml:space="preserve">workbook computes, with the difference and PASS or FAIL. If a check ever reads FAIL, the</t>
  </si>
  <si>
    <t xml:space="preserve">workbook is wrong, not the book. The tolerance on each row is half the last digit the book</t>
  </si>
  <si>
    <t xml:space="preserve">prints, so a PASS means the computed figure rounds to the printed one.</t>
  </si>
  <si>
    <t xml:space="preserve">Several of the checks are identities: the five pools sum to 13,440,000, each family's shares</t>
  </si>
  <si>
    <t xml:space="preserve">of the drivers sum to one, and avoidable plus stranded overhead sums back to the pool. Both</t>
  </si>
  <si>
    <t xml:space="preserve">sides are computed by separate routes, so they are tests and not tautologies.</t>
  </si>
  <si>
    <t xml:space="preserve">There are no macros, no external links, no protection and no circular references.</t>
  </si>
  <si>
    <t xml:space="preserve">The file behaves identically in Excel, LibreOffice and Google Sheets.</t>
  </si>
  <si>
    <t xml:space="preserve">Inputs</t>
  </si>
  <si>
    <t xml:space="preserve">Every number this workbook is allowed to start from. Nothing else is typed anywhere in the file.</t>
  </si>
  <si>
    <t xml:space="preserve">What it is</t>
  </si>
  <si>
    <t xml:space="preserve">The four families</t>
  </si>
  <si>
    <t xml:space="preserve">Family</t>
  </si>
  <si>
    <t xml:space="preserve">Standard bushings</t>
  </si>
  <si>
    <t xml:space="preserve">Hydraulic fittings</t>
  </si>
  <si>
    <t xml:space="preserve">Valve bodies</t>
  </si>
  <si>
    <t xml:space="preserve">Aerospace brackets</t>
  </si>
  <si>
    <t xml:space="preserve">Volume, units a year</t>
  </si>
  <si>
    <t xml:space="preserve">Annual units. The denominator of every per-unit figure in this workbook</t>
  </si>
  <si>
    <t xml:space="preserve">Price, list</t>
  </si>
  <si>
    <t xml:space="preserve">Needed only to turn a corrected cost back into a margin</t>
  </si>
  <si>
    <t xml:space="preserve">Direct material a unit</t>
  </si>
  <si>
    <t xml:space="preserve">Traced to the part. It is not in any pool and no pool touches it</t>
  </si>
  <si>
    <t xml:space="preserve">Direct labor hours a unit</t>
  </si>
  <si>
    <t xml:space="preserve">The base the company absorbs on, and the base against which idle capacity is measured</t>
  </si>
  <si>
    <t xml:space="preserve">Machine hours a unit</t>
  </si>
  <si>
    <t xml:space="preserve">The driver of the machine running pool, and the one capacity measure that is unambiguous</t>
  </si>
  <si>
    <t xml:space="preserve">The driver counts, family by family</t>
  </si>
  <si>
    <t xml:space="preserve">Setups a year</t>
  </si>
  <si>
    <t xml:space="preserve">The batch driver. A changeover costs the same whatever the run length</t>
  </si>
  <si>
    <t xml:space="preserve">Production orders a year</t>
  </si>
  <si>
    <t xml:space="preserve">Planning, release, expediting and paperwork: one order, one charge</t>
  </si>
  <si>
    <t xml:space="preserve">Engineering changes a year</t>
  </si>
  <si>
    <t xml:space="preserve">A product-sustaining driver. It does not care how many units follow it</t>
  </si>
  <si>
    <t xml:space="preserve">Inspection events a year</t>
  </si>
  <si>
    <t xml:space="preserve">First-article, in-process and final inspection events</t>
  </si>
  <si>
    <t xml:space="preserve">The overhead pool, by the activity that actually moves it</t>
  </si>
  <si>
    <t xml:space="preserve">Yellow because the MIX of these five decides the answer. The total only decides how large the question is.</t>
  </si>
  <si>
    <t xml:space="preserve">Setup and changeover</t>
  </si>
  <si>
    <t xml:space="preserve">Changeover crews, tooling, and the scrap of the first pieces off a new setup</t>
  </si>
  <si>
    <t xml:space="preserve">Order handling and scheduling</t>
  </si>
  <si>
    <t xml:space="preserve">Planning, release, expediting and the paperwork of a production order</t>
  </si>
  <si>
    <t xml:space="preserve">Machine running</t>
  </si>
  <si>
    <t xml:space="preserve">Power, consumables, maintenance and depreciation. The facility cost sits in here</t>
  </si>
  <si>
    <t xml:space="preserve">Engineering and change notes</t>
  </si>
  <si>
    <t xml:space="preserve">Process engineering, tooling design and the change notes a product generates</t>
  </si>
  <si>
    <t xml:space="preserve">Quality and inspection</t>
  </si>
  <si>
    <t xml:space="preserve">Inspectors, gauges, the quality system and the cost of the events it runs</t>
  </si>
  <si>
    <t xml:space="preserve">Rates and capacity</t>
  </si>
  <si>
    <t xml:space="preserve">Direct labor rate, fully loaded</t>
  </si>
  <si>
    <t xml:space="preserve">Wages plus employer costs, a direct labor hour</t>
  </si>
  <si>
    <t xml:space="preserve">Practical capacity, labor hours</t>
  </si>
  <si>
    <t xml:space="preserve">What the factory can do on its normal shift pattern, not what it did</t>
  </si>
  <si>
    <t xml:space="preserve">Practical capacity, machine hours</t>
  </si>
  <si>
    <t xml:space="preserve">The same measure for the machines. The denominator the machine pool ought to use</t>
  </si>
  <si>
    <t xml:space="preserve">What share of each pool actually LEAVES when a family leaves</t>
  </si>
  <si>
    <t xml:space="preserve">These five are judgments, not measurements. They are the most consequential numbers in this workbook and a company must measure its own.</t>
  </si>
  <si>
    <t xml:space="preserve">Setup and changeover, avoidable</t>
  </si>
  <si>
    <t xml:space="preserve">Stop making a family and its changeovers stop almost entirely</t>
  </si>
  <si>
    <t xml:space="preserve">Order handling and scheduling, avoidable</t>
  </si>
  <si>
    <t xml:space="preserve">Most of the planning work goes; the planning department does not close</t>
  </si>
  <si>
    <t xml:space="preserve">Machine running, avoidable</t>
  </si>
  <si>
    <t xml:space="preserve">Power and consumables go. Depreciation and the building stay</t>
  </si>
  <si>
    <t xml:space="preserve">Engineering and change notes, avoidable</t>
  </si>
  <si>
    <t xml:space="preserve">Engineers are not laid off because one family left. Almost all of this is stranded</t>
  </si>
  <si>
    <t xml:space="preserve">Quality and inspection, avoidable</t>
  </si>
  <si>
    <t xml:space="preserve">The inspection events go; the quality system and its overhead do not</t>
  </si>
  <si>
    <t xml:space="preserve">The five pools</t>
  </si>
  <si>
    <t xml:space="preserve">One pool of 13,440,000 is not one thing. These are the cost centres the general ledger already has, regrouped by what makes them move. Not one of the five drivers is direct labor hours.</t>
  </si>
  <si>
    <t xml:space="preserve">Cost, share, driver and rate</t>
  </si>
  <si>
    <t xml:space="preserve">Pool</t>
  </si>
  <si>
    <t xml:space="preserve">Cost</t>
  </si>
  <si>
    <t xml:space="preserve">Share of the pool</t>
  </si>
  <si>
    <t xml:space="preserve">Driver</t>
  </si>
  <si>
    <t xml:space="preserve">Driver total</t>
  </si>
  <si>
    <t xml:space="preserve">Rate</t>
  </si>
  <si>
    <t xml:space="preserve">Rate, rounded</t>
  </si>
  <si>
    <t xml:space="preserve">setups</t>
  </si>
  <si>
    <t xml:space="preserve">A changeover costs what it costs whether the run is ten units or ten thousand</t>
  </si>
  <si>
    <t xml:space="preserve">production orders</t>
  </si>
  <si>
    <t xml:space="preserve">One order, one charge, regardless of how many units are on it</t>
  </si>
  <si>
    <t xml:space="preserve">machine hours</t>
  </si>
  <si>
    <t xml:space="preserve">The only genuinely unit-level pool of the five. Facility cost sits inside it</t>
  </si>
  <si>
    <t xml:space="preserve">engineering changes</t>
  </si>
  <si>
    <t xml:space="preserve">A product-sustaining cost. It does not care how many units follow the change</t>
  </si>
  <si>
    <t xml:space="preserve">inspection events</t>
  </si>
  <si>
    <t xml:space="preserve">Events, not units. A first article is inspected whether one follows it or a million</t>
  </si>
  <si>
    <t xml:space="preserve">TOTAL</t>
  </si>
  <si>
    <t xml:space="preserve">The whole pool. Nothing has been added, removed or re-estimated.</t>
  </si>
  <si>
    <t xml:space="preserve">What this sheet is for</t>
  </si>
  <si>
    <t xml:space="preserve">A rate is a pool divided by the count of the thing that moves it. Nothing more than that.</t>
  </si>
  <si>
    <t xml:space="preserve">The rates below are printed unrounded because the book multiplies by them: 900.0000 a setup, 371.4822 a production order, 30.6671 a machine hour, 1,642.8571 an engineering change and 103.2413 an inspection event.</t>
  </si>
  <si>
    <t xml:space="preserve">The share column is what matters most. Setup and changeover is 26.1 per cent of the pool and moves with nothing that labor hours measure; machine running is 34.4 per cent and moves with machine time, which is not labor time.</t>
  </si>
  <si>
    <t xml:space="preserve">Together the three batch-driven pools -- setup, order handling, and quality -- are more than half the pool. Half the factory's overhead is driven by how OFTEN something is made, not by how MUCH of it is made.</t>
  </si>
  <si>
    <t xml:space="preserve">Driver counts</t>
  </si>
  <si>
    <t xml:space="preserve">How much of each driver each family consumes, and the number the whole book turns on: how many units one setup buys.</t>
  </si>
  <si>
    <t xml:space="preserve">The counts</t>
  </si>
  <si>
    <t xml:space="preserve">Total</t>
  </si>
  <si>
    <t xml:space="preserve">Machine hours</t>
  </si>
  <si>
    <t xml:space="preserve">Direct labor hours</t>
  </si>
  <si>
    <t xml:space="preserve">The base the company currently absorbs the whole pool on</t>
  </si>
  <si>
    <t xml:space="preserve">Each family's share of each driver total</t>
  </si>
  <si>
    <t xml:space="preserve">The aerospace brackets are 0.7 per cent of the units and 43.3 per cent of the setups. That sentence is the book.</t>
  </si>
  <si>
    <t xml:space="preserve">Share of units</t>
  </si>
  <si>
    <t xml:space="preserve">Share of setups</t>
  </si>
  <si>
    <t xml:space="preserve">Share of production orders</t>
  </si>
  <si>
    <t xml:space="preserve">Share of engineering changes</t>
  </si>
  <si>
    <t xml:space="preserve">Share of inspection events</t>
  </si>
  <si>
    <t xml:space="preserve">Share of machine hours</t>
  </si>
  <si>
    <t xml:space="preserve">Share of direct labor hours</t>
  </si>
  <si>
    <t xml:space="preserve">Compare this row with the five above it. That gap is the whole error</t>
  </si>
  <si>
    <t xml:space="preserve">The table that carries the book</t>
  </si>
  <si>
    <t xml:space="preserve">Units a setup</t>
  </si>
  <si>
    <t xml:space="preserve">From 5,967.7 down to 11.5. The same changeover, spread over a five-hundredth of the units</t>
  </si>
  <si>
    <t xml:space="preserve">Units an order</t>
  </si>
  <si>
    <t xml:space="preserve">Units an engineering change</t>
  </si>
  <si>
    <t xml:space="preserve">Units an inspection event</t>
  </si>
  <si>
    <t xml:space="preserve">What the table says</t>
  </si>
  <si>
    <t xml:space="preserve">One setup on the standard bushings is spread over 5,967.7 units. One setup on the aerospace brackets is spread over 11.5.</t>
  </si>
  <si>
    <t xml:space="preserve">The setup costs 900.00 either way. On the bushings it adds 0.15 a unit; on the brackets it adds 78.00 a unit, which is more than a fifth of the selling price.</t>
  </si>
  <si>
    <t xml:space="preserve">Direct labor hours cannot see any of this. A labor hour on a run of 11.5 units and a labor hour on a run of 5,967.7 units are the same hour, and the absorption rate charges them the same.</t>
  </si>
  <si>
    <t xml:space="preserve">That is not an accounting error. It is a systematic direction of error: the high-volume simple parts are over-costed and quoted too dear, the low-volume complex parts are under-costed and quoted too cheap.</t>
  </si>
  <si>
    <t xml:space="preserve">The four levels</t>
  </si>
  <si>
    <t xml:space="preserve">A cost is not only a size. It is a LEVEL, and the level decides which decisions the number may be used for. A reference sheet.</t>
  </si>
  <si>
    <t xml:space="preserve">Each pool, and the level it belongs to</t>
  </si>
  <si>
    <t xml:space="preserve">Level</t>
  </si>
  <si>
    <t xml:space="preserve">What moves it</t>
  </si>
  <si>
    <t xml:space="preserve">What the level permits, and forbids</t>
  </si>
  <si>
    <t xml:space="preserve">Unit-level</t>
  </si>
  <si>
    <t xml:space="preserve">Moves with every unit made. This is the ONLY pool here that may be used in a one-more-unit decision, and even then only the part of it that is not depreciation.</t>
  </si>
  <si>
    <t xml:space="preserve">Batch-level</t>
  </si>
  <si>
    <t xml:space="preserve">Setups</t>
  </si>
  <si>
    <t xml:space="preserve">Moves with BATCHES, not units. Dividing it by units gives a number that is true only at the batch size assumed. Never use it to price an order of a different size: recompute it.</t>
  </si>
  <si>
    <t xml:space="preserve">Production orders</t>
  </si>
  <si>
    <t xml:space="preserve">Moves with ORDERS. Two orders of fifty cost twice what one order of a hundred costs, and a per-unit figure hides that completely.</t>
  </si>
  <si>
    <t xml:space="preserve">Inspection events</t>
  </si>
  <si>
    <t xml:space="preserve">Moves with EVENTS. A first article is inspected whether one unit follows it or a million, so the per-unit charge falls with run length and is meaningless without one.</t>
  </si>
  <si>
    <t xml:space="preserve">Product-sustaining</t>
  </si>
  <si>
    <t xml:space="preserve">Engineering changes</t>
  </si>
  <si>
    <t xml:space="preserve">Moves with the EXISTENCE of the product, not with its volume. It is relevant to a keep-or-drop decision on the family and to nothing else. It must never enter a unit price used to win incremental volume.</t>
  </si>
  <si>
    <t xml:space="preserve">Facility-sustaining</t>
  </si>
  <si>
    <t xml:space="preserve">Nothing the part can change</t>
  </si>
  <si>
    <t xml:space="preserve">It has NO pool of its own here. Rates, insurance, the building and the depreciation on it sit inside Machine running, where machine hours carry them. That is a real weakness of this model and the book must say so: facility cost is moved by no driver at all, and burying it in a unit-level pool makes it look as though it were.</t>
  </si>
  <si>
    <t xml:space="preserve">The pool regrouped by level</t>
  </si>
  <si>
    <t xml:space="preserve">Machine running alone</t>
  </si>
  <si>
    <t xml:space="preserve">Setup, order handling and quality together</t>
  </si>
  <si>
    <t xml:space="preserve">No pool of its own; it is inside Machine running</t>
  </si>
  <si>
    <t xml:space="preserve">Why the level decides which decisions may use the number</t>
  </si>
  <si>
    <t xml:space="preserve">A unit cost is an average, and an average is only true at the volume and batch size it was computed at. The level tells you which of those two things the number is sensitive to.</t>
  </si>
  <si>
    <t xml:space="preserve">UNIT-LEVEL cost is the only cost that behaves the way a unit cost is assumed to behave. If one more unit is made, this is what is added. It is therefore the only part of overhead that belongs in a decision about one more unit -- an incremental order, a price floor on spare capacity.</t>
  </si>
  <si>
    <t xml:space="preserve">BATCH-LEVEL cost is fixed per batch and therefore VARIABLE PER UNIT IN THE WRONG DIRECTION: the per-unit figure falls as the run gets longer. Quoting a batch-level cost per unit at a quantity other than the one it was computed at is simply wrong, and it is wrong by a factor equal to the ratio of the two quantities. More than half this pool is batch-level.</t>
  </si>
  <si>
    <t xml:space="preserve">PRODUCT-SUSTAINING cost is incurred because the product EXISTS. It does not fall when volume falls and it does not rise when volume rises. It belongs in a decision to keep or drop the family, and in nothing else. Putting it into an incremental quotation charges the customer for a decision that was made years ago.</t>
  </si>
  <si>
    <t xml:space="preserve">FACILITY-SUSTAINING cost is incurred because the factory exists. No product drives it and no driver measures it. Any allocation of it to a part is an arbitrary convention, defensible for inventory valuation and indefensible for a decision. Here it is not even separated: it sits inside Machine running, where machine hours carry it. That makes it LOOK unit-level, and it is the one thing in this workbook a careful reader should distrust.</t>
  </si>
  <si>
    <t xml:space="preserve">The practical rule: the further down this list a cost sits, the shorter the list of decisions it may be used for, and the longer the horizon over which it can actually be changed.</t>
  </si>
  <si>
    <t xml:space="preserve">Capacity: the cost of being able to, against the cost of doing</t>
  </si>
  <si>
    <t xml:space="preserve">Charging the cost of idle capacity into the parts that were made raises every cost by the amount of the work that was NOT done, which is the one thing a part cannot be blamed for.</t>
  </si>
  <si>
    <t xml:space="preserve">Practical capacity against what was used</t>
  </si>
  <si>
    <t xml:space="preserve">Labor hours</t>
  </si>
  <si>
    <t xml:space="preserve">Practical capacity</t>
  </si>
  <si>
    <t xml:space="preserve">Used</t>
  </si>
  <si>
    <t xml:space="preserve">Idle</t>
  </si>
  <si>
    <t xml:space="preserve">15,060 labor hours the factory owned and did not use</t>
  </si>
  <si>
    <t xml:space="preserve">Utilization</t>
  </si>
  <si>
    <t xml:space="preserve">The rate at practical capacity against the rate at actual volume</t>
  </si>
  <si>
    <t xml:space="preserve">Factory overhead pool</t>
  </si>
  <si>
    <t xml:space="preserve">Rate at PRACTICAL capacity</t>
  </si>
  <si>
    <t xml:space="preserve">13,440,000 over 168,000 hours. What an hour of this factory costs</t>
  </si>
  <si>
    <t xml:space="preserve">Rate at ACTUAL volume</t>
  </si>
  <si>
    <t xml:space="preserve">13,440,000 over 152,940 hours. What the company charges a part</t>
  </si>
  <si>
    <t xml:space="preserve">Gap</t>
  </si>
  <si>
    <t xml:space="preserve">Every hour charged to a part carries this much of the hours nobody worked</t>
  </si>
  <si>
    <t xml:space="preserve">Gap, per cent</t>
  </si>
  <si>
    <t xml:space="preserve">Idle hours</t>
  </si>
  <si>
    <t xml:space="preserve">COST OF IDLE CAPACITY</t>
  </si>
  <si>
    <t xml:space="preserve">A period cost of the decision to own the factory, not a cost of any part</t>
  </si>
  <si>
    <t xml:space="preserve">As a share of the overhead pool</t>
  </si>
  <si>
    <t xml:space="preserve">The same correction applied to the driver cost</t>
  </si>
  <si>
    <t xml:space="preserve">The driver costs in this book spread the whole pool over the volume actually made, so they carry this idle charge too. Charging the MACHINE pool at practical machine hours takes it out of the one pool where capacity is unambiguously measurable.</t>
  </si>
  <si>
    <t xml:space="preserve">Machine running pool</t>
  </si>
  <si>
    <t xml:space="preserve">Machine hours actually worked</t>
  </si>
  <si>
    <t xml:space="preserve">Machine rate at ACTUAL hours</t>
  </si>
  <si>
    <t xml:space="preserve">30.6671, the rate used everywhere else in the book</t>
  </si>
  <si>
    <t xml:space="preserve">Practical machine hours</t>
  </si>
  <si>
    <t xml:space="preserve">Machine rate at PRACTICAL hours</t>
  </si>
  <si>
    <t xml:space="preserve">26.8605. The difference is the idle machine capacity, and it leaves the part</t>
  </si>
  <si>
    <t xml:space="preserve">What the four families cost once the idle machine charge comes out</t>
  </si>
  <si>
    <t xml:space="preserve">Machine running at the ACTUAL rate</t>
  </si>
  <si>
    <t xml:space="preserve">Machine running at the PRACTICAL rate</t>
  </si>
  <si>
    <t xml:space="preserve">The total of this row is the machine pool less the cost of idle machine capacity</t>
  </si>
  <si>
    <t xml:space="preserve">Overhead total, at actual</t>
  </si>
  <si>
    <t xml:space="preserve">The total is the whole 13,440,000 pool</t>
  </si>
  <si>
    <t xml:space="preserve">Overhead total, at practical</t>
  </si>
  <si>
    <t xml:space="preserve">Material a unit</t>
  </si>
  <si>
    <t xml:space="preserve">Labor a unit</t>
  </si>
  <si>
    <t xml:space="preserve">Overhead a unit, at actual</t>
  </si>
  <si>
    <t xml:space="preserve">Overhead a unit, at practical</t>
  </si>
  <si>
    <t xml:space="preserve">DRIVER COST at actual volume</t>
  </si>
  <si>
    <t xml:space="preserve">DRIVER COST at practical capacity</t>
  </si>
  <si>
    <t xml:space="preserve">Idle charge removed, a unit</t>
  </si>
  <si>
    <t xml:space="preserve">What each part was carrying of the machine hours nobody worked</t>
  </si>
  <si>
    <t xml:space="preserve">Margin per cent at actual volume</t>
  </si>
  <si>
    <t xml:space="preserve">Margin per cent at practical capacity</t>
  </si>
  <si>
    <t xml:space="preserve">The aerospace bracket goes from -25.5 per cent to -23.4. The finding survives the correction</t>
  </si>
  <si>
    <t xml:space="preserve">Every headline figure in this book is computed BEFORE this correction, so every driver cost printed elsewhere carries an idle charge, and every target price computed from one is correspondingly high. Say so rather than leaving a reader to find it.</t>
  </si>
  <si>
    <t xml:space="preserve">The correction is applied only to the machine pool, because machine hours are the one capacity measure here that is unambiguous. The batch and product pools have no comparable practical capacity, and inventing one would be worse than leaving them alone.</t>
  </si>
  <si>
    <t xml:space="preserve">The aerospace bracket still loses money after the correction, at -23.4 per cent against -25.5. The correction is real, it is worth 7.54 a unit on that family, and it does not change the answer.</t>
  </si>
  <si>
    <t xml:space="preserve">The 1,204,800 cost of idle capacity is a period cost of the decision to own a factory of this size. It belongs on the income statement under its own name, where somebody can be asked about it.</t>
  </si>
  <si>
    <t xml:space="preserve">Avoidable and stranded</t>
  </si>
  <si>
    <t xml:space="preserve">What actually leaves when a family leaves, pool by pool. A single flat share across all five pools is indefensible, because the four families have very different pool mixes.</t>
  </si>
  <si>
    <t xml:space="preserve">What share of each pool actually leaves</t>
  </si>
  <si>
    <t xml:space="preserve">Leaves</t>
  </si>
  <si>
    <t xml:space="preserve">Stays</t>
  </si>
  <si>
    <t xml:space="preserve">Changeovers stop almost entirely</t>
  </si>
  <si>
    <t xml:space="preserve">Most of the planning work goes; the department does not close</t>
  </si>
  <si>
    <t xml:space="preserve">Engineers are not laid off because one family left</t>
  </si>
  <si>
    <t xml:space="preserve">The events go; the quality system does not</t>
  </si>
  <si>
    <t xml:space="preserve">Each family's overhead, pool by pool</t>
  </si>
  <si>
    <t xml:space="preserve">OVERHEAD TOTAL</t>
  </si>
  <si>
    <t xml:space="preserve">The whole pool, distributed. This is Method B's overhead, family by family</t>
  </si>
  <si>
    <t xml:space="preserve">Avoidable: what leaves with the family</t>
  </si>
  <si>
    <t xml:space="preserve">AVOIDABLE TOTAL</t>
  </si>
  <si>
    <t xml:space="preserve">Stranded: what stays behind</t>
  </si>
  <si>
    <t xml:space="preserve">Setup and changeover, stranded</t>
  </si>
  <si>
    <t xml:space="preserve">Order handling and scheduling, stranded</t>
  </si>
  <si>
    <t xml:space="preserve">Machine running, stranded</t>
  </si>
  <si>
    <t xml:space="preserve">Engineering and change notes, stranded</t>
  </si>
  <si>
    <t xml:space="preserve">Quality and inspection, stranded</t>
  </si>
  <si>
    <t xml:space="preserve">STRANDED TOTAL</t>
  </si>
  <si>
    <t xml:space="preserve">Overhead that would still be there the morning after the family stopped</t>
  </si>
  <si>
    <t xml:space="preserve">What it means for the family</t>
  </si>
  <si>
    <t xml:space="preserve">AVOIDABLE SHARE of its own overhead</t>
  </si>
  <si>
    <t xml:space="preserve">47.2, 55.0, 56.9 and 52.5 per cent. Not one flat number, because the pool mixes differ</t>
  </si>
  <si>
    <t xml:space="preserve">Overhead a unit, DRIVER</t>
  </si>
  <si>
    <t xml:space="preserve">Overhead a unit, AVOIDABLE</t>
  </si>
  <si>
    <t xml:space="preserve">Overhead a unit, STRANDED</t>
  </si>
  <si>
    <t xml:space="preserve">UNIT COST, avoidable</t>
  </si>
  <si>
    <t xml:space="preserve">What actually stops being spent. The number a make-or-buy decision needs</t>
  </si>
  <si>
    <t xml:space="preserve">UNIT COST, driver</t>
  </si>
  <si>
    <t xml:space="preserve">What the part actually costs to make. The number a pricing decision needs</t>
  </si>
  <si>
    <t xml:space="preserve">Identity: avoidable plus stranded is the pool</t>
  </si>
  <si>
    <t xml:space="preserve">Avoidable overhead, all four families</t>
  </si>
  <si>
    <t xml:space="preserve">Stranded overhead, all four families</t>
  </si>
  <si>
    <t xml:space="preserve">Together</t>
  </si>
  <si>
    <t xml:space="preserve">The overhead pool</t>
  </si>
  <si>
    <t xml:space="preserve">Difference</t>
  </si>
  <si>
    <t xml:space="preserve">Splitting a pool cannot change its size. If this is not zero the workbook is broken</t>
  </si>
  <si>
    <t xml:space="preserve">The five shares are ASSUMPTIONS. They are the most consequential ones in this workbook and a company must measure its own. They are yellow on the Inputs sheet for that reason.</t>
  </si>
  <si>
    <t xml:space="preserve">A single flat share across all five pools is indefensible. Setup and changeover is 90 per cent avoidable and engineering is 10 per cent, and the four families draw on those two pools in wildly different proportions, so their avoidable shares differ: 47.2 per cent on the bushings against 56.9 on the valve bodies.</t>
  </si>
  <si>
    <t xml:space="preserve">Avoidable cost answers ONE question: should this work stop. It is not the cost of the part and it must never be used to price one, because a company that prices at avoidable cost recovers none of the overhead that stays behind.</t>
  </si>
  <si>
    <t xml:space="preserve">The stranded column is the whole risk of outsourcing. Stop making the standard bushings and 958,654 of overhead is still there the next morning, now spread over whoever is left.</t>
  </si>
  <si>
    <t xml:space="preserve">Checks</t>
  </si>
  <si>
    <t xml:space="preserve">Every figure the book prints from this workbook's scope, beside the figure this workbook computes.</t>
  </si>
  <si>
    <t xml:space="preserve">A FAIL means the workbook is wrong, not the book. The tolerance is half the last digit the book prints.</t>
  </si>
  <si>
    <t xml:space="preserve">Figure</t>
  </si>
  <si>
    <t xml:space="preserve">As printed</t>
  </si>
  <si>
    <t xml:space="preserve">Computed</t>
  </si>
  <si>
    <t xml:space="preserve">Verdict</t>
  </si>
  <si>
    <t xml:space="preserve">Chapter 2 -- what is in the overhead pool</t>
  </si>
  <si>
    <t xml:space="preserve">Pool cost: Setup and changeover</t>
  </si>
  <si>
    <t xml:space="preserve">Pool cost: Order handling and scheduling</t>
  </si>
  <si>
    <t xml:space="preserve">Pool cost: Machine running</t>
  </si>
  <si>
    <t xml:space="preserve">Pool cost: Engineering and change notes</t>
  </si>
  <si>
    <t xml:space="preserve">Pool cost: Quality and inspection</t>
  </si>
  <si>
    <t xml:space="preserve">Share of the pool: Setup and changeover</t>
  </si>
  <si>
    <t xml:space="preserve">Share of the pool: Order handling and scheduling</t>
  </si>
  <si>
    <t xml:space="preserve">Share of the pool: Machine running</t>
  </si>
  <si>
    <t xml:space="preserve">Share of the pool: Engineering and change notes</t>
  </si>
  <si>
    <t xml:space="preserve">Share of the pool: Quality and inspection</t>
  </si>
  <si>
    <t xml:space="preserve">The overhead pool, total</t>
  </si>
  <si>
    <t xml:space="preserve">IDENTITY: the five shares sum to one</t>
  </si>
  <si>
    <t xml:space="preserve">Chapter 2 -- the five drivers and their rates</t>
  </si>
  <si>
    <t xml:space="preserve">Driver total: Setup and changeover</t>
  </si>
  <si>
    <t xml:space="preserve">Driver total: Order handling and scheduling</t>
  </si>
  <si>
    <t xml:space="preserve">Driver total: Machine running</t>
  </si>
  <si>
    <t xml:space="preserve">Driver total: Engineering and change notes</t>
  </si>
  <si>
    <t xml:space="preserve">Driver total: Quality and inspection</t>
  </si>
  <si>
    <t xml:space="preserve">Rate, as printed: Setup and changeover</t>
  </si>
  <si>
    <t xml:space="preserve">Rate, as printed: Order handling and scheduling</t>
  </si>
  <si>
    <t xml:space="preserve">Rate, as printed: Machine running</t>
  </si>
  <si>
    <t xml:space="preserve">Rate, as printed: Engineering and change notes</t>
  </si>
  <si>
    <t xml:space="preserve">Rate, as printed: Quality and inspection</t>
  </si>
  <si>
    <t xml:space="preserve">Rate, unrounded: Setup and changeover</t>
  </si>
  <si>
    <t xml:space="preserve">Rate, unrounded: Order handling and scheduling</t>
  </si>
  <si>
    <t xml:space="preserve">Rate, unrounded: Machine running</t>
  </si>
  <si>
    <t xml:space="preserve">Rate, unrounded: Engineering and change notes</t>
  </si>
  <si>
    <t xml:space="preserve">Rate, unrounded: Quality and inspection</t>
  </si>
  <si>
    <t xml:space="preserve">Chapter 2 -- the driver counts, family by family</t>
  </si>
  <si>
    <t xml:space="preserve">Volume: Standard bushings</t>
  </si>
  <si>
    <t xml:space="preserve">Volume: Hydraulic fittings</t>
  </si>
  <si>
    <t xml:space="preserve">Volume: Valve bodies</t>
  </si>
  <si>
    <t xml:space="preserve">Volume: Aerospace brackets</t>
  </si>
  <si>
    <t xml:space="preserve">Standard bushings, setups</t>
  </si>
  <si>
    <t xml:space="preserve">Hydraulic fittings, setups</t>
  </si>
  <si>
    <t xml:space="preserve">Valve bodies, setups</t>
  </si>
  <si>
    <t xml:space="preserve">Aerospace brackets, setups</t>
  </si>
  <si>
    <t xml:space="preserve">Standard bushings, production orders</t>
  </si>
  <si>
    <t xml:space="preserve">Hydraulic fittings, production orders</t>
  </si>
  <si>
    <t xml:space="preserve">Valve bodies, production orders</t>
  </si>
  <si>
    <t xml:space="preserve">Aerospace brackets, production orders</t>
  </si>
  <si>
    <t xml:space="preserve">Standard bushings, engineering changes</t>
  </si>
  <si>
    <t xml:space="preserve">Hydraulic fittings, engineering changes</t>
  </si>
  <si>
    <t xml:space="preserve">Valve bodies, engineering changes</t>
  </si>
  <si>
    <t xml:space="preserve">Aerospace brackets, engineering changes</t>
  </si>
  <si>
    <t xml:space="preserve">Standard bushings, inspection events</t>
  </si>
  <si>
    <t xml:space="preserve">Hydraulic fittings, inspection events</t>
  </si>
  <si>
    <t xml:space="preserve">Valve bodies, inspection events</t>
  </si>
  <si>
    <t xml:space="preserve">Aerospace brackets, inspection events</t>
  </si>
  <si>
    <t xml:space="preserve">Total setups</t>
  </si>
  <si>
    <t xml:space="preserve">Total production orders</t>
  </si>
  <si>
    <t xml:space="preserve">Total engineering changes</t>
  </si>
  <si>
    <t xml:space="preserve">Total inspection events</t>
  </si>
  <si>
    <t xml:space="preserve">Total units made across the four families</t>
  </si>
  <si>
    <t xml:space="preserve">Total machine hours</t>
  </si>
  <si>
    <t xml:space="preserve">Total direct labor hours</t>
  </si>
  <si>
    <t xml:space="preserve">IDENTITY: the four shares of units sum to one</t>
  </si>
  <si>
    <t xml:space="preserve">IDENTITY: the four shares of setups sum to one</t>
  </si>
  <si>
    <t xml:space="preserve">IDENTITY: the four shares of production orders sum to one</t>
  </si>
  <si>
    <t xml:space="preserve">IDENTITY: the four shares of engineering changes sum to one</t>
  </si>
  <si>
    <t xml:space="preserve">IDENTITY: the four shares of inspection events sum to one</t>
  </si>
  <si>
    <t xml:space="preserve">IDENTITY: the four shares of machine hours sum to one</t>
  </si>
  <si>
    <t xml:space="preserve">IDENTITY: the four shares of direct labor hours sum to one</t>
  </si>
  <si>
    <t xml:space="preserve">Chapter 2 -- the table that carries the book</t>
  </si>
  <si>
    <t xml:space="preserve">Units a setup: Standard bushings</t>
  </si>
  <si>
    <t xml:space="preserve">Units a setup: Hydraulic fittings</t>
  </si>
  <si>
    <t xml:space="preserve">Units a setup: Valve bodies</t>
  </si>
  <si>
    <t xml:space="preserve">Units a setup: Aerospace brackets</t>
  </si>
  <si>
    <t xml:space="preserve">Units an order: Standard bushings</t>
  </si>
  <si>
    <t xml:space="preserve">Units an order: Hydraulic fittings</t>
  </si>
  <si>
    <t xml:space="preserve">Units an order: Valve bodies</t>
  </si>
  <si>
    <t xml:space="preserve">Units an order: Aerospace brackets</t>
  </si>
  <si>
    <t xml:space="preserve">Units an engineering change: Standard bushings</t>
  </si>
  <si>
    <t xml:space="preserve">Units an engineering change: Hydraulic fittings</t>
  </si>
  <si>
    <t xml:space="preserve">Units an engineering change: Valve bodies</t>
  </si>
  <si>
    <t xml:space="preserve">Units an engineering change: Aerospace brackets</t>
  </si>
  <si>
    <t xml:space="preserve">Chapter 2 -- the pool regrouped by cost level</t>
  </si>
  <si>
    <t xml:space="preserve">Unit-level cost, being machine running</t>
  </si>
  <si>
    <t xml:space="preserve">Batch-level cost, being setup, order handling and quality</t>
  </si>
  <si>
    <t xml:space="preserve">Product-sustaining cost, being engineering and change notes</t>
  </si>
  <si>
    <t xml:space="preserve">Facility-sustaining cost held in a pool of its own</t>
  </si>
  <si>
    <t xml:space="preserve">Unit-level share of the pool</t>
  </si>
  <si>
    <t xml:space="preserve">Batch-level share of the pool</t>
  </si>
  <si>
    <t xml:space="preserve">Product-sustaining share of the pool</t>
  </si>
  <si>
    <t xml:space="preserve">IDENTITY: the four levels sum to the pool</t>
  </si>
  <si>
    <t xml:space="preserve">Chapter 8 -- capacity</t>
  </si>
  <si>
    <t xml:space="preserve">Labor hours used</t>
  </si>
  <si>
    <t xml:space="preserve">Machine hours used</t>
  </si>
  <si>
    <t xml:space="preserve">Utilization of labor capacity</t>
  </si>
  <si>
    <t xml:space="preserve">Utilization of machine capacity</t>
  </si>
  <si>
    <t xml:space="preserve">Rate at ACTUAL volume, unrounded</t>
  </si>
  <si>
    <t xml:space="preserve">Gap between the two rates</t>
  </si>
  <si>
    <t xml:space="preserve">Idle capacity as a share of the overhead pool</t>
  </si>
  <si>
    <t xml:space="preserve">Chapter 8 -- the driver cost corrected to practical machine capacity</t>
  </si>
  <si>
    <t xml:space="preserve">Machine rate at ACTUAL hours, unrounded</t>
  </si>
  <si>
    <t xml:space="preserve">Machine rate at PRACTICAL hours, unrounded</t>
  </si>
  <si>
    <t xml:space="preserve">Standard bushings -- driver cost at actual volume</t>
  </si>
  <si>
    <t xml:space="preserve">Standard bushings -- driver cost at practical capacity</t>
  </si>
  <si>
    <t xml:space="preserve">Standard bushings -- idle charge removed a unit</t>
  </si>
  <si>
    <t xml:space="preserve">Standard bushings -- margin per cent at actual volume</t>
  </si>
  <si>
    <t xml:space="preserve">Standard bushings -- margin per cent at practical capacity</t>
  </si>
  <si>
    <t xml:space="preserve">Hydraulic fittings -- driver cost at actual volume</t>
  </si>
  <si>
    <t xml:space="preserve">Hydraulic fittings -- driver cost at practical capacity</t>
  </si>
  <si>
    <t xml:space="preserve">Hydraulic fittings -- idle charge removed a unit</t>
  </si>
  <si>
    <t xml:space="preserve">Hydraulic fittings -- margin per cent at actual volume</t>
  </si>
  <si>
    <t xml:space="preserve">Hydraulic fittings -- margin per cent at practical capacity</t>
  </si>
  <si>
    <t xml:space="preserve">Valve bodies -- driver cost at actual volume</t>
  </si>
  <si>
    <t xml:space="preserve">Valve bodies -- driver cost at practical capacity</t>
  </si>
  <si>
    <t xml:space="preserve">Valve bodies -- idle charge removed a unit</t>
  </si>
  <si>
    <t xml:space="preserve">Valve bodies -- margin per cent at actual volume</t>
  </si>
  <si>
    <t xml:space="preserve">Valve bodies -- margin per cent at practical capacity</t>
  </si>
  <si>
    <t xml:space="preserve">Aerospace brackets -- driver cost at actual volume</t>
  </si>
  <si>
    <t xml:space="preserve">Aerospace brackets -- driver cost at practical capacity</t>
  </si>
  <si>
    <t xml:space="preserve">Aerospace brackets -- idle charge removed a unit</t>
  </si>
  <si>
    <t xml:space="preserve">Aerospace brackets -- margin per cent at actual volume</t>
  </si>
  <si>
    <t xml:space="preserve">Aerospace brackets -- margin per cent at practical capacity</t>
  </si>
  <si>
    <t xml:space="preserve">IDENTITY: overhead at actual, all four families</t>
  </si>
  <si>
    <t xml:space="preserve">Chapter 9 -- what share of each pool actually leaves</t>
  </si>
  <si>
    <t xml:space="preserve">Avoidable share: Setup and changeover</t>
  </si>
  <si>
    <t xml:space="preserve">Avoidable share: Order handling and scheduling</t>
  </si>
  <si>
    <t xml:space="preserve">Avoidable share: Machine running</t>
  </si>
  <si>
    <t xml:space="preserve">Avoidable share: Engineering and change notes</t>
  </si>
  <si>
    <t xml:space="preserve">Avoidable share: Quality and inspection</t>
  </si>
  <si>
    <t xml:space="preserve">Chapter 9 -- each family's overhead, avoidable and stranded</t>
  </si>
  <si>
    <t xml:space="preserve">Standard bushings -- setup and changeover</t>
  </si>
  <si>
    <t xml:space="preserve">Standard bushings -- order handling</t>
  </si>
  <si>
    <t xml:space="preserve">Standard bushings -- machine running</t>
  </si>
  <si>
    <t xml:space="preserve">Standard bushings -- engineering</t>
  </si>
  <si>
    <t xml:space="preserve">Standard bushings -- quality and inspection</t>
  </si>
  <si>
    <t xml:space="preserve">Standard bushings -- overhead total</t>
  </si>
  <si>
    <t xml:space="preserve">Hydraulic fittings -- setup and changeover</t>
  </si>
  <si>
    <t xml:space="preserve">Hydraulic fittings -- order handling</t>
  </si>
  <si>
    <t xml:space="preserve">Hydraulic fittings -- machine running</t>
  </si>
  <si>
    <t xml:space="preserve">Hydraulic fittings -- engineering</t>
  </si>
  <si>
    <t xml:space="preserve">Hydraulic fittings -- quality and inspection</t>
  </si>
  <si>
    <t xml:space="preserve">Hydraulic fittings -- overhead total</t>
  </si>
  <si>
    <t xml:space="preserve">Valve bodies -- setup and changeover</t>
  </si>
  <si>
    <t xml:space="preserve">Valve bodies -- order handling</t>
  </si>
  <si>
    <t xml:space="preserve">Valve bodies -- machine running</t>
  </si>
  <si>
    <t xml:space="preserve">Valve bodies -- engineering</t>
  </si>
  <si>
    <t xml:space="preserve">Valve bodies -- quality and inspection</t>
  </si>
  <si>
    <t xml:space="preserve">Valve bodies -- overhead total</t>
  </si>
  <si>
    <t xml:space="preserve">Aerospace brackets -- setup and changeover</t>
  </si>
  <si>
    <t xml:space="preserve">Aerospace brackets -- order handling</t>
  </si>
  <si>
    <t xml:space="preserve">Aerospace brackets -- machine running</t>
  </si>
  <si>
    <t xml:space="preserve">Aerospace brackets -- engineering</t>
  </si>
  <si>
    <t xml:space="preserve">Aerospace brackets -- quality and inspection</t>
  </si>
  <si>
    <t xml:space="preserve">Aerospace brackets -- overhead total</t>
  </si>
  <si>
    <t xml:space="preserve">Avoidable share of its own overhead: Standard bushings</t>
  </si>
  <si>
    <t xml:space="preserve">Avoidable share of its own overhead: Hydraulic fittings</t>
  </si>
  <si>
    <t xml:space="preserve">Avoidable share of its own overhead: Valve bodies</t>
  </si>
  <si>
    <t xml:space="preserve">Avoidable share of its own overhead: Aerospace brackets</t>
  </si>
  <si>
    <t xml:space="preserve">Unit cost, driver: Standard bushings</t>
  </si>
  <si>
    <t xml:space="preserve">Unit cost, driver: Hydraulic fittings</t>
  </si>
  <si>
    <t xml:space="preserve">Unit cost, driver: Valve bodies</t>
  </si>
  <si>
    <t xml:space="preserve">Unit cost, driver: Aerospace brackets</t>
  </si>
  <si>
    <t xml:space="preserve">Unit cost, avoidable: Standard bushings</t>
  </si>
  <si>
    <t xml:space="preserve">Unit cost, avoidable: Valve bodies</t>
  </si>
  <si>
    <t xml:space="preserve">Unit cost, avoidable: Aerospace brackets</t>
  </si>
  <si>
    <t xml:space="preserve">Stranded overhead if the family goes: Standard bushings</t>
  </si>
  <si>
    <t xml:space="preserve">Stranded overhead if the family goes: Valve bodies</t>
  </si>
  <si>
    <t xml:space="preserve">Stranded overhead if the family goes: Aerospace brackets</t>
  </si>
  <si>
    <t xml:space="preserve">IDENTITY: avoidable plus stranded, all four families</t>
  </si>
  <si>
    <t xml:space="preserve">IDENTITY: that total less the pool</t>
  </si>
  <si>
    <t xml:space="preserve">Checks run</t>
  </si>
  <si>
    <t xml:space="preserve">PASS</t>
  </si>
  <si>
    <t xml:space="preserve">FAIL</t>
  </si>
  <si>
    <t xml:space="preserve">If this reads anything but zero FAIL, the workbook is wrong. Fix the workbook, never the check.</t>
  </si>
</sst>
</file>

<file path=xl/styles.xml><?xml version="1.0" encoding="utf-8"?>
<styleSheet xmlns="http://schemas.openxmlformats.org/spreadsheetml/2006/main">
  <numFmts count="9">
    <numFmt numFmtId="164" formatCode="General"/>
    <numFmt numFmtId="165" formatCode="#,##0"/>
    <numFmt numFmtId="166" formatCode="#,##0.00"/>
    <numFmt numFmtId="167" formatCode="#,##0.000"/>
    <numFmt numFmtId="168" formatCode="0.0%"/>
    <numFmt numFmtId="169" formatCode="#,##0.0"/>
    <numFmt numFmtId="170" formatCode="#,##0.0000"/>
    <numFmt numFmtId="171" formatCode="#,##0.000000"/>
    <numFmt numFmtId="172" formatCode="0.0000%"/>
  </numFmts>
  <fonts count="11">
    <font>
      <sz val="11"/>
      <color theme="1"/>
      <name val="Calibri"/>
      <family val="2"/>
      <charset val="1"/>
    </font>
    <font>
      <sz val="10"/>
      <name val="Arial"/>
      <family val="0"/>
    </font>
    <font>
      <sz val="10"/>
      <name val="Arial"/>
      <family val="0"/>
    </font>
    <font>
      <sz val="10"/>
      <name val="Arial"/>
      <family val="0"/>
    </font>
    <font>
      <b val="true"/>
      <sz val="14"/>
      <color rgb="FF14283A"/>
      <name val="Calibri"/>
      <family val="0"/>
      <charset val="1"/>
    </font>
    <font>
      <b val="true"/>
      <sz val="11"/>
      <color rgb="FF14283A"/>
      <name val="Calibri"/>
      <family val="0"/>
      <charset val="1"/>
    </font>
    <font>
      <sz val="10"/>
      <name val="Calibri"/>
      <family val="0"/>
      <charset val="1"/>
    </font>
    <font>
      <sz val="9"/>
      <color rgb="FF666666"/>
      <name val="Calibri"/>
      <family val="0"/>
      <charset val="1"/>
    </font>
    <font>
      <b val="true"/>
      <sz val="10"/>
      <name val="Calibri"/>
      <family val="0"/>
      <charset val="1"/>
    </font>
    <font>
      <sz val="10"/>
      <color rgb="FF0000CC"/>
      <name val="Calibri"/>
      <family val="0"/>
      <charset val="1"/>
    </font>
    <font>
      <sz val="10"/>
      <color rgb="FF006600"/>
      <name val="Calibri"/>
      <family val="0"/>
      <charset val="1"/>
    </font>
  </fonts>
  <fills count="3">
    <fill>
      <patternFill patternType="none"/>
    </fill>
    <fill>
      <patternFill patternType="gray125"/>
    </fill>
    <fill>
      <patternFill patternType="solid">
        <fgColor rgb="FFFFF2CC"/>
        <bgColor rgb="FFFFFFFF"/>
      </patternFill>
    </fill>
  </fills>
  <borders count="3">
    <border diagonalUp="false" diagonalDown="false">
      <left/>
      <right/>
      <top/>
      <bottom/>
      <diagonal/>
    </border>
    <border diagonalUp="false" diagonalDown="false">
      <left/>
      <right/>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tru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5" fontId="9" fillId="2" borderId="0" xfId="0" applyFont="true" applyBorder="false" applyAlignment="false" applyProtection="false">
      <alignment horizontal="general" vertical="bottom" textRotation="0" wrapText="false" indent="0" shrinkToFit="false"/>
      <protection locked="true" hidden="false"/>
    </xf>
    <xf numFmtId="168" fontId="9" fillId="2"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8" fillId="0" borderId="1" xfId="0" applyFont="true" applyBorder="true" applyAlignment="true" applyProtection="false">
      <alignment horizontal="general" vertical="bottom" textRotation="0" wrapText="tru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4" fontId="8" fillId="0" borderId="2" xfId="0" applyFont="true" applyBorder="true" applyAlignment="false" applyProtection="false">
      <alignment horizontal="general" vertical="bottom" textRotation="0" wrapText="false" indent="0" shrinkToFit="false"/>
      <protection locked="true" hidden="false"/>
    </xf>
    <xf numFmtId="165" fontId="8" fillId="0" borderId="2" xfId="0" applyFont="true" applyBorder="true" applyAlignment="false" applyProtection="false">
      <alignment horizontal="general" vertical="bottom" textRotation="0" wrapText="false" indent="0" shrinkToFit="false"/>
      <protection locked="true" hidden="false"/>
    </xf>
    <xf numFmtId="168" fontId="8" fillId="0" borderId="2" xfId="0" applyFont="true" applyBorder="true" applyAlignment="false" applyProtection="false">
      <alignment horizontal="general" vertical="bottom" textRotation="0" wrapText="false" indent="0" shrinkToFit="false"/>
      <protection locked="true" hidden="false"/>
    </xf>
    <xf numFmtId="164" fontId="0" fillId="0" borderId="2" xfId="0" applyFont="fals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tru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70" fontId="6" fillId="0" borderId="0" xfId="0" applyFont="true" applyBorder="false" applyAlignment="false" applyProtection="false">
      <alignment horizontal="general" vertical="bottom" textRotation="0" wrapText="false" indent="0" shrinkToFit="false"/>
      <protection locked="true" hidden="false"/>
    </xf>
    <xf numFmtId="170" fontId="8" fillId="0" borderId="2" xfId="0" applyFont="true" applyBorder="true" applyAlignment="false" applyProtection="false">
      <alignment horizontal="general" vertical="bottom" textRotation="0" wrapText="false" indent="0" shrinkToFit="false"/>
      <protection locked="true" hidden="false"/>
    </xf>
    <xf numFmtId="166" fontId="8" fillId="0" borderId="2" xfId="0" applyFont="true" applyBorder="tru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1" fontId="8" fillId="0" borderId="0" xfId="0" applyFont="true" applyBorder="false" applyAlignment="false" applyProtection="false">
      <alignment horizontal="general" vertical="bottom" textRotation="0" wrapText="fals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71" fontId="6" fillId="0" borderId="0" xfId="0" applyFont="true" applyBorder="false" applyAlignment="false" applyProtection="false">
      <alignment horizontal="general" vertical="bottom" textRotation="0" wrapText="false" indent="0" shrinkToFit="false"/>
      <protection locked="true" hidden="false"/>
    </xf>
    <xf numFmtId="172" fontId="6" fillId="0" borderId="0" xfId="0" applyFont="true" applyBorder="false" applyAlignment="false" applyProtection="false">
      <alignment horizontal="general" vertical="bottom" textRotation="0" wrapText="false" indent="0" shrinkToFit="false"/>
      <protection locked="true" hidden="false"/>
    </xf>
    <xf numFmtId="172" fontId="10"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7" fontId="10" fillId="0"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70" fontId="10" fillId="0" borderId="0" xfId="0" applyFont="true" applyBorder="false" applyAlignment="false" applyProtection="false">
      <alignment horizontal="general" vertical="bottom" textRotation="0" wrapText="false" indent="0" shrinkToFit="false"/>
      <protection locked="true" hidden="false"/>
    </xf>
    <xf numFmtId="171"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CC"/>
      <rgbColor rgb="FFFFFF00"/>
      <rgbColor rgb="FFFF00FF"/>
      <rgbColor rgb="FF00FFFF"/>
      <rgbColor rgb="FF800000"/>
      <rgbColor rgb="FF006600"/>
      <rgbColor rgb="FF000080"/>
      <rgbColor rgb="FF808000"/>
      <rgbColor rgb="FF800080"/>
      <rgbColor rgb="FF008080"/>
      <rgbColor rgb="FFBBBBBB"/>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66"/>
      <rgbColor rgb="FF969696"/>
      <rgbColor rgb="FF14283A"/>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B5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105"/>
  </cols>
  <sheetData>
    <row r="2" customFormat="false" ht="17.35" hidden="false" customHeight="false" outlineLevel="0" collapsed="false">
      <c r="B2" s="1" t="s">
        <v>0</v>
      </c>
    </row>
    <row r="3" customFormat="false" ht="1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3" t="s">
        <v>2</v>
      </c>
    </row>
    <row r="6" customFormat="false" ht="15" hidden="false" customHeight="false" outlineLevel="0" collapsed="false">
      <c r="B6" s="3"/>
    </row>
    <row r="7" customFormat="false" ht="15" hidden="false" customHeight="false" outlineLevel="0" collapsed="false">
      <c r="B7" s="2" t="s">
        <v>3</v>
      </c>
    </row>
    <row r="8" customFormat="false" ht="15" hidden="false" customHeight="false" outlineLevel="0" collapsed="false">
      <c r="B8" s="3" t="s">
        <v>4</v>
      </c>
    </row>
    <row r="9" customFormat="false" ht="15" hidden="false" customHeight="false" outlineLevel="0" collapsed="false">
      <c r="B9" s="3" t="s">
        <v>5</v>
      </c>
    </row>
    <row r="10" customFormat="false" ht="15" hidden="false" customHeight="false" outlineLevel="0" collapsed="false">
      <c r="B10" s="3" t="s">
        <v>6</v>
      </c>
    </row>
    <row r="11" customFormat="false" ht="15" hidden="false" customHeight="false" outlineLevel="0" collapsed="false">
      <c r="B11" s="3" t="s">
        <v>7</v>
      </c>
    </row>
    <row r="12" customFormat="false" ht="15" hidden="false" customHeight="false" outlineLevel="0" collapsed="false">
      <c r="B12" s="3" t="s">
        <v>8</v>
      </c>
    </row>
    <row r="13" customFormat="false" ht="15" hidden="false" customHeight="false" outlineLevel="0" collapsed="false">
      <c r="B13" s="3" t="s">
        <v>9</v>
      </c>
    </row>
    <row r="14" customFormat="false" ht="15" hidden="false" customHeight="false" outlineLevel="0" collapsed="false">
      <c r="B14" s="3" t="s">
        <v>10</v>
      </c>
    </row>
    <row r="15" customFormat="false" ht="15" hidden="false" customHeight="false" outlineLevel="0" collapsed="false">
      <c r="B15" s="3" t="s">
        <v>11</v>
      </c>
    </row>
    <row r="16" customFormat="false" ht="15" hidden="false" customHeight="false" outlineLevel="0" collapsed="false">
      <c r="B16" s="3" t="s">
        <v>12</v>
      </c>
    </row>
    <row r="17" customFormat="false" ht="15" hidden="false" customHeight="false" outlineLevel="0" collapsed="false">
      <c r="B17" s="3" t="s">
        <v>13</v>
      </c>
    </row>
    <row r="18" customFormat="false" ht="15" hidden="false" customHeight="false" outlineLevel="0" collapsed="false">
      <c r="B18" s="3" t="s">
        <v>14</v>
      </c>
    </row>
    <row r="19" customFormat="false" ht="15" hidden="false" customHeight="false" outlineLevel="0" collapsed="false">
      <c r="B19" s="3" t="s">
        <v>15</v>
      </c>
    </row>
    <row r="20" customFormat="false" ht="15" hidden="false" customHeight="false" outlineLevel="0" collapsed="false">
      <c r="B20" s="3"/>
    </row>
    <row r="21" customFormat="false" ht="15" hidden="false" customHeight="false" outlineLevel="0" collapsed="false">
      <c r="B21" s="2" t="s">
        <v>16</v>
      </c>
    </row>
    <row r="22" customFormat="false" ht="15" hidden="false" customHeight="false" outlineLevel="0" collapsed="false">
      <c r="B22" s="3" t="s">
        <v>17</v>
      </c>
    </row>
    <row r="23" customFormat="false" ht="15" hidden="false" customHeight="false" outlineLevel="0" collapsed="false">
      <c r="B23" s="3" t="s">
        <v>18</v>
      </c>
    </row>
    <row r="24" customFormat="false" ht="15" hidden="false" customHeight="false" outlineLevel="0" collapsed="false">
      <c r="B24" s="3" t="s">
        <v>19</v>
      </c>
    </row>
    <row r="25" customFormat="false" ht="15" hidden="false" customHeight="false" outlineLevel="0" collapsed="false">
      <c r="B25" s="3" t="s">
        <v>20</v>
      </c>
    </row>
    <row r="26" customFormat="false" ht="15" hidden="false" customHeight="false" outlineLevel="0" collapsed="false">
      <c r="B26" s="3" t="s">
        <v>21</v>
      </c>
    </row>
    <row r="27" customFormat="false" ht="15" hidden="false" customHeight="false" outlineLevel="0" collapsed="false">
      <c r="B27" s="3"/>
    </row>
    <row r="28" customFormat="false" ht="15" hidden="false" customHeight="false" outlineLevel="0" collapsed="false">
      <c r="B28" s="2" t="s">
        <v>22</v>
      </c>
    </row>
    <row r="29" customFormat="false" ht="15" hidden="false" customHeight="false" outlineLevel="0" collapsed="false">
      <c r="B29" s="3" t="s">
        <v>23</v>
      </c>
    </row>
    <row r="30" customFormat="false" ht="15" hidden="false" customHeight="false" outlineLevel="0" collapsed="false">
      <c r="B30" s="3" t="s">
        <v>24</v>
      </c>
    </row>
    <row r="31" customFormat="false" ht="15" hidden="false" customHeight="false" outlineLevel="0" collapsed="false">
      <c r="B31" s="3" t="s">
        <v>25</v>
      </c>
    </row>
    <row r="32" customFormat="false" ht="15" hidden="false" customHeight="false" outlineLevel="0" collapsed="false">
      <c r="B32" s="3" t="s">
        <v>26</v>
      </c>
    </row>
    <row r="33" customFormat="false" ht="15" hidden="false" customHeight="false" outlineLevel="0" collapsed="false">
      <c r="B33" s="3" t="s">
        <v>27</v>
      </c>
    </row>
    <row r="34" customFormat="false" ht="15" hidden="false" customHeight="false" outlineLevel="0" collapsed="false">
      <c r="B34" s="3" t="s">
        <v>28</v>
      </c>
    </row>
    <row r="35" customFormat="false" ht="15" hidden="false" customHeight="false" outlineLevel="0" collapsed="false">
      <c r="B35" s="3" t="s">
        <v>29</v>
      </c>
    </row>
    <row r="36" customFormat="false" ht="15" hidden="false" customHeight="false" outlineLevel="0" collapsed="false">
      <c r="B36" s="3" t="s">
        <v>30</v>
      </c>
    </row>
    <row r="37" customFormat="false" ht="15" hidden="false" customHeight="false" outlineLevel="0" collapsed="false">
      <c r="B37" s="3" t="s">
        <v>31</v>
      </c>
    </row>
    <row r="38" customFormat="false" ht="15" hidden="false" customHeight="false" outlineLevel="0" collapsed="false">
      <c r="B38" s="3" t="s">
        <v>32</v>
      </c>
    </row>
    <row r="39" customFormat="false" ht="15" hidden="false" customHeight="false" outlineLevel="0" collapsed="false">
      <c r="B39" s="3" t="s">
        <v>33</v>
      </c>
    </row>
    <row r="40" customFormat="false" ht="15" hidden="false" customHeight="false" outlineLevel="0" collapsed="false">
      <c r="B40" s="3"/>
    </row>
    <row r="41" customFormat="false" ht="15" hidden="false" customHeight="false" outlineLevel="0" collapsed="false">
      <c r="B41" s="2" t="s">
        <v>34</v>
      </c>
    </row>
    <row r="42" customFormat="false" ht="15" hidden="false" customHeight="false" outlineLevel="0" collapsed="false">
      <c r="B42" s="3" t="s">
        <v>35</v>
      </c>
    </row>
    <row r="43" customFormat="false" ht="15" hidden="false" customHeight="false" outlineLevel="0" collapsed="false">
      <c r="B43" s="3" t="s">
        <v>36</v>
      </c>
    </row>
    <row r="44" customFormat="false" ht="15" hidden="false" customHeight="false" outlineLevel="0" collapsed="false">
      <c r="B44" s="3" t="s">
        <v>37</v>
      </c>
    </row>
    <row r="45" customFormat="false" ht="15" hidden="false" customHeight="false" outlineLevel="0" collapsed="false">
      <c r="B45" s="3" t="s">
        <v>38</v>
      </c>
    </row>
    <row r="46" customFormat="false" ht="15" hidden="false" customHeight="false" outlineLevel="0" collapsed="false">
      <c r="B46" s="3" t="s">
        <v>39</v>
      </c>
    </row>
    <row r="47" customFormat="false" ht="15" hidden="false" customHeight="false" outlineLevel="0" collapsed="false">
      <c r="B47" s="3" t="s">
        <v>40</v>
      </c>
    </row>
    <row r="48" customFormat="false" ht="15" hidden="false" customHeight="false" outlineLevel="0" collapsed="false">
      <c r="B48" s="3" t="s">
        <v>41</v>
      </c>
    </row>
    <row r="49" customFormat="false" ht="15" hidden="false" customHeight="false" outlineLevel="0" collapsed="false">
      <c r="B49" s="3"/>
    </row>
    <row r="50" customFormat="false" ht="15" hidden="false" customHeight="false" outlineLevel="0" collapsed="false">
      <c r="B50" s="3" t="s">
        <v>42</v>
      </c>
    </row>
    <row r="51" customFormat="false" ht="15" hidden="false" customHeight="false" outlineLevel="0" collapsed="false">
      <c r="B51" s="3" t="s">
        <v>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H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6" min="3" style="0" width="16"/>
    <col collapsed="false" customWidth="true" hidden="false" outlineLevel="0" max="7" min="7" style="0" width="2"/>
    <col collapsed="false" customWidth="true" hidden="false" outlineLevel="0" max="8" min="8" style="0" width="84"/>
  </cols>
  <sheetData>
    <row r="2" customFormat="false" ht="17.35" hidden="false" customHeight="false" outlineLevel="0" collapsed="false">
      <c r="B2" s="1" t="s">
        <v>44</v>
      </c>
    </row>
    <row r="3" customFormat="false" ht="15" hidden="false" customHeight="false" outlineLevel="0" collapsed="false">
      <c r="B3" s="4" t="s">
        <v>45</v>
      </c>
    </row>
    <row r="4" customFormat="false" ht="15" hidden="false" customHeight="false" outlineLevel="0" collapsed="false">
      <c r="H4" s="5" t="s">
        <v>46</v>
      </c>
    </row>
    <row r="5" customFormat="false" ht="15" hidden="false" customHeight="false" outlineLevel="0" collapsed="false">
      <c r="B5" s="6" t="s">
        <v>47</v>
      </c>
      <c r="C5" s="7"/>
      <c r="D5" s="7"/>
      <c r="E5" s="7"/>
      <c r="F5" s="7"/>
      <c r="G5" s="7"/>
      <c r="H5" s="7"/>
    </row>
    <row r="6" customFormat="false" ht="15" hidden="false" customHeight="false" outlineLevel="0" collapsed="false">
      <c r="B6" s="5" t="s">
        <v>48</v>
      </c>
      <c r="C6" s="8" t="s">
        <v>49</v>
      </c>
      <c r="D6" s="8" t="s">
        <v>50</v>
      </c>
      <c r="E6" s="8" t="s">
        <v>51</v>
      </c>
      <c r="F6" s="8" t="s">
        <v>52</v>
      </c>
    </row>
    <row r="7" customFormat="false" ht="15" hidden="false" customHeight="false" outlineLevel="0" collapsed="false">
      <c r="B7" s="3" t="s">
        <v>53</v>
      </c>
      <c r="C7" s="9" t="n">
        <v>1850000</v>
      </c>
      <c r="D7" s="9" t="n">
        <v>640000</v>
      </c>
      <c r="E7" s="9" t="n">
        <v>118000</v>
      </c>
      <c r="F7" s="9" t="n">
        <v>19500</v>
      </c>
      <c r="H7" s="4" t="s">
        <v>54</v>
      </c>
    </row>
    <row r="8" customFormat="false" ht="15" hidden="false" customHeight="false" outlineLevel="0" collapsed="false">
      <c r="B8" s="3" t="s">
        <v>55</v>
      </c>
      <c r="C8" s="10" t="n">
        <v>9.2</v>
      </c>
      <c r="D8" s="10" t="n">
        <v>23.5</v>
      </c>
      <c r="E8" s="10" t="n">
        <v>78</v>
      </c>
      <c r="F8" s="10" t="n">
        <v>348</v>
      </c>
      <c r="H8" s="4" t="s">
        <v>56</v>
      </c>
    </row>
    <row r="9" customFormat="false" ht="15" hidden="false" customHeight="false" outlineLevel="0" collapsed="false">
      <c r="B9" s="3" t="s">
        <v>57</v>
      </c>
      <c r="C9" s="10" t="n">
        <v>2.95</v>
      </c>
      <c r="D9" s="10" t="n">
        <v>8.1</v>
      </c>
      <c r="E9" s="10" t="n">
        <v>26.5</v>
      </c>
      <c r="F9" s="10" t="n">
        <v>104</v>
      </c>
      <c r="H9" s="4" t="s">
        <v>58</v>
      </c>
    </row>
    <row r="10" customFormat="false" ht="15" hidden="false" customHeight="false" outlineLevel="0" collapsed="false">
      <c r="B10" s="3" t="s">
        <v>59</v>
      </c>
      <c r="C10" s="11" t="n">
        <v>0.03</v>
      </c>
      <c r="D10" s="11" t="n">
        <v>0.062</v>
      </c>
      <c r="E10" s="11" t="n">
        <v>0.235</v>
      </c>
      <c r="F10" s="11" t="n">
        <v>1.54</v>
      </c>
      <c r="H10" s="4" t="s">
        <v>60</v>
      </c>
    </row>
    <row r="11" customFormat="false" ht="15" hidden="false" customHeight="false" outlineLevel="0" collapsed="false">
      <c r="B11" s="3" t="s">
        <v>61</v>
      </c>
      <c r="C11" s="11" t="n">
        <v>0.022</v>
      </c>
      <c r="D11" s="11" t="n">
        <v>0.058</v>
      </c>
      <c r="E11" s="11" t="n">
        <v>0.29</v>
      </c>
      <c r="F11" s="11" t="n">
        <v>1.98</v>
      </c>
      <c r="H11" s="4" t="s">
        <v>62</v>
      </c>
    </row>
    <row r="13" customFormat="false" ht="15" hidden="false" customHeight="false" outlineLevel="0" collapsed="false">
      <c r="B13" s="6" t="s">
        <v>63</v>
      </c>
      <c r="C13" s="7"/>
      <c r="D13" s="7"/>
      <c r="E13" s="7"/>
      <c r="F13" s="7"/>
      <c r="G13" s="7"/>
      <c r="H13" s="7"/>
    </row>
    <row r="14" customFormat="false" ht="15" hidden="false" customHeight="false" outlineLevel="0" collapsed="false">
      <c r="B14" s="3" t="s">
        <v>64</v>
      </c>
      <c r="C14" s="9" t="n">
        <v>310</v>
      </c>
      <c r="D14" s="9" t="n">
        <v>720</v>
      </c>
      <c r="E14" s="9" t="n">
        <v>1180</v>
      </c>
      <c r="F14" s="9" t="n">
        <v>1690</v>
      </c>
      <c r="H14" s="4" t="s">
        <v>65</v>
      </c>
    </row>
    <row r="15" customFormat="false" ht="15" hidden="false" customHeight="false" outlineLevel="0" collapsed="false">
      <c r="B15" s="3" t="s">
        <v>66</v>
      </c>
      <c r="C15" s="9" t="n">
        <v>460</v>
      </c>
      <c r="D15" s="9" t="n">
        <v>1050</v>
      </c>
      <c r="E15" s="9" t="n">
        <v>1640</v>
      </c>
      <c r="F15" s="9" t="n">
        <v>2180</v>
      </c>
      <c r="H15" s="4" t="s">
        <v>67</v>
      </c>
    </row>
    <row r="16" customFormat="false" ht="15" hidden="false" customHeight="false" outlineLevel="0" collapsed="false">
      <c r="B16" s="3" t="s">
        <v>68</v>
      </c>
      <c r="C16" s="9" t="n">
        <v>14</v>
      </c>
      <c r="D16" s="9" t="n">
        <v>62</v>
      </c>
      <c r="E16" s="9" t="n">
        <v>214</v>
      </c>
      <c r="F16" s="9" t="n">
        <v>690</v>
      </c>
      <c r="H16" s="4" t="s">
        <v>69</v>
      </c>
    </row>
    <row r="17" customFormat="false" ht="15" hidden="false" customHeight="false" outlineLevel="0" collapsed="false">
      <c r="B17" s="3" t="s">
        <v>70</v>
      </c>
      <c r="C17" s="9" t="n">
        <v>920</v>
      </c>
      <c r="D17" s="9" t="n">
        <v>2100</v>
      </c>
      <c r="E17" s="9" t="n">
        <v>4920</v>
      </c>
      <c r="F17" s="9" t="n">
        <v>8720</v>
      </c>
      <c r="H17" s="4" t="s">
        <v>71</v>
      </c>
    </row>
    <row r="19" customFormat="false" ht="15" hidden="false" customHeight="false" outlineLevel="0" collapsed="false">
      <c r="B19" s="6" t="s">
        <v>72</v>
      </c>
      <c r="C19" s="7"/>
      <c r="D19" s="7"/>
      <c r="E19" s="7"/>
      <c r="F19" s="7"/>
      <c r="G19" s="7"/>
      <c r="H19" s="7"/>
    </row>
    <row r="20" customFormat="false" ht="15" hidden="false" customHeight="false" outlineLevel="0" collapsed="false">
      <c r="B20" s="4" t="s">
        <v>73</v>
      </c>
    </row>
    <row r="21" customFormat="false" ht="15" hidden="false" customHeight="false" outlineLevel="0" collapsed="false">
      <c r="B21" s="3" t="s">
        <v>74</v>
      </c>
      <c r="C21" s="12" t="n">
        <v>3510000</v>
      </c>
      <c r="H21" s="4" t="s">
        <v>75</v>
      </c>
    </row>
    <row r="22" customFormat="false" ht="15" hidden="false" customHeight="false" outlineLevel="0" collapsed="false">
      <c r="B22" s="3" t="s">
        <v>76</v>
      </c>
      <c r="C22" s="12" t="n">
        <v>1980000</v>
      </c>
      <c r="H22" s="4" t="s">
        <v>77</v>
      </c>
    </row>
    <row r="23" customFormat="false" ht="15" hidden="false" customHeight="false" outlineLevel="0" collapsed="false">
      <c r="B23" s="3" t="s">
        <v>78</v>
      </c>
      <c r="C23" s="12" t="n">
        <v>4620000</v>
      </c>
      <c r="H23" s="4" t="s">
        <v>79</v>
      </c>
    </row>
    <row r="24" customFormat="false" ht="15" hidden="false" customHeight="false" outlineLevel="0" collapsed="false">
      <c r="B24" s="3" t="s">
        <v>80</v>
      </c>
      <c r="C24" s="12" t="n">
        <v>1610000</v>
      </c>
      <c r="H24" s="4" t="s">
        <v>81</v>
      </c>
    </row>
    <row r="25" customFormat="false" ht="15" hidden="false" customHeight="false" outlineLevel="0" collapsed="false">
      <c r="B25" s="3" t="s">
        <v>82</v>
      </c>
      <c r="C25" s="12" t="n">
        <v>1720000</v>
      </c>
      <c r="H25" s="4" t="s">
        <v>83</v>
      </c>
    </row>
    <row r="27" customFormat="false" ht="15" hidden="false" customHeight="false" outlineLevel="0" collapsed="false">
      <c r="B27" s="6" t="s">
        <v>84</v>
      </c>
      <c r="C27" s="7"/>
      <c r="D27" s="7"/>
      <c r="E27" s="7"/>
      <c r="F27" s="7"/>
      <c r="G27" s="7"/>
      <c r="H27" s="7"/>
    </row>
    <row r="28" customFormat="false" ht="15" hidden="false" customHeight="false" outlineLevel="0" collapsed="false">
      <c r="B28" s="3" t="s">
        <v>85</v>
      </c>
      <c r="C28" s="10" t="n">
        <v>31.4</v>
      </c>
      <c r="H28" s="4" t="s">
        <v>86</v>
      </c>
    </row>
    <row r="29" customFormat="false" ht="15" hidden="false" customHeight="false" outlineLevel="0" collapsed="false">
      <c r="B29" s="3" t="s">
        <v>87</v>
      </c>
      <c r="C29" s="9" t="n">
        <v>168000</v>
      </c>
      <c r="H29" s="4" t="s">
        <v>88</v>
      </c>
    </row>
    <row r="30" customFormat="false" ht="15" hidden="false" customHeight="false" outlineLevel="0" collapsed="false">
      <c r="B30" s="3" t="s">
        <v>89</v>
      </c>
      <c r="C30" s="9" t="n">
        <v>172000</v>
      </c>
      <c r="H30" s="4" t="s">
        <v>90</v>
      </c>
    </row>
    <row r="32" customFormat="false" ht="15" hidden="false" customHeight="false" outlineLevel="0" collapsed="false">
      <c r="B32" s="6" t="s">
        <v>91</v>
      </c>
      <c r="C32" s="7"/>
      <c r="D32" s="7"/>
      <c r="E32" s="7"/>
      <c r="F32" s="7"/>
      <c r="G32" s="7"/>
      <c r="H32" s="7"/>
    </row>
    <row r="33" customFormat="false" ht="15" hidden="false" customHeight="false" outlineLevel="0" collapsed="false">
      <c r="B33" s="4" t="s">
        <v>92</v>
      </c>
    </row>
    <row r="34" customFormat="false" ht="15" hidden="false" customHeight="false" outlineLevel="0" collapsed="false">
      <c r="B34" s="3" t="s">
        <v>93</v>
      </c>
      <c r="C34" s="13" t="n">
        <v>0.9</v>
      </c>
      <c r="H34" s="4" t="s">
        <v>94</v>
      </c>
    </row>
    <row r="35" customFormat="false" ht="15" hidden="false" customHeight="false" outlineLevel="0" collapsed="false">
      <c r="B35" s="3" t="s">
        <v>95</v>
      </c>
      <c r="C35" s="13" t="n">
        <v>0.7</v>
      </c>
      <c r="H35" s="4" t="s">
        <v>96</v>
      </c>
    </row>
    <row r="36" customFormat="false" ht="15" hidden="false" customHeight="false" outlineLevel="0" collapsed="false">
      <c r="B36" s="3" t="s">
        <v>97</v>
      </c>
      <c r="C36" s="13" t="n">
        <v>0.35</v>
      </c>
      <c r="H36" s="4" t="s">
        <v>98</v>
      </c>
    </row>
    <row r="37" customFormat="false" ht="15" hidden="false" customHeight="false" outlineLevel="0" collapsed="false">
      <c r="B37" s="3" t="s">
        <v>99</v>
      </c>
      <c r="C37" s="13" t="n">
        <v>0.1</v>
      </c>
      <c r="H37" s="4" t="s">
        <v>100</v>
      </c>
    </row>
    <row r="38" customFormat="false" ht="15" hidden="false" customHeight="false" outlineLevel="0" collapsed="false">
      <c r="B38" s="3" t="s">
        <v>101</v>
      </c>
      <c r="C38" s="13" t="n">
        <v>0.5</v>
      </c>
      <c r="H38" s="4" t="s">
        <v>102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J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3" min="3" style="0" width="15"/>
    <col collapsed="false" customWidth="true" hidden="false" outlineLevel="0" max="4" min="4" style="0" width="12"/>
    <col collapsed="false" customWidth="true" hidden="false" outlineLevel="0" max="5" min="5" style="0" width="22"/>
    <col collapsed="false" customWidth="true" hidden="false" outlineLevel="0" max="7" min="6" style="0" width="15"/>
    <col collapsed="false" customWidth="true" hidden="false" outlineLevel="0" max="8" min="8" style="0" width="14"/>
    <col collapsed="false" customWidth="true" hidden="false" outlineLevel="0" max="9" min="9" style="0" width="2"/>
    <col collapsed="false" customWidth="true" hidden="false" outlineLevel="0" max="10" min="10" style="0" width="76"/>
  </cols>
  <sheetData>
    <row r="2" customFormat="false" ht="17.35" hidden="false" customHeight="false" outlineLevel="0" collapsed="false">
      <c r="B2" s="1" t="s">
        <v>103</v>
      </c>
    </row>
    <row r="3" customFormat="false" ht="15" hidden="false" customHeight="false" outlineLevel="0" collapsed="false">
      <c r="B3" s="4" t="s">
        <v>104</v>
      </c>
    </row>
    <row r="5" customFormat="false" ht="15" hidden="false" customHeight="false" outlineLevel="0" collapsed="false">
      <c r="B5" s="6" t="s">
        <v>105</v>
      </c>
      <c r="C5" s="7"/>
      <c r="D5" s="7"/>
      <c r="E5" s="7"/>
      <c r="F5" s="7"/>
      <c r="G5" s="7"/>
      <c r="H5" s="7"/>
    </row>
    <row r="6" customFormat="false" ht="27.75" hidden="false" customHeight="true" outlineLevel="0" collapsed="false">
      <c r="B6" s="14" t="s">
        <v>106</v>
      </c>
      <c r="C6" s="15" t="s">
        <v>107</v>
      </c>
      <c r="D6" s="15" t="s">
        <v>108</v>
      </c>
      <c r="E6" s="15" t="s">
        <v>109</v>
      </c>
      <c r="F6" s="15" t="s">
        <v>110</v>
      </c>
      <c r="G6" s="15" t="s">
        <v>111</v>
      </c>
      <c r="H6" s="15" t="s">
        <v>112</v>
      </c>
    </row>
    <row r="7" customFormat="false" ht="15" hidden="false" customHeight="false" outlineLevel="0" collapsed="false">
      <c r="B7" s="3" t="s">
        <v>74</v>
      </c>
      <c r="C7" s="16" t="n">
        <f aca="false">Inputs!$C$21</f>
        <v>3510000</v>
      </c>
      <c r="D7" s="17" t="n">
        <f aca="false">C7/$C$12</f>
        <v>0.261160714285714</v>
      </c>
      <c r="E7" s="3" t="s">
        <v>113</v>
      </c>
      <c r="F7" s="18" t="n">
        <f aca="false">SUM(Inputs!C14:F14)</f>
        <v>3900</v>
      </c>
      <c r="G7" s="19" t="n">
        <f aca="false">C7/F7</f>
        <v>900</v>
      </c>
      <c r="H7" s="20" t="n">
        <f aca="false">ROUND(G7,2)</f>
        <v>900</v>
      </c>
      <c r="J7" s="4" t="s">
        <v>114</v>
      </c>
    </row>
    <row r="8" customFormat="false" ht="15" hidden="false" customHeight="false" outlineLevel="0" collapsed="false">
      <c r="B8" s="3" t="s">
        <v>76</v>
      </c>
      <c r="C8" s="16" t="n">
        <f aca="false">Inputs!$C$22</f>
        <v>1980000</v>
      </c>
      <c r="D8" s="17" t="n">
        <f aca="false">C8/$C$12</f>
        <v>0.147321428571429</v>
      </c>
      <c r="E8" s="3" t="s">
        <v>115</v>
      </c>
      <c r="F8" s="18" t="n">
        <f aca="false">SUM(Inputs!C15:F15)</f>
        <v>5330</v>
      </c>
      <c r="G8" s="19" t="n">
        <f aca="false">C8/F8</f>
        <v>371.482176360225</v>
      </c>
      <c r="H8" s="20" t="n">
        <f aca="false">ROUND(G8,2)</f>
        <v>371.48</v>
      </c>
      <c r="J8" s="4" t="s">
        <v>116</v>
      </c>
    </row>
    <row r="9" customFormat="false" ht="15" hidden="false" customHeight="false" outlineLevel="0" collapsed="false">
      <c r="B9" s="3" t="s">
        <v>78</v>
      </c>
      <c r="C9" s="16" t="n">
        <f aca="false">Inputs!$C$23</f>
        <v>4620000</v>
      </c>
      <c r="D9" s="17" t="n">
        <f aca="false">C9/$C$12</f>
        <v>0.34375</v>
      </c>
      <c r="E9" s="3" t="s">
        <v>117</v>
      </c>
      <c r="F9" s="18" t="n">
        <f aca="false">SUMPRODUCT(Inputs!C7:F7,Inputs!C11:F11)</f>
        <v>150650</v>
      </c>
      <c r="G9" s="19" t="n">
        <f aca="false">C9/F9</f>
        <v>30.6671091934949</v>
      </c>
      <c r="H9" s="20" t="n">
        <f aca="false">ROUND(G9,2)</f>
        <v>30.67</v>
      </c>
      <c r="J9" s="4" t="s">
        <v>118</v>
      </c>
    </row>
    <row r="10" customFormat="false" ht="15" hidden="false" customHeight="false" outlineLevel="0" collapsed="false">
      <c r="B10" s="3" t="s">
        <v>80</v>
      </c>
      <c r="C10" s="16" t="n">
        <f aca="false">Inputs!$C$24</f>
        <v>1610000</v>
      </c>
      <c r="D10" s="17" t="n">
        <f aca="false">C10/$C$12</f>
        <v>0.119791666666667</v>
      </c>
      <c r="E10" s="3" t="s">
        <v>119</v>
      </c>
      <c r="F10" s="18" t="n">
        <f aca="false">SUM(Inputs!C16:F16)</f>
        <v>980</v>
      </c>
      <c r="G10" s="19" t="n">
        <f aca="false">C10/F10</f>
        <v>1642.85714285714</v>
      </c>
      <c r="H10" s="20" t="n">
        <f aca="false">ROUND(G10,2)</f>
        <v>1642.86</v>
      </c>
      <c r="J10" s="4" t="s">
        <v>120</v>
      </c>
    </row>
    <row r="11" customFormat="false" ht="15" hidden="false" customHeight="false" outlineLevel="0" collapsed="false">
      <c r="B11" s="3" t="s">
        <v>82</v>
      </c>
      <c r="C11" s="16" t="n">
        <f aca="false">Inputs!$C$25</f>
        <v>1720000</v>
      </c>
      <c r="D11" s="17" t="n">
        <f aca="false">C11/$C$12</f>
        <v>0.12797619047619</v>
      </c>
      <c r="E11" s="3" t="s">
        <v>121</v>
      </c>
      <c r="F11" s="18" t="n">
        <f aca="false">SUM(Inputs!C17:F17)</f>
        <v>16660</v>
      </c>
      <c r="G11" s="19" t="n">
        <f aca="false">C11/F11</f>
        <v>103.241296518607</v>
      </c>
      <c r="H11" s="20" t="n">
        <f aca="false">ROUND(G11,2)</f>
        <v>103.24</v>
      </c>
      <c r="J11" s="4" t="s">
        <v>122</v>
      </c>
    </row>
    <row r="12" customFormat="false" ht="15" hidden="false" customHeight="false" outlineLevel="0" collapsed="false">
      <c r="B12" s="21" t="s">
        <v>123</v>
      </c>
      <c r="C12" s="22" t="n">
        <f aca="false">SUM(C7:C11)</f>
        <v>13440000</v>
      </c>
      <c r="D12" s="23" t="n">
        <f aca="false">SUM(D7:D11)</f>
        <v>1</v>
      </c>
      <c r="E12" s="24"/>
      <c r="F12" s="24"/>
      <c r="G12" s="24"/>
      <c r="H12" s="24"/>
      <c r="J12" s="4" t="s">
        <v>124</v>
      </c>
    </row>
    <row r="14" customFormat="false" ht="15" hidden="false" customHeight="false" outlineLevel="0" collapsed="false">
      <c r="B14" s="6" t="s">
        <v>125</v>
      </c>
      <c r="C14" s="7"/>
      <c r="D14" s="7"/>
      <c r="E14" s="7"/>
      <c r="F14" s="7"/>
      <c r="G14" s="7"/>
      <c r="H14" s="7"/>
    </row>
    <row r="15" customFormat="false" ht="15" hidden="false" customHeight="false" outlineLevel="0" collapsed="false">
      <c r="B15" s="25" t="s">
        <v>126</v>
      </c>
    </row>
    <row r="16" customFormat="false" ht="15" hidden="false" customHeight="false" outlineLevel="0" collapsed="false">
      <c r="B16" s="25" t="s">
        <v>127</v>
      </c>
    </row>
    <row r="17" customFormat="false" ht="15" hidden="false" customHeight="false" outlineLevel="0" collapsed="false">
      <c r="B17" s="25" t="s">
        <v>128</v>
      </c>
    </row>
    <row r="18" customFormat="false" ht="15" hidden="false" customHeight="false" outlineLevel="0" collapsed="false">
      <c r="B18" s="25" t="s">
        <v>129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3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6"/>
    <col collapsed="false" customWidth="true" hidden="false" outlineLevel="0" max="6" min="3" style="0" width="16"/>
    <col collapsed="false" customWidth="true" hidden="false" outlineLevel="0" max="7" min="7" style="0" width="17"/>
    <col collapsed="false" customWidth="true" hidden="false" outlineLevel="0" max="8" min="8" style="0" width="2"/>
    <col collapsed="false" customWidth="true" hidden="false" outlineLevel="0" max="9" min="9" style="0" width="78"/>
  </cols>
  <sheetData>
    <row r="2" customFormat="false" ht="17.35" hidden="false" customHeight="false" outlineLevel="0" collapsed="false">
      <c r="B2" s="1" t="s">
        <v>130</v>
      </c>
    </row>
    <row r="3" customFormat="false" ht="15" hidden="false" customHeight="false" outlineLevel="0" collapsed="false">
      <c r="B3" s="4" t="s">
        <v>131</v>
      </c>
    </row>
    <row r="5" customFormat="false" ht="15" hidden="false" customHeight="false" outlineLevel="0" collapsed="false">
      <c r="B5" s="6" t="s">
        <v>132</v>
      </c>
      <c r="C5" s="7"/>
      <c r="D5" s="7"/>
      <c r="E5" s="7"/>
      <c r="F5" s="7"/>
      <c r="G5" s="7"/>
    </row>
    <row r="6" customFormat="false" ht="15" hidden="false" customHeight="false" outlineLevel="0" collapsed="false">
      <c r="B6" s="5" t="s">
        <v>48</v>
      </c>
      <c r="C6" s="26" t="str">
        <f aca="false">Inputs!C6</f>
        <v>Standard bushings</v>
      </c>
      <c r="D6" s="26" t="str">
        <f aca="false">Inputs!D6</f>
        <v>Hydraulic fittings</v>
      </c>
      <c r="E6" s="26" t="str">
        <f aca="false">Inputs!E6</f>
        <v>Valve bodies</v>
      </c>
      <c r="F6" s="26" t="str">
        <f aca="false">Inputs!F6</f>
        <v>Aerospace brackets</v>
      </c>
      <c r="G6" s="5" t="s">
        <v>133</v>
      </c>
    </row>
    <row r="7" customFormat="false" ht="15" hidden="false" customHeight="false" outlineLevel="0" collapsed="false">
      <c r="B7" s="3" t="s">
        <v>53</v>
      </c>
      <c r="C7" s="16" t="n">
        <f aca="false">Inputs!C7</f>
        <v>1850000</v>
      </c>
      <c r="D7" s="16" t="n">
        <f aca="false">Inputs!D7</f>
        <v>640000</v>
      </c>
      <c r="E7" s="16" t="n">
        <f aca="false">Inputs!E7</f>
        <v>118000</v>
      </c>
      <c r="F7" s="16" t="n">
        <f aca="false">Inputs!F7</f>
        <v>19500</v>
      </c>
      <c r="G7" s="27" t="n">
        <f aca="false">SUM(C7:F7)</f>
        <v>2627500</v>
      </c>
    </row>
    <row r="8" customFormat="false" ht="15" hidden="false" customHeight="false" outlineLevel="0" collapsed="false">
      <c r="B8" s="3" t="s">
        <v>64</v>
      </c>
      <c r="C8" s="16" t="n">
        <f aca="false">Inputs!C14</f>
        <v>310</v>
      </c>
      <c r="D8" s="16" t="n">
        <f aca="false">Inputs!D14</f>
        <v>720</v>
      </c>
      <c r="E8" s="16" t="n">
        <f aca="false">Inputs!E14</f>
        <v>1180</v>
      </c>
      <c r="F8" s="16" t="n">
        <f aca="false">Inputs!F14</f>
        <v>1690</v>
      </c>
      <c r="G8" s="27" t="n">
        <f aca="false">SUM(C8:F8)</f>
        <v>3900</v>
      </c>
    </row>
    <row r="9" customFormat="false" ht="15" hidden="false" customHeight="false" outlineLevel="0" collapsed="false">
      <c r="B9" s="3" t="s">
        <v>66</v>
      </c>
      <c r="C9" s="16" t="n">
        <f aca="false">Inputs!C15</f>
        <v>460</v>
      </c>
      <c r="D9" s="16" t="n">
        <f aca="false">Inputs!D15</f>
        <v>1050</v>
      </c>
      <c r="E9" s="16" t="n">
        <f aca="false">Inputs!E15</f>
        <v>1640</v>
      </c>
      <c r="F9" s="16" t="n">
        <f aca="false">Inputs!F15</f>
        <v>2180</v>
      </c>
      <c r="G9" s="27" t="n">
        <f aca="false">SUM(C9:F9)</f>
        <v>5330</v>
      </c>
    </row>
    <row r="10" customFormat="false" ht="15" hidden="false" customHeight="false" outlineLevel="0" collapsed="false">
      <c r="B10" s="3" t="s">
        <v>68</v>
      </c>
      <c r="C10" s="16" t="n">
        <f aca="false">Inputs!C16</f>
        <v>14</v>
      </c>
      <c r="D10" s="16" t="n">
        <f aca="false">Inputs!D16</f>
        <v>62</v>
      </c>
      <c r="E10" s="16" t="n">
        <f aca="false">Inputs!E16</f>
        <v>214</v>
      </c>
      <c r="F10" s="16" t="n">
        <f aca="false">Inputs!F16</f>
        <v>690</v>
      </c>
      <c r="G10" s="27" t="n">
        <f aca="false">SUM(C10:F10)</f>
        <v>980</v>
      </c>
    </row>
    <row r="11" customFormat="false" ht="15" hidden="false" customHeight="false" outlineLevel="0" collapsed="false">
      <c r="B11" s="3" t="s">
        <v>70</v>
      </c>
      <c r="C11" s="16" t="n">
        <f aca="false">Inputs!C17</f>
        <v>920</v>
      </c>
      <c r="D11" s="16" t="n">
        <f aca="false">Inputs!D17</f>
        <v>2100</v>
      </c>
      <c r="E11" s="16" t="n">
        <f aca="false">Inputs!E17</f>
        <v>4920</v>
      </c>
      <c r="F11" s="16" t="n">
        <f aca="false">Inputs!F17</f>
        <v>8720</v>
      </c>
      <c r="G11" s="27" t="n">
        <f aca="false">SUM(C11:F11)</f>
        <v>16660</v>
      </c>
    </row>
    <row r="12" customFormat="false" ht="15" hidden="false" customHeight="false" outlineLevel="0" collapsed="false">
      <c r="B12" s="3" t="s">
        <v>134</v>
      </c>
      <c r="C12" s="18" t="n">
        <f aca="false">C7*Inputs!C11</f>
        <v>40700</v>
      </c>
      <c r="D12" s="18" t="n">
        <f aca="false">D7*Inputs!D11</f>
        <v>37120</v>
      </c>
      <c r="E12" s="18" t="n">
        <f aca="false">E7*Inputs!E11</f>
        <v>34220</v>
      </c>
      <c r="F12" s="18" t="n">
        <f aca="false">F7*Inputs!F11</f>
        <v>38610</v>
      </c>
      <c r="G12" s="28" t="n">
        <f aca="false">SUM(C12:F12)</f>
        <v>150650</v>
      </c>
    </row>
    <row r="13" customFormat="false" ht="15" hidden="false" customHeight="false" outlineLevel="0" collapsed="false">
      <c r="B13" s="3" t="s">
        <v>135</v>
      </c>
      <c r="C13" s="18" t="n">
        <f aca="false">C7*Inputs!C10</f>
        <v>55500</v>
      </c>
      <c r="D13" s="18" t="n">
        <f aca="false">D7*Inputs!D10</f>
        <v>39680</v>
      </c>
      <c r="E13" s="18" t="n">
        <f aca="false">E7*Inputs!E10</f>
        <v>27730</v>
      </c>
      <c r="F13" s="18" t="n">
        <f aca="false">F7*Inputs!F10</f>
        <v>30030</v>
      </c>
      <c r="G13" s="28" t="n">
        <f aca="false">SUM(C13:F13)</f>
        <v>152940</v>
      </c>
      <c r="I13" s="4" t="s">
        <v>136</v>
      </c>
    </row>
    <row r="15" customFormat="false" ht="15" hidden="false" customHeight="false" outlineLevel="0" collapsed="false">
      <c r="B15" s="6" t="s">
        <v>137</v>
      </c>
      <c r="C15" s="7"/>
      <c r="D15" s="7"/>
      <c r="E15" s="7"/>
      <c r="F15" s="7"/>
      <c r="G15" s="7"/>
    </row>
    <row r="16" customFormat="false" ht="15" hidden="false" customHeight="false" outlineLevel="0" collapsed="false">
      <c r="B16" s="4" t="s">
        <v>138</v>
      </c>
    </row>
    <row r="17" customFormat="false" ht="15" hidden="false" customHeight="false" outlineLevel="0" collapsed="false">
      <c r="B17" s="3" t="s">
        <v>139</v>
      </c>
      <c r="C17" s="17" t="n">
        <f aca="false">C7/$G$7</f>
        <v>0.704091341579448</v>
      </c>
      <c r="D17" s="17" t="n">
        <f aca="false">D7/$G$7</f>
        <v>0.243577545195052</v>
      </c>
      <c r="E17" s="17" t="n">
        <f aca="false">E7/$G$7</f>
        <v>0.0449096098953378</v>
      </c>
      <c r="F17" s="17" t="n">
        <f aca="false">F7/$G$7</f>
        <v>0.00742150333016175</v>
      </c>
      <c r="G17" s="29" t="n">
        <f aca="false">SUM(C17:F17)</f>
        <v>1</v>
      </c>
    </row>
    <row r="18" customFormat="false" ht="15" hidden="false" customHeight="false" outlineLevel="0" collapsed="false">
      <c r="B18" s="3" t="s">
        <v>140</v>
      </c>
      <c r="C18" s="17" t="n">
        <f aca="false">C8/$G$8</f>
        <v>0.0794871794871795</v>
      </c>
      <c r="D18" s="17" t="n">
        <f aca="false">D8/$G$8</f>
        <v>0.184615384615385</v>
      </c>
      <c r="E18" s="17" t="n">
        <f aca="false">E8/$G$8</f>
        <v>0.302564102564103</v>
      </c>
      <c r="F18" s="17" t="n">
        <f aca="false">F8/$G$8</f>
        <v>0.433333333333333</v>
      </c>
      <c r="G18" s="29" t="n">
        <f aca="false">SUM(C18:F18)</f>
        <v>1</v>
      </c>
    </row>
    <row r="19" customFormat="false" ht="15" hidden="false" customHeight="false" outlineLevel="0" collapsed="false">
      <c r="B19" s="3" t="s">
        <v>141</v>
      </c>
      <c r="C19" s="17" t="n">
        <f aca="false">C9/$G$9</f>
        <v>0.0863039399624766</v>
      </c>
      <c r="D19" s="17" t="n">
        <f aca="false">D9/$G$9</f>
        <v>0.196998123827392</v>
      </c>
      <c r="E19" s="17" t="n">
        <f aca="false">E9/$G$9</f>
        <v>0.307692307692308</v>
      </c>
      <c r="F19" s="17" t="n">
        <f aca="false">F9/$G$9</f>
        <v>0.409005628517824</v>
      </c>
      <c r="G19" s="29" t="n">
        <f aca="false">SUM(C19:F19)</f>
        <v>1</v>
      </c>
    </row>
    <row r="20" customFormat="false" ht="15" hidden="false" customHeight="false" outlineLevel="0" collapsed="false">
      <c r="B20" s="3" t="s">
        <v>142</v>
      </c>
      <c r="C20" s="17" t="n">
        <f aca="false">C10/$G$10</f>
        <v>0.0142857142857143</v>
      </c>
      <c r="D20" s="17" t="n">
        <f aca="false">D10/$G$10</f>
        <v>0.063265306122449</v>
      </c>
      <c r="E20" s="17" t="n">
        <f aca="false">E10/$G$10</f>
        <v>0.218367346938776</v>
      </c>
      <c r="F20" s="17" t="n">
        <f aca="false">F10/$G$10</f>
        <v>0.704081632653061</v>
      </c>
      <c r="G20" s="29" t="n">
        <f aca="false">SUM(C20:F20)</f>
        <v>1</v>
      </c>
    </row>
    <row r="21" customFormat="false" ht="15" hidden="false" customHeight="false" outlineLevel="0" collapsed="false">
      <c r="B21" s="3" t="s">
        <v>143</v>
      </c>
      <c r="C21" s="17" t="n">
        <f aca="false">C11/$G$11</f>
        <v>0.0552220888355342</v>
      </c>
      <c r="D21" s="17" t="n">
        <f aca="false">D11/$G$11</f>
        <v>0.126050420168067</v>
      </c>
      <c r="E21" s="17" t="n">
        <f aca="false">E11/$G$11</f>
        <v>0.2953181272509</v>
      </c>
      <c r="F21" s="17" t="n">
        <f aca="false">F11/$G$11</f>
        <v>0.523409363745498</v>
      </c>
      <c r="G21" s="29" t="n">
        <f aca="false">SUM(C21:F21)</f>
        <v>1</v>
      </c>
    </row>
    <row r="22" customFormat="false" ht="15" hidden="false" customHeight="false" outlineLevel="0" collapsed="false">
      <c r="B22" s="3" t="s">
        <v>144</v>
      </c>
      <c r="C22" s="17" t="n">
        <f aca="false">C12/$G$12</f>
        <v>0.270162628609359</v>
      </c>
      <c r="D22" s="17" t="n">
        <f aca="false">D12/$G$12</f>
        <v>0.246398937935612</v>
      </c>
      <c r="E22" s="17" t="n">
        <f aca="false">E12/$G$12</f>
        <v>0.227149020909393</v>
      </c>
      <c r="F22" s="17" t="n">
        <f aca="false">F12/$G$12</f>
        <v>0.256289412545636</v>
      </c>
      <c r="G22" s="29" t="n">
        <f aca="false">SUM(C22:F22)</f>
        <v>1</v>
      </c>
    </row>
    <row r="23" customFormat="false" ht="15" hidden="false" customHeight="false" outlineLevel="0" collapsed="false">
      <c r="B23" s="3" t="s">
        <v>145</v>
      </c>
      <c r="C23" s="17" t="n">
        <f aca="false">C13/$G$13</f>
        <v>0.362887406826206</v>
      </c>
      <c r="D23" s="17" t="n">
        <f aca="false">D13/$G$13</f>
        <v>0.259448149601151</v>
      </c>
      <c r="E23" s="17" t="n">
        <f aca="false">E13/$G$13</f>
        <v>0.181312933176409</v>
      </c>
      <c r="F23" s="17" t="n">
        <f aca="false">F13/$G$13</f>
        <v>0.196351510396234</v>
      </c>
      <c r="G23" s="29" t="n">
        <f aca="false">SUM(C23:F23)</f>
        <v>1</v>
      </c>
      <c r="I23" s="4" t="s">
        <v>146</v>
      </c>
    </row>
    <row r="25" customFormat="false" ht="15" hidden="false" customHeight="false" outlineLevel="0" collapsed="false">
      <c r="B25" s="6" t="s">
        <v>147</v>
      </c>
      <c r="C25" s="7"/>
      <c r="D25" s="7"/>
      <c r="E25" s="7"/>
      <c r="F25" s="7"/>
      <c r="G25" s="7"/>
    </row>
    <row r="26" customFormat="false" ht="15" hidden="false" customHeight="false" outlineLevel="0" collapsed="false">
      <c r="B26" s="3" t="s">
        <v>148</v>
      </c>
      <c r="C26" s="18" t="n">
        <f aca="false">C7/C8</f>
        <v>5967.74193548387</v>
      </c>
      <c r="D26" s="18" t="n">
        <f aca="false">D7/D8</f>
        <v>888.888888888889</v>
      </c>
      <c r="E26" s="18" t="n">
        <f aca="false">E7/E8</f>
        <v>100</v>
      </c>
      <c r="F26" s="18" t="n">
        <f aca="false">F7/F8</f>
        <v>11.5384615384615</v>
      </c>
      <c r="I26" s="4" t="s">
        <v>149</v>
      </c>
    </row>
    <row r="27" customFormat="false" ht="15" hidden="false" customHeight="false" outlineLevel="0" collapsed="false">
      <c r="B27" s="3" t="s">
        <v>150</v>
      </c>
      <c r="C27" s="18" t="n">
        <f aca="false">C7/C9</f>
        <v>4021.73913043478</v>
      </c>
      <c r="D27" s="18" t="n">
        <f aca="false">D7/D9</f>
        <v>609.52380952381</v>
      </c>
      <c r="E27" s="18" t="n">
        <f aca="false">E7/E9</f>
        <v>71.9512195121951</v>
      </c>
      <c r="F27" s="18" t="n">
        <f aca="false">F7/F9</f>
        <v>8.94495412844037</v>
      </c>
    </row>
    <row r="28" customFormat="false" ht="15" hidden="false" customHeight="false" outlineLevel="0" collapsed="false">
      <c r="B28" s="3" t="s">
        <v>151</v>
      </c>
      <c r="C28" s="18" t="n">
        <f aca="false">C7/C10</f>
        <v>132142.857142857</v>
      </c>
      <c r="D28" s="18" t="n">
        <f aca="false">D7/D10</f>
        <v>10322.5806451613</v>
      </c>
      <c r="E28" s="18" t="n">
        <f aca="false">E7/E10</f>
        <v>551.401869158879</v>
      </c>
      <c r="F28" s="18" t="n">
        <f aca="false">F7/F10</f>
        <v>28.2608695652174</v>
      </c>
    </row>
    <row r="29" customFormat="false" ht="15" hidden="false" customHeight="false" outlineLevel="0" collapsed="false">
      <c r="B29" s="3" t="s">
        <v>152</v>
      </c>
      <c r="C29" s="18" t="n">
        <f aca="false">C7/C11</f>
        <v>2010.86956521739</v>
      </c>
      <c r="D29" s="18" t="n">
        <f aca="false">D7/D11</f>
        <v>304.761904761905</v>
      </c>
      <c r="E29" s="18" t="n">
        <f aca="false">E7/E11</f>
        <v>23.9837398373984</v>
      </c>
      <c r="F29" s="18" t="n">
        <f aca="false">F7/F11</f>
        <v>2.23623853211009</v>
      </c>
    </row>
    <row r="31" customFormat="false" ht="15" hidden="false" customHeight="false" outlineLevel="0" collapsed="false">
      <c r="B31" s="6" t="s">
        <v>153</v>
      </c>
      <c r="C31" s="7"/>
      <c r="D31" s="7"/>
      <c r="E31" s="7"/>
      <c r="F31" s="7"/>
      <c r="G31" s="7"/>
    </row>
    <row r="32" customFormat="false" ht="15" hidden="false" customHeight="false" outlineLevel="0" collapsed="false">
      <c r="B32" s="3" t="s">
        <v>154</v>
      </c>
    </row>
    <row r="33" customFormat="false" ht="15" hidden="false" customHeight="false" outlineLevel="0" collapsed="false">
      <c r="B33" s="3" t="s">
        <v>155</v>
      </c>
    </row>
    <row r="34" customFormat="false" ht="15" hidden="false" customHeight="false" outlineLevel="0" collapsed="false">
      <c r="B34" s="3" t="s">
        <v>156</v>
      </c>
    </row>
    <row r="35" customFormat="false" ht="15" hidden="false" customHeight="false" outlineLevel="0" collapsed="false">
      <c r="B35" s="3" t="s">
        <v>157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G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14"/>
    <col collapsed="false" customWidth="true" hidden="false" outlineLevel="0" max="4" min="4" style="0" width="12"/>
    <col collapsed="false" customWidth="true" hidden="false" outlineLevel="0" max="5" min="5" style="0" width="22"/>
    <col collapsed="false" customWidth="true" hidden="false" outlineLevel="0" max="6" min="6" style="0" width="26"/>
    <col collapsed="false" customWidth="true" hidden="false" outlineLevel="0" max="7" min="7" style="0" width="74"/>
  </cols>
  <sheetData>
    <row r="2" customFormat="false" ht="17.35" hidden="false" customHeight="false" outlineLevel="0" collapsed="false">
      <c r="B2" s="1" t="s">
        <v>158</v>
      </c>
    </row>
    <row r="3" customFormat="false" ht="15" hidden="false" customHeight="false" outlineLevel="0" collapsed="false">
      <c r="B3" s="4" t="s">
        <v>159</v>
      </c>
    </row>
    <row r="5" customFormat="false" ht="15" hidden="false" customHeight="false" outlineLevel="0" collapsed="false">
      <c r="B5" s="6" t="s">
        <v>160</v>
      </c>
      <c r="C5" s="7"/>
      <c r="D5" s="7"/>
      <c r="E5" s="7"/>
      <c r="F5" s="7"/>
      <c r="G5" s="7"/>
    </row>
    <row r="6" customFormat="false" ht="27.75" hidden="false" customHeight="true" outlineLevel="0" collapsed="false">
      <c r="B6" s="14" t="s">
        <v>106</v>
      </c>
      <c r="C6" s="15" t="s">
        <v>107</v>
      </c>
      <c r="D6" s="15" t="s">
        <v>108</v>
      </c>
      <c r="E6" s="15" t="s">
        <v>161</v>
      </c>
      <c r="F6" s="15" t="s">
        <v>162</v>
      </c>
      <c r="G6" s="15" t="s">
        <v>163</v>
      </c>
    </row>
    <row r="7" customFormat="false" ht="43.5" hidden="false" customHeight="true" outlineLevel="0" collapsed="false">
      <c r="B7" s="3" t="s">
        <v>78</v>
      </c>
      <c r="C7" s="16" t="n">
        <f aca="false">Inputs!$C$23</f>
        <v>4620000</v>
      </c>
      <c r="D7" s="17" t="n">
        <f aca="false">C7/$C$13</f>
        <v>0.34375</v>
      </c>
      <c r="E7" s="5" t="s">
        <v>164</v>
      </c>
      <c r="F7" s="3" t="s">
        <v>134</v>
      </c>
      <c r="G7" s="30" t="s">
        <v>165</v>
      </c>
    </row>
    <row r="8" customFormat="false" ht="43.5" hidden="false" customHeight="true" outlineLevel="0" collapsed="false">
      <c r="B8" s="3" t="s">
        <v>74</v>
      </c>
      <c r="C8" s="16" t="n">
        <f aca="false">Inputs!$C$21</f>
        <v>3510000</v>
      </c>
      <c r="D8" s="17" t="n">
        <f aca="false">C8/$C$13</f>
        <v>0.261160714285714</v>
      </c>
      <c r="E8" s="5" t="s">
        <v>166</v>
      </c>
      <c r="F8" s="3" t="s">
        <v>167</v>
      </c>
      <c r="G8" s="30" t="s">
        <v>168</v>
      </c>
    </row>
    <row r="9" customFormat="false" ht="43.5" hidden="false" customHeight="true" outlineLevel="0" collapsed="false">
      <c r="B9" s="3" t="s">
        <v>76</v>
      </c>
      <c r="C9" s="16" t="n">
        <f aca="false">Inputs!$C$22</f>
        <v>1980000</v>
      </c>
      <c r="D9" s="17" t="n">
        <f aca="false">C9/$C$13</f>
        <v>0.147321428571429</v>
      </c>
      <c r="E9" s="5" t="s">
        <v>166</v>
      </c>
      <c r="F9" s="3" t="s">
        <v>169</v>
      </c>
      <c r="G9" s="30" t="s">
        <v>170</v>
      </c>
    </row>
    <row r="10" customFormat="false" ht="43.5" hidden="false" customHeight="true" outlineLevel="0" collapsed="false">
      <c r="B10" s="3" t="s">
        <v>82</v>
      </c>
      <c r="C10" s="16" t="n">
        <f aca="false">Inputs!$C$25</f>
        <v>1720000</v>
      </c>
      <c r="D10" s="17" t="n">
        <f aca="false">C10/$C$13</f>
        <v>0.12797619047619</v>
      </c>
      <c r="E10" s="5" t="s">
        <v>166</v>
      </c>
      <c r="F10" s="3" t="s">
        <v>171</v>
      </c>
      <c r="G10" s="30" t="s">
        <v>172</v>
      </c>
    </row>
    <row r="11" customFormat="false" ht="43.5" hidden="false" customHeight="true" outlineLevel="0" collapsed="false">
      <c r="B11" s="3" t="s">
        <v>80</v>
      </c>
      <c r="C11" s="16" t="n">
        <f aca="false">Inputs!$C$24</f>
        <v>1610000</v>
      </c>
      <c r="D11" s="17" t="n">
        <f aca="false">C11/$C$13</f>
        <v>0.119791666666667</v>
      </c>
      <c r="E11" s="5" t="s">
        <v>173</v>
      </c>
      <c r="F11" s="3" t="s">
        <v>174</v>
      </c>
      <c r="G11" s="30" t="s">
        <v>175</v>
      </c>
    </row>
    <row r="12" customFormat="false" ht="57.75" hidden="false" customHeight="true" outlineLevel="0" collapsed="false">
      <c r="B12" s="3" t="s">
        <v>176</v>
      </c>
      <c r="C12" s="16" t="n">
        <f aca="false">'The Five Pools'!C12-SUM(C7:C11)</f>
        <v>0</v>
      </c>
      <c r="D12" s="17" t="n">
        <f aca="false">C12/$C$13</f>
        <v>0</v>
      </c>
      <c r="E12" s="5" t="s">
        <v>176</v>
      </c>
      <c r="F12" s="3" t="s">
        <v>177</v>
      </c>
      <c r="G12" s="30" t="s">
        <v>178</v>
      </c>
    </row>
    <row r="13" customFormat="false" ht="15" hidden="false" customHeight="false" outlineLevel="0" collapsed="false">
      <c r="B13" s="21" t="s">
        <v>123</v>
      </c>
      <c r="C13" s="22" t="n">
        <f aca="false">SUM(C7:C12)</f>
        <v>13440000</v>
      </c>
      <c r="D13" s="23" t="n">
        <f aca="false">SUM(D7:D12)</f>
        <v>1</v>
      </c>
      <c r="E13" s="24"/>
      <c r="F13" s="24"/>
      <c r="G13" s="24"/>
    </row>
    <row r="15" customFormat="false" ht="15" hidden="false" customHeight="false" outlineLevel="0" collapsed="false">
      <c r="B15" s="6" t="s">
        <v>179</v>
      </c>
      <c r="C15" s="7"/>
      <c r="D15" s="7"/>
      <c r="E15" s="7"/>
      <c r="F15" s="7"/>
      <c r="G15" s="7"/>
    </row>
    <row r="16" customFormat="false" ht="23.85" hidden="false" customHeight="false" outlineLevel="0" collapsed="false">
      <c r="B16" s="14" t="s">
        <v>161</v>
      </c>
      <c r="C16" s="15" t="s">
        <v>107</v>
      </c>
      <c r="D16" s="15" t="s">
        <v>108</v>
      </c>
    </row>
    <row r="17" customFormat="false" ht="15" hidden="false" customHeight="false" outlineLevel="0" collapsed="false">
      <c r="B17" s="3" t="s">
        <v>164</v>
      </c>
      <c r="C17" s="16" t="n">
        <f aca="false">C7</f>
        <v>4620000</v>
      </c>
      <c r="D17" s="17" t="n">
        <f aca="false">C17/$C$21</f>
        <v>0.34375</v>
      </c>
      <c r="G17" s="4" t="s">
        <v>180</v>
      </c>
    </row>
    <row r="18" customFormat="false" ht="15" hidden="false" customHeight="false" outlineLevel="0" collapsed="false">
      <c r="B18" s="3" t="s">
        <v>166</v>
      </c>
      <c r="C18" s="16" t="n">
        <f aca="false">C8+C9+C10</f>
        <v>7210000</v>
      </c>
      <c r="D18" s="17" t="n">
        <f aca="false">C18/$C$21</f>
        <v>0.536458333333333</v>
      </c>
      <c r="G18" s="4" t="s">
        <v>181</v>
      </c>
    </row>
    <row r="19" customFormat="false" ht="15" hidden="false" customHeight="false" outlineLevel="0" collapsed="false">
      <c r="B19" s="3" t="s">
        <v>173</v>
      </c>
      <c r="C19" s="16" t="n">
        <f aca="false">C11</f>
        <v>1610000</v>
      </c>
      <c r="D19" s="17" t="n">
        <f aca="false">C19/$C$21</f>
        <v>0.119791666666667</v>
      </c>
      <c r="G19" s="4" t="s">
        <v>80</v>
      </c>
    </row>
    <row r="20" customFormat="false" ht="15" hidden="false" customHeight="false" outlineLevel="0" collapsed="false">
      <c r="B20" s="3" t="s">
        <v>176</v>
      </c>
      <c r="C20" s="16" t="n">
        <f aca="false">C12</f>
        <v>0</v>
      </c>
      <c r="D20" s="17" t="n">
        <f aca="false">C20/$C$21</f>
        <v>0</v>
      </c>
      <c r="G20" s="4" t="s">
        <v>182</v>
      </c>
    </row>
    <row r="21" customFormat="false" ht="15" hidden="false" customHeight="false" outlineLevel="0" collapsed="false">
      <c r="B21" s="21" t="s">
        <v>123</v>
      </c>
      <c r="C21" s="22" t="n">
        <f aca="false">SUM(C17:C20)</f>
        <v>13440000</v>
      </c>
      <c r="D21" s="23" t="n">
        <f aca="false">SUM(D17:D20)</f>
        <v>1</v>
      </c>
      <c r="E21" s="24"/>
      <c r="F21" s="24"/>
      <c r="G21" s="24"/>
    </row>
    <row r="23" customFormat="false" ht="15" hidden="false" customHeight="false" outlineLevel="0" collapsed="false">
      <c r="B23" s="6" t="s">
        <v>183</v>
      </c>
      <c r="C23" s="7"/>
      <c r="D23" s="7"/>
      <c r="E23" s="7"/>
      <c r="F23" s="7"/>
      <c r="G23" s="7"/>
    </row>
    <row r="24" customFormat="false" ht="15" hidden="false" customHeight="false" outlineLevel="0" collapsed="false">
      <c r="B24" s="3" t="s">
        <v>184</v>
      </c>
    </row>
    <row r="25" customFormat="false" ht="15" hidden="false" customHeight="false" outlineLevel="0" collapsed="false">
      <c r="B25" s="3"/>
    </row>
    <row r="26" customFormat="false" ht="15" hidden="false" customHeight="false" outlineLevel="0" collapsed="false">
      <c r="B26" s="3" t="s">
        <v>185</v>
      </c>
    </row>
    <row r="27" customFormat="false" ht="15" hidden="false" customHeight="false" outlineLevel="0" collapsed="false">
      <c r="B27" s="3"/>
    </row>
    <row r="28" customFormat="false" ht="15" hidden="false" customHeight="false" outlineLevel="0" collapsed="false">
      <c r="B28" s="3" t="s">
        <v>186</v>
      </c>
    </row>
    <row r="29" customFormat="false" ht="15" hidden="false" customHeight="false" outlineLevel="0" collapsed="false">
      <c r="B29" s="3"/>
    </row>
    <row r="30" customFormat="false" ht="15" hidden="false" customHeight="false" outlineLevel="0" collapsed="false">
      <c r="B30" s="3" t="s">
        <v>187</v>
      </c>
    </row>
    <row r="31" customFormat="false" ht="15" hidden="false" customHeight="false" outlineLevel="0" collapsed="false">
      <c r="B31" s="3"/>
    </row>
    <row r="32" customFormat="false" ht="15" hidden="false" customHeight="false" outlineLevel="0" collapsed="false">
      <c r="B32" s="3" t="s">
        <v>188</v>
      </c>
    </row>
    <row r="33" customFormat="false" ht="15" hidden="false" customHeight="false" outlineLevel="0" collapsed="false">
      <c r="B33" s="3"/>
    </row>
    <row r="34" customFormat="false" ht="15" hidden="false" customHeight="false" outlineLevel="0" collapsed="false">
      <c r="B34" s="3" t="s">
        <v>189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8"/>
    <col collapsed="false" customWidth="true" hidden="false" outlineLevel="0" max="6" min="3" style="0" width="16"/>
    <col collapsed="false" customWidth="true" hidden="false" outlineLevel="0" max="7" min="7" style="0" width="17"/>
    <col collapsed="false" customWidth="true" hidden="false" outlineLevel="0" max="8" min="8" style="0" width="2"/>
    <col collapsed="false" customWidth="true" hidden="false" outlineLevel="0" max="9" min="9" style="0" width="78"/>
  </cols>
  <sheetData>
    <row r="2" customFormat="false" ht="17.35" hidden="false" customHeight="false" outlineLevel="0" collapsed="false">
      <c r="B2" s="1" t="s">
        <v>190</v>
      </c>
    </row>
    <row r="3" customFormat="false" ht="15" hidden="false" customHeight="false" outlineLevel="0" collapsed="false">
      <c r="B3" s="4" t="s">
        <v>191</v>
      </c>
    </row>
    <row r="5" customFormat="false" ht="15" hidden="false" customHeight="false" outlineLevel="0" collapsed="false">
      <c r="B5" s="6" t="s">
        <v>192</v>
      </c>
      <c r="C5" s="7"/>
      <c r="D5" s="7"/>
    </row>
    <row r="6" customFormat="false" ht="15" hidden="false" customHeight="false" outlineLevel="0" collapsed="false">
      <c r="C6" s="14" t="s">
        <v>193</v>
      </c>
      <c r="D6" s="14" t="s">
        <v>134</v>
      </c>
    </row>
    <row r="7" customFormat="false" ht="15" hidden="false" customHeight="false" outlineLevel="0" collapsed="false">
      <c r="B7" s="3" t="s">
        <v>194</v>
      </c>
      <c r="C7" s="18" t="n">
        <f aca="false">Inputs!$C$29</f>
        <v>168000</v>
      </c>
      <c r="D7" s="18" t="n">
        <f aca="false">Inputs!$C$30</f>
        <v>172000</v>
      </c>
    </row>
    <row r="8" customFormat="false" ht="15" hidden="false" customHeight="false" outlineLevel="0" collapsed="false">
      <c r="B8" s="3" t="s">
        <v>195</v>
      </c>
      <c r="C8" s="18" t="n">
        <f aca="false">SUMPRODUCT(Inputs!C7:F7,Inputs!C10:F10)</f>
        <v>152940</v>
      </c>
      <c r="D8" s="18" t="n">
        <f aca="false">SUMPRODUCT(Inputs!C7:F7,Inputs!C11:F11)</f>
        <v>150650</v>
      </c>
    </row>
    <row r="9" customFormat="false" ht="15" hidden="false" customHeight="false" outlineLevel="0" collapsed="false">
      <c r="B9" s="3" t="s">
        <v>196</v>
      </c>
      <c r="C9" s="18" t="n">
        <f aca="false">C7-C8</f>
        <v>15060</v>
      </c>
      <c r="D9" s="18" t="n">
        <f aca="false">D7-D8</f>
        <v>21350</v>
      </c>
      <c r="I9" s="4" t="s">
        <v>197</v>
      </c>
    </row>
    <row r="10" customFormat="false" ht="15" hidden="false" customHeight="false" outlineLevel="0" collapsed="false">
      <c r="B10" s="3" t="s">
        <v>198</v>
      </c>
      <c r="C10" s="17" t="n">
        <f aca="false">C8/C7</f>
        <v>0.910357142857143</v>
      </c>
      <c r="D10" s="17" t="n">
        <f aca="false">D8/D7</f>
        <v>0.875872093023256</v>
      </c>
    </row>
    <row r="12" customFormat="false" ht="15" hidden="false" customHeight="false" outlineLevel="0" collapsed="false">
      <c r="B12" s="6" t="s">
        <v>199</v>
      </c>
      <c r="C12" s="7"/>
      <c r="D12" s="7"/>
    </row>
    <row r="13" customFormat="false" ht="15" hidden="false" customHeight="false" outlineLevel="0" collapsed="false">
      <c r="B13" s="3" t="s">
        <v>200</v>
      </c>
      <c r="C13" s="16" t="n">
        <f aca="false">SUM(Inputs!C21:C25)</f>
        <v>13440000</v>
      </c>
    </row>
    <row r="14" customFormat="false" ht="15" hidden="false" customHeight="false" outlineLevel="0" collapsed="false">
      <c r="B14" s="3" t="s">
        <v>201</v>
      </c>
      <c r="C14" s="31" t="n">
        <f aca="false">C13/C7</f>
        <v>80</v>
      </c>
      <c r="I14" s="4" t="s">
        <v>202</v>
      </c>
    </row>
    <row r="15" customFormat="false" ht="15" hidden="false" customHeight="false" outlineLevel="0" collapsed="false">
      <c r="B15" s="3" t="s">
        <v>203</v>
      </c>
      <c r="C15" s="31" t="n">
        <f aca="false">C13/C8</f>
        <v>87.8775990584543</v>
      </c>
      <c r="I15" s="4" t="s">
        <v>204</v>
      </c>
    </row>
    <row r="16" customFormat="false" ht="15" hidden="false" customHeight="false" outlineLevel="0" collapsed="false">
      <c r="B16" s="21" t="s">
        <v>205</v>
      </c>
      <c r="C16" s="32" t="n">
        <f aca="false">C15-C14</f>
        <v>7.87759905845429</v>
      </c>
      <c r="I16" s="4" t="s">
        <v>206</v>
      </c>
    </row>
    <row r="17" customFormat="false" ht="15" hidden="false" customHeight="false" outlineLevel="0" collapsed="false">
      <c r="B17" s="5" t="s">
        <v>207</v>
      </c>
      <c r="C17" s="29" t="n">
        <f aca="false">C16/C14</f>
        <v>0.0984699882306787</v>
      </c>
    </row>
    <row r="18" customFormat="false" ht="15" hidden="false" customHeight="false" outlineLevel="0" collapsed="false">
      <c r="B18" s="3" t="s">
        <v>208</v>
      </c>
      <c r="C18" s="18" t="n">
        <f aca="false">C9</f>
        <v>15060</v>
      </c>
    </row>
    <row r="19" customFormat="false" ht="15" hidden="false" customHeight="false" outlineLevel="0" collapsed="false">
      <c r="B19" s="21" t="s">
        <v>209</v>
      </c>
      <c r="C19" s="22" t="n">
        <f aca="false">C18*C14</f>
        <v>1204800</v>
      </c>
      <c r="I19" s="4" t="s">
        <v>210</v>
      </c>
    </row>
    <row r="20" customFormat="false" ht="15" hidden="false" customHeight="false" outlineLevel="0" collapsed="false">
      <c r="B20" s="5" t="s">
        <v>211</v>
      </c>
      <c r="C20" s="29" t="n">
        <f aca="false">C19/C13</f>
        <v>0.0896428571428572</v>
      </c>
    </row>
    <row r="22" customFormat="false" ht="15" hidden="false" customHeight="false" outlineLevel="0" collapsed="false">
      <c r="B22" s="6" t="s">
        <v>212</v>
      </c>
      <c r="C22" s="7"/>
      <c r="D22" s="7"/>
    </row>
    <row r="23" customFormat="false" ht="15" hidden="false" customHeight="false" outlineLevel="0" collapsed="false">
      <c r="B23" s="4" t="s">
        <v>213</v>
      </c>
    </row>
    <row r="24" customFormat="false" ht="15" hidden="false" customHeight="false" outlineLevel="0" collapsed="false">
      <c r="B24" s="3" t="s">
        <v>214</v>
      </c>
      <c r="C24" s="16" t="n">
        <f aca="false">Inputs!$C$23</f>
        <v>4620000</v>
      </c>
    </row>
    <row r="25" customFormat="false" ht="15" hidden="false" customHeight="false" outlineLevel="0" collapsed="false">
      <c r="B25" s="3" t="s">
        <v>215</v>
      </c>
      <c r="C25" s="18" t="n">
        <f aca="false">D8</f>
        <v>150650</v>
      </c>
    </row>
    <row r="26" customFormat="false" ht="15" hidden="false" customHeight="false" outlineLevel="0" collapsed="false">
      <c r="B26" s="3" t="s">
        <v>216</v>
      </c>
      <c r="C26" s="31" t="n">
        <f aca="false">C24/C25</f>
        <v>30.6671091934949</v>
      </c>
      <c r="I26" s="4" t="s">
        <v>217</v>
      </c>
    </row>
    <row r="27" customFormat="false" ht="15" hidden="false" customHeight="false" outlineLevel="0" collapsed="false">
      <c r="B27" s="3" t="s">
        <v>218</v>
      </c>
      <c r="C27" s="18" t="n">
        <f aca="false">D7</f>
        <v>172000</v>
      </c>
    </row>
    <row r="28" customFormat="false" ht="15" hidden="false" customHeight="false" outlineLevel="0" collapsed="false">
      <c r="B28" s="21" t="s">
        <v>219</v>
      </c>
      <c r="C28" s="32" t="n">
        <f aca="false">C24/C27</f>
        <v>26.8604651162791</v>
      </c>
      <c r="I28" s="4" t="s">
        <v>220</v>
      </c>
    </row>
    <row r="30" customFormat="false" ht="15" hidden="false" customHeight="false" outlineLevel="0" collapsed="false">
      <c r="B30" s="6" t="s">
        <v>221</v>
      </c>
      <c r="C30" s="7"/>
      <c r="D30" s="7"/>
      <c r="E30" s="7"/>
      <c r="F30" s="7"/>
      <c r="G30" s="7"/>
    </row>
    <row r="31" customFormat="false" ht="15" hidden="false" customHeight="false" outlineLevel="0" collapsed="false">
      <c r="B31" s="5" t="s">
        <v>48</v>
      </c>
      <c r="C31" s="26" t="str">
        <f aca="false">Inputs!C6</f>
        <v>Standard bushings</v>
      </c>
      <c r="D31" s="26" t="str">
        <f aca="false">Inputs!D6</f>
        <v>Hydraulic fittings</v>
      </c>
      <c r="E31" s="26" t="str">
        <f aca="false">Inputs!E6</f>
        <v>Valve bodies</v>
      </c>
      <c r="F31" s="26" t="str">
        <f aca="false">Inputs!F6</f>
        <v>Aerospace brackets</v>
      </c>
      <c r="G31" s="5" t="s">
        <v>133</v>
      </c>
    </row>
    <row r="32" customFormat="false" ht="15" hidden="false" customHeight="false" outlineLevel="0" collapsed="false">
      <c r="B32" s="3" t="s">
        <v>53</v>
      </c>
      <c r="C32" s="16" t="n">
        <f aca="false">Inputs!C7</f>
        <v>1850000</v>
      </c>
      <c r="D32" s="16" t="n">
        <f aca="false">Inputs!D7</f>
        <v>640000</v>
      </c>
      <c r="E32" s="16" t="n">
        <f aca="false">Inputs!E7</f>
        <v>118000</v>
      </c>
      <c r="F32" s="16" t="n">
        <f aca="false">Inputs!F7</f>
        <v>19500</v>
      </c>
      <c r="G32" s="27" t="n">
        <f aca="false">SUM(C32:F32)</f>
        <v>2627500</v>
      </c>
    </row>
    <row r="33" customFormat="false" ht="15" hidden="false" customHeight="false" outlineLevel="0" collapsed="false">
      <c r="B33" s="3" t="s">
        <v>134</v>
      </c>
      <c r="C33" s="18" t="n">
        <f aca="false">'Driver Counts'!C12</f>
        <v>40700</v>
      </c>
      <c r="D33" s="18" t="n">
        <f aca="false">'Driver Counts'!D12</f>
        <v>37120</v>
      </c>
      <c r="E33" s="18" t="n">
        <f aca="false">'Driver Counts'!E12</f>
        <v>34220</v>
      </c>
      <c r="F33" s="18" t="n">
        <f aca="false">'Driver Counts'!F12</f>
        <v>38610</v>
      </c>
      <c r="G33" s="28" t="n">
        <f aca="false">SUM(C33:F33)</f>
        <v>150650</v>
      </c>
    </row>
    <row r="34" customFormat="false" ht="15" hidden="false" customHeight="false" outlineLevel="0" collapsed="false">
      <c r="B34" s="3" t="s">
        <v>74</v>
      </c>
      <c r="C34" s="16" t="n">
        <f aca="false">Inputs!C14*'The Five Pools'!$G$7</f>
        <v>279000</v>
      </c>
      <c r="D34" s="16" t="n">
        <f aca="false">Inputs!D14*'The Five Pools'!$G$7</f>
        <v>648000</v>
      </c>
      <c r="E34" s="16" t="n">
        <f aca="false">Inputs!E14*'The Five Pools'!$G$7</f>
        <v>1062000</v>
      </c>
      <c r="F34" s="16" t="n">
        <f aca="false">Inputs!F14*'The Five Pools'!$G$7</f>
        <v>1521000</v>
      </c>
      <c r="G34" s="27" t="n">
        <f aca="false">SUM(C34:F34)</f>
        <v>3510000</v>
      </c>
    </row>
    <row r="35" customFormat="false" ht="15" hidden="false" customHeight="false" outlineLevel="0" collapsed="false">
      <c r="B35" s="3" t="s">
        <v>76</v>
      </c>
      <c r="C35" s="16" t="n">
        <f aca="false">Inputs!C15*'The Five Pools'!$G$8</f>
        <v>170881.801125704</v>
      </c>
      <c r="D35" s="16" t="n">
        <f aca="false">Inputs!D15*'The Five Pools'!$G$8</f>
        <v>390056.285178236</v>
      </c>
      <c r="E35" s="16" t="n">
        <f aca="false">Inputs!E15*'The Five Pools'!$G$8</f>
        <v>609230.769230769</v>
      </c>
      <c r="F35" s="16" t="n">
        <f aca="false">Inputs!F15*'The Five Pools'!$G$8</f>
        <v>809831.144465291</v>
      </c>
      <c r="G35" s="27" t="n">
        <f aca="false">SUM(C35:F35)</f>
        <v>1980000</v>
      </c>
    </row>
    <row r="36" customFormat="false" ht="15" hidden="false" customHeight="false" outlineLevel="0" collapsed="false">
      <c r="B36" s="3" t="s">
        <v>80</v>
      </c>
      <c r="C36" s="16" t="n">
        <f aca="false">Inputs!C16*'The Five Pools'!$G$10</f>
        <v>23000</v>
      </c>
      <c r="D36" s="16" t="n">
        <f aca="false">Inputs!D16*'The Five Pools'!$G$10</f>
        <v>101857.142857143</v>
      </c>
      <c r="E36" s="16" t="n">
        <f aca="false">Inputs!E16*'The Five Pools'!$G$10</f>
        <v>351571.428571429</v>
      </c>
      <c r="F36" s="16" t="n">
        <f aca="false">Inputs!F16*'The Five Pools'!$G$10</f>
        <v>1133571.42857143</v>
      </c>
      <c r="G36" s="27" t="n">
        <f aca="false">SUM(C36:F36)</f>
        <v>1610000</v>
      </c>
    </row>
    <row r="37" customFormat="false" ht="15" hidden="false" customHeight="false" outlineLevel="0" collapsed="false">
      <c r="B37" s="3" t="s">
        <v>82</v>
      </c>
      <c r="C37" s="16" t="n">
        <f aca="false">Inputs!C17*'The Five Pools'!$G$11</f>
        <v>94981.9927971188</v>
      </c>
      <c r="D37" s="16" t="n">
        <f aca="false">Inputs!D17*'The Five Pools'!$G$11</f>
        <v>216806.722689076</v>
      </c>
      <c r="E37" s="16" t="n">
        <f aca="false">Inputs!E17*'The Five Pools'!$G$11</f>
        <v>507947.178871549</v>
      </c>
      <c r="F37" s="16" t="n">
        <f aca="false">Inputs!F17*'The Five Pools'!$G$11</f>
        <v>900264.105642257</v>
      </c>
      <c r="G37" s="27" t="n">
        <f aca="false">SUM(C37:F37)</f>
        <v>1720000</v>
      </c>
    </row>
    <row r="38" customFormat="false" ht="15" hidden="false" customHeight="false" outlineLevel="0" collapsed="false">
      <c r="B38" s="3" t="s">
        <v>222</v>
      </c>
      <c r="C38" s="16" t="n">
        <f aca="false">C33*$C$26</f>
        <v>1248151.34417524</v>
      </c>
      <c r="D38" s="16" t="n">
        <f aca="false">D33*$C$26</f>
        <v>1138363.09326253</v>
      </c>
      <c r="E38" s="16" t="n">
        <f aca="false">E33*$C$26</f>
        <v>1049428.47660139</v>
      </c>
      <c r="F38" s="16" t="n">
        <f aca="false">F33*$C$26</f>
        <v>1184057.08596084</v>
      </c>
      <c r="G38" s="27" t="n">
        <f aca="false">SUM(C38:F38)</f>
        <v>4620000</v>
      </c>
    </row>
    <row r="39" customFormat="false" ht="15" hidden="false" customHeight="false" outlineLevel="0" collapsed="false">
      <c r="B39" s="3" t="s">
        <v>223</v>
      </c>
      <c r="C39" s="16" t="n">
        <f aca="false">C33*$C$28</f>
        <v>1093220.93023256</v>
      </c>
      <c r="D39" s="16" t="n">
        <f aca="false">D33*$C$28</f>
        <v>997060.465116279</v>
      </c>
      <c r="E39" s="16" t="n">
        <f aca="false">E33*$C$28</f>
        <v>919165.11627907</v>
      </c>
      <c r="F39" s="16" t="n">
        <f aca="false">F33*$C$28</f>
        <v>1037082.55813953</v>
      </c>
      <c r="G39" s="27" t="n">
        <f aca="false">SUM(C39:F39)</f>
        <v>4046529.06976744</v>
      </c>
      <c r="I39" s="4" t="s">
        <v>224</v>
      </c>
    </row>
    <row r="40" customFormat="false" ht="15" hidden="false" customHeight="false" outlineLevel="0" collapsed="false">
      <c r="B40" s="5" t="s">
        <v>225</v>
      </c>
      <c r="C40" s="27" t="n">
        <f aca="false">SUM(C34:C37)+C38</f>
        <v>1816015.13809806</v>
      </c>
      <c r="D40" s="27" t="n">
        <f aca="false">SUM(D34:D37)+D38</f>
        <v>2495083.24398698</v>
      </c>
      <c r="E40" s="27" t="n">
        <f aca="false">SUM(E34:E37)+E38</f>
        <v>3580177.85327514</v>
      </c>
      <c r="F40" s="27" t="n">
        <f aca="false">SUM(F34:F37)+F38</f>
        <v>5548723.76463981</v>
      </c>
      <c r="G40" s="27" t="n">
        <f aca="false">SUM(C40:F40)</f>
        <v>13440000</v>
      </c>
      <c r="I40" s="4" t="s">
        <v>226</v>
      </c>
    </row>
    <row r="41" customFormat="false" ht="15" hidden="false" customHeight="false" outlineLevel="0" collapsed="false">
      <c r="B41" s="5" t="s">
        <v>227</v>
      </c>
      <c r="C41" s="27" t="n">
        <f aca="false">SUM(C34:C37)+C39</f>
        <v>1661084.72415538</v>
      </c>
      <c r="D41" s="27" t="n">
        <f aca="false">SUM(D34:D37)+D39</f>
        <v>2353780.61584073</v>
      </c>
      <c r="E41" s="27" t="n">
        <f aca="false">SUM(E34:E37)+E39</f>
        <v>3449914.49295282</v>
      </c>
      <c r="F41" s="27" t="n">
        <f aca="false">SUM(F34:F37)+F39</f>
        <v>5401749.23681851</v>
      </c>
      <c r="G41" s="27" t="n">
        <f aca="false">SUM(C41:F41)</f>
        <v>12866529.0697674</v>
      </c>
    </row>
    <row r="43" customFormat="false" ht="15" hidden="false" customHeight="false" outlineLevel="0" collapsed="false">
      <c r="B43" s="3" t="s">
        <v>228</v>
      </c>
      <c r="C43" s="20" t="n">
        <f aca="false">Inputs!C9</f>
        <v>2.95</v>
      </c>
      <c r="D43" s="20" t="n">
        <f aca="false">Inputs!D9</f>
        <v>8.1</v>
      </c>
      <c r="E43" s="20" t="n">
        <f aca="false">Inputs!E9</f>
        <v>26.5</v>
      </c>
      <c r="F43" s="20" t="n">
        <f aca="false">Inputs!F9</f>
        <v>104</v>
      </c>
    </row>
    <row r="44" customFormat="false" ht="15" hidden="false" customHeight="false" outlineLevel="0" collapsed="false">
      <c r="B44" s="3" t="s">
        <v>229</v>
      </c>
      <c r="C44" s="20" t="n">
        <f aca="false">Inputs!C10*Inputs!$C$28</f>
        <v>0.942</v>
      </c>
      <c r="D44" s="20" t="n">
        <f aca="false">Inputs!D10*Inputs!$C$28</f>
        <v>1.9468</v>
      </c>
      <c r="E44" s="20" t="n">
        <f aca="false">Inputs!E10*Inputs!$C$28</f>
        <v>7.379</v>
      </c>
      <c r="F44" s="20" t="n">
        <f aca="false">Inputs!F10*Inputs!$C$28</f>
        <v>48.356</v>
      </c>
    </row>
    <row r="45" customFormat="false" ht="15" hidden="false" customHeight="false" outlineLevel="0" collapsed="false">
      <c r="B45" s="3" t="s">
        <v>230</v>
      </c>
      <c r="C45" s="20" t="n">
        <f aca="false">C40/C32</f>
        <v>0.981629804377332</v>
      </c>
      <c r="D45" s="20" t="n">
        <f aca="false">D40/D32</f>
        <v>3.89856756872966</v>
      </c>
      <c r="E45" s="20" t="n">
        <f aca="false">E40/E32</f>
        <v>30.3404902819927</v>
      </c>
      <c r="F45" s="20" t="n">
        <f aca="false">F40/F32</f>
        <v>284.549936648196</v>
      </c>
    </row>
    <row r="46" customFormat="false" ht="15" hidden="false" customHeight="false" outlineLevel="0" collapsed="false">
      <c r="B46" s="3" t="s">
        <v>231</v>
      </c>
      <c r="C46" s="20" t="n">
        <f aca="false">C41/C32</f>
        <v>0.897883634678584</v>
      </c>
      <c r="D46" s="20" t="n">
        <f aca="false">D41/D32</f>
        <v>3.67778221225115</v>
      </c>
      <c r="E46" s="20" t="n">
        <f aca="false">E41/E32</f>
        <v>29.2365634996001</v>
      </c>
      <c r="F46" s="20" t="n">
        <f aca="false">F41/F32</f>
        <v>277.012781375308</v>
      </c>
    </row>
    <row r="47" customFormat="false" ht="15" hidden="false" customHeight="false" outlineLevel="0" collapsed="false">
      <c r="B47" s="21" t="s">
        <v>232</v>
      </c>
      <c r="C47" s="33" t="n">
        <f aca="false">C43+C44+C45</f>
        <v>4.87362980437733</v>
      </c>
      <c r="D47" s="33" t="n">
        <f aca="false">D43+D44+D45</f>
        <v>13.9453675687297</v>
      </c>
      <c r="E47" s="33" t="n">
        <f aca="false">E43+E44+E45</f>
        <v>64.2194902819927</v>
      </c>
      <c r="F47" s="33" t="n">
        <f aca="false">F43+F44+F45</f>
        <v>436.905936648196</v>
      </c>
    </row>
    <row r="48" customFormat="false" ht="15" hidden="false" customHeight="false" outlineLevel="0" collapsed="false">
      <c r="B48" s="5" t="s">
        <v>233</v>
      </c>
      <c r="C48" s="34" t="n">
        <f aca="false">C43+C44+C46</f>
        <v>4.78988363467859</v>
      </c>
      <c r="D48" s="34" t="n">
        <f aca="false">D43+D44+D46</f>
        <v>13.7245822122511</v>
      </c>
      <c r="E48" s="34" t="n">
        <f aca="false">E43+E44+E46</f>
        <v>63.1155634996001</v>
      </c>
      <c r="F48" s="34" t="n">
        <f aca="false">F43+F44+F46</f>
        <v>429.368781375308</v>
      </c>
    </row>
    <row r="49" customFormat="false" ht="15" hidden="false" customHeight="false" outlineLevel="0" collapsed="false">
      <c r="B49" s="3" t="s">
        <v>234</v>
      </c>
      <c r="C49" s="20" t="n">
        <f aca="false">C47-C48</f>
        <v>0.0837461696987472</v>
      </c>
      <c r="D49" s="20" t="n">
        <f aca="false">D47-D48</f>
        <v>0.220785356478515</v>
      </c>
      <c r="E49" s="20" t="n">
        <f aca="false">E47-E48</f>
        <v>1.10392678239257</v>
      </c>
      <c r="F49" s="20" t="n">
        <f aca="false">F47-F48</f>
        <v>7.53715527288728</v>
      </c>
      <c r="I49" s="4" t="s">
        <v>235</v>
      </c>
    </row>
    <row r="50" customFormat="false" ht="15" hidden="false" customHeight="false" outlineLevel="0" collapsed="false">
      <c r="B50" s="3" t="s">
        <v>55</v>
      </c>
      <c r="C50" s="20" t="n">
        <f aca="false">Inputs!C8</f>
        <v>9.2</v>
      </c>
      <c r="D50" s="20" t="n">
        <f aca="false">Inputs!D8</f>
        <v>23.5</v>
      </c>
      <c r="E50" s="20" t="n">
        <f aca="false">Inputs!E8</f>
        <v>78</v>
      </c>
      <c r="F50" s="20" t="n">
        <f aca="false">Inputs!F8</f>
        <v>348</v>
      </c>
    </row>
    <row r="51" customFormat="false" ht="15" hidden="false" customHeight="false" outlineLevel="0" collapsed="false">
      <c r="B51" s="5" t="s">
        <v>236</v>
      </c>
      <c r="C51" s="29" t="n">
        <f aca="false">(C50-C47)/C50</f>
        <v>0.470257629958986</v>
      </c>
      <c r="D51" s="29" t="n">
        <f aca="false">(D50-D47)/D50</f>
        <v>0.406580103458312</v>
      </c>
      <c r="E51" s="29" t="n">
        <f aca="false">(E50-E47)/E50</f>
        <v>0.176673201512914</v>
      </c>
      <c r="F51" s="29" t="n">
        <f aca="false">(F50-F47)/F50</f>
        <v>-0.255476829448838</v>
      </c>
    </row>
    <row r="52" customFormat="false" ht="15" hidden="false" customHeight="false" outlineLevel="0" collapsed="false">
      <c r="B52" s="5" t="s">
        <v>237</v>
      </c>
      <c r="C52" s="29" t="n">
        <f aca="false">(C50-C48)/C50</f>
        <v>0.479360474491458</v>
      </c>
      <c r="D52" s="29" t="n">
        <f aca="false">(D50-D48)/D50</f>
        <v>0.41597522501059</v>
      </c>
      <c r="E52" s="29" t="n">
        <f aca="false">(E50-E48)/E50</f>
        <v>0.190826108979485</v>
      </c>
      <c r="F52" s="29" t="n">
        <f aca="false">(F50-F48)/F50</f>
        <v>-0.233818337285368</v>
      </c>
      <c r="I52" s="4" t="s">
        <v>238</v>
      </c>
    </row>
    <row r="54" customFormat="false" ht="15" hidden="false" customHeight="false" outlineLevel="0" collapsed="false">
      <c r="B54" s="6" t="s">
        <v>125</v>
      </c>
      <c r="C54" s="7"/>
      <c r="D54" s="7"/>
      <c r="E54" s="7"/>
      <c r="F54" s="7"/>
      <c r="G54" s="7"/>
    </row>
    <row r="55" customFormat="false" ht="15" hidden="false" customHeight="false" outlineLevel="0" collapsed="false">
      <c r="B55" s="3" t="s">
        <v>239</v>
      </c>
    </row>
    <row r="56" customFormat="false" ht="15" hidden="false" customHeight="false" outlineLevel="0" collapsed="false">
      <c r="B56" s="3" t="s">
        <v>240</v>
      </c>
    </row>
    <row r="57" customFormat="false" ht="15" hidden="false" customHeight="false" outlineLevel="0" collapsed="false">
      <c r="B57" s="3" t="s">
        <v>241</v>
      </c>
    </row>
    <row r="58" customFormat="false" ht="15" hidden="false" customHeight="false" outlineLevel="0" collapsed="false">
      <c r="B58" s="3" t="s">
        <v>242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I6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48"/>
    <col collapsed="false" customWidth="true" hidden="false" outlineLevel="0" max="6" min="3" style="0" width="16"/>
    <col collapsed="false" customWidth="true" hidden="false" outlineLevel="0" max="7" min="7" style="0" width="17"/>
    <col collapsed="false" customWidth="true" hidden="false" outlineLevel="0" max="8" min="8" style="0" width="2"/>
    <col collapsed="false" customWidth="true" hidden="false" outlineLevel="0" max="9" min="9" style="0" width="78"/>
  </cols>
  <sheetData>
    <row r="2" customFormat="false" ht="17.35" hidden="false" customHeight="false" outlineLevel="0" collapsed="false">
      <c r="B2" s="1" t="s">
        <v>243</v>
      </c>
    </row>
    <row r="3" customFormat="false" ht="15" hidden="false" customHeight="false" outlineLevel="0" collapsed="false">
      <c r="B3" s="4" t="s">
        <v>244</v>
      </c>
    </row>
    <row r="5" customFormat="false" ht="15" hidden="false" customHeight="false" outlineLevel="0" collapsed="false">
      <c r="B5" s="6" t="s">
        <v>245</v>
      </c>
      <c r="C5" s="7"/>
      <c r="D5" s="7"/>
    </row>
    <row r="6" customFormat="false" ht="15" hidden="false" customHeight="false" outlineLevel="0" collapsed="false">
      <c r="B6" s="14" t="s">
        <v>106</v>
      </c>
      <c r="C6" s="14" t="s">
        <v>246</v>
      </c>
      <c r="D6" s="14" t="s">
        <v>247</v>
      </c>
    </row>
    <row r="7" customFormat="false" ht="15" hidden="false" customHeight="false" outlineLevel="0" collapsed="false">
      <c r="B7" s="3" t="s">
        <v>74</v>
      </c>
      <c r="C7" s="17" t="n">
        <f aca="false">Inputs!$C$34</f>
        <v>0.9</v>
      </c>
      <c r="D7" s="17" t="n">
        <f aca="false">1-C7</f>
        <v>0.1</v>
      </c>
      <c r="I7" s="4" t="s">
        <v>248</v>
      </c>
    </row>
    <row r="8" customFormat="false" ht="15" hidden="false" customHeight="false" outlineLevel="0" collapsed="false">
      <c r="B8" s="3" t="s">
        <v>76</v>
      </c>
      <c r="C8" s="17" t="n">
        <f aca="false">Inputs!$C$35</f>
        <v>0.7</v>
      </c>
      <c r="D8" s="17" t="n">
        <f aca="false">1-C8</f>
        <v>0.3</v>
      </c>
      <c r="I8" s="4" t="s">
        <v>249</v>
      </c>
    </row>
    <row r="9" customFormat="false" ht="15" hidden="false" customHeight="false" outlineLevel="0" collapsed="false">
      <c r="B9" s="3" t="s">
        <v>78</v>
      </c>
      <c r="C9" s="17" t="n">
        <f aca="false">Inputs!$C$36</f>
        <v>0.35</v>
      </c>
      <c r="D9" s="17" t="n">
        <f aca="false">1-C9</f>
        <v>0.65</v>
      </c>
      <c r="I9" s="4" t="s">
        <v>98</v>
      </c>
    </row>
    <row r="10" customFormat="false" ht="15" hidden="false" customHeight="false" outlineLevel="0" collapsed="false">
      <c r="B10" s="3" t="s">
        <v>80</v>
      </c>
      <c r="C10" s="17" t="n">
        <f aca="false">Inputs!$C$37</f>
        <v>0.1</v>
      </c>
      <c r="D10" s="17" t="n">
        <f aca="false">1-C10</f>
        <v>0.9</v>
      </c>
      <c r="I10" s="4" t="s">
        <v>250</v>
      </c>
    </row>
    <row r="11" customFormat="false" ht="15" hidden="false" customHeight="false" outlineLevel="0" collapsed="false">
      <c r="B11" s="3" t="s">
        <v>82</v>
      </c>
      <c r="C11" s="17" t="n">
        <f aca="false">Inputs!$C$38</f>
        <v>0.5</v>
      </c>
      <c r="D11" s="17" t="n">
        <f aca="false">1-C11</f>
        <v>0.5</v>
      </c>
      <c r="I11" s="4" t="s">
        <v>251</v>
      </c>
    </row>
    <row r="13" customFormat="false" ht="15" hidden="false" customHeight="false" outlineLevel="0" collapsed="false">
      <c r="B13" s="6" t="s">
        <v>252</v>
      </c>
      <c r="C13" s="7"/>
      <c r="D13" s="7"/>
      <c r="E13" s="7"/>
      <c r="F13" s="7"/>
      <c r="G13" s="7"/>
    </row>
    <row r="14" customFormat="false" ht="15" hidden="false" customHeight="false" outlineLevel="0" collapsed="false">
      <c r="B14" s="5" t="s">
        <v>48</v>
      </c>
      <c r="C14" s="26" t="str">
        <f aca="false">Inputs!C6</f>
        <v>Standard bushings</v>
      </c>
      <c r="D14" s="26" t="str">
        <f aca="false">Inputs!D6</f>
        <v>Hydraulic fittings</v>
      </c>
      <c r="E14" s="26" t="str">
        <f aca="false">Inputs!E6</f>
        <v>Valve bodies</v>
      </c>
      <c r="F14" s="26" t="str">
        <f aca="false">Inputs!F6</f>
        <v>Aerospace brackets</v>
      </c>
      <c r="G14" s="5" t="s">
        <v>133</v>
      </c>
    </row>
    <row r="15" customFormat="false" ht="15" hidden="false" customHeight="false" outlineLevel="0" collapsed="false">
      <c r="B15" s="3" t="s">
        <v>74</v>
      </c>
      <c r="C15" s="16" t="n">
        <f aca="false">Inputs!C14*'The Five Pools'!$G$7</f>
        <v>279000</v>
      </c>
      <c r="D15" s="16" t="n">
        <f aca="false">Inputs!D14*'The Five Pools'!$G$7</f>
        <v>648000</v>
      </c>
      <c r="E15" s="16" t="n">
        <f aca="false">Inputs!E14*'The Five Pools'!$G$7</f>
        <v>1062000</v>
      </c>
      <c r="F15" s="16" t="n">
        <f aca="false">Inputs!F14*'The Five Pools'!$G$7</f>
        <v>1521000</v>
      </c>
      <c r="G15" s="27" t="n">
        <f aca="false">SUM(C15:F15)</f>
        <v>3510000</v>
      </c>
    </row>
    <row r="16" customFormat="false" ht="15" hidden="false" customHeight="false" outlineLevel="0" collapsed="false">
      <c r="B16" s="3" t="s">
        <v>76</v>
      </c>
      <c r="C16" s="16" t="n">
        <f aca="false">Inputs!C15*'The Five Pools'!$G$8</f>
        <v>170881.801125704</v>
      </c>
      <c r="D16" s="16" t="n">
        <f aca="false">Inputs!D15*'The Five Pools'!$G$8</f>
        <v>390056.285178236</v>
      </c>
      <c r="E16" s="16" t="n">
        <f aca="false">Inputs!E15*'The Five Pools'!$G$8</f>
        <v>609230.769230769</v>
      </c>
      <c r="F16" s="16" t="n">
        <f aca="false">Inputs!F15*'The Five Pools'!$G$8</f>
        <v>809831.144465291</v>
      </c>
      <c r="G16" s="27" t="n">
        <f aca="false">SUM(C16:F16)</f>
        <v>1980000</v>
      </c>
    </row>
    <row r="17" customFormat="false" ht="15" hidden="false" customHeight="false" outlineLevel="0" collapsed="false">
      <c r="B17" s="3" t="s">
        <v>78</v>
      </c>
      <c r="C17" s="16" t="n">
        <f aca="false">'Driver Counts'!C12*'The Five Pools'!$G$9</f>
        <v>1248151.34417524</v>
      </c>
      <c r="D17" s="16" t="n">
        <f aca="false">'Driver Counts'!D12*'The Five Pools'!$G$9</f>
        <v>1138363.09326253</v>
      </c>
      <c r="E17" s="16" t="n">
        <f aca="false">'Driver Counts'!E12*'The Five Pools'!$G$9</f>
        <v>1049428.47660139</v>
      </c>
      <c r="F17" s="16" t="n">
        <f aca="false">'Driver Counts'!F12*'The Five Pools'!$G$9</f>
        <v>1184057.08596084</v>
      </c>
      <c r="G17" s="27" t="n">
        <f aca="false">SUM(C17:F17)</f>
        <v>4620000</v>
      </c>
    </row>
    <row r="18" customFormat="false" ht="15" hidden="false" customHeight="false" outlineLevel="0" collapsed="false">
      <c r="B18" s="3" t="s">
        <v>80</v>
      </c>
      <c r="C18" s="16" t="n">
        <f aca="false">Inputs!C16*'The Five Pools'!$G$10</f>
        <v>23000</v>
      </c>
      <c r="D18" s="16" t="n">
        <f aca="false">Inputs!D16*'The Five Pools'!$G$10</f>
        <v>101857.142857143</v>
      </c>
      <c r="E18" s="16" t="n">
        <f aca="false">Inputs!E16*'The Five Pools'!$G$10</f>
        <v>351571.428571429</v>
      </c>
      <c r="F18" s="16" t="n">
        <f aca="false">Inputs!F16*'The Five Pools'!$G$10</f>
        <v>1133571.42857143</v>
      </c>
      <c r="G18" s="27" t="n">
        <f aca="false">SUM(C18:F18)</f>
        <v>1610000</v>
      </c>
    </row>
    <row r="19" customFormat="false" ht="15" hidden="false" customHeight="false" outlineLevel="0" collapsed="false">
      <c r="B19" s="3" t="s">
        <v>82</v>
      </c>
      <c r="C19" s="16" t="n">
        <f aca="false">Inputs!C17*'The Five Pools'!$G$11</f>
        <v>94981.9927971188</v>
      </c>
      <c r="D19" s="16" t="n">
        <f aca="false">Inputs!D17*'The Five Pools'!$G$11</f>
        <v>216806.722689076</v>
      </c>
      <c r="E19" s="16" t="n">
        <f aca="false">Inputs!E17*'The Five Pools'!$G$11</f>
        <v>507947.178871549</v>
      </c>
      <c r="F19" s="16" t="n">
        <f aca="false">Inputs!F17*'The Five Pools'!$G$11</f>
        <v>900264.105642257</v>
      </c>
      <c r="G19" s="27" t="n">
        <f aca="false">SUM(C19:F19)</f>
        <v>1720000</v>
      </c>
    </row>
    <row r="20" customFormat="false" ht="15" hidden="false" customHeight="false" outlineLevel="0" collapsed="false">
      <c r="B20" s="21" t="s">
        <v>253</v>
      </c>
      <c r="C20" s="22" t="n">
        <f aca="false">SUM(C15:C19)</f>
        <v>1816015.13809806</v>
      </c>
      <c r="D20" s="22" t="n">
        <f aca="false">SUM(D15:D19)</f>
        <v>2495083.24398698</v>
      </c>
      <c r="E20" s="22" t="n">
        <f aca="false">SUM(E15:E19)</f>
        <v>3580177.85327514</v>
      </c>
      <c r="F20" s="22" t="n">
        <f aca="false">SUM(F15:F19)</f>
        <v>5548723.76463981</v>
      </c>
      <c r="G20" s="22" t="n">
        <f aca="false">SUM(C20:F20)</f>
        <v>13440000</v>
      </c>
      <c r="I20" s="4" t="s">
        <v>254</v>
      </c>
    </row>
    <row r="22" customFormat="false" ht="15" hidden="false" customHeight="false" outlineLevel="0" collapsed="false">
      <c r="B22" s="6" t="s">
        <v>255</v>
      </c>
      <c r="C22" s="7"/>
      <c r="D22" s="7"/>
      <c r="E22" s="7"/>
      <c r="F22" s="7"/>
      <c r="G22" s="7"/>
    </row>
    <row r="23" customFormat="false" ht="15" hidden="false" customHeight="false" outlineLevel="0" collapsed="false">
      <c r="B23" s="3" t="s">
        <v>93</v>
      </c>
      <c r="C23" s="16" t="n">
        <f aca="false">C15*$C$7</f>
        <v>251100</v>
      </c>
      <c r="D23" s="16" t="n">
        <f aca="false">D15*$C$7</f>
        <v>583200</v>
      </c>
      <c r="E23" s="16" t="n">
        <f aca="false">E15*$C$7</f>
        <v>955800</v>
      </c>
      <c r="F23" s="16" t="n">
        <f aca="false">F15*$C$7</f>
        <v>1368900</v>
      </c>
      <c r="G23" s="27" t="n">
        <f aca="false">SUM(C23:F23)</f>
        <v>3159000</v>
      </c>
    </row>
    <row r="24" customFormat="false" ht="15" hidden="false" customHeight="false" outlineLevel="0" collapsed="false">
      <c r="B24" s="3" t="s">
        <v>95</v>
      </c>
      <c r="C24" s="16" t="n">
        <f aca="false">C16*$C$8</f>
        <v>119617.260787992</v>
      </c>
      <c r="D24" s="16" t="n">
        <f aca="false">D16*$C$8</f>
        <v>273039.399624765</v>
      </c>
      <c r="E24" s="16" t="n">
        <f aca="false">E16*$C$8</f>
        <v>426461.538461538</v>
      </c>
      <c r="F24" s="16" t="n">
        <f aca="false">F16*$C$8</f>
        <v>566881.801125704</v>
      </c>
      <c r="G24" s="27" t="n">
        <f aca="false">SUM(C24:F24)</f>
        <v>1386000</v>
      </c>
    </row>
    <row r="25" customFormat="false" ht="15" hidden="false" customHeight="false" outlineLevel="0" collapsed="false">
      <c r="B25" s="3" t="s">
        <v>97</v>
      </c>
      <c r="C25" s="16" t="n">
        <f aca="false">C17*$C$9</f>
        <v>436852.970461334</v>
      </c>
      <c r="D25" s="16" t="n">
        <f aca="false">D17*$C$9</f>
        <v>398427.082641885</v>
      </c>
      <c r="E25" s="16" t="n">
        <f aca="false">E17*$C$9</f>
        <v>367299.966810488</v>
      </c>
      <c r="F25" s="16" t="n">
        <f aca="false">F17*$C$9</f>
        <v>414419.980086293</v>
      </c>
      <c r="G25" s="27" t="n">
        <f aca="false">SUM(C25:F25)</f>
        <v>1617000</v>
      </c>
    </row>
    <row r="26" customFormat="false" ht="15" hidden="false" customHeight="false" outlineLevel="0" collapsed="false">
      <c r="B26" s="3" t="s">
        <v>99</v>
      </c>
      <c r="C26" s="16" t="n">
        <f aca="false">C18*$C$10</f>
        <v>2300</v>
      </c>
      <c r="D26" s="16" t="n">
        <f aca="false">D18*$C$10</f>
        <v>10185.7142857143</v>
      </c>
      <c r="E26" s="16" t="n">
        <f aca="false">E18*$C$10</f>
        <v>35157.1428571429</v>
      </c>
      <c r="F26" s="16" t="n">
        <f aca="false">F18*$C$10</f>
        <v>113357.142857143</v>
      </c>
      <c r="G26" s="27" t="n">
        <f aca="false">SUM(C26:F26)</f>
        <v>161000</v>
      </c>
    </row>
    <row r="27" customFormat="false" ht="15" hidden="false" customHeight="false" outlineLevel="0" collapsed="false">
      <c r="B27" s="3" t="s">
        <v>101</v>
      </c>
      <c r="C27" s="16" t="n">
        <f aca="false">C19*$C$11</f>
        <v>47490.9963985594</v>
      </c>
      <c r="D27" s="16" t="n">
        <f aca="false">D19*$C$11</f>
        <v>108403.361344538</v>
      </c>
      <c r="E27" s="16" t="n">
        <f aca="false">E19*$C$11</f>
        <v>253973.589435774</v>
      </c>
      <c r="F27" s="16" t="n">
        <f aca="false">F19*$C$11</f>
        <v>450132.052821128</v>
      </c>
      <c r="G27" s="27" t="n">
        <f aca="false">SUM(C27:F27)</f>
        <v>860000</v>
      </c>
    </row>
    <row r="28" customFormat="false" ht="15" hidden="false" customHeight="false" outlineLevel="0" collapsed="false">
      <c r="B28" s="21" t="s">
        <v>256</v>
      </c>
      <c r="C28" s="22" t="n">
        <f aca="false">SUM(C23:C27)</f>
        <v>857361.227647886</v>
      </c>
      <c r="D28" s="22" t="n">
        <f aca="false">SUM(D23:D27)</f>
        <v>1373255.5578969</v>
      </c>
      <c r="E28" s="22" t="n">
        <f aca="false">SUM(E23:E27)</f>
        <v>2038692.23756494</v>
      </c>
      <c r="F28" s="22" t="n">
        <f aca="false">SUM(F23:F27)</f>
        <v>2913690.97689027</v>
      </c>
      <c r="G28" s="22" t="n">
        <f aca="false">SUM(C28:F28)</f>
        <v>7183000</v>
      </c>
    </row>
    <row r="30" customFormat="false" ht="15" hidden="false" customHeight="false" outlineLevel="0" collapsed="false">
      <c r="B30" s="6" t="s">
        <v>257</v>
      </c>
      <c r="C30" s="7"/>
      <c r="D30" s="7"/>
      <c r="E30" s="7"/>
      <c r="F30" s="7"/>
      <c r="G30" s="7"/>
    </row>
    <row r="31" customFormat="false" ht="15" hidden="false" customHeight="false" outlineLevel="0" collapsed="false">
      <c r="B31" s="3" t="s">
        <v>258</v>
      </c>
      <c r="C31" s="16" t="n">
        <f aca="false">C15-C23</f>
        <v>27900</v>
      </c>
      <c r="D31" s="16" t="n">
        <f aca="false">D15-D23</f>
        <v>64800</v>
      </c>
      <c r="E31" s="16" t="n">
        <f aca="false">E15-E23</f>
        <v>106200</v>
      </c>
      <c r="F31" s="16" t="n">
        <f aca="false">F15-F23</f>
        <v>152100</v>
      </c>
      <c r="G31" s="27" t="n">
        <f aca="false">SUM(C31:F31)</f>
        <v>351000</v>
      </c>
    </row>
    <row r="32" customFormat="false" ht="15" hidden="false" customHeight="false" outlineLevel="0" collapsed="false">
      <c r="B32" s="3" t="s">
        <v>259</v>
      </c>
      <c r="C32" s="16" t="n">
        <f aca="false">C16-C24</f>
        <v>51264.5403377111</v>
      </c>
      <c r="D32" s="16" t="n">
        <f aca="false">D16-D24</f>
        <v>117016.885553471</v>
      </c>
      <c r="E32" s="16" t="n">
        <f aca="false">E16-E24</f>
        <v>182769.230769231</v>
      </c>
      <c r="F32" s="16" t="n">
        <f aca="false">F16-F24</f>
        <v>242949.343339587</v>
      </c>
      <c r="G32" s="27" t="n">
        <f aca="false">SUM(C32:F32)</f>
        <v>594000</v>
      </c>
    </row>
    <row r="33" customFormat="false" ht="15" hidden="false" customHeight="false" outlineLevel="0" collapsed="false">
      <c r="B33" s="3" t="s">
        <v>260</v>
      </c>
      <c r="C33" s="16" t="n">
        <f aca="false">C17-C25</f>
        <v>811298.373713907</v>
      </c>
      <c r="D33" s="16" t="n">
        <f aca="false">D17-D25</f>
        <v>739936.010620644</v>
      </c>
      <c r="E33" s="16" t="n">
        <f aca="false">E17-E25</f>
        <v>682128.509790906</v>
      </c>
      <c r="F33" s="16" t="n">
        <f aca="false">F17-F25</f>
        <v>769637.105874544</v>
      </c>
      <c r="G33" s="27" t="n">
        <f aca="false">SUM(C33:F33)</f>
        <v>3003000</v>
      </c>
    </row>
    <row r="34" customFormat="false" ht="15" hidden="false" customHeight="false" outlineLevel="0" collapsed="false">
      <c r="B34" s="3" t="s">
        <v>261</v>
      </c>
      <c r="C34" s="16" t="n">
        <f aca="false">C18-C26</f>
        <v>20700</v>
      </c>
      <c r="D34" s="16" t="n">
        <f aca="false">D18-D26</f>
        <v>91671.4285714286</v>
      </c>
      <c r="E34" s="16" t="n">
        <f aca="false">E18-E26</f>
        <v>316414.285714286</v>
      </c>
      <c r="F34" s="16" t="n">
        <f aca="false">F18-F26</f>
        <v>1020214.28571429</v>
      </c>
      <c r="G34" s="27" t="n">
        <f aca="false">SUM(C34:F34)</f>
        <v>1449000</v>
      </c>
    </row>
    <row r="35" customFormat="false" ht="15" hidden="false" customHeight="false" outlineLevel="0" collapsed="false">
      <c r="B35" s="3" t="s">
        <v>262</v>
      </c>
      <c r="C35" s="16" t="n">
        <f aca="false">C19-C27</f>
        <v>47490.9963985594</v>
      </c>
      <c r="D35" s="16" t="n">
        <f aca="false">D19-D27</f>
        <v>108403.361344538</v>
      </c>
      <c r="E35" s="16" t="n">
        <f aca="false">E19-E27</f>
        <v>253973.589435774</v>
      </c>
      <c r="F35" s="16" t="n">
        <f aca="false">F19-F27</f>
        <v>450132.052821128</v>
      </c>
      <c r="G35" s="27" t="n">
        <f aca="false">SUM(C35:F35)</f>
        <v>860000</v>
      </c>
    </row>
    <row r="36" customFormat="false" ht="15" hidden="false" customHeight="false" outlineLevel="0" collapsed="false">
      <c r="B36" s="21" t="s">
        <v>263</v>
      </c>
      <c r="C36" s="22" t="n">
        <f aca="false">SUM(C31:C35)</f>
        <v>958653.910450177</v>
      </c>
      <c r="D36" s="22" t="n">
        <f aca="false">SUM(D31:D35)</f>
        <v>1121827.68609008</v>
      </c>
      <c r="E36" s="22" t="n">
        <f aca="false">SUM(E31:E35)</f>
        <v>1541485.6157102</v>
      </c>
      <c r="F36" s="22" t="n">
        <f aca="false">SUM(F31:F35)</f>
        <v>2635032.78774955</v>
      </c>
      <c r="G36" s="22" t="n">
        <f aca="false">SUM(C36:F36)</f>
        <v>6257000</v>
      </c>
      <c r="I36" s="4" t="s">
        <v>264</v>
      </c>
    </row>
    <row r="38" customFormat="false" ht="15" hidden="false" customHeight="false" outlineLevel="0" collapsed="false">
      <c r="B38" s="6" t="s">
        <v>265</v>
      </c>
      <c r="C38" s="7"/>
      <c r="D38" s="7"/>
      <c r="E38" s="7"/>
      <c r="F38" s="7"/>
      <c r="G38" s="7"/>
    </row>
    <row r="39" customFormat="false" ht="15" hidden="false" customHeight="false" outlineLevel="0" collapsed="false">
      <c r="B39" s="5" t="s">
        <v>266</v>
      </c>
      <c r="C39" s="29" t="n">
        <f aca="false">C28/C20</f>
        <v>0.472111277963141</v>
      </c>
      <c r="D39" s="29" t="n">
        <f aca="false">D28/D20</f>
        <v>0.550384666005182</v>
      </c>
      <c r="E39" s="29" t="n">
        <f aca="false">E28/E20</f>
        <v>0.569438815923614</v>
      </c>
      <c r="F39" s="29" t="n">
        <f aca="false">F28/F20</f>
        <v>0.525110115493271</v>
      </c>
      <c r="I39" s="4" t="s">
        <v>267</v>
      </c>
    </row>
    <row r="40" customFormat="false" ht="15" hidden="false" customHeight="false" outlineLevel="0" collapsed="false">
      <c r="B40" s="3" t="s">
        <v>53</v>
      </c>
      <c r="C40" s="16" t="n">
        <f aca="false">Inputs!C7</f>
        <v>1850000</v>
      </c>
      <c r="D40" s="16" t="n">
        <f aca="false">Inputs!D7</f>
        <v>640000</v>
      </c>
      <c r="E40" s="16" t="n">
        <f aca="false">Inputs!E7</f>
        <v>118000</v>
      </c>
      <c r="F40" s="16" t="n">
        <f aca="false">Inputs!F7</f>
        <v>19500</v>
      </c>
      <c r="G40" s="27" t="n">
        <f aca="false">SUM(C40:F40)</f>
        <v>2627500</v>
      </c>
    </row>
    <row r="41" customFormat="false" ht="15" hidden="false" customHeight="false" outlineLevel="0" collapsed="false">
      <c r="B41" s="3" t="s">
        <v>268</v>
      </c>
      <c r="C41" s="20" t="n">
        <f aca="false">C20/C40</f>
        <v>0.981629804377332</v>
      </c>
      <c r="D41" s="20" t="n">
        <f aca="false">D20/D40</f>
        <v>3.89856756872966</v>
      </c>
      <c r="E41" s="20" t="n">
        <f aca="false">E20/E40</f>
        <v>30.3404902819927</v>
      </c>
      <c r="F41" s="20" t="n">
        <f aca="false">F20/F40</f>
        <v>284.549936648196</v>
      </c>
    </row>
    <row r="42" customFormat="false" ht="15" hidden="false" customHeight="false" outlineLevel="0" collapsed="false">
      <c r="B42" s="3" t="s">
        <v>269</v>
      </c>
      <c r="C42" s="20" t="n">
        <f aca="false">C28/C40</f>
        <v>0.46343850143129</v>
      </c>
      <c r="D42" s="20" t="n">
        <f aca="false">D28/D40</f>
        <v>2.14571180921391</v>
      </c>
      <c r="E42" s="20" t="n">
        <f aca="false">E28/E40</f>
        <v>17.2770528607199</v>
      </c>
      <c r="F42" s="20" t="n">
        <f aca="false">F28/F40</f>
        <v>149.420050096937</v>
      </c>
    </row>
    <row r="43" customFormat="false" ht="15" hidden="false" customHeight="false" outlineLevel="0" collapsed="false">
      <c r="B43" s="3" t="s">
        <v>270</v>
      </c>
      <c r="C43" s="20" t="n">
        <f aca="false">C36/C40</f>
        <v>0.518191302946042</v>
      </c>
      <c r="D43" s="20" t="n">
        <f aca="false">D36/D40</f>
        <v>1.75285575951575</v>
      </c>
      <c r="E43" s="20" t="n">
        <f aca="false">E36/E40</f>
        <v>13.0634374212729</v>
      </c>
      <c r="F43" s="20" t="n">
        <f aca="false">F36/F40</f>
        <v>135.129886551259</v>
      </c>
    </row>
    <row r="44" customFormat="false" ht="15" hidden="false" customHeight="false" outlineLevel="0" collapsed="false">
      <c r="B44" s="3" t="s">
        <v>228</v>
      </c>
      <c r="C44" s="20" t="n">
        <f aca="false">Inputs!C9</f>
        <v>2.95</v>
      </c>
      <c r="D44" s="20" t="n">
        <f aca="false">Inputs!D9</f>
        <v>8.1</v>
      </c>
      <c r="E44" s="20" t="n">
        <f aca="false">Inputs!E9</f>
        <v>26.5</v>
      </c>
      <c r="F44" s="20" t="n">
        <f aca="false">Inputs!F9</f>
        <v>104</v>
      </c>
    </row>
    <row r="45" customFormat="false" ht="15" hidden="false" customHeight="false" outlineLevel="0" collapsed="false">
      <c r="B45" s="3" t="s">
        <v>229</v>
      </c>
      <c r="C45" s="20" t="n">
        <f aca="false">Inputs!C10*Inputs!$C$28</f>
        <v>0.942</v>
      </c>
      <c r="D45" s="20" t="n">
        <f aca="false">Inputs!D10*Inputs!$C$28</f>
        <v>1.9468</v>
      </c>
      <c r="E45" s="20" t="n">
        <f aca="false">Inputs!E10*Inputs!$C$28</f>
        <v>7.379</v>
      </c>
      <c r="F45" s="20" t="n">
        <f aca="false">Inputs!F10*Inputs!$C$28</f>
        <v>48.356</v>
      </c>
    </row>
    <row r="46" customFormat="false" ht="15" hidden="false" customHeight="false" outlineLevel="0" collapsed="false">
      <c r="B46" s="21" t="s">
        <v>271</v>
      </c>
      <c r="C46" s="33" t="n">
        <f aca="false">C44+C45+C42</f>
        <v>4.35543850143129</v>
      </c>
      <c r="D46" s="33" t="n">
        <f aca="false">D44+D45+D42</f>
        <v>12.1925118092139</v>
      </c>
      <c r="E46" s="33" t="n">
        <f aca="false">E44+E45+E42</f>
        <v>51.1560528607199</v>
      </c>
      <c r="F46" s="33" t="n">
        <f aca="false">F44+F45+F42</f>
        <v>301.776050096937</v>
      </c>
      <c r="I46" s="4" t="s">
        <v>272</v>
      </c>
    </row>
    <row r="47" customFormat="false" ht="15" hidden="false" customHeight="false" outlineLevel="0" collapsed="false">
      <c r="B47" s="5" t="s">
        <v>273</v>
      </c>
      <c r="C47" s="34" t="n">
        <f aca="false">C44+C45+C41</f>
        <v>4.87362980437733</v>
      </c>
      <c r="D47" s="34" t="n">
        <f aca="false">D44+D45+D41</f>
        <v>13.9453675687297</v>
      </c>
      <c r="E47" s="34" t="n">
        <f aca="false">E44+E45+E41</f>
        <v>64.2194902819927</v>
      </c>
      <c r="F47" s="34" t="n">
        <f aca="false">F44+F45+F41</f>
        <v>436.905936648196</v>
      </c>
      <c r="I47" s="4" t="s">
        <v>274</v>
      </c>
    </row>
    <row r="49" customFormat="false" ht="15" hidden="false" customHeight="false" outlineLevel="0" collapsed="false">
      <c r="B49" s="6" t="s">
        <v>275</v>
      </c>
      <c r="C49" s="7"/>
      <c r="D49" s="7"/>
    </row>
    <row r="50" customFormat="false" ht="15" hidden="false" customHeight="false" outlineLevel="0" collapsed="false">
      <c r="B50" s="3" t="s">
        <v>276</v>
      </c>
      <c r="C50" s="16" t="n">
        <f aca="false">G28</f>
        <v>7183000</v>
      </c>
    </row>
    <row r="51" customFormat="false" ht="15" hidden="false" customHeight="false" outlineLevel="0" collapsed="false">
      <c r="B51" s="3" t="s">
        <v>277</v>
      </c>
      <c r="C51" s="16" t="n">
        <f aca="false">G36</f>
        <v>6257000</v>
      </c>
    </row>
    <row r="52" customFormat="false" ht="15" hidden="false" customHeight="false" outlineLevel="0" collapsed="false">
      <c r="B52" s="21" t="s">
        <v>278</v>
      </c>
      <c r="C52" s="22" t="n">
        <f aca="false">C50+C51</f>
        <v>13440000</v>
      </c>
    </row>
    <row r="53" customFormat="false" ht="15" hidden="false" customHeight="false" outlineLevel="0" collapsed="false">
      <c r="B53" s="3" t="s">
        <v>279</v>
      </c>
      <c r="C53" s="16" t="n">
        <f aca="false">'The Five Pools'!C12</f>
        <v>13440000</v>
      </c>
    </row>
    <row r="54" customFormat="false" ht="15" hidden="false" customHeight="false" outlineLevel="0" collapsed="false">
      <c r="B54" s="5" t="s">
        <v>280</v>
      </c>
      <c r="C54" s="35" t="n">
        <f aca="false">C52-C53</f>
        <v>0</v>
      </c>
      <c r="I54" s="4" t="s">
        <v>281</v>
      </c>
    </row>
    <row r="56" customFormat="false" ht="15" hidden="false" customHeight="false" outlineLevel="0" collapsed="false">
      <c r="B56" s="6" t="s">
        <v>125</v>
      </c>
      <c r="C56" s="7"/>
      <c r="D56" s="7"/>
      <c r="E56" s="7"/>
      <c r="F56" s="7"/>
      <c r="G56" s="7"/>
    </row>
    <row r="57" customFormat="false" ht="15" hidden="false" customHeight="false" outlineLevel="0" collapsed="false">
      <c r="B57" s="3" t="s">
        <v>282</v>
      </c>
    </row>
    <row r="58" customFormat="false" ht="15" hidden="false" customHeight="false" outlineLevel="0" collapsed="false">
      <c r="B58" s="3" t="s">
        <v>283</v>
      </c>
    </row>
    <row r="59" customFormat="false" ht="15" hidden="false" customHeight="false" outlineLevel="0" collapsed="false">
      <c r="B59" s="3" t="s">
        <v>284</v>
      </c>
    </row>
    <row r="60" customFormat="false" ht="15" hidden="false" customHeight="false" outlineLevel="0" collapsed="false">
      <c r="B60" s="3" t="s">
        <v>285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2:F18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
    <col collapsed="false" customWidth="true" hidden="false" outlineLevel="0" max="2" min="2" style="0" width="62"/>
    <col collapsed="false" customWidth="true" hidden="false" outlineLevel="0" max="4" min="3" style="0" width="18"/>
    <col collapsed="false" customWidth="true" hidden="false" outlineLevel="0" max="5" min="5" style="0" width="16"/>
    <col collapsed="false" customWidth="true" hidden="false" outlineLevel="0" max="6" min="6" style="0" width="10"/>
  </cols>
  <sheetData>
    <row r="2" customFormat="false" ht="17.35" hidden="false" customHeight="false" outlineLevel="0" collapsed="false">
      <c r="B2" s="1" t="s">
        <v>286</v>
      </c>
    </row>
    <row r="3" customFormat="false" ht="15" hidden="false" customHeight="false" outlineLevel="0" collapsed="false">
      <c r="B3" s="3" t="s">
        <v>287</v>
      </c>
    </row>
    <row r="4" customFormat="false" ht="15" hidden="false" customHeight="false" outlineLevel="0" collapsed="false">
      <c r="B4" s="3" t="s">
        <v>288</v>
      </c>
    </row>
    <row r="6" customFormat="false" ht="15" hidden="false" customHeight="false" outlineLevel="0" collapsed="false">
      <c r="B6" s="14" t="s">
        <v>289</v>
      </c>
      <c r="C6" s="14" t="s">
        <v>290</v>
      </c>
      <c r="D6" s="14" t="s">
        <v>291</v>
      </c>
      <c r="E6" s="14" t="s">
        <v>280</v>
      </c>
      <c r="F6" s="14" t="s">
        <v>292</v>
      </c>
    </row>
    <row r="7" customFormat="false" ht="15" hidden="false" customHeight="false" outlineLevel="0" collapsed="false">
      <c r="B7" s="6" t="s">
        <v>293</v>
      </c>
      <c r="C7" s="7"/>
      <c r="D7" s="7"/>
      <c r="E7" s="7"/>
      <c r="F7" s="7"/>
    </row>
    <row r="8" customFormat="false" ht="15" hidden="false" customHeight="false" outlineLevel="0" collapsed="false">
      <c r="B8" s="3" t="s">
        <v>294</v>
      </c>
      <c r="C8" s="16" t="n">
        <v>3510000</v>
      </c>
      <c r="D8" s="36" t="n">
        <f aca="false">'The Five Pools'!C7</f>
        <v>3510000</v>
      </c>
      <c r="E8" s="37" t="n">
        <f aca="false">D8-C8</f>
        <v>0</v>
      </c>
      <c r="F8" s="5" t="str">
        <f aca="false">IF(ABS(E8)&lt;0.5,"PASS","FAIL")</f>
        <v>PASS</v>
      </c>
    </row>
    <row r="9" customFormat="false" ht="15" hidden="false" customHeight="false" outlineLevel="0" collapsed="false">
      <c r="B9" s="3" t="s">
        <v>295</v>
      </c>
      <c r="C9" s="16" t="n">
        <v>1980000</v>
      </c>
      <c r="D9" s="36" t="n">
        <f aca="false">'The Five Pools'!C8</f>
        <v>1980000</v>
      </c>
      <c r="E9" s="37" t="n">
        <f aca="false">D9-C9</f>
        <v>0</v>
      </c>
      <c r="F9" s="5" t="str">
        <f aca="false">IF(ABS(E9)&lt;0.5,"PASS","FAIL")</f>
        <v>PASS</v>
      </c>
    </row>
    <row r="10" customFormat="false" ht="15" hidden="false" customHeight="false" outlineLevel="0" collapsed="false">
      <c r="B10" s="3" t="s">
        <v>296</v>
      </c>
      <c r="C10" s="16" t="n">
        <v>4620000</v>
      </c>
      <c r="D10" s="36" t="n">
        <f aca="false">'The Five Pools'!C9</f>
        <v>4620000</v>
      </c>
      <c r="E10" s="37" t="n">
        <f aca="false">D10-C10</f>
        <v>0</v>
      </c>
      <c r="F10" s="5" t="str">
        <f aca="false">IF(ABS(E10)&lt;0.5,"PASS","FAIL")</f>
        <v>PASS</v>
      </c>
    </row>
    <row r="11" customFormat="false" ht="15" hidden="false" customHeight="false" outlineLevel="0" collapsed="false">
      <c r="B11" s="3" t="s">
        <v>297</v>
      </c>
      <c r="C11" s="16" t="n">
        <v>1610000</v>
      </c>
      <c r="D11" s="36" t="n">
        <f aca="false">'The Five Pools'!C10</f>
        <v>1610000</v>
      </c>
      <c r="E11" s="37" t="n">
        <f aca="false">D11-C11</f>
        <v>0</v>
      </c>
      <c r="F11" s="5" t="str">
        <f aca="false">IF(ABS(E11)&lt;0.5,"PASS","FAIL")</f>
        <v>PASS</v>
      </c>
    </row>
    <row r="12" customFormat="false" ht="15" hidden="false" customHeight="false" outlineLevel="0" collapsed="false">
      <c r="B12" s="3" t="s">
        <v>298</v>
      </c>
      <c r="C12" s="16" t="n">
        <v>1720000</v>
      </c>
      <c r="D12" s="36" t="n">
        <f aca="false">'The Five Pools'!C11</f>
        <v>1720000</v>
      </c>
      <c r="E12" s="37" t="n">
        <f aca="false">D12-C12</f>
        <v>0</v>
      </c>
      <c r="F12" s="5" t="str">
        <f aca="false">IF(ABS(E12)&lt;0.5,"PASS","FAIL")</f>
        <v>PASS</v>
      </c>
    </row>
    <row r="13" customFormat="false" ht="15" hidden="false" customHeight="false" outlineLevel="0" collapsed="false">
      <c r="B13" s="3" t="s">
        <v>299</v>
      </c>
      <c r="C13" s="38" t="n">
        <v>0.261</v>
      </c>
      <c r="D13" s="39" t="n">
        <f aca="false">'The Five Pools'!D7</f>
        <v>0.261160714285714</v>
      </c>
      <c r="E13" s="37" t="n">
        <f aca="false">D13-C13</f>
        <v>0.000160714285714292</v>
      </c>
      <c r="F13" s="5" t="str">
        <f aca="false">IF(ABS(E13)&lt;0.0005,"PASS","FAIL")</f>
        <v>PASS</v>
      </c>
    </row>
    <row r="14" customFormat="false" ht="15" hidden="false" customHeight="false" outlineLevel="0" collapsed="false">
      <c r="B14" s="3" t="s">
        <v>300</v>
      </c>
      <c r="C14" s="38" t="n">
        <v>0.147</v>
      </c>
      <c r="D14" s="39" t="n">
        <f aca="false">'The Five Pools'!D8</f>
        <v>0.147321428571429</v>
      </c>
      <c r="E14" s="37" t="n">
        <f aca="false">D14-C14</f>
        <v>0.000321428571428584</v>
      </c>
      <c r="F14" s="5" t="str">
        <f aca="false">IF(ABS(E14)&lt;0.0005,"PASS","FAIL")</f>
        <v>PASS</v>
      </c>
    </row>
    <row r="15" customFormat="false" ht="15" hidden="false" customHeight="false" outlineLevel="0" collapsed="false">
      <c r="B15" s="3" t="s">
        <v>301</v>
      </c>
      <c r="C15" s="38" t="n">
        <v>0.344</v>
      </c>
      <c r="D15" s="39" t="n">
        <f aca="false">'The Five Pools'!D9</f>
        <v>0.34375</v>
      </c>
      <c r="E15" s="37" t="n">
        <f aca="false">D15-C15</f>
        <v>-0.000249999999999972</v>
      </c>
      <c r="F15" s="5" t="str">
        <f aca="false">IF(ABS(E15)&lt;0.0005,"PASS","FAIL")</f>
        <v>PASS</v>
      </c>
    </row>
    <row r="16" customFormat="false" ht="15" hidden="false" customHeight="false" outlineLevel="0" collapsed="false">
      <c r="B16" s="3" t="s">
        <v>302</v>
      </c>
      <c r="C16" s="38" t="n">
        <v>0.12</v>
      </c>
      <c r="D16" s="39" t="n">
        <f aca="false">'The Five Pools'!D10</f>
        <v>0.119791666666667</v>
      </c>
      <c r="E16" s="37" t="n">
        <f aca="false">D16-C16</f>
        <v>-0.000208333333333324</v>
      </c>
      <c r="F16" s="5" t="str">
        <f aca="false">IF(ABS(E16)&lt;0.0005,"PASS","FAIL")</f>
        <v>PASS</v>
      </c>
    </row>
    <row r="17" customFormat="false" ht="15" hidden="false" customHeight="false" outlineLevel="0" collapsed="false">
      <c r="B17" s="3" t="s">
        <v>303</v>
      </c>
      <c r="C17" s="38" t="n">
        <v>0.128</v>
      </c>
      <c r="D17" s="39" t="n">
        <f aca="false">'The Five Pools'!D11</f>
        <v>0.12797619047619</v>
      </c>
      <c r="E17" s="37" t="n">
        <f aca="false">D17-C17</f>
        <v>-2.3809523809537E-005</v>
      </c>
      <c r="F17" s="5" t="str">
        <f aca="false">IF(ABS(E17)&lt;0.0005,"PASS","FAIL")</f>
        <v>PASS</v>
      </c>
    </row>
    <row r="18" customFormat="false" ht="15" hidden="false" customHeight="false" outlineLevel="0" collapsed="false">
      <c r="B18" s="3" t="s">
        <v>304</v>
      </c>
      <c r="C18" s="16" t="n">
        <v>13440000</v>
      </c>
      <c r="D18" s="36" t="n">
        <f aca="false">'The Five Pools'!C12</f>
        <v>13440000</v>
      </c>
      <c r="E18" s="37" t="n">
        <f aca="false">D18-C18</f>
        <v>0</v>
      </c>
      <c r="F18" s="5" t="str">
        <f aca="false">IF(ABS(E18)&lt;0.5,"PASS","FAIL")</f>
        <v>PASS</v>
      </c>
    </row>
    <row r="19" customFormat="false" ht="15" hidden="false" customHeight="false" outlineLevel="0" collapsed="false">
      <c r="B19" s="3" t="s">
        <v>305</v>
      </c>
      <c r="C19" s="38" t="n">
        <v>1</v>
      </c>
      <c r="D19" s="39" t="n">
        <f aca="false">'The Five Pools'!D12</f>
        <v>1</v>
      </c>
      <c r="E19" s="37" t="n">
        <f aca="false">D19-C19</f>
        <v>0</v>
      </c>
      <c r="F19" s="5" t="str">
        <f aca="false">IF(ABS(E19)&lt;0.000001,"PASS","FAIL")</f>
        <v>PASS</v>
      </c>
    </row>
    <row r="20" customFormat="false" ht="15" hidden="false" customHeight="false" outlineLevel="0" collapsed="false">
      <c r="B20" s="6" t="s">
        <v>306</v>
      </c>
      <c r="C20" s="7"/>
      <c r="D20" s="7"/>
      <c r="E20" s="7"/>
      <c r="F20" s="7"/>
    </row>
    <row r="21" customFormat="false" ht="15" hidden="false" customHeight="false" outlineLevel="0" collapsed="false">
      <c r="B21" s="3" t="s">
        <v>307</v>
      </c>
      <c r="C21" s="40" t="n">
        <v>3900</v>
      </c>
      <c r="D21" s="41" t="n">
        <f aca="false">'The Five Pools'!F7</f>
        <v>3900</v>
      </c>
      <c r="E21" s="37" t="n">
        <f aca="false">D21-C21</f>
        <v>0</v>
      </c>
      <c r="F21" s="5" t="str">
        <f aca="false">IF(ABS(E21)&lt;0.05,"PASS","FAIL")</f>
        <v>PASS</v>
      </c>
    </row>
    <row r="22" customFormat="false" ht="15" hidden="false" customHeight="false" outlineLevel="0" collapsed="false">
      <c r="B22" s="3" t="s">
        <v>308</v>
      </c>
      <c r="C22" s="40" t="n">
        <v>5330</v>
      </c>
      <c r="D22" s="41" t="n">
        <f aca="false">'The Five Pools'!F8</f>
        <v>5330</v>
      </c>
      <c r="E22" s="37" t="n">
        <f aca="false">D22-C22</f>
        <v>0</v>
      </c>
      <c r="F22" s="5" t="str">
        <f aca="false">IF(ABS(E22)&lt;0.05,"PASS","FAIL")</f>
        <v>PASS</v>
      </c>
    </row>
    <row r="23" customFormat="false" ht="15" hidden="false" customHeight="false" outlineLevel="0" collapsed="false">
      <c r="B23" s="3" t="s">
        <v>309</v>
      </c>
      <c r="C23" s="40" t="n">
        <v>150650</v>
      </c>
      <c r="D23" s="41" t="n">
        <f aca="false">'The Five Pools'!F9</f>
        <v>150650</v>
      </c>
      <c r="E23" s="37" t="n">
        <f aca="false">D23-C23</f>
        <v>0</v>
      </c>
      <c r="F23" s="5" t="str">
        <f aca="false">IF(ABS(E23)&lt;0.05,"PASS","FAIL")</f>
        <v>PASS</v>
      </c>
    </row>
    <row r="24" customFormat="false" ht="15" hidden="false" customHeight="false" outlineLevel="0" collapsed="false">
      <c r="B24" s="3" t="s">
        <v>310</v>
      </c>
      <c r="C24" s="40" t="n">
        <v>980</v>
      </c>
      <c r="D24" s="41" t="n">
        <f aca="false">'The Five Pools'!F10</f>
        <v>980</v>
      </c>
      <c r="E24" s="37" t="n">
        <f aca="false">D24-C24</f>
        <v>0</v>
      </c>
      <c r="F24" s="5" t="str">
        <f aca="false">IF(ABS(E24)&lt;0.05,"PASS","FAIL")</f>
        <v>PASS</v>
      </c>
    </row>
    <row r="25" customFormat="false" ht="15" hidden="false" customHeight="false" outlineLevel="0" collapsed="false">
      <c r="B25" s="3" t="s">
        <v>311</v>
      </c>
      <c r="C25" s="40" t="n">
        <v>16660</v>
      </c>
      <c r="D25" s="41" t="n">
        <f aca="false">'The Five Pools'!F11</f>
        <v>16660</v>
      </c>
      <c r="E25" s="37" t="n">
        <f aca="false">D25-C25</f>
        <v>0</v>
      </c>
      <c r="F25" s="5" t="str">
        <f aca="false">IF(ABS(E25)&lt;0.05,"PASS","FAIL")</f>
        <v>PASS</v>
      </c>
    </row>
    <row r="26" customFormat="false" ht="15" hidden="false" customHeight="false" outlineLevel="0" collapsed="false">
      <c r="B26" s="3" t="s">
        <v>312</v>
      </c>
      <c r="C26" s="20" t="n">
        <v>900</v>
      </c>
      <c r="D26" s="42" t="n">
        <f aca="false">'The Five Pools'!H7</f>
        <v>900</v>
      </c>
      <c r="E26" s="37" t="n">
        <f aca="false">D26-C26</f>
        <v>0</v>
      </c>
      <c r="F26" s="5" t="str">
        <f aca="false">IF(ABS(E26)&lt;0.005,"PASS","FAIL")</f>
        <v>PASS</v>
      </c>
    </row>
    <row r="27" customFormat="false" ht="15" hidden="false" customHeight="false" outlineLevel="0" collapsed="false">
      <c r="B27" s="3" t="s">
        <v>313</v>
      </c>
      <c r="C27" s="20" t="n">
        <v>371.48</v>
      </c>
      <c r="D27" s="42" t="n">
        <f aca="false">'The Five Pools'!H8</f>
        <v>371.48</v>
      </c>
      <c r="E27" s="37" t="n">
        <f aca="false">D27-C27</f>
        <v>0</v>
      </c>
      <c r="F27" s="5" t="str">
        <f aca="false">IF(ABS(E27)&lt;0.005,"PASS","FAIL")</f>
        <v>PASS</v>
      </c>
    </row>
    <row r="28" customFormat="false" ht="15" hidden="false" customHeight="false" outlineLevel="0" collapsed="false">
      <c r="B28" s="3" t="s">
        <v>314</v>
      </c>
      <c r="C28" s="20" t="n">
        <v>30.67</v>
      </c>
      <c r="D28" s="42" t="n">
        <f aca="false">'The Five Pools'!H9</f>
        <v>30.67</v>
      </c>
      <c r="E28" s="37" t="n">
        <f aca="false">D28-C28</f>
        <v>0</v>
      </c>
      <c r="F28" s="5" t="str">
        <f aca="false">IF(ABS(E28)&lt;0.005,"PASS","FAIL")</f>
        <v>PASS</v>
      </c>
    </row>
    <row r="29" customFormat="false" ht="15" hidden="false" customHeight="false" outlineLevel="0" collapsed="false">
      <c r="B29" s="3" t="s">
        <v>315</v>
      </c>
      <c r="C29" s="20" t="n">
        <v>1642.86</v>
      </c>
      <c r="D29" s="42" t="n">
        <f aca="false">'The Five Pools'!H10</f>
        <v>1642.86</v>
      </c>
      <c r="E29" s="37" t="n">
        <f aca="false">D29-C29</f>
        <v>0</v>
      </c>
      <c r="F29" s="5" t="str">
        <f aca="false">IF(ABS(E29)&lt;0.005,"PASS","FAIL")</f>
        <v>PASS</v>
      </c>
    </row>
    <row r="30" customFormat="false" ht="15" hidden="false" customHeight="false" outlineLevel="0" collapsed="false">
      <c r="B30" s="3" t="s">
        <v>316</v>
      </c>
      <c r="C30" s="20" t="n">
        <v>103.24</v>
      </c>
      <c r="D30" s="42" t="n">
        <f aca="false">'The Five Pools'!H11</f>
        <v>103.24</v>
      </c>
      <c r="E30" s="37" t="n">
        <f aca="false">D30-C30</f>
        <v>0</v>
      </c>
      <c r="F30" s="5" t="str">
        <f aca="false">IF(ABS(E30)&lt;0.005,"PASS","FAIL")</f>
        <v>PASS</v>
      </c>
    </row>
    <row r="31" customFormat="false" ht="15" hidden="false" customHeight="false" outlineLevel="0" collapsed="false">
      <c r="B31" s="3" t="s">
        <v>317</v>
      </c>
      <c r="C31" s="31" t="n">
        <v>900</v>
      </c>
      <c r="D31" s="43" t="n">
        <f aca="false">'The Five Pools'!G7</f>
        <v>900</v>
      </c>
      <c r="E31" s="37" t="n">
        <f aca="false">D31-C31</f>
        <v>0</v>
      </c>
      <c r="F31" s="5" t="str">
        <f aca="false">IF(ABS(E31)&lt;0.00005,"PASS","FAIL")</f>
        <v>PASS</v>
      </c>
    </row>
    <row r="32" customFormat="false" ht="15" hidden="false" customHeight="false" outlineLevel="0" collapsed="false">
      <c r="B32" s="3" t="s">
        <v>318</v>
      </c>
      <c r="C32" s="31" t="n">
        <v>371.4822</v>
      </c>
      <c r="D32" s="43" t="n">
        <f aca="false">'The Five Pools'!G8</f>
        <v>371.482176360225</v>
      </c>
      <c r="E32" s="37" t="n">
        <f aca="false">D32-C32</f>
        <v>-2.36397748381023E-005</v>
      </c>
      <c r="F32" s="5" t="str">
        <f aca="false">IF(ABS(E32)&lt;0.00005,"PASS","FAIL")</f>
        <v>PASS</v>
      </c>
    </row>
    <row r="33" customFormat="false" ht="15" hidden="false" customHeight="false" outlineLevel="0" collapsed="false">
      <c r="B33" s="3" t="s">
        <v>319</v>
      </c>
      <c r="C33" s="31" t="n">
        <v>30.6671</v>
      </c>
      <c r="D33" s="43" t="n">
        <f aca="false">'The Five Pools'!G9</f>
        <v>30.6671091934949</v>
      </c>
      <c r="E33" s="37" t="n">
        <f aca="false">D33-C33</f>
        <v>9.19349485428711E-006</v>
      </c>
      <c r="F33" s="5" t="str">
        <f aca="false">IF(ABS(E33)&lt;0.00005,"PASS","FAIL")</f>
        <v>PASS</v>
      </c>
    </row>
    <row r="34" customFormat="false" ht="15" hidden="false" customHeight="false" outlineLevel="0" collapsed="false">
      <c r="B34" s="3" t="s">
        <v>320</v>
      </c>
      <c r="C34" s="31" t="n">
        <v>1642.8571</v>
      </c>
      <c r="D34" s="43" t="n">
        <f aca="false">'The Five Pools'!G10</f>
        <v>1642.85714285714</v>
      </c>
      <c r="E34" s="37" t="n">
        <f aca="false">D34-C34</f>
        <v>4.28571429438307E-005</v>
      </c>
      <c r="F34" s="5" t="str">
        <f aca="false">IF(ABS(E34)&lt;0.00005,"PASS","FAIL")</f>
        <v>PASS</v>
      </c>
    </row>
    <row r="35" customFormat="false" ht="15" hidden="false" customHeight="false" outlineLevel="0" collapsed="false">
      <c r="B35" s="3" t="s">
        <v>321</v>
      </c>
      <c r="C35" s="31" t="n">
        <v>103.2413</v>
      </c>
      <c r="D35" s="43" t="n">
        <f aca="false">'The Five Pools'!G11</f>
        <v>103.241296518607</v>
      </c>
      <c r="E35" s="37" t="n">
        <f aca="false">D35-C35</f>
        <v>-3.48139255379465E-006</v>
      </c>
      <c r="F35" s="5" t="str">
        <f aca="false">IF(ABS(E35)&lt;0.00005,"PASS","FAIL")</f>
        <v>PASS</v>
      </c>
    </row>
    <row r="36" customFormat="false" ht="15" hidden="false" customHeight="false" outlineLevel="0" collapsed="false">
      <c r="B36" s="6" t="s">
        <v>322</v>
      </c>
      <c r="C36" s="7"/>
      <c r="D36" s="7"/>
      <c r="E36" s="7"/>
      <c r="F36" s="7"/>
    </row>
    <row r="37" customFormat="false" ht="15" hidden="false" customHeight="false" outlineLevel="0" collapsed="false">
      <c r="B37" s="3" t="s">
        <v>323</v>
      </c>
      <c r="C37" s="16" t="n">
        <v>1850000</v>
      </c>
      <c r="D37" s="36" t="n">
        <f aca="false">'Driver Counts'!C7</f>
        <v>1850000</v>
      </c>
      <c r="E37" s="37" t="n">
        <f aca="false">D37-C37</f>
        <v>0</v>
      </c>
      <c r="F37" s="5" t="str">
        <f aca="false">IF(ABS(E37)&lt;0.5,"PASS","FAIL")</f>
        <v>PASS</v>
      </c>
    </row>
    <row r="38" customFormat="false" ht="15" hidden="false" customHeight="false" outlineLevel="0" collapsed="false">
      <c r="B38" s="3" t="s">
        <v>324</v>
      </c>
      <c r="C38" s="16" t="n">
        <v>640000</v>
      </c>
      <c r="D38" s="36" t="n">
        <f aca="false">'Driver Counts'!D7</f>
        <v>640000</v>
      </c>
      <c r="E38" s="37" t="n">
        <f aca="false">D38-C38</f>
        <v>0</v>
      </c>
      <c r="F38" s="5" t="str">
        <f aca="false">IF(ABS(E38)&lt;0.5,"PASS","FAIL")</f>
        <v>PASS</v>
      </c>
    </row>
    <row r="39" customFormat="false" ht="15" hidden="false" customHeight="false" outlineLevel="0" collapsed="false">
      <c r="B39" s="3" t="s">
        <v>325</v>
      </c>
      <c r="C39" s="16" t="n">
        <v>118000</v>
      </c>
      <c r="D39" s="36" t="n">
        <f aca="false">'Driver Counts'!E7</f>
        <v>118000</v>
      </c>
      <c r="E39" s="37" t="n">
        <f aca="false">D39-C39</f>
        <v>0</v>
      </c>
      <c r="F39" s="5" t="str">
        <f aca="false">IF(ABS(E39)&lt;0.5,"PASS","FAIL")</f>
        <v>PASS</v>
      </c>
    </row>
    <row r="40" customFormat="false" ht="15" hidden="false" customHeight="false" outlineLevel="0" collapsed="false">
      <c r="B40" s="3" t="s">
        <v>326</v>
      </c>
      <c r="C40" s="16" t="n">
        <v>19500</v>
      </c>
      <c r="D40" s="36" t="n">
        <f aca="false">'Driver Counts'!F7</f>
        <v>19500</v>
      </c>
      <c r="E40" s="37" t="n">
        <f aca="false">D40-C40</f>
        <v>0</v>
      </c>
      <c r="F40" s="5" t="str">
        <f aca="false">IF(ABS(E40)&lt;0.5,"PASS","FAIL")</f>
        <v>PASS</v>
      </c>
    </row>
    <row r="41" customFormat="false" ht="15" hidden="false" customHeight="false" outlineLevel="0" collapsed="false">
      <c r="B41" s="3" t="s">
        <v>327</v>
      </c>
      <c r="C41" s="16" t="n">
        <v>310</v>
      </c>
      <c r="D41" s="36" t="n">
        <f aca="false">'Driver Counts'!C8</f>
        <v>310</v>
      </c>
      <c r="E41" s="37" t="n">
        <f aca="false">D41-C41</f>
        <v>0</v>
      </c>
      <c r="F41" s="5" t="str">
        <f aca="false">IF(ABS(E41)&lt;0.5,"PASS","FAIL")</f>
        <v>PASS</v>
      </c>
    </row>
    <row r="42" customFormat="false" ht="15" hidden="false" customHeight="false" outlineLevel="0" collapsed="false">
      <c r="B42" s="3" t="s">
        <v>328</v>
      </c>
      <c r="C42" s="16" t="n">
        <v>720</v>
      </c>
      <c r="D42" s="36" t="n">
        <f aca="false">'Driver Counts'!D8</f>
        <v>720</v>
      </c>
      <c r="E42" s="37" t="n">
        <f aca="false">D42-C42</f>
        <v>0</v>
      </c>
      <c r="F42" s="5" t="str">
        <f aca="false">IF(ABS(E42)&lt;0.5,"PASS","FAIL")</f>
        <v>PASS</v>
      </c>
    </row>
    <row r="43" customFormat="false" ht="15" hidden="false" customHeight="false" outlineLevel="0" collapsed="false">
      <c r="B43" s="3" t="s">
        <v>329</v>
      </c>
      <c r="C43" s="16" t="n">
        <v>1180</v>
      </c>
      <c r="D43" s="36" t="n">
        <f aca="false">'Driver Counts'!E8</f>
        <v>1180</v>
      </c>
      <c r="E43" s="37" t="n">
        <f aca="false">D43-C43</f>
        <v>0</v>
      </c>
      <c r="F43" s="5" t="str">
        <f aca="false">IF(ABS(E43)&lt;0.5,"PASS","FAIL")</f>
        <v>PASS</v>
      </c>
    </row>
    <row r="44" customFormat="false" ht="15" hidden="false" customHeight="false" outlineLevel="0" collapsed="false">
      <c r="B44" s="3" t="s">
        <v>330</v>
      </c>
      <c r="C44" s="16" t="n">
        <v>1690</v>
      </c>
      <c r="D44" s="36" t="n">
        <f aca="false">'Driver Counts'!F8</f>
        <v>1690</v>
      </c>
      <c r="E44" s="37" t="n">
        <f aca="false">D44-C44</f>
        <v>0</v>
      </c>
      <c r="F44" s="5" t="str">
        <f aca="false">IF(ABS(E44)&lt;0.5,"PASS","FAIL")</f>
        <v>PASS</v>
      </c>
    </row>
    <row r="45" customFormat="false" ht="15" hidden="false" customHeight="false" outlineLevel="0" collapsed="false">
      <c r="B45" s="3" t="s">
        <v>331</v>
      </c>
      <c r="C45" s="16" t="n">
        <v>460</v>
      </c>
      <c r="D45" s="36" t="n">
        <f aca="false">'Driver Counts'!C9</f>
        <v>460</v>
      </c>
      <c r="E45" s="37" t="n">
        <f aca="false">D45-C45</f>
        <v>0</v>
      </c>
      <c r="F45" s="5" t="str">
        <f aca="false">IF(ABS(E45)&lt;0.5,"PASS","FAIL")</f>
        <v>PASS</v>
      </c>
    </row>
    <row r="46" customFormat="false" ht="15" hidden="false" customHeight="false" outlineLevel="0" collapsed="false">
      <c r="B46" s="3" t="s">
        <v>332</v>
      </c>
      <c r="C46" s="16" t="n">
        <v>1050</v>
      </c>
      <c r="D46" s="36" t="n">
        <f aca="false">'Driver Counts'!D9</f>
        <v>1050</v>
      </c>
      <c r="E46" s="37" t="n">
        <f aca="false">D46-C46</f>
        <v>0</v>
      </c>
      <c r="F46" s="5" t="str">
        <f aca="false">IF(ABS(E46)&lt;0.5,"PASS","FAIL")</f>
        <v>PASS</v>
      </c>
    </row>
    <row r="47" customFormat="false" ht="15" hidden="false" customHeight="false" outlineLevel="0" collapsed="false">
      <c r="B47" s="3" t="s">
        <v>333</v>
      </c>
      <c r="C47" s="16" t="n">
        <v>1640</v>
      </c>
      <c r="D47" s="36" t="n">
        <f aca="false">'Driver Counts'!E9</f>
        <v>1640</v>
      </c>
      <c r="E47" s="37" t="n">
        <f aca="false">D47-C47</f>
        <v>0</v>
      </c>
      <c r="F47" s="5" t="str">
        <f aca="false">IF(ABS(E47)&lt;0.5,"PASS","FAIL")</f>
        <v>PASS</v>
      </c>
    </row>
    <row r="48" customFormat="false" ht="15" hidden="false" customHeight="false" outlineLevel="0" collapsed="false">
      <c r="B48" s="3" t="s">
        <v>334</v>
      </c>
      <c r="C48" s="16" t="n">
        <v>2180</v>
      </c>
      <c r="D48" s="36" t="n">
        <f aca="false">'Driver Counts'!F9</f>
        <v>2180</v>
      </c>
      <c r="E48" s="37" t="n">
        <f aca="false">D48-C48</f>
        <v>0</v>
      </c>
      <c r="F48" s="5" t="str">
        <f aca="false">IF(ABS(E48)&lt;0.5,"PASS","FAIL")</f>
        <v>PASS</v>
      </c>
    </row>
    <row r="49" customFormat="false" ht="15" hidden="false" customHeight="false" outlineLevel="0" collapsed="false">
      <c r="B49" s="3" t="s">
        <v>335</v>
      </c>
      <c r="C49" s="16" t="n">
        <v>14</v>
      </c>
      <c r="D49" s="36" t="n">
        <f aca="false">'Driver Counts'!C10</f>
        <v>14</v>
      </c>
      <c r="E49" s="37" t="n">
        <f aca="false">D49-C49</f>
        <v>0</v>
      </c>
      <c r="F49" s="5" t="str">
        <f aca="false">IF(ABS(E49)&lt;0.5,"PASS","FAIL")</f>
        <v>PASS</v>
      </c>
    </row>
    <row r="50" customFormat="false" ht="15" hidden="false" customHeight="false" outlineLevel="0" collapsed="false">
      <c r="B50" s="3" t="s">
        <v>336</v>
      </c>
      <c r="C50" s="16" t="n">
        <v>62</v>
      </c>
      <c r="D50" s="36" t="n">
        <f aca="false">'Driver Counts'!D10</f>
        <v>62</v>
      </c>
      <c r="E50" s="37" t="n">
        <f aca="false">D50-C50</f>
        <v>0</v>
      </c>
      <c r="F50" s="5" t="str">
        <f aca="false">IF(ABS(E50)&lt;0.5,"PASS","FAIL")</f>
        <v>PASS</v>
      </c>
    </row>
    <row r="51" customFormat="false" ht="15" hidden="false" customHeight="false" outlineLevel="0" collapsed="false">
      <c r="B51" s="3" t="s">
        <v>337</v>
      </c>
      <c r="C51" s="16" t="n">
        <v>214</v>
      </c>
      <c r="D51" s="36" t="n">
        <f aca="false">'Driver Counts'!E10</f>
        <v>214</v>
      </c>
      <c r="E51" s="37" t="n">
        <f aca="false">D51-C51</f>
        <v>0</v>
      </c>
      <c r="F51" s="5" t="str">
        <f aca="false">IF(ABS(E51)&lt;0.5,"PASS","FAIL")</f>
        <v>PASS</v>
      </c>
    </row>
    <row r="52" customFormat="false" ht="15" hidden="false" customHeight="false" outlineLevel="0" collapsed="false">
      <c r="B52" s="3" t="s">
        <v>338</v>
      </c>
      <c r="C52" s="16" t="n">
        <v>690</v>
      </c>
      <c r="D52" s="36" t="n">
        <f aca="false">'Driver Counts'!F10</f>
        <v>690</v>
      </c>
      <c r="E52" s="37" t="n">
        <f aca="false">D52-C52</f>
        <v>0</v>
      </c>
      <c r="F52" s="5" t="str">
        <f aca="false">IF(ABS(E52)&lt;0.5,"PASS","FAIL")</f>
        <v>PASS</v>
      </c>
    </row>
    <row r="53" customFormat="false" ht="15" hidden="false" customHeight="false" outlineLevel="0" collapsed="false">
      <c r="B53" s="3" t="s">
        <v>339</v>
      </c>
      <c r="C53" s="16" t="n">
        <v>920</v>
      </c>
      <c r="D53" s="36" t="n">
        <f aca="false">'Driver Counts'!C11</f>
        <v>920</v>
      </c>
      <c r="E53" s="37" t="n">
        <f aca="false">D53-C53</f>
        <v>0</v>
      </c>
      <c r="F53" s="5" t="str">
        <f aca="false">IF(ABS(E53)&lt;0.5,"PASS","FAIL")</f>
        <v>PASS</v>
      </c>
    </row>
    <row r="54" customFormat="false" ht="15" hidden="false" customHeight="false" outlineLevel="0" collapsed="false">
      <c r="B54" s="3" t="s">
        <v>340</v>
      </c>
      <c r="C54" s="16" t="n">
        <v>2100</v>
      </c>
      <c r="D54" s="36" t="n">
        <f aca="false">'Driver Counts'!D11</f>
        <v>2100</v>
      </c>
      <c r="E54" s="37" t="n">
        <f aca="false">D54-C54</f>
        <v>0</v>
      </c>
      <c r="F54" s="5" t="str">
        <f aca="false">IF(ABS(E54)&lt;0.5,"PASS","FAIL")</f>
        <v>PASS</v>
      </c>
    </row>
    <row r="55" customFormat="false" ht="15" hidden="false" customHeight="false" outlineLevel="0" collapsed="false">
      <c r="B55" s="3" t="s">
        <v>341</v>
      </c>
      <c r="C55" s="16" t="n">
        <v>4920</v>
      </c>
      <c r="D55" s="36" t="n">
        <f aca="false">'Driver Counts'!E11</f>
        <v>4920</v>
      </c>
      <c r="E55" s="37" t="n">
        <f aca="false">D55-C55</f>
        <v>0</v>
      </c>
      <c r="F55" s="5" t="str">
        <f aca="false">IF(ABS(E55)&lt;0.5,"PASS","FAIL")</f>
        <v>PASS</v>
      </c>
    </row>
    <row r="56" customFormat="false" ht="15" hidden="false" customHeight="false" outlineLevel="0" collapsed="false">
      <c r="B56" s="3" t="s">
        <v>342</v>
      </c>
      <c r="C56" s="16" t="n">
        <v>8720</v>
      </c>
      <c r="D56" s="36" t="n">
        <f aca="false">'Driver Counts'!F11</f>
        <v>8720</v>
      </c>
      <c r="E56" s="37" t="n">
        <f aca="false">D56-C56</f>
        <v>0</v>
      </c>
      <c r="F56" s="5" t="str">
        <f aca="false">IF(ABS(E56)&lt;0.5,"PASS","FAIL")</f>
        <v>PASS</v>
      </c>
    </row>
    <row r="57" customFormat="false" ht="15" hidden="false" customHeight="false" outlineLevel="0" collapsed="false">
      <c r="B57" s="3" t="s">
        <v>343</v>
      </c>
      <c r="C57" s="16" t="n">
        <v>3900</v>
      </c>
      <c r="D57" s="36" t="n">
        <f aca="false">'Driver Counts'!G8</f>
        <v>3900</v>
      </c>
      <c r="E57" s="37" t="n">
        <f aca="false">D57-C57</f>
        <v>0</v>
      </c>
      <c r="F57" s="5" t="str">
        <f aca="false">IF(ABS(E57)&lt;0.5,"PASS","FAIL")</f>
        <v>PASS</v>
      </c>
    </row>
    <row r="58" customFormat="false" ht="15" hidden="false" customHeight="false" outlineLevel="0" collapsed="false">
      <c r="B58" s="3" t="s">
        <v>344</v>
      </c>
      <c r="C58" s="16" t="n">
        <v>5330</v>
      </c>
      <c r="D58" s="36" t="n">
        <f aca="false">'Driver Counts'!G9</f>
        <v>5330</v>
      </c>
      <c r="E58" s="37" t="n">
        <f aca="false">D58-C58</f>
        <v>0</v>
      </c>
      <c r="F58" s="5" t="str">
        <f aca="false">IF(ABS(E58)&lt;0.5,"PASS","FAIL")</f>
        <v>PASS</v>
      </c>
    </row>
    <row r="59" customFormat="false" ht="15" hidden="false" customHeight="false" outlineLevel="0" collapsed="false">
      <c r="B59" s="3" t="s">
        <v>345</v>
      </c>
      <c r="C59" s="16" t="n">
        <v>980</v>
      </c>
      <c r="D59" s="36" t="n">
        <f aca="false">'Driver Counts'!G10</f>
        <v>980</v>
      </c>
      <c r="E59" s="37" t="n">
        <f aca="false">D59-C59</f>
        <v>0</v>
      </c>
      <c r="F59" s="5" t="str">
        <f aca="false">IF(ABS(E59)&lt;0.5,"PASS","FAIL")</f>
        <v>PASS</v>
      </c>
    </row>
    <row r="60" customFormat="false" ht="15" hidden="false" customHeight="false" outlineLevel="0" collapsed="false">
      <c r="B60" s="3" t="s">
        <v>346</v>
      </c>
      <c r="C60" s="16" t="n">
        <v>16660</v>
      </c>
      <c r="D60" s="36" t="n">
        <f aca="false">'Driver Counts'!G11</f>
        <v>16660</v>
      </c>
      <c r="E60" s="37" t="n">
        <f aca="false">D60-C60</f>
        <v>0</v>
      </c>
      <c r="F60" s="5" t="str">
        <f aca="false">IF(ABS(E60)&lt;0.5,"PASS","FAIL")</f>
        <v>PASS</v>
      </c>
    </row>
    <row r="61" customFormat="false" ht="15" hidden="false" customHeight="false" outlineLevel="0" collapsed="false">
      <c r="B61" s="3" t="s">
        <v>347</v>
      </c>
      <c r="C61" s="16" t="n">
        <v>2627500</v>
      </c>
      <c r="D61" s="36" t="n">
        <f aca="false">'Driver Counts'!G7</f>
        <v>2627500</v>
      </c>
      <c r="E61" s="37" t="n">
        <f aca="false">D61-C61</f>
        <v>0</v>
      </c>
      <c r="F61" s="5" t="str">
        <f aca="false">IF(ABS(E61)&lt;0.5,"PASS","FAIL")</f>
        <v>PASS</v>
      </c>
    </row>
    <row r="62" customFormat="false" ht="15" hidden="false" customHeight="false" outlineLevel="0" collapsed="false">
      <c r="B62" s="3" t="s">
        <v>348</v>
      </c>
      <c r="C62" s="40" t="n">
        <v>150650</v>
      </c>
      <c r="D62" s="41" t="n">
        <f aca="false">'Driver Counts'!G12</f>
        <v>150650</v>
      </c>
      <c r="E62" s="37" t="n">
        <f aca="false">D62-C62</f>
        <v>0</v>
      </c>
      <c r="F62" s="5" t="str">
        <f aca="false">IF(ABS(E62)&lt;0.05,"PASS","FAIL")</f>
        <v>PASS</v>
      </c>
    </row>
    <row r="63" customFormat="false" ht="15" hidden="false" customHeight="false" outlineLevel="0" collapsed="false">
      <c r="B63" s="3" t="s">
        <v>349</v>
      </c>
      <c r="C63" s="40" t="n">
        <v>152940</v>
      </c>
      <c r="D63" s="41" t="n">
        <f aca="false">'Driver Counts'!G13</f>
        <v>152940</v>
      </c>
      <c r="E63" s="37" t="n">
        <f aca="false">D63-C63</f>
        <v>0</v>
      </c>
      <c r="F63" s="5" t="str">
        <f aca="false">IF(ABS(E63)&lt;0.05,"PASS","FAIL")</f>
        <v>PASS</v>
      </c>
    </row>
    <row r="64" customFormat="false" ht="15" hidden="false" customHeight="false" outlineLevel="0" collapsed="false">
      <c r="B64" s="3" t="s">
        <v>350</v>
      </c>
      <c r="C64" s="38" t="n">
        <v>1</v>
      </c>
      <c r="D64" s="39" t="n">
        <f aca="false">'Driver Counts'!G17</f>
        <v>1</v>
      </c>
      <c r="E64" s="37" t="n">
        <f aca="false">D64-C64</f>
        <v>0</v>
      </c>
      <c r="F64" s="5" t="str">
        <f aca="false">IF(ABS(E64)&lt;0.000001,"PASS","FAIL")</f>
        <v>PASS</v>
      </c>
    </row>
    <row r="65" customFormat="false" ht="15" hidden="false" customHeight="false" outlineLevel="0" collapsed="false">
      <c r="B65" s="3" t="s">
        <v>351</v>
      </c>
      <c r="C65" s="38" t="n">
        <v>1</v>
      </c>
      <c r="D65" s="39" t="n">
        <f aca="false">'Driver Counts'!G18</f>
        <v>1</v>
      </c>
      <c r="E65" s="37" t="n">
        <f aca="false">D65-C65</f>
        <v>0</v>
      </c>
      <c r="F65" s="5" t="str">
        <f aca="false">IF(ABS(E65)&lt;0.000001,"PASS","FAIL")</f>
        <v>PASS</v>
      </c>
    </row>
    <row r="66" customFormat="false" ht="15" hidden="false" customHeight="false" outlineLevel="0" collapsed="false">
      <c r="B66" s="3" t="s">
        <v>352</v>
      </c>
      <c r="C66" s="38" t="n">
        <v>1</v>
      </c>
      <c r="D66" s="39" t="n">
        <f aca="false">'Driver Counts'!G19</f>
        <v>1</v>
      </c>
      <c r="E66" s="37" t="n">
        <f aca="false">D66-C66</f>
        <v>0</v>
      </c>
      <c r="F66" s="5" t="str">
        <f aca="false">IF(ABS(E66)&lt;0.000001,"PASS","FAIL")</f>
        <v>PASS</v>
      </c>
    </row>
    <row r="67" customFormat="false" ht="15" hidden="false" customHeight="false" outlineLevel="0" collapsed="false">
      <c r="B67" s="3" t="s">
        <v>353</v>
      </c>
      <c r="C67" s="38" t="n">
        <v>1</v>
      </c>
      <c r="D67" s="39" t="n">
        <f aca="false">'Driver Counts'!G20</f>
        <v>1</v>
      </c>
      <c r="E67" s="37" t="n">
        <f aca="false">D67-C67</f>
        <v>0</v>
      </c>
      <c r="F67" s="5" t="str">
        <f aca="false">IF(ABS(E67)&lt;0.000001,"PASS","FAIL")</f>
        <v>PASS</v>
      </c>
    </row>
    <row r="68" customFormat="false" ht="15" hidden="false" customHeight="false" outlineLevel="0" collapsed="false">
      <c r="B68" s="3" t="s">
        <v>354</v>
      </c>
      <c r="C68" s="38" t="n">
        <v>1</v>
      </c>
      <c r="D68" s="39" t="n">
        <f aca="false">'Driver Counts'!G21</f>
        <v>1</v>
      </c>
      <c r="E68" s="37" t="n">
        <f aca="false">D68-C68</f>
        <v>0</v>
      </c>
      <c r="F68" s="5" t="str">
        <f aca="false">IF(ABS(E68)&lt;0.000001,"PASS","FAIL")</f>
        <v>PASS</v>
      </c>
    </row>
    <row r="69" customFormat="false" ht="15" hidden="false" customHeight="false" outlineLevel="0" collapsed="false">
      <c r="B69" s="3" t="s">
        <v>355</v>
      </c>
      <c r="C69" s="38" t="n">
        <v>1</v>
      </c>
      <c r="D69" s="39" t="n">
        <f aca="false">'Driver Counts'!G22</f>
        <v>1</v>
      </c>
      <c r="E69" s="37" t="n">
        <f aca="false">D69-C69</f>
        <v>0</v>
      </c>
      <c r="F69" s="5" t="str">
        <f aca="false">IF(ABS(E69)&lt;0.000001,"PASS","FAIL")</f>
        <v>PASS</v>
      </c>
    </row>
    <row r="70" customFormat="false" ht="15" hidden="false" customHeight="false" outlineLevel="0" collapsed="false">
      <c r="B70" s="3" t="s">
        <v>356</v>
      </c>
      <c r="C70" s="38" t="n">
        <v>1</v>
      </c>
      <c r="D70" s="39" t="n">
        <f aca="false">'Driver Counts'!G23</f>
        <v>1</v>
      </c>
      <c r="E70" s="37" t="n">
        <f aca="false">D70-C70</f>
        <v>0</v>
      </c>
      <c r="F70" s="5" t="str">
        <f aca="false">IF(ABS(E70)&lt;0.000001,"PASS","FAIL")</f>
        <v>PASS</v>
      </c>
    </row>
    <row r="71" customFormat="false" ht="15" hidden="false" customHeight="false" outlineLevel="0" collapsed="false">
      <c r="B71" s="6" t="s">
        <v>357</v>
      </c>
      <c r="C71" s="7"/>
      <c r="D71" s="7"/>
      <c r="E71" s="7"/>
      <c r="F71" s="7"/>
    </row>
    <row r="72" customFormat="false" ht="15" hidden="false" customHeight="false" outlineLevel="0" collapsed="false">
      <c r="B72" s="3" t="s">
        <v>358</v>
      </c>
      <c r="C72" s="40" t="n">
        <v>5967.7</v>
      </c>
      <c r="D72" s="41" t="n">
        <f aca="false">'Driver Counts'!C26</f>
        <v>5967.74193548387</v>
      </c>
      <c r="E72" s="37" t="n">
        <f aca="false">D72-C72</f>
        <v>0.0419354838713844</v>
      </c>
      <c r="F72" s="5" t="str">
        <f aca="false">IF(ABS(E72)&lt;0.05,"PASS","FAIL")</f>
        <v>PASS</v>
      </c>
    </row>
    <row r="73" customFormat="false" ht="15" hidden="false" customHeight="false" outlineLevel="0" collapsed="false">
      <c r="B73" s="3" t="s">
        <v>359</v>
      </c>
      <c r="C73" s="40" t="n">
        <v>888.9</v>
      </c>
      <c r="D73" s="41" t="n">
        <f aca="false">'Driver Counts'!D26</f>
        <v>888.888888888889</v>
      </c>
      <c r="E73" s="37" t="n">
        <f aca="false">D73-C73</f>
        <v>-0.0111111111110631</v>
      </c>
      <c r="F73" s="5" t="str">
        <f aca="false">IF(ABS(E73)&lt;0.05,"PASS","FAIL")</f>
        <v>PASS</v>
      </c>
    </row>
    <row r="74" customFormat="false" ht="15" hidden="false" customHeight="false" outlineLevel="0" collapsed="false">
      <c r="B74" s="3" t="s">
        <v>360</v>
      </c>
      <c r="C74" s="40" t="n">
        <v>100</v>
      </c>
      <c r="D74" s="41" t="n">
        <f aca="false">'Driver Counts'!E26</f>
        <v>100</v>
      </c>
      <c r="E74" s="37" t="n">
        <f aca="false">D74-C74</f>
        <v>0</v>
      </c>
      <c r="F74" s="5" t="str">
        <f aca="false">IF(ABS(E74)&lt;0.05,"PASS","FAIL")</f>
        <v>PASS</v>
      </c>
    </row>
    <row r="75" customFormat="false" ht="15" hidden="false" customHeight="false" outlineLevel="0" collapsed="false">
      <c r="B75" s="3" t="s">
        <v>361</v>
      </c>
      <c r="C75" s="40" t="n">
        <v>11.5</v>
      </c>
      <c r="D75" s="41" t="n">
        <f aca="false">'Driver Counts'!F26</f>
        <v>11.5384615384615</v>
      </c>
      <c r="E75" s="37" t="n">
        <f aca="false">D75-C75</f>
        <v>0.0384615384615383</v>
      </c>
      <c r="F75" s="5" t="str">
        <f aca="false">IF(ABS(E75)&lt;0.05,"PASS","FAIL")</f>
        <v>PASS</v>
      </c>
    </row>
    <row r="76" customFormat="false" ht="15" hidden="false" customHeight="false" outlineLevel="0" collapsed="false">
      <c r="B76" s="3" t="s">
        <v>362</v>
      </c>
      <c r="C76" s="40" t="n">
        <v>4021.7</v>
      </c>
      <c r="D76" s="41" t="n">
        <f aca="false">'Driver Counts'!C27</f>
        <v>4021.73913043478</v>
      </c>
      <c r="E76" s="37" t="n">
        <f aca="false">D76-C76</f>
        <v>0.0391304347826917</v>
      </c>
      <c r="F76" s="5" t="str">
        <f aca="false">IF(ABS(E76)&lt;0.05,"PASS","FAIL")</f>
        <v>PASS</v>
      </c>
    </row>
    <row r="77" customFormat="false" ht="15" hidden="false" customHeight="false" outlineLevel="0" collapsed="false">
      <c r="B77" s="3" t="s">
        <v>363</v>
      </c>
      <c r="C77" s="40" t="n">
        <v>609.5</v>
      </c>
      <c r="D77" s="41" t="n">
        <f aca="false">'Driver Counts'!D27</f>
        <v>609.52380952381</v>
      </c>
      <c r="E77" s="37" t="n">
        <f aca="false">D77-C77</f>
        <v>0.0238095238095184</v>
      </c>
      <c r="F77" s="5" t="str">
        <f aca="false">IF(ABS(E77)&lt;0.05,"PASS","FAIL")</f>
        <v>PASS</v>
      </c>
    </row>
    <row r="78" customFormat="false" ht="15" hidden="false" customHeight="false" outlineLevel="0" collapsed="false">
      <c r="B78" s="3" t="s">
        <v>364</v>
      </c>
      <c r="C78" s="40" t="n">
        <v>72</v>
      </c>
      <c r="D78" s="41" t="n">
        <f aca="false">'Driver Counts'!E27</f>
        <v>71.9512195121951</v>
      </c>
      <c r="E78" s="37" t="n">
        <f aca="false">D78-C78</f>
        <v>-0.0487804878048763</v>
      </c>
      <c r="F78" s="5" t="str">
        <f aca="false">IF(ABS(E78)&lt;0.05,"PASS","FAIL")</f>
        <v>PASS</v>
      </c>
    </row>
    <row r="79" customFormat="false" ht="15" hidden="false" customHeight="false" outlineLevel="0" collapsed="false">
      <c r="B79" s="3" t="s">
        <v>365</v>
      </c>
      <c r="C79" s="40" t="n">
        <v>8.9</v>
      </c>
      <c r="D79" s="41" t="n">
        <f aca="false">'Driver Counts'!F27</f>
        <v>8.94495412844037</v>
      </c>
      <c r="E79" s="37" t="n">
        <f aca="false">D79-C79</f>
        <v>0.0449541284403665</v>
      </c>
      <c r="F79" s="5" t="str">
        <f aca="false">IF(ABS(E79)&lt;0.05,"PASS","FAIL")</f>
        <v>PASS</v>
      </c>
    </row>
    <row r="80" customFormat="false" ht="15" hidden="false" customHeight="false" outlineLevel="0" collapsed="false">
      <c r="B80" s="3" t="s">
        <v>366</v>
      </c>
      <c r="C80" s="40" t="n">
        <v>132142.9</v>
      </c>
      <c r="D80" s="41" t="n">
        <f aca="false">'Driver Counts'!C28</f>
        <v>132142.857142857</v>
      </c>
      <c r="E80" s="37" t="n">
        <f aca="false">D80-C80</f>
        <v>-0.0428571428637952</v>
      </c>
      <c r="F80" s="5" t="str">
        <f aca="false">IF(ABS(E80)&lt;0.05,"PASS","FAIL")</f>
        <v>PASS</v>
      </c>
    </row>
    <row r="81" customFormat="false" ht="15" hidden="false" customHeight="false" outlineLevel="0" collapsed="false">
      <c r="B81" s="3" t="s">
        <v>367</v>
      </c>
      <c r="C81" s="40" t="n">
        <v>10322.6</v>
      </c>
      <c r="D81" s="41" t="n">
        <f aca="false">'Driver Counts'!D28</f>
        <v>10322.5806451613</v>
      </c>
      <c r="E81" s="37" t="n">
        <f aca="false">D81-C81</f>
        <v>-0.0193548387105693</v>
      </c>
      <c r="F81" s="5" t="str">
        <f aca="false">IF(ABS(E81)&lt;0.05,"PASS","FAIL")</f>
        <v>PASS</v>
      </c>
    </row>
    <row r="82" customFormat="false" ht="15" hidden="false" customHeight="false" outlineLevel="0" collapsed="false">
      <c r="B82" s="3" t="s">
        <v>368</v>
      </c>
      <c r="C82" s="40" t="n">
        <v>551.4</v>
      </c>
      <c r="D82" s="41" t="n">
        <f aca="false">'Driver Counts'!E28</f>
        <v>551.401869158879</v>
      </c>
      <c r="E82" s="37" t="n">
        <f aca="false">D82-C82</f>
        <v>0.00186915887854866</v>
      </c>
      <c r="F82" s="5" t="str">
        <f aca="false">IF(ABS(E82)&lt;0.05,"PASS","FAIL")</f>
        <v>PASS</v>
      </c>
    </row>
    <row r="83" customFormat="false" ht="15" hidden="false" customHeight="false" outlineLevel="0" collapsed="false">
      <c r="B83" s="3" t="s">
        <v>369</v>
      </c>
      <c r="C83" s="40" t="n">
        <v>28.3</v>
      </c>
      <c r="D83" s="41" t="n">
        <f aca="false">'Driver Counts'!F28</f>
        <v>28.2608695652174</v>
      </c>
      <c r="E83" s="37" t="n">
        <f aca="false">D83-C83</f>
        <v>-0.03913043478261</v>
      </c>
      <c r="F83" s="5" t="str">
        <f aca="false">IF(ABS(E83)&lt;0.05,"PASS","FAIL")</f>
        <v>PASS</v>
      </c>
    </row>
    <row r="84" customFormat="false" ht="15" hidden="false" customHeight="false" outlineLevel="0" collapsed="false">
      <c r="B84" s="6" t="s">
        <v>370</v>
      </c>
      <c r="C84" s="7"/>
      <c r="D84" s="7"/>
      <c r="E84" s="7"/>
      <c r="F84" s="7"/>
    </row>
    <row r="85" customFormat="false" ht="15" hidden="false" customHeight="false" outlineLevel="0" collapsed="false">
      <c r="B85" s="3" t="s">
        <v>371</v>
      </c>
      <c r="C85" s="16" t="n">
        <v>4620000</v>
      </c>
      <c r="D85" s="36" t="n">
        <f aca="false">'The Four Levels'!C17</f>
        <v>4620000</v>
      </c>
      <c r="E85" s="37" t="n">
        <f aca="false">D85-C85</f>
        <v>0</v>
      </c>
      <c r="F85" s="5" t="str">
        <f aca="false">IF(ABS(E85)&lt;0.5,"PASS","FAIL")</f>
        <v>PASS</v>
      </c>
    </row>
    <row r="86" customFormat="false" ht="15" hidden="false" customHeight="false" outlineLevel="0" collapsed="false">
      <c r="B86" s="3" t="s">
        <v>372</v>
      </c>
      <c r="C86" s="16" t="n">
        <v>7210000</v>
      </c>
      <c r="D86" s="36" t="n">
        <f aca="false">'The Four Levels'!C18</f>
        <v>7210000</v>
      </c>
      <c r="E86" s="37" t="n">
        <f aca="false">D86-C86</f>
        <v>0</v>
      </c>
      <c r="F86" s="5" t="str">
        <f aca="false">IF(ABS(E86)&lt;0.5,"PASS","FAIL")</f>
        <v>PASS</v>
      </c>
    </row>
    <row r="87" customFormat="false" ht="15" hidden="false" customHeight="false" outlineLevel="0" collapsed="false">
      <c r="B87" s="3" t="s">
        <v>373</v>
      </c>
      <c r="C87" s="16" t="n">
        <v>1610000</v>
      </c>
      <c r="D87" s="36" t="n">
        <f aca="false">'The Four Levels'!C19</f>
        <v>1610000</v>
      </c>
      <c r="E87" s="37" t="n">
        <f aca="false">D87-C87</f>
        <v>0</v>
      </c>
      <c r="F87" s="5" t="str">
        <f aca="false">IF(ABS(E87)&lt;0.5,"PASS","FAIL")</f>
        <v>PASS</v>
      </c>
    </row>
    <row r="88" customFormat="false" ht="15" hidden="false" customHeight="false" outlineLevel="0" collapsed="false">
      <c r="B88" s="3" t="s">
        <v>374</v>
      </c>
      <c r="C88" s="16" t="n">
        <v>0</v>
      </c>
      <c r="D88" s="36" t="n">
        <f aca="false">'The Four Levels'!C20</f>
        <v>0</v>
      </c>
      <c r="E88" s="37" t="n">
        <f aca="false">D88-C88</f>
        <v>0</v>
      </c>
      <c r="F88" s="5" t="str">
        <f aca="false">IF(ABS(E88)&lt;0.5,"PASS","FAIL")</f>
        <v>PASS</v>
      </c>
    </row>
    <row r="89" customFormat="false" ht="15" hidden="false" customHeight="false" outlineLevel="0" collapsed="false">
      <c r="B89" s="3" t="s">
        <v>375</v>
      </c>
      <c r="C89" s="38" t="n">
        <v>0.344</v>
      </c>
      <c r="D89" s="39" t="n">
        <f aca="false">'The Four Levels'!D17</f>
        <v>0.34375</v>
      </c>
      <c r="E89" s="37" t="n">
        <f aca="false">D89-C89</f>
        <v>-0.000249999999999972</v>
      </c>
      <c r="F89" s="5" t="str">
        <f aca="false">IF(ABS(E89)&lt;0.0005,"PASS","FAIL")</f>
        <v>PASS</v>
      </c>
    </row>
    <row r="90" customFormat="false" ht="15" hidden="false" customHeight="false" outlineLevel="0" collapsed="false">
      <c r="B90" s="3" t="s">
        <v>376</v>
      </c>
      <c r="C90" s="38" t="n">
        <v>0.536</v>
      </c>
      <c r="D90" s="39" t="n">
        <f aca="false">'The Four Levels'!D18</f>
        <v>0.536458333333333</v>
      </c>
      <c r="E90" s="37" t="n">
        <f aca="false">D90-C90</f>
        <v>0.000458333333333338</v>
      </c>
      <c r="F90" s="5" t="str">
        <f aca="false">IF(ABS(E90)&lt;0.0005,"PASS","FAIL")</f>
        <v>PASS</v>
      </c>
    </row>
    <row r="91" customFormat="false" ht="15" hidden="false" customHeight="false" outlineLevel="0" collapsed="false">
      <c r="B91" s="3" t="s">
        <v>377</v>
      </c>
      <c r="C91" s="38" t="n">
        <v>0.12</v>
      </c>
      <c r="D91" s="39" t="n">
        <f aca="false">'The Four Levels'!D19</f>
        <v>0.119791666666667</v>
      </c>
      <c r="E91" s="37" t="n">
        <f aca="false">D91-C91</f>
        <v>-0.000208333333333324</v>
      </c>
      <c r="F91" s="5" t="str">
        <f aca="false">IF(ABS(E91)&lt;0.0005,"PASS","FAIL")</f>
        <v>PASS</v>
      </c>
    </row>
    <row r="92" customFormat="false" ht="15" hidden="false" customHeight="false" outlineLevel="0" collapsed="false">
      <c r="B92" s="3" t="s">
        <v>378</v>
      </c>
      <c r="C92" s="16" t="n">
        <v>13440000</v>
      </c>
      <c r="D92" s="36" t="n">
        <f aca="false">'The Four Levels'!C21</f>
        <v>13440000</v>
      </c>
      <c r="E92" s="37" t="n">
        <f aca="false">D92-C92</f>
        <v>0</v>
      </c>
      <c r="F92" s="5" t="str">
        <f aca="false">IF(ABS(E92)&lt;0.5,"PASS","FAIL")</f>
        <v>PASS</v>
      </c>
    </row>
    <row r="93" customFormat="false" ht="15" hidden="false" customHeight="false" outlineLevel="0" collapsed="false">
      <c r="B93" s="6" t="s">
        <v>379</v>
      </c>
      <c r="C93" s="7"/>
      <c r="D93" s="7"/>
      <c r="E93" s="7"/>
      <c r="F93" s="7"/>
    </row>
    <row r="94" customFormat="false" ht="15" hidden="false" customHeight="false" outlineLevel="0" collapsed="false">
      <c r="B94" s="3" t="s">
        <v>87</v>
      </c>
      <c r="C94" s="40" t="n">
        <v>168000</v>
      </c>
      <c r="D94" s="41" t="n">
        <f aca="false">Capacity!C7</f>
        <v>168000</v>
      </c>
      <c r="E94" s="37" t="n">
        <f aca="false">D94-C94</f>
        <v>0</v>
      </c>
      <c r="F94" s="5" t="str">
        <f aca="false">IF(ABS(E94)&lt;0.05,"PASS","FAIL")</f>
        <v>PASS</v>
      </c>
    </row>
    <row r="95" customFormat="false" ht="15" hidden="false" customHeight="false" outlineLevel="0" collapsed="false">
      <c r="B95" s="3" t="s">
        <v>89</v>
      </c>
      <c r="C95" s="40" t="n">
        <v>172000</v>
      </c>
      <c r="D95" s="41" t="n">
        <f aca="false">Capacity!D7</f>
        <v>172000</v>
      </c>
      <c r="E95" s="37" t="n">
        <f aca="false">D95-C95</f>
        <v>0</v>
      </c>
      <c r="F95" s="5" t="str">
        <f aca="false">IF(ABS(E95)&lt;0.05,"PASS","FAIL")</f>
        <v>PASS</v>
      </c>
    </row>
    <row r="96" customFormat="false" ht="15" hidden="false" customHeight="false" outlineLevel="0" collapsed="false">
      <c r="B96" s="3" t="s">
        <v>380</v>
      </c>
      <c r="C96" s="40" t="n">
        <v>152940</v>
      </c>
      <c r="D96" s="41" t="n">
        <f aca="false">Capacity!C8</f>
        <v>152940</v>
      </c>
      <c r="E96" s="37" t="n">
        <f aca="false">D96-C96</f>
        <v>0</v>
      </c>
      <c r="F96" s="5" t="str">
        <f aca="false">IF(ABS(E96)&lt;0.05,"PASS","FAIL")</f>
        <v>PASS</v>
      </c>
    </row>
    <row r="97" customFormat="false" ht="15" hidden="false" customHeight="false" outlineLevel="0" collapsed="false">
      <c r="B97" s="3" t="s">
        <v>381</v>
      </c>
      <c r="C97" s="40" t="n">
        <v>150650</v>
      </c>
      <c r="D97" s="41" t="n">
        <f aca="false">Capacity!D8</f>
        <v>150650</v>
      </c>
      <c r="E97" s="37" t="n">
        <f aca="false">D97-C97</f>
        <v>0</v>
      </c>
      <c r="F97" s="5" t="str">
        <f aca="false">IF(ABS(E97)&lt;0.05,"PASS","FAIL")</f>
        <v>PASS</v>
      </c>
    </row>
    <row r="98" customFormat="false" ht="15" hidden="false" customHeight="false" outlineLevel="0" collapsed="false">
      <c r="B98" s="3" t="s">
        <v>382</v>
      </c>
      <c r="C98" s="38" t="n">
        <v>0.91</v>
      </c>
      <c r="D98" s="39" t="n">
        <f aca="false">Capacity!C10</f>
        <v>0.910357142857143</v>
      </c>
      <c r="E98" s="37" t="n">
        <f aca="false">D98-C98</f>
        <v>0.000357142857142834</v>
      </c>
      <c r="F98" s="5" t="str">
        <f aca="false">IF(ABS(E98)&lt;0.0005,"PASS","FAIL")</f>
        <v>PASS</v>
      </c>
    </row>
    <row r="99" customFormat="false" ht="15" hidden="false" customHeight="false" outlineLevel="0" collapsed="false">
      <c r="B99" s="3" t="s">
        <v>383</v>
      </c>
      <c r="C99" s="38" t="n">
        <v>0.876</v>
      </c>
      <c r="D99" s="39" t="n">
        <f aca="false">Capacity!D10</f>
        <v>0.875872093023256</v>
      </c>
      <c r="E99" s="37" t="n">
        <f aca="false">D99-C99</f>
        <v>-0.000127906976744141</v>
      </c>
      <c r="F99" s="5" t="str">
        <f aca="false">IF(ABS(E99)&lt;0.0005,"PASS","FAIL")</f>
        <v>PASS</v>
      </c>
    </row>
    <row r="100" customFormat="false" ht="15" hidden="false" customHeight="false" outlineLevel="0" collapsed="false">
      <c r="B100" s="3" t="s">
        <v>201</v>
      </c>
      <c r="C100" s="20" t="n">
        <v>80</v>
      </c>
      <c r="D100" s="42" t="n">
        <f aca="false">Capacity!C14</f>
        <v>80</v>
      </c>
      <c r="E100" s="37" t="n">
        <f aca="false">D100-C100</f>
        <v>0</v>
      </c>
      <c r="F100" s="5" t="str">
        <f aca="false">IF(ABS(E100)&lt;0.005,"PASS","FAIL")</f>
        <v>PASS</v>
      </c>
    </row>
    <row r="101" customFormat="false" ht="15" hidden="false" customHeight="false" outlineLevel="0" collapsed="false">
      <c r="B101" s="3" t="s">
        <v>203</v>
      </c>
      <c r="C101" s="20" t="n">
        <v>87.88</v>
      </c>
      <c r="D101" s="42" t="n">
        <f aca="false">Capacity!C15</f>
        <v>87.8775990584543</v>
      </c>
      <c r="E101" s="37" t="n">
        <f aca="false">D101-C101</f>
        <v>-0.00240094154570159</v>
      </c>
      <c r="F101" s="5" t="str">
        <f aca="false">IF(ABS(E101)&lt;0.005,"PASS","FAIL")</f>
        <v>PASS</v>
      </c>
    </row>
    <row r="102" customFormat="false" ht="15" hidden="false" customHeight="false" outlineLevel="0" collapsed="false">
      <c r="B102" s="3" t="s">
        <v>384</v>
      </c>
      <c r="C102" s="31" t="n">
        <v>87.8776</v>
      </c>
      <c r="D102" s="43" t="n">
        <f aca="false">Capacity!C15</f>
        <v>87.8775990584543</v>
      </c>
      <c r="E102" s="37" t="n">
        <f aca="false">D102-C102</f>
        <v>-9.41545707178193E-007</v>
      </c>
      <c r="F102" s="5" t="str">
        <f aca="false">IF(ABS(E102)&lt;0.00005,"PASS","FAIL")</f>
        <v>PASS</v>
      </c>
    </row>
    <row r="103" customFormat="false" ht="15" hidden="false" customHeight="false" outlineLevel="0" collapsed="false">
      <c r="B103" s="3" t="s">
        <v>385</v>
      </c>
      <c r="C103" s="20" t="n">
        <v>7.88</v>
      </c>
      <c r="D103" s="42" t="n">
        <f aca="false">Capacity!C16</f>
        <v>7.87759905845429</v>
      </c>
      <c r="E103" s="37" t="n">
        <f aca="false">D103-C103</f>
        <v>-0.00240094154570603</v>
      </c>
      <c r="F103" s="5" t="str">
        <f aca="false">IF(ABS(E103)&lt;0.005,"PASS","FAIL")</f>
        <v>PASS</v>
      </c>
    </row>
    <row r="104" customFormat="false" ht="15" hidden="false" customHeight="false" outlineLevel="0" collapsed="false">
      <c r="B104" s="3" t="s">
        <v>207</v>
      </c>
      <c r="C104" s="38" t="n">
        <v>0.098</v>
      </c>
      <c r="D104" s="39" t="n">
        <f aca="false">Capacity!C17</f>
        <v>0.0984699882306787</v>
      </c>
      <c r="E104" s="37" t="n">
        <f aca="false">D104-C104</f>
        <v>0.000469988230678675</v>
      </c>
      <c r="F104" s="5" t="str">
        <f aca="false">IF(ABS(E104)&lt;0.0005,"PASS","FAIL")</f>
        <v>PASS</v>
      </c>
    </row>
    <row r="105" customFormat="false" ht="15" hidden="false" customHeight="false" outlineLevel="0" collapsed="false">
      <c r="B105" s="3" t="s">
        <v>208</v>
      </c>
      <c r="C105" s="40" t="n">
        <v>15060</v>
      </c>
      <c r="D105" s="41" t="n">
        <f aca="false">Capacity!C18</f>
        <v>15060</v>
      </c>
      <c r="E105" s="37" t="n">
        <f aca="false">D105-C105</f>
        <v>0</v>
      </c>
      <c r="F105" s="5" t="str">
        <f aca="false">IF(ABS(E105)&lt;0.05,"PASS","FAIL")</f>
        <v>PASS</v>
      </c>
    </row>
    <row r="106" customFormat="false" ht="15" hidden="false" customHeight="false" outlineLevel="0" collapsed="false">
      <c r="B106" s="3" t="s">
        <v>209</v>
      </c>
      <c r="C106" s="16" t="n">
        <v>1204800</v>
      </c>
      <c r="D106" s="36" t="n">
        <f aca="false">Capacity!C19</f>
        <v>1204800</v>
      </c>
      <c r="E106" s="37" t="n">
        <f aca="false">D106-C106</f>
        <v>0</v>
      </c>
      <c r="F106" s="5" t="str">
        <f aca="false">IF(ABS(E106)&lt;0.5,"PASS","FAIL")</f>
        <v>PASS</v>
      </c>
    </row>
    <row r="107" customFormat="false" ht="15" hidden="false" customHeight="false" outlineLevel="0" collapsed="false">
      <c r="B107" s="3" t="s">
        <v>386</v>
      </c>
      <c r="C107" s="38" t="n">
        <v>0.09</v>
      </c>
      <c r="D107" s="39" t="n">
        <f aca="false">Capacity!C20</f>
        <v>0.0896428571428572</v>
      </c>
      <c r="E107" s="37" t="n">
        <f aca="false">D107-C107</f>
        <v>-0.000357142857142848</v>
      </c>
      <c r="F107" s="5" t="str">
        <f aca="false">IF(ABS(E107)&lt;0.0005,"PASS","FAIL")</f>
        <v>PASS</v>
      </c>
    </row>
    <row r="108" customFormat="false" ht="15" hidden="false" customHeight="false" outlineLevel="0" collapsed="false">
      <c r="B108" s="6" t="s">
        <v>387</v>
      </c>
      <c r="C108" s="7"/>
      <c r="D108" s="7"/>
      <c r="E108" s="7"/>
      <c r="F108" s="7"/>
    </row>
    <row r="109" customFormat="false" ht="15" hidden="false" customHeight="false" outlineLevel="0" collapsed="false">
      <c r="B109" s="3" t="s">
        <v>216</v>
      </c>
      <c r="C109" s="20" t="n">
        <v>30.67</v>
      </c>
      <c r="D109" s="42" t="n">
        <f aca="false">Capacity!C26</f>
        <v>30.6671091934949</v>
      </c>
      <c r="E109" s="37" t="n">
        <f aca="false">D109-C109</f>
        <v>-0.00289080650514606</v>
      </c>
      <c r="F109" s="5" t="str">
        <f aca="false">IF(ABS(E109)&lt;0.005,"PASS","FAIL")</f>
        <v>PASS</v>
      </c>
    </row>
    <row r="110" customFormat="false" ht="15" hidden="false" customHeight="false" outlineLevel="0" collapsed="false">
      <c r="B110" s="3" t="s">
        <v>388</v>
      </c>
      <c r="C110" s="31" t="n">
        <v>30.6671</v>
      </c>
      <c r="D110" s="43" t="n">
        <f aca="false">Capacity!C26</f>
        <v>30.6671091934949</v>
      </c>
      <c r="E110" s="37" t="n">
        <f aca="false">D110-C110</f>
        <v>9.19349485428711E-006</v>
      </c>
      <c r="F110" s="5" t="str">
        <f aca="false">IF(ABS(E110)&lt;0.00005,"PASS","FAIL")</f>
        <v>PASS</v>
      </c>
    </row>
    <row r="111" customFormat="false" ht="15" hidden="false" customHeight="false" outlineLevel="0" collapsed="false">
      <c r="B111" s="3" t="s">
        <v>219</v>
      </c>
      <c r="C111" s="20" t="n">
        <v>26.86</v>
      </c>
      <c r="D111" s="42" t="n">
        <f aca="false">Capacity!C28</f>
        <v>26.8604651162791</v>
      </c>
      <c r="E111" s="37" t="n">
        <f aca="false">D111-C111</f>
        <v>0.000465116279070088</v>
      </c>
      <c r="F111" s="5" t="str">
        <f aca="false">IF(ABS(E111)&lt;0.005,"PASS","FAIL")</f>
        <v>PASS</v>
      </c>
    </row>
    <row r="112" customFormat="false" ht="15" hidden="false" customHeight="false" outlineLevel="0" collapsed="false">
      <c r="B112" s="3" t="s">
        <v>389</v>
      </c>
      <c r="C112" s="31" t="n">
        <v>26.8605</v>
      </c>
      <c r="D112" s="43" t="n">
        <f aca="false">Capacity!C28</f>
        <v>26.8604651162791</v>
      </c>
      <c r="E112" s="37" t="n">
        <f aca="false">D112-C112</f>
        <v>-3.48837209287467E-005</v>
      </c>
      <c r="F112" s="5" t="str">
        <f aca="false">IF(ABS(E112)&lt;0.00005,"PASS","FAIL")</f>
        <v>PASS</v>
      </c>
    </row>
    <row r="113" customFormat="false" ht="15" hidden="false" customHeight="false" outlineLevel="0" collapsed="false">
      <c r="B113" s="3" t="s">
        <v>390</v>
      </c>
      <c r="C113" s="20" t="n">
        <v>4.87</v>
      </c>
      <c r="D113" s="42" t="n">
        <f aca="false">Capacity!C47</f>
        <v>4.87362980437733</v>
      </c>
      <c r="E113" s="37" t="n">
        <f aca="false">D113-C113</f>
        <v>0.00362980437733196</v>
      </c>
      <c r="F113" s="5" t="str">
        <f aca="false">IF(ABS(E113)&lt;0.005,"PASS","FAIL")</f>
        <v>PASS</v>
      </c>
    </row>
    <row r="114" customFormat="false" ht="15" hidden="false" customHeight="false" outlineLevel="0" collapsed="false">
      <c r="B114" s="3" t="s">
        <v>391</v>
      </c>
      <c r="C114" s="20" t="n">
        <v>4.79</v>
      </c>
      <c r="D114" s="42" t="n">
        <f aca="false">Capacity!C48</f>
        <v>4.78988363467859</v>
      </c>
      <c r="E114" s="37" t="n">
        <f aca="false">D114-C114</f>
        <v>-0.000116365321415124</v>
      </c>
      <c r="F114" s="5" t="str">
        <f aca="false">IF(ABS(E114)&lt;0.005,"PASS","FAIL")</f>
        <v>PASS</v>
      </c>
    </row>
    <row r="115" customFormat="false" ht="15" hidden="false" customHeight="false" outlineLevel="0" collapsed="false">
      <c r="B115" s="3" t="s">
        <v>392</v>
      </c>
      <c r="C115" s="20" t="n">
        <v>0.08</v>
      </c>
      <c r="D115" s="42" t="n">
        <f aca="false">Capacity!C49</f>
        <v>0.0837461696987472</v>
      </c>
      <c r="E115" s="37" t="n">
        <f aca="false">D115-C115</f>
        <v>0.00374616969874715</v>
      </c>
      <c r="F115" s="5" t="str">
        <f aca="false">IF(ABS(E115)&lt;0.005,"PASS","FAIL")</f>
        <v>PASS</v>
      </c>
    </row>
    <row r="116" customFormat="false" ht="15" hidden="false" customHeight="false" outlineLevel="0" collapsed="false">
      <c r="B116" s="3" t="s">
        <v>393</v>
      </c>
      <c r="C116" s="38" t="n">
        <v>0.47</v>
      </c>
      <c r="D116" s="39" t="n">
        <f aca="false">Capacity!C51</f>
        <v>0.470257629958986</v>
      </c>
      <c r="E116" s="37" t="n">
        <f aca="false">D116-C116</f>
        <v>0.00025762995898565</v>
      </c>
      <c r="F116" s="5" t="str">
        <f aca="false">IF(ABS(E116)&lt;0.0005,"PASS","FAIL")</f>
        <v>PASS</v>
      </c>
    </row>
    <row r="117" customFormat="false" ht="15" hidden="false" customHeight="false" outlineLevel="0" collapsed="false">
      <c r="B117" s="3" t="s">
        <v>394</v>
      </c>
      <c r="C117" s="38" t="n">
        <v>0.479</v>
      </c>
      <c r="D117" s="39" t="n">
        <f aca="false">Capacity!C52</f>
        <v>0.479360474491458</v>
      </c>
      <c r="E117" s="37" t="n">
        <f aca="false">D117-C117</f>
        <v>0.000360474491458151</v>
      </c>
      <c r="F117" s="5" t="str">
        <f aca="false">IF(ABS(E117)&lt;0.0005,"PASS","FAIL")</f>
        <v>PASS</v>
      </c>
    </row>
    <row r="118" customFormat="false" ht="15" hidden="false" customHeight="false" outlineLevel="0" collapsed="false">
      <c r="B118" s="3" t="s">
        <v>395</v>
      </c>
      <c r="C118" s="20" t="n">
        <v>13.95</v>
      </c>
      <c r="D118" s="42" t="n">
        <f aca="false">Capacity!D47</f>
        <v>13.9453675687297</v>
      </c>
      <c r="E118" s="37" t="n">
        <f aca="false">D118-C118</f>
        <v>-0.00463243127033763</v>
      </c>
      <c r="F118" s="5" t="str">
        <f aca="false">IF(ABS(E118)&lt;0.005,"PASS","FAIL")</f>
        <v>PASS</v>
      </c>
    </row>
    <row r="119" customFormat="false" ht="15" hidden="false" customHeight="false" outlineLevel="0" collapsed="false">
      <c r="B119" s="3" t="s">
        <v>396</v>
      </c>
      <c r="C119" s="20" t="n">
        <v>13.72</v>
      </c>
      <c r="D119" s="42" t="n">
        <f aca="false">Capacity!D48</f>
        <v>13.7245822122511</v>
      </c>
      <c r="E119" s="37" t="n">
        <f aca="false">D119-C119</f>
        <v>0.00458221225114563</v>
      </c>
      <c r="F119" s="5" t="str">
        <f aca="false">IF(ABS(E119)&lt;0.005,"PASS","FAIL")</f>
        <v>PASS</v>
      </c>
    </row>
    <row r="120" customFormat="false" ht="15" hidden="false" customHeight="false" outlineLevel="0" collapsed="false">
      <c r="B120" s="3" t="s">
        <v>397</v>
      </c>
      <c r="C120" s="20" t="n">
        <v>0.22</v>
      </c>
      <c r="D120" s="42" t="n">
        <f aca="false">Capacity!D49</f>
        <v>0.220785356478515</v>
      </c>
      <c r="E120" s="37" t="n">
        <f aca="false">D120-C120</f>
        <v>0.000785356478515381</v>
      </c>
      <c r="F120" s="5" t="str">
        <f aca="false">IF(ABS(E120)&lt;0.005,"PASS","FAIL")</f>
        <v>PASS</v>
      </c>
    </row>
    <row r="121" customFormat="false" ht="15" hidden="false" customHeight="false" outlineLevel="0" collapsed="false">
      <c r="B121" s="3" t="s">
        <v>398</v>
      </c>
      <c r="C121" s="38" t="n">
        <v>0.407</v>
      </c>
      <c r="D121" s="39" t="n">
        <f aca="false">Capacity!D51</f>
        <v>0.406580103458312</v>
      </c>
      <c r="E121" s="37" t="n">
        <f aca="false">D121-C121</f>
        <v>-0.000419896541687725</v>
      </c>
      <c r="F121" s="5" t="str">
        <f aca="false">IF(ABS(E121)&lt;0.0005,"PASS","FAIL")</f>
        <v>PASS</v>
      </c>
    </row>
    <row r="122" customFormat="false" ht="15" hidden="false" customHeight="false" outlineLevel="0" collapsed="false">
      <c r="B122" s="3" t="s">
        <v>399</v>
      </c>
      <c r="C122" s="38" t="n">
        <v>0.416</v>
      </c>
      <c r="D122" s="39" t="n">
        <f aca="false">Capacity!D52</f>
        <v>0.41597522501059</v>
      </c>
      <c r="E122" s="37" t="n">
        <f aca="false">D122-C122</f>
        <v>-2.47749894104476E-005</v>
      </c>
      <c r="F122" s="5" t="str">
        <f aca="false">IF(ABS(E122)&lt;0.0005,"PASS","FAIL")</f>
        <v>PASS</v>
      </c>
    </row>
    <row r="123" customFormat="false" ht="15" hidden="false" customHeight="false" outlineLevel="0" collapsed="false">
      <c r="B123" s="3" t="s">
        <v>400</v>
      </c>
      <c r="C123" s="20" t="n">
        <v>64.22</v>
      </c>
      <c r="D123" s="42" t="n">
        <f aca="false">Capacity!E47</f>
        <v>64.2194902819927</v>
      </c>
      <c r="E123" s="37" t="n">
        <f aca="false">D123-C123</f>
        <v>-0.000509718007293714</v>
      </c>
      <c r="F123" s="5" t="str">
        <f aca="false">IF(ABS(E123)&lt;0.005,"PASS","FAIL")</f>
        <v>PASS</v>
      </c>
    </row>
    <row r="124" customFormat="false" ht="15" hidden="false" customHeight="false" outlineLevel="0" collapsed="false">
      <c r="B124" s="3" t="s">
        <v>401</v>
      </c>
      <c r="C124" s="20" t="n">
        <v>63.12</v>
      </c>
      <c r="D124" s="42" t="n">
        <f aca="false">Capacity!E48</f>
        <v>63.1155634996001</v>
      </c>
      <c r="E124" s="37" t="n">
        <f aca="false">D124-C124</f>
        <v>-0.0044365003998621</v>
      </c>
      <c r="F124" s="5" t="str">
        <f aca="false">IF(ABS(E124)&lt;0.005,"PASS","FAIL")</f>
        <v>PASS</v>
      </c>
    </row>
    <row r="125" customFormat="false" ht="15" hidden="false" customHeight="false" outlineLevel="0" collapsed="false">
      <c r="B125" s="3" t="s">
        <v>402</v>
      </c>
      <c r="C125" s="20" t="n">
        <v>1.1</v>
      </c>
      <c r="D125" s="42" t="n">
        <f aca="false">Capacity!E49</f>
        <v>1.10392678239257</v>
      </c>
      <c r="E125" s="37" t="n">
        <f aca="false">D125-C125</f>
        <v>0.00392678239256972</v>
      </c>
      <c r="F125" s="5" t="str">
        <f aca="false">IF(ABS(E125)&lt;0.005,"PASS","FAIL")</f>
        <v>PASS</v>
      </c>
    </row>
    <row r="126" customFormat="false" ht="15" hidden="false" customHeight="false" outlineLevel="0" collapsed="false">
      <c r="B126" s="3" t="s">
        <v>403</v>
      </c>
      <c r="C126" s="38" t="n">
        <v>0.177</v>
      </c>
      <c r="D126" s="39" t="n">
        <f aca="false">Capacity!E51</f>
        <v>0.176673201512914</v>
      </c>
      <c r="E126" s="37" t="n">
        <f aca="false">D126-C126</f>
        <v>-0.000326798487085944</v>
      </c>
      <c r="F126" s="5" t="str">
        <f aca="false">IF(ABS(E126)&lt;0.0005,"PASS","FAIL")</f>
        <v>PASS</v>
      </c>
    </row>
    <row r="127" customFormat="false" ht="15" hidden="false" customHeight="false" outlineLevel="0" collapsed="false">
      <c r="B127" s="3" t="s">
        <v>404</v>
      </c>
      <c r="C127" s="38" t="n">
        <v>0.191</v>
      </c>
      <c r="D127" s="39" t="n">
        <f aca="false">Capacity!E52</f>
        <v>0.190826108979485</v>
      </c>
      <c r="E127" s="37" t="n">
        <f aca="false">D127-C127</f>
        <v>-0.000173891020514572</v>
      </c>
      <c r="F127" s="5" t="str">
        <f aca="false">IF(ABS(E127)&lt;0.0005,"PASS","FAIL")</f>
        <v>PASS</v>
      </c>
    </row>
    <row r="128" customFormat="false" ht="15" hidden="false" customHeight="false" outlineLevel="0" collapsed="false">
      <c r="B128" s="3" t="s">
        <v>405</v>
      </c>
      <c r="C128" s="20" t="n">
        <v>436.91</v>
      </c>
      <c r="D128" s="42" t="n">
        <f aca="false">Capacity!F47</f>
        <v>436.905936648196</v>
      </c>
      <c r="E128" s="37" t="n">
        <f aca="false">D128-C128</f>
        <v>-0.00406335180451833</v>
      </c>
      <c r="F128" s="5" t="str">
        <f aca="false">IF(ABS(E128)&lt;0.005,"PASS","FAIL")</f>
        <v>PASS</v>
      </c>
    </row>
    <row r="129" customFormat="false" ht="15" hidden="false" customHeight="false" outlineLevel="0" collapsed="false">
      <c r="B129" s="3" t="s">
        <v>406</v>
      </c>
      <c r="C129" s="20" t="n">
        <v>429.37</v>
      </c>
      <c r="D129" s="42" t="n">
        <f aca="false">Capacity!F48</f>
        <v>429.368781375308</v>
      </c>
      <c r="E129" s="37" t="n">
        <f aca="false">D129-C129</f>
        <v>-0.00121862469177358</v>
      </c>
      <c r="F129" s="5" t="str">
        <f aca="false">IF(ABS(E129)&lt;0.005,"PASS","FAIL")</f>
        <v>PASS</v>
      </c>
    </row>
    <row r="130" customFormat="false" ht="15" hidden="false" customHeight="false" outlineLevel="0" collapsed="false">
      <c r="B130" s="3" t="s">
        <v>407</v>
      </c>
      <c r="C130" s="20" t="n">
        <v>7.54</v>
      </c>
      <c r="D130" s="42" t="n">
        <f aca="false">Capacity!F49</f>
        <v>7.53715527288728</v>
      </c>
      <c r="E130" s="37" t="n">
        <f aca="false">D130-C130</f>
        <v>-0.00284472711272432</v>
      </c>
      <c r="F130" s="5" t="str">
        <f aca="false">IF(ABS(E130)&lt;0.005,"PASS","FAIL")</f>
        <v>PASS</v>
      </c>
    </row>
    <row r="131" customFormat="false" ht="15" hidden="false" customHeight="false" outlineLevel="0" collapsed="false">
      <c r="B131" s="3" t="s">
        <v>408</v>
      </c>
      <c r="C131" s="38" t="n">
        <v>-0.255</v>
      </c>
      <c r="D131" s="39" t="n">
        <f aca="false">Capacity!F51</f>
        <v>-0.255476829448838</v>
      </c>
      <c r="E131" s="37" t="n">
        <f aca="false">D131-C131</f>
        <v>-0.000476829448837646</v>
      </c>
      <c r="F131" s="5" t="str">
        <f aca="false">IF(ABS(E131)&lt;0.0005,"PASS","FAIL")</f>
        <v>PASS</v>
      </c>
    </row>
    <row r="132" customFormat="false" ht="15" hidden="false" customHeight="false" outlineLevel="0" collapsed="false">
      <c r="B132" s="3" t="s">
        <v>409</v>
      </c>
      <c r="C132" s="38" t="n">
        <v>-0.234</v>
      </c>
      <c r="D132" s="39" t="n">
        <f aca="false">Capacity!F52</f>
        <v>-0.233818337285368</v>
      </c>
      <c r="E132" s="37" t="n">
        <f aca="false">D132-C132</f>
        <v>0.000181662714631547</v>
      </c>
      <c r="F132" s="5" t="str">
        <f aca="false">IF(ABS(E132)&lt;0.0005,"PASS","FAIL")</f>
        <v>PASS</v>
      </c>
    </row>
    <row r="133" customFormat="false" ht="15" hidden="false" customHeight="false" outlineLevel="0" collapsed="false">
      <c r="B133" s="3" t="s">
        <v>410</v>
      </c>
      <c r="C133" s="16" t="n">
        <v>13440000</v>
      </c>
      <c r="D133" s="36" t="n">
        <f aca="false">Capacity!G40</f>
        <v>13440000</v>
      </c>
      <c r="E133" s="37" t="n">
        <f aca="false">D133-C133</f>
        <v>0</v>
      </c>
      <c r="F133" s="5" t="str">
        <f aca="false">IF(ABS(E133)&lt;0.5,"PASS","FAIL")</f>
        <v>PASS</v>
      </c>
    </row>
    <row r="134" customFormat="false" ht="15" hidden="false" customHeight="false" outlineLevel="0" collapsed="false">
      <c r="B134" s="6" t="s">
        <v>411</v>
      </c>
      <c r="C134" s="7"/>
      <c r="D134" s="7"/>
      <c r="E134" s="7"/>
      <c r="F134" s="7"/>
    </row>
    <row r="135" customFormat="false" ht="15" hidden="false" customHeight="false" outlineLevel="0" collapsed="false">
      <c r="B135" s="3" t="s">
        <v>412</v>
      </c>
      <c r="C135" s="38" t="n">
        <v>0.9</v>
      </c>
      <c r="D135" s="39" t="n">
        <f aca="false">Avoidable!C7</f>
        <v>0.9</v>
      </c>
      <c r="E135" s="37" t="n">
        <f aca="false">D135-C135</f>
        <v>0</v>
      </c>
      <c r="F135" s="5" t="str">
        <f aca="false">IF(ABS(E135)&lt;0.0005,"PASS","FAIL")</f>
        <v>PASS</v>
      </c>
    </row>
    <row r="136" customFormat="false" ht="15" hidden="false" customHeight="false" outlineLevel="0" collapsed="false">
      <c r="B136" s="3" t="s">
        <v>413</v>
      </c>
      <c r="C136" s="38" t="n">
        <v>0.7</v>
      </c>
      <c r="D136" s="39" t="n">
        <f aca="false">Avoidable!C8</f>
        <v>0.7</v>
      </c>
      <c r="E136" s="37" t="n">
        <f aca="false">D136-C136</f>
        <v>0</v>
      </c>
      <c r="F136" s="5" t="str">
        <f aca="false">IF(ABS(E136)&lt;0.0005,"PASS","FAIL")</f>
        <v>PASS</v>
      </c>
    </row>
    <row r="137" customFormat="false" ht="15" hidden="false" customHeight="false" outlineLevel="0" collapsed="false">
      <c r="B137" s="3" t="s">
        <v>414</v>
      </c>
      <c r="C137" s="38" t="n">
        <v>0.35</v>
      </c>
      <c r="D137" s="39" t="n">
        <f aca="false">Avoidable!C9</f>
        <v>0.35</v>
      </c>
      <c r="E137" s="37" t="n">
        <f aca="false">D137-C137</f>
        <v>0</v>
      </c>
      <c r="F137" s="5" t="str">
        <f aca="false">IF(ABS(E137)&lt;0.0005,"PASS","FAIL")</f>
        <v>PASS</v>
      </c>
    </row>
    <row r="138" customFormat="false" ht="15" hidden="false" customHeight="false" outlineLevel="0" collapsed="false">
      <c r="B138" s="3" t="s">
        <v>415</v>
      </c>
      <c r="C138" s="38" t="n">
        <v>0.1</v>
      </c>
      <c r="D138" s="39" t="n">
        <f aca="false">Avoidable!C10</f>
        <v>0.1</v>
      </c>
      <c r="E138" s="37" t="n">
        <f aca="false">D138-C138</f>
        <v>0</v>
      </c>
      <c r="F138" s="5" t="str">
        <f aca="false">IF(ABS(E138)&lt;0.0005,"PASS","FAIL")</f>
        <v>PASS</v>
      </c>
    </row>
    <row r="139" customFormat="false" ht="15" hidden="false" customHeight="false" outlineLevel="0" collapsed="false">
      <c r="B139" s="3" t="s">
        <v>416</v>
      </c>
      <c r="C139" s="38" t="n">
        <v>0.5</v>
      </c>
      <c r="D139" s="39" t="n">
        <f aca="false">Avoidable!C11</f>
        <v>0.5</v>
      </c>
      <c r="E139" s="37" t="n">
        <f aca="false">D139-C139</f>
        <v>0</v>
      </c>
      <c r="F139" s="5" t="str">
        <f aca="false">IF(ABS(E139)&lt;0.0005,"PASS","FAIL")</f>
        <v>PASS</v>
      </c>
    </row>
    <row r="140" customFormat="false" ht="15" hidden="false" customHeight="false" outlineLevel="0" collapsed="false">
      <c r="B140" s="6" t="s">
        <v>417</v>
      </c>
      <c r="C140" s="7"/>
      <c r="D140" s="7"/>
      <c r="E140" s="7"/>
      <c r="F140" s="7"/>
    </row>
    <row r="141" customFormat="false" ht="15" hidden="false" customHeight="false" outlineLevel="0" collapsed="false">
      <c r="B141" s="3" t="s">
        <v>418</v>
      </c>
      <c r="C141" s="16" t="n">
        <v>279000</v>
      </c>
      <c r="D141" s="36" t="n">
        <f aca="false">Avoidable!C15</f>
        <v>279000</v>
      </c>
      <c r="E141" s="37" t="n">
        <f aca="false">D141-C141</f>
        <v>0</v>
      </c>
      <c r="F141" s="5" t="str">
        <f aca="false">IF(ABS(E141)&lt;0.5,"PASS","FAIL")</f>
        <v>PASS</v>
      </c>
    </row>
    <row r="142" customFormat="false" ht="15" hidden="false" customHeight="false" outlineLevel="0" collapsed="false">
      <c r="B142" s="3" t="s">
        <v>419</v>
      </c>
      <c r="C142" s="16" t="n">
        <v>170882</v>
      </c>
      <c r="D142" s="36" t="n">
        <f aca="false">Avoidable!C16</f>
        <v>170881.801125704</v>
      </c>
      <c r="E142" s="37" t="n">
        <f aca="false">D142-C142</f>
        <v>-0.198874296445865</v>
      </c>
      <c r="F142" s="5" t="str">
        <f aca="false">IF(ABS(E142)&lt;0.5,"PASS","FAIL")</f>
        <v>PASS</v>
      </c>
    </row>
    <row r="143" customFormat="false" ht="15" hidden="false" customHeight="false" outlineLevel="0" collapsed="false">
      <c r="B143" s="3" t="s">
        <v>420</v>
      </c>
      <c r="C143" s="16" t="n">
        <v>1248151</v>
      </c>
      <c r="D143" s="36" t="n">
        <f aca="false">Avoidable!C17</f>
        <v>1248151.34417524</v>
      </c>
      <c r="E143" s="37" t="n">
        <f aca="false">D143-C143</f>
        <v>0.344175240723416</v>
      </c>
      <c r="F143" s="5" t="str">
        <f aca="false">IF(ABS(E143)&lt;0.5,"PASS","FAIL")</f>
        <v>PASS</v>
      </c>
    </row>
    <row r="144" customFormat="false" ht="15" hidden="false" customHeight="false" outlineLevel="0" collapsed="false">
      <c r="B144" s="3" t="s">
        <v>421</v>
      </c>
      <c r="C144" s="16" t="n">
        <v>23000</v>
      </c>
      <c r="D144" s="36" t="n">
        <f aca="false">Avoidable!C18</f>
        <v>23000</v>
      </c>
      <c r="E144" s="37" t="n">
        <f aca="false">D144-C144</f>
        <v>0</v>
      </c>
      <c r="F144" s="5" t="str">
        <f aca="false">IF(ABS(E144)&lt;0.5,"PASS","FAIL")</f>
        <v>PASS</v>
      </c>
    </row>
    <row r="145" customFormat="false" ht="15" hidden="false" customHeight="false" outlineLevel="0" collapsed="false">
      <c r="B145" s="3" t="s">
        <v>422</v>
      </c>
      <c r="C145" s="16" t="n">
        <v>94982</v>
      </c>
      <c r="D145" s="36" t="n">
        <f aca="false">Avoidable!C19</f>
        <v>94981.9927971188</v>
      </c>
      <c r="E145" s="37" t="n">
        <f aca="false">D145-C145</f>
        <v>-0.00720288115553558</v>
      </c>
      <c r="F145" s="5" t="str">
        <f aca="false">IF(ABS(E145)&lt;0.5,"PASS","FAIL")</f>
        <v>PASS</v>
      </c>
    </row>
    <row r="146" customFormat="false" ht="15" hidden="false" customHeight="false" outlineLevel="0" collapsed="false">
      <c r="B146" s="3" t="s">
        <v>423</v>
      </c>
      <c r="C146" s="16" t="n">
        <v>1816015</v>
      </c>
      <c r="D146" s="36" t="n">
        <f aca="false">Avoidable!C20</f>
        <v>1816015.13809806</v>
      </c>
      <c r="E146" s="37" t="n">
        <f aca="false">D146-C146</f>
        <v>0.138098063180223</v>
      </c>
      <c r="F146" s="5" t="str">
        <f aca="false">IF(ABS(E146)&lt;0.5,"PASS","FAIL")</f>
        <v>PASS</v>
      </c>
    </row>
    <row r="147" customFormat="false" ht="15" hidden="false" customHeight="false" outlineLevel="0" collapsed="false">
      <c r="B147" s="3" t="s">
        <v>424</v>
      </c>
      <c r="C147" s="16" t="n">
        <v>648000</v>
      </c>
      <c r="D147" s="36" t="n">
        <f aca="false">Avoidable!D15</f>
        <v>648000</v>
      </c>
      <c r="E147" s="37" t="n">
        <f aca="false">D147-C147</f>
        <v>0</v>
      </c>
      <c r="F147" s="5" t="str">
        <f aca="false">IF(ABS(E147)&lt;0.5,"PASS","FAIL")</f>
        <v>PASS</v>
      </c>
    </row>
    <row r="148" customFormat="false" ht="15" hidden="false" customHeight="false" outlineLevel="0" collapsed="false">
      <c r="B148" s="3" t="s">
        <v>425</v>
      </c>
      <c r="C148" s="16" t="n">
        <v>390056</v>
      </c>
      <c r="D148" s="36" t="n">
        <f aca="false">Avoidable!D16</f>
        <v>390056.285178236</v>
      </c>
      <c r="E148" s="37" t="n">
        <f aca="false">D148-C148</f>
        <v>0.285178236372303</v>
      </c>
      <c r="F148" s="5" t="str">
        <f aca="false">IF(ABS(E148)&lt;0.5,"PASS","FAIL")</f>
        <v>PASS</v>
      </c>
    </row>
    <row r="149" customFormat="false" ht="15" hidden="false" customHeight="false" outlineLevel="0" collapsed="false">
      <c r="B149" s="3" t="s">
        <v>426</v>
      </c>
      <c r="C149" s="16" t="n">
        <v>1138363</v>
      </c>
      <c r="D149" s="36" t="n">
        <f aca="false">Avoidable!D17</f>
        <v>1138363.09326253</v>
      </c>
      <c r="E149" s="37" t="n">
        <f aca="false">D149-C149</f>
        <v>0.0932625290006399</v>
      </c>
      <c r="F149" s="5" t="str">
        <f aca="false">IF(ABS(E149)&lt;0.5,"PASS","FAIL")</f>
        <v>PASS</v>
      </c>
    </row>
    <row r="150" customFormat="false" ht="15" hidden="false" customHeight="false" outlineLevel="0" collapsed="false">
      <c r="B150" s="3" t="s">
        <v>427</v>
      </c>
      <c r="C150" s="16" t="n">
        <v>101857</v>
      </c>
      <c r="D150" s="36" t="n">
        <f aca="false">Avoidable!D18</f>
        <v>101857.142857143</v>
      </c>
      <c r="E150" s="37" t="n">
        <f aca="false">D150-C150</f>
        <v>0.142857142855064</v>
      </c>
      <c r="F150" s="5" t="str">
        <f aca="false">IF(ABS(E150)&lt;0.5,"PASS","FAIL")</f>
        <v>PASS</v>
      </c>
    </row>
    <row r="151" customFormat="false" ht="15" hidden="false" customHeight="false" outlineLevel="0" collapsed="false">
      <c r="B151" s="3" t="s">
        <v>428</v>
      </c>
      <c r="C151" s="16" t="n">
        <v>216807</v>
      </c>
      <c r="D151" s="36" t="n">
        <f aca="false">Avoidable!D19</f>
        <v>216806.722689076</v>
      </c>
      <c r="E151" s="37" t="n">
        <f aca="false">D151-C151</f>
        <v>-0.277310924371704</v>
      </c>
      <c r="F151" s="5" t="str">
        <f aca="false">IF(ABS(E151)&lt;0.5,"PASS","FAIL")</f>
        <v>PASS</v>
      </c>
    </row>
    <row r="152" customFormat="false" ht="15" hidden="false" customHeight="false" outlineLevel="0" collapsed="false">
      <c r="B152" s="3" t="s">
        <v>429</v>
      </c>
      <c r="C152" s="16" t="n">
        <v>2495083</v>
      </c>
      <c r="D152" s="36" t="n">
        <f aca="false">Avoidable!D20</f>
        <v>2495083.24398698</v>
      </c>
      <c r="E152" s="37" t="n">
        <f aca="false">D152-C152</f>
        <v>0.243986983783543</v>
      </c>
      <c r="F152" s="5" t="str">
        <f aca="false">IF(ABS(E152)&lt;0.5,"PASS","FAIL")</f>
        <v>PASS</v>
      </c>
    </row>
    <row r="153" customFormat="false" ht="15" hidden="false" customHeight="false" outlineLevel="0" collapsed="false">
      <c r="B153" s="3" t="s">
        <v>430</v>
      </c>
      <c r="C153" s="16" t="n">
        <v>1062000</v>
      </c>
      <c r="D153" s="36" t="n">
        <f aca="false">Avoidable!E15</f>
        <v>1062000</v>
      </c>
      <c r="E153" s="37" t="n">
        <f aca="false">D153-C153</f>
        <v>0</v>
      </c>
      <c r="F153" s="5" t="str">
        <f aca="false">IF(ABS(E153)&lt;0.5,"PASS","FAIL")</f>
        <v>PASS</v>
      </c>
    </row>
    <row r="154" customFormat="false" ht="15" hidden="false" customHeight="false" outlineLevel="0" collapsed="false">
      <c r="B154" s="3" t="s">
        <v>431</v>
      </c>
      <c r="C154" s="16" t="n">
        <v>609231</v>
      </c>
      <c r="D154" s="36" t="n">
        <f aca="false">Avoidable!E16</f>
        <v>609230.769230769</v>
      </c>
      <c r="E154" s="37" t="n">
        <f aca="false">D154-C154</f>
        <v>-0.230769230751321</v>
      </c>
      <c r="F154" s="5" t="str">
        <f aca="false">IF(ABS(E154)&lt;0.5,"PASS","FAIL")</f>
        <v>PASS</v>
      </c>
    </row>
    <row r="155" customFormat="false" ht="15" hidden="false" customHeight="false" outlineLevel="0" collapsed="false">
      <c r="B155" s="3" t="s">
        <v>432</v>
      </c>
      <c r="C155" s="16" t="n">
        <v>1049428</v>
      </c>
      <c r="D155" s="36" t="n">
        <f aca="false">Avoidable!E17</f>
        <v>1049428.47660139</v>
      </c>
      <c r="E155" s="37" t="n">
        <f aca="false">D155-C155</f>
        <v>0.476601393893361</v>
      </c>
      <c r="F155" s="5" t="str">
        <f aca="false">IF(ABS(E155)&lt;0.5,"PASS","FAIL")</f>
        <v>PASS</v>
      </c>
    </row>
    <row r="156" customFormat="false" ht="15" hidden="false" customHeight="false" outlineLevel="0" collapsed="false">
      <c r="B156" s="3" t="s">
        <v>433</v>
      </c>
      <c r="C156" s="16" t="n">
        <v>351571</v>
      </c>
      <c r="D156" s="36" t="n">
        <f aca="false">Avoidable!E18</f>
        <v>351571.428571429</v>
      </c>
      <c r="E156" s="37" t="n">
        <f aca="false">D156-C156</f>
        <v>0.428571428579744</v>
      </c>
      <c r="F156" s="5" t="str">
        <f aca="false">IF(ABS(E156)&lt;0.5,"PASS","FAIL")</f>
        <v>PASS</v>
      </c>
    </row>
    <row r="157" customFormat="false" ht="15" hidden="false" customHeight="false" outlineLevel="0" collapsed="false">
      <c r="B157" s="3" t="s">
        <v>434</v>
      </c>
      <c r="C157" s="16" t="n">
        <v>507947</v>
      </c>
      <c r="D157" s="36" t="n">
        <f aca="false">Avoidable!E19</f>
        <v>507947.178871549</v>
      </c>
      <c r="E157" s="37" t="n">
        <f aca="false">D157-C157</f>
        <v>0.17887154861819</v>
      </c>
      <c r="F157" s="5" t="str">
        <f aca="false">IF(ABS(E157)&lt;0.5,"PASS","FAIL")</f>
        <v>PASS</v>
      </c>
    </row>
    <row r="158" customFormat="false" ht="15" hidden="false" customHeight="false" outlineLevel="0" collapsed="false">
      <c r="B158" s="3" t="s">
        <v>435</v>
      </c>
      <c r="C158" s="16" t="n">
        <v>3580178</v>
      </c>
      <c r="D158" s="36" t="n">
        <f aca="false">Avoidable!E20</f>
        <v>3580177.85327514</v>
      </c>
      <c r="E158" s="37" t="n">
        <f aca="false">D158-C158</f>
        <v>-0.146724859718233</v>
      </c>
      <c r="F158" s="5" t="str">
        <f aca="false">IF(ABS(E158)&lt;0.5,"PASS","FAIL")</f>
        <v>PASS</v>
      </c>
    </row>
    <row r="159" customFormat="false" ht="15" hidden="false" customHeight="false" outlineLevel="0" collapsed="false">
      <c r="B159" s="3" t="s">
        <v>436</v>
      </c>
      <c r="C159" s="16" t="n">
        <v>1521000</v>
      </c>
      <c r="D159" s="36" t="n">
        <f aca="false">Avoidable!F15</f>
        <v>1521000</v>
      </c>
      <c r="E159" s="37" t="n">
        <f aca="false">D159-C159</f>
        <v>0</v>
      </c>
      <c r="F159" s="5" t="str">
        <f aca="false">IF(ABS(E159)&lt;0.5,"PASS","FAIL")</f>
        <v>PASS</v>
      </c>
    </row>
    <row r="160" customFormat="false" ht="15" hidden="false" customHeight="false" outlineLevel="0" collapsed="false">
      <c r="B160" s="3" t="s">
        <v>437</v>
      </c>
      <c r="C160" s="16" t="n">
        <v>809831</v>
      </c>
      <c r="D160" s="36" t="n">
        <f aca="false">Avoidable!F16</f>
        <v>809831.144465291</v>
      </c>
      <c r="E160" s="37" t="n">
        <f aca="false">D160-C160</f>
        <v>0.144465290824883</v>
      </c>
      <c r="F160" s="5" t="str">
        <f aca="false">IF(ABS(E160)&lt;0.5,"PASS","FAIL")</f>
        <v>PASS</v>
      </c>
    </row>
    <row r="161" customFormat="false" ht="15" hidden="false" customHeight="false" outlineLevel="0" collapsed="false">
      <c r="B161" s="3" t="s">
        <v>438</v>
      </c>
      <c r="C161" s="16" t="n">
        <v>1184057</v>
      </c>
      <c r="D161" s="36" t="n">
        <f aca="false">Avoidable!F17</f>
        <v>1184057.08596084</v>
      </c>
      <c r="E161" s="37" t="n">
        <f aca="false">D161-C161</f>
        <v>0.0859608363825828</v>
      </c>
      <c r="F161" s="5" t="str">
        <f aca="false">IF(ABS(E161)&lt;0.5,"PASS","FAIL")</f>
        <v>PASS</v>
      </c>
    </row>
    <row r="162" customFormat="false" ht="15" hidden="false" customHeight="false" outlineLevel="0" collapsed="false">
      <c r="B162" s="3" t="s">
        <v>439</v>
      </c>
      <c r="C162" s="16" t="n">
        <v>1133571</v>
      </c>
      <c r="D162" s="36" t="n">
        <f aca="false">Avoidable!F18</f>
        <v>1133571.42857143</v>
      </c>
      <c r="E162" s="37" t="n">
        <f aca="false">D162-C162</f>
        <v>0.428571428637952</v>
      </c>
      <c r="F162" s="5" t="str">
        <f aca="false">IF(ABS(E162)&lt;0.5,"PASS","FAIL")</f>
        <v>PASS</v>
      </c>
    </row>
    <row r="163" customFormat="false" ht="15" hidden="false" customHeight="false" outlineLevel="0" collapsed="false">
      <c r="B163" s="3" t="s">
        <v>440</v>
      </c>
      <c r="C163" s="16" t="n">
        <v>900264</v>
      </c>
      <c r="D163" s="36" t="n">
        <f aca="false">Avoidable!F19</f>
        <v>900264.105642257</v>
      </c>
      <c r="E163" s="37" t="n">
        <f aca="false">D163-C163</f>
        <v>0.10564225690905</v>
      </c>
      <c r="F163" s="5" t="str">
        <f aca="false">IF(ABS(E163)&lt;0.5,"PASS","FAIL")</f>
        <v>PASS</v>
      </c>
    </row>
    <row r="164" customFormat="false" ht="15" hidden="false" customHeight="false" outlineLevel="0" collapsed="false">
      <c r="B164" s="3" t="s">
        <v>441</v>
      </c>
      <c r="C164" s="16" t="n">
        <v>5548724</v>
      </c>
      <c r="D164" s="36" t="n">
        <f aca="false">Avoidable!F20</f>
        <v>5548723.76463981</v>
      </c>
      <c r="E164" s="37" t="n">
        <f aca="false">D164-C164</f>
        <v>-0.235360186547041</v>
      </c>
      <c r="F164" s="5" t="str">
        <f aca="false">IF(ABS(E164)&lt;0.5,"PASS","FAIL")</f>
        <v>PASS</v>
      </c>
    </row>
    <row r="165" customFormat="false" ht="15" hidden="false" customHeight="false" outlineLevel="0" collapsed="false">
      <c r="B165" s="3" t="s">
        <v>442</v>
      </c>
      <c r="C165" s="38" t="n">
        <v>0.472</v>
      </c>
      <c r="D165" s="39" t="n">
        <f aca="false">Avoidable!C39</f>
        <v>0.472111277963141</v>
      </c>
      <c r="E165" s="37" t="n">
        <f aca="false">D165-C165</f>
        <v>0.000111277963140755</v>
      </c>
      <c r="F165" s="5" t="str">
        <f aca="false">IF(ABS(E165)&lt;0.0005,"PASS","FAIL")</f>
        <v>PASS</v>
      </c>
    </row>
    <row r="166" customFormat="false" ht="15" hidden="false" customHeight="false" outlineLevel="0" collapsed="false">
      <c r="B166" s="3" t="s">
        <v>443</v>
      </c>
      <c r="C166" s="38" t="n">
        <v>0.55</v>
      </c>
      <c r="D166" s="39" t="n">
        <f aca="false">Avoidable!D39</f>
        <v>0.550384666005182</v>
      </c>
      <c r="E166" s="37" t="n">
        <f aca="false">D166-C166</f>
        <v>0.000384666005182277</v>
      </c>
      <c r="F166" s="5" t="str">
        <f aca="false">IF(ABS(E166)&lt;0.0005,"PASS","FAIL")</f>
        <v>PASS</v>
      </c>
    </row>
    <row r="167" customFormat="false" ht="15" hidden="false" customHeight="false" outlineLevel="0" collapsed="false">
      <c r="B167" s="3" t="s">
        <v>444</v>
      </c>
      <c r="C167" s="38" t="n">
        <v>0.569</v>
      </c>
      <c r="D167" s="39" t="n">
        <f aca="false">Avoidable!E39</f>
        <v>0.569438815923614</v>
      </c>
      <c r="E167" s="37" t="n">
        <f aca="false">D167-C167</f>
        <v>0.000438815923614389</v>
      </c>
      <c r="F167" s="5" t="str">
        <f aca="false">IF(ABS(E167)&lt;0.0005,"PASS","FAIL")</f>
        <v>PASS</v>
      </c>
    </row>
    <row r="168" customFormat="false" ht="15" hidden="false" customHeight="false" outlineLevel="0" collapsed="false">
      <c r="B168" s="3" t="s">
        <v>445</v>
      </c>
      <c r="C168" s="38" t="n">
        <v>0.525</v>
      </c>
      <c r="D168" s="39" t="n">
        <f aca="false">Avoidable!F39</f>
        <v>0.525110115493271</v>
      </c>
      <c r="E168" s="37" t="n">
        <f aca="false">D168-C168</f>
        <v>0.000110115493270557</v>
      </c>
      <c r="F168" s="5" t="str">
        <f aca="false">IF(ABS(E168)&lt;0.0005,"PASS","FAIL")</f>
        <v>PASS</v>
      </c>
    </row>
    <row r="169" customFormat="false" ht="15" hidden="false" customHeight="false" outlineLevel="0" collapsed="false">
      <c r="B169" s="3" t="s">
        <v>446</v>
      </c>
      <c r="C169" s="20" t="n">
        <v>4.87</v>
      </c>
      <c r="D169" s="42" t="n">
        <f aca="false">Avoidable!C47</f>
        <v>4.87362980437733</v>
      </c>
      <c r="E169" s="37" t="n">
        <f aca="false">D169-C169</f>
        <v>0.00362980437733196</v>
      </c>
      <c r="F169" s="5" t="str">
        <f aca="false">IF(ABS(E169)&lt;0.005,"PASS","FAIL")</f>
        <v>PASS</v>
      </c>
    </row>
    <row r="170" customFormat="false" ht="15" hidden="false" customHeight="false" outlineLevel="0" collapsed="false">
      <c r="B170" s="3" t="s">
        <v>447</v>
      </c>
      <c r="C170" s="20" t="n">
        <v>13.95</v>
      </c>
      <c r="D170" s="42" t="n">
        <f aca="false">Avoidable!D47</f>
        <v>13.9453675687297</v>
      </c>
      <c r="E170" s="37" t="n">
        <f aca="false">D170-C170</f>
        <v>-0.00463243127033763</v>
      </c>
      <c r="F170" s="5" t="str">
        <f aca="false">IF(ABS(E170)&lt;0.005,"PASS","FAIL")</f>
        <v>PASS</v>
      </c>
    </row>
    <row r="171" customFormat="false" ht="15" hidden="false" customHeight="false" outlineLevel="0" collapsed="false">
      <c r="B171" s="3" t="s">
        <v>448</v>
      </c>
      <c r="C171" s="20" t="n">
        <v>64.22</v>
      </c>
      <c r="D171" s="42" t="n">
        <f aca="false">Avoidable!E47</f>
        <v>64.2194902819927</v>
      </c>
      <c r="E171" s="37" t="n">
        <f aca="false">D171-C171</f>
        <v>-0.000509718007293714</v>
      </c>
      <c r="F171" s="5" t="str">
        <f aca="false">IF(ABS(E171)&lt;0.005,"PASS","FAIL")</f>
        <v>PASS</v>
      </c>
    </row>
    <row r="172" customFormat="false" ht="15" hidden="false" customHeight="false" outlineLevel="0" collapsed="false">
      <c r="B172" s="3" t="s">
        <v>449</v>
      </c>
      <c r="C172" s="20" t="n">
        <v>436.91</v>
      </c>
      <c r="D172" s="42" t="n">
        <f aca="false">Avoidable!F47</f>
        <v>436.905936648196</v>
      </c>
      <c r="E172" s="37" t="n">
        <f aca="false">D172-C172</f>
        <v>-0.00406335180446149</v>
      </c>
      <c r="F172" s="5" t="str">
        <f aca="false">IF(ABS(E172)&lt;0.005,"PASS","FAIL")</f>
        <v>PASS</v>
      </c>
    </row>
    <row r="173" customFormat="false" ht="15" hidden="false" customHeight="false" outlineLevel="0" collapsed="false">
      <c r="B173" s="3" t="s">
        <v>450</v>
      </c>
      <c r="C173" s="20" t="n">
        <v>4.36</v>
      </c>
      <c r="D173" s="42" t="n">
        <f aca="false">Avoidable!C46</f>
        <v>4.35543850143129</v>
      </c>
      <c r="E173" s="37" t="n">
        <f aca="false">D173-C173</f>
        <v>-0.00456149856871058</v>
      </c>
      <c r="F173" s="5" t="str">
        <f aca="false">IF(ABS(E173)&lt;0.005,"PASS","FAIL")</f>
        <v>PASS</v>
      </c>
    </row>
    <row r="174" customFormat="false" ht="15" hidden="false" customHeight="false" outlineLevel="0" collapsed="false">
      <c r="B174" s="3" t="s">
        <v>451</v>
      </c>
      <c r="C174" s="20" t="n">
        <v>51.16</v>
      </c>
      <c r="D174" s="42" t="n">
        <f aca="false">Avoidable!E46</f>
        <v>51.1560528607199</v>
      </c>
      <c r="E174" s="37" t="n">
        <f aca="false">D174-C174</f>
        <v>-0.00394713928014312</v>
      </c>
      <c r="F174" s="5" t="str">
        <f aca="false">IF(ABS(E174)&lt;0.005,"PASS","FAIL")</f>
        <v>PASS</v>
      </c>
    </row>
    <row r="175" customFormat="false" ht="15" hidden="false" customHeight="false" outlineLevel="0" collapsed="false">
      <c r="B175" s="3" t="s">
        <v>452</v>
      </c>
      <c r="C175" s="20" t="n">
        <v>301.78</v>
      </c>
      <c r="D175" s="42" t="n">
        <f aca="false">Avoidable!F46</f>
        <v>301.776050096937</v>
      </c>
      <c r="E175" s="37" t="n">
        <f aca="false">D175-C175</f>
        <v>-0.00394990306313048</v>
      </c>
      <c r="F175" s="5" t="str">
        <f aca="false">IF(ABS(E175)&lt;0.005,"PASS","FAIL")</f>
        <v>PASS</v>
      </c>
    </row>
    <row r="176" customFormat="false" ht="15" hidden="false" customHeight="false" outlineLevel="0" collapsed="false">
      <c r="B176" s="3" t="s">
        <v>453</v>
      </c>
      <c r="C176" s="16" t="n">
        <v>958654</v>
      </c>
      <c r="D176" s="36" t="n">
        <f aca="false">Avoidable!C36</f>
        <v>958653.910450177</v>
      </c>
      <c r="E176" s="37" t="n">
        <f aca="false">D176-C176</f>
        <v>-0.0895498229656369</v>
      </c>
      <c r="F176" s="5" t="str">
        <f aca="false">IF(ABS(E176)&lt;0.5,"PASS","FAIL")</f>
        <v>PASS</v>
      </c>
    </row>
    <row r="177" customFormat="false" ht="15" hidden="false" customHeight="false" outlineLevel="0" collapsed="false">
      <c r="B177" s="3" t="s">
        <v>454</v>
      </c>
      <c r="C177" s="16" t="n">
        <v>1541486</v>
      </c>
      <c r="D177" s="36" t="n">
        <f aca="false">Avoidable!E36</f>
        <v>1541485.6157102</v>
      </c>
      <c r="E177" s="37" t="n">
        <f aca="false">D177-C177</f>
        <v>-0.384289802983403</v>
      </c>
      <c r="F177" s="5" t="str">
        <f aca="false">IF(ABS(E177)&lt;0.5,"PASS","FAIL")</f>
        <v>PASS</v>
      </c>
    </row>
    <row r="178" customFormat="false" ht="15" hidden="false" customHeight="false" outlineLevel="0" collapsed="false">
      <c r="B178" s="3" t="s">
        <v>455</v>
      </c>
      <c r="C178" s="16" t="n">
        <v>2635033</v>
      </c>
      <c r="D178" s="36" t="n">
        <f aca="false">Avoidable!F36</f>
        <v>2635032.78774955</v>
      </c>
      <c r="E178" s="37" t="n">
        <f aca="false">D178-C178</f>
        <v>-0.212250454351306</v>
      </c>
      <c r="F178" s="5" t="str">
        <f aca="false">IF(ABS(E178)&lt;0.5,"PASS","FAIL")</f>
        <v>PASS</v>
      </c>
    </row>
    <row r="179" customFormat="false" ht="15" hidden="false" customHeight="false" outlineLevel="0" collapsed="false">
      <c r="B179" s="3" t="s">
        <v>456</v>
      </c>
      <c r="C179" s="16" t="n">
        <v>13440000</v>
      </c>
      <c r="D179" s="36" t="n">
        <f aca="false">Avoidable!C52</f>
        <v>13440000</v>
      </c>
      <c r="E179" s="37" t="n">
        <f aca="false">D179-C179</f>
        <v>0</v>
      </c>
      <c r="F179" s="5" t="str">
        <f aca="false">IF(ABS(E179)&lt;0.5,"PASS","FAIL")</f>
        <v>PASS</v>
      </c>
    </row>
    <row r="180" customFormat="false" ht="15" hidden="false" customHeight="false" outlineLevel="0" collapsed="false">
      <c r="B180" s="3" t="s">
        <v>457</v>
      </c>
      <c r="C180" s="37" t="n">
        <v>0</v>
      </c>
      <c r="D180" s="44" t="n">
        <f aca="false">Avoidable!C54</f>
        <v>0</v>
      </c>
      <c r="E180" s="37" t="n">
        <f aca="false">D180-C180</f>
        <v>0</v>
      </c>
      <c r="F180" s="5" t="str">
        <f aca="false">IF(ABS(E180)&lt;0.000001,"PASS","FAIL")</f>
        <v>PASS</v>
      </c>
    </row>
    <row r="182" customFormat="false" ht="15" hidden="false" customHeight="false" outlineLevel="0" collapsed="false">
      <c r="B182" s="5" t="s">
        <v>458</v>
      </c>
      <c r="C182" s="5" t="n">
        <f aca="false">COUNTIF(F7:F180,"PASS")+COUNTIF(F7:F180,"FAIL")</f>
        <v>165</v>
      </c>
    </row>
    <row r="183" customFormat="false" ht="15" hidden="false" customHeight="false" outlineLevel="0" collapsed="false">
      <c r="B183" s="5" t="s">
        <v>459</v>
      </c>
      <c r="C183" s="5" t="n">
        <f aca="false">COUNTIF(F7:F180,"PASS")</f>
        <v>165</v>
      </c>
    </row>
    <row r="184" customFormat="false" ht="15" hidden="false" customHeight="false" outlineLevel="0" collapsed="false">
      <c r="B184" s="5" t="s">
        <v>460</v>
      </c>
      <c r="C184" s="5" t="n">
        <f aca="false">COUNTIF(F7:F180,"FAIL")</f>
        <v>0</v>
      </c>
    </row>
    <row r="186" customFormat="false" ht="15" hidden="false" customHeight="false" outlineLevel="0" collapsed="false">
      <c r="B186" s="4" t="s">
        <v>461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2026-09-11T18:48:48Z</dcterms:created>
  <dc:creator>openpyxl</dc:creator>
  <dc:description/>
  <dc:language>en-US</dc:language>
  <cp:lastModifiedBy/>
  <dcterms:modified xsi:type="dcterms:W3CDTF">2026-09-11T18:48:48Z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