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Line ledger" sheetId="2" state="visible" r:id="rId2"/>
    <sheet xmlns:r="http://schemas.openxmlformats.org/officeDocument/2006/relationships" name="2. Yield bridge" sheetId="3" state="visible" r:id="rId3"/>
    <sheet xmlns:r="http://schemas.openxmlformats.org/officeDocument/2006/relationships" name="3. Fee stack" sheetId="4" state="visible" r:id="rId4"/>
    <sheet xmlns:r="http://schemas.openxmlformats.org/officeDocument/2006/relationships" name="4. Quarterly review" sheetId="5" state="visible" r:id="rId5"/>
    <sheet xmlns:r="http://schemas.openxmlformats.org/officeDocument/2006/relationships" name="5. Chec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-&quot;$&quot;#,##0;&quot;$&quot;0"/>
    <numFmt numFmtId="165" formatCode="0.0%"/>
    <numFmt numFmtId="166" formatCode="0.000000"/>
    <numFmt numFmtId="167" formatCode="&quot;$&quot;#,##0.00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5B6475"/>
    </font>
    <font>
      <name val="Calibri"/>
    </font>
    <font>
      <name val="Calibri"/>
      <b val="1"/>
    </font>
    <font>
      <name val="Calibri"/>
      <b val="1"/>
      <color rgb="00FFFFFF"/>
    </font>
    <font>
      <name val="Calibri"/>
      <color rgb="001F4FB4"/>
    </font>
  </fonts>
  <fills count="5">
    <fill>
      <patternFill/>
    </fill>
    <fill>
      <patternFill patternType="gray125"/>
    </fill>
    <fill>
      <patternFill patternType="solid">
        <fgColor rgb="00EFF3F8"/>
      </patternFill>
    </fill>
    <fill>
      <patternFill patternType="solid">
        <fgColor rgb="0016213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3" fillId="2" borderId="1" pivotButton="0" quotePrefix="0" xfId="0"/>
    <xf numFmtId="10" fontId="3" fillId="2" borderId="1" pivotButton="0" quotePrefix="0" xfId="0"/>
    <xf numFmtId="0" fontId="5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/>
    </xf>
    <xf numFmtId="0" fontId="6" fillId="4" borderId="1" pivotButton="0" quotePrefix="0" xfId="0"/>
    <xf numFmtId="0" fontId="6" fillId="4" borderId="1" applyAlignment="1" pivotButton="0" quotePrefix="0" xfId="0">
      <alignment horizontal="center" vertical="top"/>
    </xf>
    <xf numFmtId="164" fontId="6" fillId="4" borderId="1" pivotButton="0" quotePrefix="0" xfId="0"/>
    <xf numFmtId="10" fontId="6" fillId="4" borderId="1" pivotButton="0" quotePrefix="0" xfId="0"/>
    <xf numFmtId="9" fontId="6" fillId="4" borderId="1" pivotButton="0" quotePrefix="0" xfId="0"/>
    <xf numFmtId="165" fontId="3" fillId="2" borderId="1" pivotButton="0" quotePrefix="0" xfId="0"/>
    <xf numFmtId="4" fontId="6" fillId="4" borderId="1" pivotButton="0" quotePrefix="0" xfId="0"/>
    <xf numFmtId="1" fontId="6" fillId="4" borderId="1" pivotButton="0" quotePrefix="0" xfId="0"/>
    <xf numFmtId="0" fontId="4" fillId="0" borderId="1" pivotButton="0" quotePrefix="0" xfId="0"/>
    <xf numFmtId="10" fontId="4" fillId="2" borderId="1" pivotButton="0" quotePrefix="0" xfId="0"/>
    <xf numFmtId="4" fontId="3" fillId="2" borderId="1" pivotButton="0" quotePrefix="0" xfId="0"/>
    <xf numFmtId="1" fontId="3" fillId="2" borderId="1" pivotButton="0" quotePrefix="0" xfId="0"/>
    <xf numFmtId="166" fontId="3" fillId="2" borderId="1" pivotButton="0" quotePrefix="0" xfId="0"/>
    <xf numFmtId="165" fontId="6" fillId="4" borderId="1" pivotButton="0" quotePrefix="0" xfId="0"/>
    <xf numFmtId="1" fontId="6" fillId="4" borderId="1" applyAlignment="1" pivotButton="0" quotePrefix="0" xfId="0">
      <alignment horizontal="center" vertical="top"/>
    </xf>
    <xf numFmtId="167" fontId="6" fillId="4" borderId="1" pivotButton="0" quotePrefix="0" xfId="0"/>
    <xf numFmtId="9" fontId="3" fillId="2" borderId="1" pivotButton="0" quotePrefix="0" xfId="0"/>
    <xf numFmtId="0" fontId="3" fillId="2" borderId="1" pivotButton="0" quotePrefix="0" xfId="0"/>
    <xf numFmtId="0" fontId="4" fillId="2" borderId="1" pivotButton="0" quotePrefix="0" xfId="0"/>
  </cellXfs>
  <cellStyles count="1">
    <cellStyle name="Normal" xfId="0" builtinId="0" hidden="0"/>
  </cellStyles>
  <dxfs count="1">
    <dxf>
      <font>
        <name val="Calibri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0" customWidth="1" min="2" max="2"/>
  </cols>
  <sheetData>
    <row r="1" ht="6" customHeight="1"/>
    <row r="2">
      <c r="B2" s="1" t="inlineStr">
        <is>
          <t>The Credit Investor: blank working sheets</t>
        </is>
      </c>
    </row>
    <row r="3">
      <c r="B3" s="2" t="inlineStr">
        <is>
          <t>Julian R. Sterling. julianrsterling.com/creditinvesting. No macros, nothing locked or hidden.</t>
        </is>
      </c>
    </row>
    <row r="4">
      <c r="B4" s="3" t="inlineStr"/>
    </row>
    <row r="5">
      <c r="B5" s="4" t="inlineStr">
        <is>
          <t>How to use</t>
        </is>
      </c>
    </row>
    <row r="6" ht="30" customHeight="1">
      <c r="B6" s="3" t="inlineStr">
        <is>
          <t>Yellow cells with blue type are inputs, and every one of them is empty. Grey cells are formulas: they show nothing until their inputs are filled, never an error. Save a copy before you start.</t>
        </is>
      </c>
    </row>
    <row r="7" ht="30" customHeight="1">
      <c r="B7" s="3" t="inlineStr">
        <is>
          <t>1. Line ledger: one row per line of your portfolio. Displayed yield, expected loss, extra fees and the expected yield of each line, and the cost-weighted totals (Chapters 2, 3 and 15).</t>
        </is>
      </c>
    </row>
    <row r="8" ht="30" customHeight="1">
      <c r="B8" s="3" t="inlineStr">
        <is>
          <t>2. Yield bridge: one bond from coupon and price to current yield, yield to maturity, spread and expected yield, and its duration and price change for a move in yield (Chapters 2 to 4).</t>
        </is>
      </c>
    </row>
    <row r="9" ht="15" customHeight="1">
      <c r="B9" s="3" t="inlineStr">
        <is>
          <t>3. Fee stack: one leveraged fund or BDC from the yield on its loans to the return left for you (Chapters 10, 11 and 13).</t>
        </is>
      </c>
    </row>
    <row r="10" ht="30" customHeight="1">
      <c r="B10" s="3" t="inlineStr">
        <is>
          <t>4. Quarterly review: coverage, NAV and discount of each vehicle quarter by quarter, against the triggers you set in advance (Chapter 18).</t>
        </is>
      </c>
    </row>
    <row r="11" ht="15" customHeight="1">
      <c r="B11" s="3" t="inlineStr">
        <is>
          <t>5. Checks: counts the inputs still empty and confirms that no formula returns an error.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N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26" customWidth="1" min="3" max="3"/>
    <col width="13" customWidth="1" min="4" max="4"/>
    <col width="9" customWidth="1" min="5" max="5"/>
    <col width="13" customWidth="1" min="6" max="6"/>
    <col width="12" customWidth="1" min="7" max="7"/>
    <col width="11" customWidth="1" min="8" max="8"/>
    <col width="11" customWidth="1" min="9" max="9"/>
    <col width="12" customWidth="1" min="10" max="10"/>
    <col width="12" customWidth="1" min="11" max="11"/>
    <col width="13" customWidth="1" min="12" max="12"/>
    <col width="13" customWidth="1" min="13" max="13"/>
    <col width="26" customWidth="1" min="14" max="14"/>
  </cols>
  <sheetData>
    <row r="1" ht="6" customHeight="1"/>
    <row r="2">
      <c r="B2" s="5" t="inlineStr">
        <is>
          <t>The line ledger: one row per line, displayed against expected</t>
        </is>
      </c>
    </row>
    <row r="3">
      <c r="B3" s="6" t="inlineStr">
        <is>
          <t>Expected yield = displayed yield - annual PD x (1 - recovery) - fees not already inside the displayed yield.</t>
        </is>
      </c>
    </row>
    <row r="5">
      <c r="C5" s="7" t="inlineStr">
        <is>
          <t>Portfolio cost</t>
        </is>
      </c>
      <c r="D5" s="8">
        <f>SUM(F11:F35)</f>
        <v/>
      </c>
    </row>
    <row r="6">
      <c r="C6" s="7" t="inlineStr">
        <is>
          <t>Displayed yield, cost-weighted</t>
        </is>
      </c>
      <c r="D6" s="9">
        <f>IF(SUM(F11:F35)=0,"",SUMPRODUCT(F11:F35,G11:G35)/SUM(F11:F35))</f>
        <v/>
      </c>
    </row>
    <row r="7">
      <c r="C7" s="7" t="inlineStr">
        <is>
          <t>Expected yield, cost-weighted</t>
        </is>
      </c>
      <c r="D7" s="9">
        <f>IF(SUM(F11:F35)=0,"",SUMPRODUCT(F11:F35,L11:L35)/SUM(F11:F35))</f>
        <v/>
      </c>
    </row>
    <row r="8">
      <c r="C8" s="7" t="inlineStr">
        <is>
          <t>Gap: displayed minus expected</t>
        </is>
      </c>
      <c r="D8" s="9">
        <f>IF(D6="","",D6-D7)</f>
        <v/>
      </c>
    </row>
    <row r="10" ht="32" customHeight="1">
      <c r="B10" s="10" t="inlineStr">
        <is>
          <t>#</t>
        </is>
      </c>
      <c r="C10" s="11" t="inlineStr">
        <is>
          <t>Line</t>
        </is>
      </c>
      <c r="D10" s="11" t="inlineStr">
        <is>
          <t>Sleeve</t>
        </is>
      </c>
      <c r="E10" s="11" t="inlineStr">
        <is>
          <t>Rating</t>
        </is>
      </c>
      <c r="F10" s="11" t="inlineStr">
        <is>
          <t>Cost</t>
        </is>
      </c>
      <c r="G10" s="11" t="inlineStr">
        <is>
          <t>Displayed yield</t>
        </is>
      </c>
      <c r="H10" s="11" t="inlineStr">
        <is>
          <t>Annual PD</t>
        </is>
      </c>
      <c r="I10" s="11" t="inlineStr">
        <is>
          <t>Recovery</t>
        </is>
      </c>
      <c r="J10" s="11" t="inlineStr">
        <is>
          <t>Expected loss</t>
        </is>
      </c>
      <c r="K10" s="11" t="inlineStr">
        <is>
          <t>Extra fees</t>
        </is>
      </c>
      <c r="L10" s="11" t="inlineStr">
        <is>
          <t>Expected yield</t>
        </is>
      </c>
      <c r="M10" s="11" t="inlineStr">
        <is>
          <t>Weight</t>
        </is>
      </c>
      <c r="N10" s="11" t="inlineStr">
        <is>
          <t>Notes</t>
        </is>
      </c>
    </row>
    <row r="11">
      <c r="B11" s="12" t="n">
        <v>1</v>
      </c>
      <c r="C11" s="13" t="n"/>
      <c r="D11" s="13" t="n"/>
      <c r="E11" s="14" t="n"/>
      <c r="F11" s="15" t="n"/>
      <c r="G11" s="16" t="n"/>
      <c r="H11" s="16" t="n"/>
      <c r="I11" s="17" t="n"/>
      <c r="J11" s="9">
        <f>IF(OR(H11="",I11=""),"",H11*(1-I11))</f>
        <v/>
      </c>
      <c r="K11" s="16" t="n"/>
      <c r="L11" s="9">
        <f>IF(G11="","",G11-N(J11)-N(K11))</f>
        <v/>
      </c>
      <c r="M11" s="18">
        <f>IF(OR(F11="",SUM(F11:F35)=0),"",F11/SUM(F11:F35))</f>
        <v/>
      </c>
      <c r="N11" s="13" t="n"/>
    </row>
    <row r="12">
      <c r="B12" s="12" t="n">
        <v>2</v>
      </c>
      <c r="C12" s="13" t="n"/>
      <c r="D12" s="13" t="n"/>
      <c r="E12" s="14" t="n"/>
      <c r="F12" s="15" t="n"/>
      <c r="G12" s="16" t="n"/>
      <c r="H12" s="16" t="n"/>
      <c r="I12" s="17" t="n"/>
      <c r="J12" s="9">
        <f>IF(OR(H12="",I12=""),"",H12*(1-I12))</f>
        <v/>
      </c>
      <c r="K12" s="16" t="n"/>
      <c r="L12" s="9">
        <f>IF(G12="","",G12-N(J12)-N(K12))</f>
        <v/>
      </c>
      <c r="M12" s="18">
        <f>IF(OR(F12="",SUM(F11:F35)=0),"",F12/SUM(F11:F35))</f>
        <v/>
      </c>
      <c r="N12" s="13" t="n"/>
    </row>
    <row r="13">
      <c r="B13" s="12" t="n">
        <v>3</v>
      </c>
      <c r="C13" s="13" t="n"/>
      <c r="D13" s="13" t="n"/>
      <c r="E13" s="14" t="n"/>
      <c r="F13" s="15" t="n"/>
      <c r="G13" s="16" t="n"/>
      <c r="H13" s="16" t="n"/>
      <c r="I13" s="17" t="n"/>
      <c r="J13" s="9">
        <f>IF(OR(H13="",I13=""),"",H13*(1-I13))</f>
        <v/>
      </c>
      <c r="K13" s="16" t="n"/>
      <c r="L13" s="9">
        <f>IF(G13="","",G13-N(J13)-N(K13))</f>
        <v/>
      </c>
      <c r="M13" s="18">
        <f>IF(OR(F13="",SUM(F11:F35)=0),"",F13/SUM(F11:F35))</f>
        <v/>
      </c>
      <c r="N13" s="13" t="n"/>
    </row>
    <row r="14">
      <c r="B14" s="12" t="n">
        <v>4</v>
      </c>
      <c r="C14" s="13" t="n"/>
      <c r="D14" s="13" t="n"/>
      <c r="E14" s="14" t="n"/>
      <c r="F14" s="15" t="n"/>
      <c r="G14" s="16" t="n"/>
      <c r="H14" s="16" t="n"/>
      <c r="I14" s="17" t="n"/>
      <c r="J14" s="9">
        <f>IF(OR(H14="",I14=""),"",H14*(1-I14))</f>
        <v/>
      </c>
      <c r="K14" s="16" t="n"/>
      <c r="L14" s="9">
        <f>IF(G14="","",G14-N(J14)-N(K14))</f>
        <v/>
      </c>
      <c r="M14" s="18">
        <f>IF(OR(F14="",SUM(F11:F35)=0),"",F14/SUM(F11:F35))</f>
        <v/>
      </c>
      <c r="N14" s="13" t="n"/>
    </row>
    <row r="15">
      <c r="B15" s="12" t="n">
        <v>5</v>
      </c>
      <c r="C15" s="13" t="n"/>
      <c r="D15" s="13" t="n"/>
      <c r="E15" s="14" t="n"/>
      <c r="F15" s="15" t="n"/>
      <c r="G15" s="16" t="n"/>
      <c r="H15" s="16" t="n"/>
      <c r="I15" s="17" t="n"/>
      <c r="J15" s="9">
        <f>IF(OR(H15="",I15=""),"",H15*(1-I15))</f>
        <v/>
      </c>
      <c r="K15" s="16" t="n"/>
      <c r="L15" s="9">
        <f>IF(G15="","",G15-N(J15)-N(K15))</f>
        <v/>
      </c>
      <c r="M15" s="18">
        <f>IF(OR(F15="",SUM(F11:F35)=0),"",F15/SUM(F11:F35))</f>
        <v/>
      </c>
      <c r="N15" s="13" t="n"/>
    </row>
    <row r="16">
      <c r="B16" s="12" t="n">
        <v>6</v>
      </c>
      <c r="C16" s="13" t="n"/>
      <c r="D16" s="13" t="n"/>
      <c r="E16" s="14" t="n"/>
      <c r="F16" s="15" t="n"/>
      <c r="G16" s="16" t="n"/>
      <c r="H16" s="16" t="n"/>
      <c r="I16" s="17" t="n"/>
      <c r="J16" s="9">
        <f>IF(OR(H16="",I16=""),"",H16*(1-I16))</f>
        <v/>
      </c>
      <c r="K16" s="16" t="n"/>
      <c r="L16" s="9">
        <f>IF(G16="","",G16-N(J16)-N(K16))</f>
        <v/>
      </c>
      <c r="M16" s="18">
        <f>IF(OR(F16="",SUM(F11:F35)=0),"",F16/SUM(F11:F35))</f>
        <v/>
      </c>
      <c r="N16" s="13" t="n"/>
    </row>
    <row r="17">
      <c r="B17" s="12" t="n">
        <v>7</v>
      </c>
      <c r="C17" s="13" t="n"/>
      <c r="D17" s="13" t="n"/>
      <c r="E17" s="14" t="n"/>
      <c r="F17" s="15" t="n"/>
      <c r="G17" s="16" t="n"/>
      <c r="H17" s="16" t="n"/>
      <c r="I17" s="17" t="n"/>
      <c r="J17" s="9">
        <f>IF(OR(H17="",I17=""),"",H17*(1-I17))</f>
        <v/>
      </c>
      <c r="K17" s="16" t="n"/>
      <c r="L17" s="9">
        <f>IF(G17="","",G17-N(J17)-N(K17))</f>
        <v/>
      </c>
      <c r="M17" s="18">
        <f>IF(OR(F17="",SUM(F11:F35)=0),"",F17/SUM(F11:F35))</f>
        <v/>
      </c>
      <c r="N17" s="13" t="n"/>
    </row>
    <row r="18">
      <c r="B18" s="12" t="n">
        <v>8</v>
      </c>
      <c r="C18" s="13" t="n"/>
      <c r="D18" s="13" t="n"/>
      <c r="E18" s="14" t="n"/>
      <c r="F18" s="15" t="n"/>
      <c r="G18" s="16" t="n"/>
      <c r="H18" s="16" t="n"/>
      <c r="I18" s="17" t="n"/>
      <c r="J18" s="9">
        <f>IF(OR(H18="",I18=""),"",H18*(1-I18))</f>
        <v/>
      </c>
      <c r="K18" s="16" t="n"/>
      <c r="L18" s="9">
        <f>IF(G18="","",G18-N(J18)-N(K18))</f>
        <v/>
      </c>
      <c r="M18" s="18">
        <f>IF(OR(F18="",SUM(F11:F35)=0),"",F18/SUM(F11:F35))</f>
        <v/>
      </c>
      <c r="N18" s="13" t="n"/>
    </row>
    <row r="19">
      <c r="B19" s="12" t="n">
        <v>9</v>
      </c>
      <c r="C19" s="13" t="n"/>
      <c r="D19" s="13" t="n"/>
      <c r="E19" s="14" t="n"/>
      <c r="F19" s="15" t="n"/>
      <c r="G19" s="16" t="n"/>
      <c r="H19" s="16" t="n"/>
      <c r="I19" s="17" t="n"/>
      <c r="J19" s="9">
        <f>IF(OR(H19="",I19=""),"",H19*(1-I19))</f>
        <v/>
      </c>
      <c r="K19" s="16" t="n"/>
      <c r="L19" s="9">
        <f>IF(G19="","",G19-N(J19)-N(K19))</f>
        <v/>
      </c>
      <c r="M19" s="18">
        <f>IF(OR(F19="",SUM(F11:F35)=0),"",F19/SUM(F11:F35))</f>
        <v/>
      </c>
      <c r="N19" s="13" t="n"/>
    </row>
    <row r="20">
      <c r="B20" s="12" t="n">
        <v>10</v>
      </c>
      <c r="C20" s="13" t="n"/>
      <c r="D20" s="13" t="n"/>
      <c r="E20" s="14" t="n"/>
      <c r="F20" s="15" t="n"/>
      <c r="G20" s="16" t="n"/>
      <c r="H20" s="16" t="n"/>
      <c r="I20" s="17" t="n"/>
      <c r="J20" s="9">
        <f>IF(OR(H20="",I20=""),"",H20*(1-I20))</f>
        <v/>
      </c>
      <c r="K20" s="16" t="n"/>
      <c r="L20" s="9">
        <f>IF(G20="","",G20-N(J20)-N(K20))</f>
        <v/>
      </c>
      <c r="M20" s="18">
        <f>IF(OR(F20="",SUM(F11:F35)=0),"",F20/SUM(F11:F35))</f>
        <v/>
      </c>
      <c r="N20" s="13" t="n"/>
    </row>
    <row r="21">
      <c r="B21" s="12" t="n">
        <v>11</v>
      </c>
      <c r="C21" s="13" t="n"/>
      <c r="D21" s="13" t="n"/>
      <c r="E21" s="14" t="n"/>
      <c r="F21" s="15" t="n"/>
      <c r="G21" s="16" t="n"/>
      <c r="H21" s="16" t="n"/>
      <c r="I21" s="17" t="n"/>
      <c r="J21" s="9">
        <f>IF(OR(H21="",I21=""),"",H21*(1-I21))</f>
        <v/>
      </c>
      <c r="K21" s="16" t="n"/>
      <c r="L21" s="9">
        <f>IF(G21="","",G21-N(J21)-N(K21))</f>
        <v/>
      </c>
      <c r="M21" s="18">
        <f>IF(OR(F21="",SUM(F11:F35)=0),"",F21/SUM(F11:F35))</f>
        <v/>
      </c>
      <c r="N21" s="13" t="n"/>
    </row>
    <row r="22">
      <c r="B22" s="12" t="n">
        <v>12</v>
      </c>
      <c r="C22" s="13" t="n"/>
      <c r="D22" s="13" t="n"/>
      <c r="E22" s="14" t="n"/>
      <c r="F22" s="15" t="n"/>
      <c r="G22" s="16" t="n"/>
      <c r="H22" s="16" t="n"/>
      <c r="I22" s="17" t="n"/>
      <c r="J22" s="9">
        <f>IF(OR(H22="",I22=""),"",H22*(1-I22))</f>
        <v/>
      </c>
      <c r="K22" s="16" t="n"/>
      <c r="L22" s="9">
        <f>IF(G22="","",G22-N(J22)-N(K22))</f>
        <v/>
      </c>
      <c r="M22" s="18">
        <f>IF(OR(F22="",SUM(F11:F35)=0),"",F22/SUM(F11:F35))</f>
        <v/>
      </c>
      <c r="N22" s="13" t="n"/>
    </row>
    <row r="23">
      <c r="B23" s="12" t="n">
        <v>13</v>
      </c>
      <c r="C23" s="13" t="n"/>
      <c r="D23" s="13" t="n"/>
      <c r="E23" s="14" t="n"/>
      <c r="F23" s="15" t="n"/>
      <c r="G23" s="16" t="n"/>
      <c r="H23" s="16" t="n"/>
      <c r="I23" s="17" t="n"/>
      <c r="J23" s="9">
        <f>IF(OR(H23="",I23=""),"",H23*(1-I23))</f>
        <v/>
      </c>
      <c r="K23" s="16" t="n"/>
      <c r="L23" s="9">
        <f>IF(G23="","",G23-N(J23)-N(K23))</f>
        <v/>
      </c>
      <c r="M23" s="18">
        <f>IF(OR(F23="",SUM(F11:F35)=0),"",F23/SUM(F11:F35))</f>
        <v/>
      </c>
      <c r="N23" s="13" t="n"/>
    </row>
    <row r="24">
      <c r="B24" s="12" t="n">
        <v>14</v>
      </c>
      <c r="C24" s="13" t="n"/>
      <c r="D24" s="13" t="n"/>
      <c r="E24" s="14" t="n"/>
      <c r="F24" s="15" t="n"/>
      <c r="G24" s="16" t="n"/>
      <c r="H24" s="16" t="n"/>
      <c r="I24" s="17" t="n"/>
      <c r="J24" s="9">
        <f>IF(OR(H24="",I24=""),"",H24*(1-I24))</f>
        <v/>
      </c>
      <c r="K24" s="16" t="n"/>
      <c r="L24" s="9">
        <f>IF(G24="","",G24-N(J24)-N(K24))</f>
        <v/>
      </c>
      <c r="M24" s="18">
        <f>IF(OR(F24="",SUM(F11:F35)=0),"",F24/SUM(F11:F35))</f>
        <v/>
      </c>
      <c r="N24" s="13" t="n"/>
    </row>
    <row r="25">
      <c r="B25" s="12" t="n">
        <v>15</v>
      </c>
      <c r="C25" s="13" t="n"/>
      <c r="D25" s="13" t="n"/>
      <c r="E25" s="14" t="n"/>
      <c r="F25" s="15" t="n"/>
      <c r="G25" s="16" t="n"/>
      <c r="H25" s="16" t="n"/>
      <c r="I25" s="17" t="n"/>
      <c r="J25" s="9">
        <f>IF(OR(H25="",I25=""),"",H25*(1-I25))</f>
        <v/>
      </c>
      <c r="K25" s="16" t="n"/>
      <c r="L25" s="9">
        <f>IF(G25="","",G25-N(J25)-N(K25))</f>
        <v/>
      </c>
      <c r="M25" s="18">
        <f>IF(OR(F25="",SUM(F11:F35)=0),"",F25/SUM(F11:F35))</f>
        <v/>
      </c>
      <c r="N25" s="13" t="n"/>
    </row>
    <row r="26">
      <c r="B26" s="12" t="n">
        <v>16</v>
      </c>
      <c r="C26" s="13" t="n"/>
      <c r="D26" s="13" t="n"/>
      <c r="E26" s="14" t="n"/>
      <c r="F26" s="15" t="n"/>
      <c r="G26" s="16" t="n"/>
      <c r="H26" s="16" t="n"/>
      <c r="I26" s="17" t="n"/>
      <c r="J26" s="9">
        <f>IF(OR(H26="",I26=""),"",H26*(1-I26))</f>
        <v/>
      </c>
      <c r="K26" s="16" t="n"/>
      <c r="L26" s="9">
        <f>IF(G26="","",G26-N(J26)-N(K26))</f>
        <v/>
      </c>
      <c r="M26" s="18">
        <f>IF(OR(F26="",SUM(F11:F35)=0),"",F26/SUM(F11:F35))</f>
        <v/>
      </c>
      <c r="N26" s="13" t="n"/>
    </row>
    <row r="27">
      <c r="B27" s="12" t="n">
        <v>17</v>
      </c>
      <c r="C27" s="13" t="n"/>
      <c r="D27" s="13" t="n"/>
      <c r="E27" s="14" t="n"/>
      <c r="F27" s="15" t="n"/>
      <c r="G27" s="16" t="n"/>
      <c r="H27" s="16" t="n"/>
      <c r="I27" s="17" t="n"/>
      <c r="J27" s="9">
        <f>IF(OR(H27="",I27=""),"",H27*(1-I27))</f>
        <v/>
      </c>
      <c r="K27" s="16" t="n"/>
      <c r="L27" s="9">
        <f>IF(G27="","",G27-N(J27)-N(K27))</f>
        <v/>
      </c>
      <c r="M27" s="18">
        <f>IF(OR(F27="",SUM(F11:F35)=0),"",F27/SUM(F11:F35))</f>
        <v/>
      </c>
      <c r="N27" s="13" t="n"/>
    </row>
    <row r="28">
      <c r="B28" s="12" t="n">
        <v>18</v>
      </c>
      <c r="C28" s="13" t="n"/>
      <c r="D28" s="13" t="n"/>
      <c r="E28" s="14" t="n"/>
      <c r="F28" s="15" t="n"/>
      <c r="G28" s="16" t="n"/>
      <c r="H28" s="16" t="n"/>
      <c r="I28" s="17" t="n"/>
      <c r="J28" s="9">
        <f>IF(OR(H28="",I28=""),"",H28*(1-I28))</f>
        <v/>
      </c>
      <c r="K28" s="16" t="n"/>
      <c r="L28" s="9">
        <f>IF(G28="","",G28-N(J28)-N(K28))</f>
        <v/>
      </c>
      <c r="M28" s="18">
        <f>IF(OR(F28="",SUM(F11:F35)=0),"",F28/SUM(F11:F35))</f>
        <v/>
      </c>
      <c r="N28" s="13" t="n"/>
    </row>
    <row r="29">
      <c r="B29" s="12" t="n">
        <v>19</v>
      </c>
      <c r="C29" s="13" t="n"/>
      <c r="D29" s="13" t="n"/>
      <c r="E29" s="14" t="n"/>
      <c r="F29" s="15" t="n"/>
      <c r="G29" s="16" t="n"/>
      <c r="H29" s="16" t="n"/>
      <c r="I29" s="17" t="n"/>
      <c r="J29" s="9">
        <f>IF(OR(H29="",I29=""),"",H29*(1-I29))</f>
        <v/>
      </c>
      <c r="K29" s="16" t="n"/>
      <c r="L29" s="9">
        <f>IF(G29="","",G29-N(J29)-N(K29))</f>
        <v/>
      </c>
      <c r="M29" s="18">
        <f>IF(OR(F29="",SUM(F11:F35)=0),"",F29/SUM(F11:F35))</f>
        <v/>
      </c>
      <c r="N29" s="13" t="n"/>
    </row>
    <row r="30">
      <c r="B30" s="12" t="n">
        <v>20</v>
      </c>
      <c r="C30" s="13" t="n"/>
      <c r="D30" s="13" t="n"/>
      <c r="E30" s="14" t="n"/>
      <c r="F30" s="15" t="n"/>
      <c r="G30" s="16" t="n"/>
      <c r="H30" s="16" t="n"/>
      <c r="I30" s="17" t="n"/>
      <c r="J30" s="9">
        <f>IF(OR(H30="",I30=""),"",H30*(1-I30))</f>
        <v/>
      </c>
      <c r="K30" s="16" t="n"/>
      <c r="L30" s="9">
        <f>IF(G30="","",G30-N(J30)-N(K30))</f>
        <v/>
      </c>
      <c r="M30" s="18">
        <f>IF(OR(F30="",SUM(F11:F35)=0),"",F30/SUM(F11:F35))</f>
        <v/>
      </c>
      <c r="N30" s="13" t="n"/>
    </row>
    <row r="31">
      <c r="B31" s="12" t="n">
        <v>21</v>
      </c>
      <c r="C31" s="13" t="n"/>
      <c r="D31" s="13" t="n"/>
      <c r="E31" s="14" t="n"/>
      <c r="F31" s="15" t="n"/>
      <c r="G31" s="16" t="n"/>
      <c r="H31" s="16" t="n"/>
      <c r="I31" s="17" t="n"/>
      <c r="J31" s="9">
        <f>IF(OR(H31="",I31=""),"",H31*(1-I31))</f>
        <v/>
      </c>
      <c r="K31" s="16" t="n"/>
      <c r="L31" s="9">
        <f>IF(G31="","",G31-N(J31)-N(K31))</f>
        <v/>
      </c>
      <c r="M31" s="18">
        <f>IF(OR(F31="",SUM(F11:F35)=0),"",F31/SUM(F11:F35))</f>
        <v/>
      </c>
      <c r="N31" s="13" t="n"/>
    </row>
    <row r="32">
      <c r="B32" s="12" t="n">
        <v>22</v>
      </c>
      <c r="C32" s="13" t="n"/>
      <c r="D32" s="13" t="n"/>
      <c r="E32" s="14" t="n"/>
      <c r="F32" s="15" t="n"/>
      <c r="G32" s="16" t="n"/>
      <c r="H32" s="16" t="n"/>
      <c r="I32" s="17" t="n"/>
      <c r="J32" s="9">
        <f>IF(OR(H32="",I32=""),"",H32*(1-I32))</f>
        <v/>
      </c>
      <c r="K32" s="16" t="n"/>
      <c r="L32" s="9">
        <f>IF(G32="","",G32-N(J32)-N(K32))</f>
        <v/>
      </c>
      <c r="M32" s="18">
        <f>IF(OR(F32="",SUM(F11:F35)=0),"",F32/SUM(F11:F35))</f>
        <v/>
      </c>
      <c r="N32" s="13" t="n"/>
    </row>
    <row r="33">
      <c r="B33" s="12" t="n">
        <v>23</v>
      </c>
      <c r="C33" s="13" t="n"/>
      <c r="D33" s="13" t="n"/>
      <c r="E33" s="14" t="n"/>
      <c r="F33" s="15" t="n"/>
      <c r="G33" s="16" t="n"/>
      <c r="H33" s="16" t="n"/>
      <c r="I33" s="17" t="n"/>
      <c r="J33" s="9">
        <f>IF(OR(H33="",I33=""),"",H33*(1-I33))</f>
        <v/>
      </c>
      <c r="K33" s="16" t="n"/>
      <c r="L33" s="9">
        <f>IF(G33="","",G33-N(J33)-N(K33))</f>
        <v/>
      </c>
      <c r="M33" s="18">
        <f>IF(OR(F33="",SUM(F11:F35)=0),"",F33/SUM(F11:F35))</f>
        <v/>
      </c>
      <c r="N33" s="13" t="n"/>
    </row>
    <row r="34">
      <c r="B34" s="12" t="n">
        <v>24</v>
      </c>
      <c r="C34" s="13" t="n"/>
      <c r="D34" s="13" t="n"/>
      <c r="E34" s="14" t="n"/>
      <c r="F34" s="15" t="n"/>
      <c r="G34" s="16" t="n"/>
      <c r="H34" s="16" t="n"/>
      <c r="I34" s="17" t="n"/>
      <c r="J34" s="9">
        <f>IF(OR(H34="",I34=""),"",H34*(1-I34))</f>
        <v/>
      </c>
      <c r="K34" s="16" t="n"/>
      <c r="L34" s="9">
        <f>IF(G34="","",G34-N(J34)-N(K34))</f>
        <v/>
      </c>
      <c r="M34" s="18">
        <f>IF(OR(F34="",SUM(F11:F35)=0),"",F34/SUM(F11:F35))</f>
        <v/>
      </c>
      <c r="N34" s="13" t="n"/>
    </row>
    <row r="35">
      <c r="B35" s="12" t="n">
        <v>25</v>
      </c>
      <c r="C35" s="13" t="n"/>
      <c r="D35" s="13" t="n"/>
      <c r="E35" s="14" t="n"/>
      <c r="F35" s="15" t="n"/>
      <c r="G35" s="16" t="n"/>
      <c r="H35" s="16" t="n"/>
      <c r="I35" s="17" t="n"/>
      <c r="J35" s="9">
        <f>IF(OR(H35="",I35=""),"",H35*(1-I35))</f>
        <v/>
      </c>
      <c r="K35" s="16" t="n"/>
      <c r="L35" s="9">
        <f>IF(G35="","",G35-N(J35)-N(K35))</f>
        <v/>
      </c>
      <c r="M35" s="18">
        <f>IF(OR(F35="",SUM(F11:F35)=0),"",F35/SUM(F11:F35))</f>
        <v/>
      </c>
      <c r="N35" s="13" t="n"/>
    </row>
    <row r="37">
      <c r="B37" s="6" t="inlineStr">
        <is>
          <t>For a fund or a BDC, put in Expected loss the fund's own loss rate on NAV (not a rating PD), and in Extra fees only what is not already out of the distribution (an adviser's wrap, for example).</t>
        </is>
      </c>
    </row>
  </sheetData>
  <dataValidations count="1">
    <dataValidation sqref="D11:D35" showDropDown="0" showInputMessage="0" showErrorMessage="0" allowBlank="1" type="list">
      <formula1>"IG,HY,Loan fund,CLO,BDC,Interval fund,Reserve,Other"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8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4" customWidth="1" min="3" max="3"/>
    <col width="40" customWidth="1" min="4" max="4"/>
  </cols>
  <sheetData>
    <row r="1" ht="6" customHeight="1"/>
    <row r="2">
      <c r="B2" s="5" t="inlineStr">
        <is>
          <t>The yield bridge: one bond from the screen to the expected yield</t>
        </is>
      </c>
    </row>
    <row r="3">
      <c r="B3" s="6" t="inlineStr">
        <is>
          <t>Semiannual coupons, bought on a coupon date. Duration from the cash flows below.</t>
        </is>
      </c>
    </row>
    <row r="5">
      <c r="B5" s="7" t="inlineStr">
        <is>
          <t>Coupon (annual)</t>
        </is>
      </c>
      <c r="C5" s="16" t="n"/>
    </row>
    <row r="6">
      <c r="B6" s="7" t="inlineStr">
        <is>
          <t>Price (per 100)</t>
        </is>
      </c>
      <c r="C6" s="19" t="n"/>
    </row>
    <row r="7">
      <c r="B7" s="7" t="inlineStr">
        <is>
          <t>Years to maturity</t>
        </is>
      </c>
      <c r="C7" s="20" t="n"/>
    </row>
    <row r="8">
      <c r="B8" s="7" t="inlineStr">
        <is>
          <t>Risk-free rate (Treasury of similar life)</t>
        </is>
      </c>
      <c r="C8" s="16" t="n"/>
    </row>
    <row r="9">
      <c r="B9" s="7" t="inlineStr">
        <is>
          <t>Annual probability of default (your assumption)</t>
        </is>
      </c>
      <c r="C9" s="16" t="n"/>
    </row>
    <row r="10">
      <c r="B10" s="7" t="inlineStr">
        <is>
          <t>Recovery if it defaults (your assumption)</t>
        </is>
      </c>
      <c r="C10" s="17" t="n"/>
    </row>
    <row r="11">
      <c r="B11" s="7" t="inlineStr">
        <is>
          <t>Yield change to test</t>
        </is>
      </c>
      <c r="C11" s="16" t="n"/>
    </row>
    <row r="13">
      <c r="B13" s="7" t="inlineStr">
        <is>
          <t>Current yield (coupon / price)</t>
        </is>
      </c>
      <c r="C13" s="9">
        <f>IF(OR(C5="",C6="",C7=""),"",C5/(C6/100))</f>
        <v/>
      </c>
    </row>
    <row r="14">
      <c r="B14" s="21" t="inlineStr">
        <is>
          <t>Yield to maturity</t>
        </is>
      </c>
      <c r="C14" s="22">
        <f>IF(OR(C5="",C6="",C7=""),"",2*RATE((C7*2),C5*100/2,-C6,100))</f>
        <v/>
      </c>
    </row>
    <row r="15">
      <c r="B15" s="7" t="inlineStr">
        <is>
          <t>Pull to par (YTM minus current yield)</t>
        </is>
      </c>
      <c r="C15" s="9">
        <f>IF(C14="","",C14-C13)</f>
        <v/>
      </c>
    </row>
    <row r="16">
      <c r="B16" s="7" t="inlineStr">
        <is>
          <t>Spread over the risk-free rate</t>
        </is>
      </c>
      <c r="C16" s="9">
        <f>IF(OR(C14="",C8=""),"",C14-C8)</f>
        <v/>
      </c>
    </row>
    <row r="17">
      <c r="B17" s="7" t="inlineStr">
        <is>
          <t>Expected loss a year: PD x (1 - recovery)</t>
        </is>
      </c>
      <c r="C17" s="9">
        <f>IF(OR(C9="",C10=""),"",C9*(1-C10))</f>
        <v/>
      </c>
    </row>
    <row r="18">
      <c r="B18" s="21" t="inlineStr">
        <is>
          <t>Expected yield: YTM - expected loss</t>
        </is>
      </c>
      <c r="C18" s="22">
        <f>IF(OR(C14="",C17=""),"",C14-C17)</f>
        <v/>
      </c>
    </row>
    <row r="19">
      <c r="B19" s="7" t="inlineStr">
        <is>
          <t>Break-even PD against the risk-free rate</t>
        </is>
      </c>
      <c r="C19" s="9">
        <f>IF(OR(C16="",C10=""),"",C16/(1-C10))</f>
        <v/>
      </c>
    </row>
    <row r="20">
      <c r="B20" s="7" t="inlineStr">
        <is>
          <t>Modified duration (years)</t>
        </is>
      </c>
      <c r="C20" s="23">
        <f>IF(C14="","",SUMPRODUCT(C27:C86,E27:E86)/C6/2/(1+C14/2))</f>
        <v/>
      </c>
    </row>
    <row r="21">
      <c r="B21" s="7" t="inlineStr">
        <is>
          <t>Price after the yield change</t>
        </is>
      </c>
      <c r="C21" s="23">
        <f>IF(OR(C14="",C11=""),"",PV((C14+C11)/2,(C7*2),-C5*100/2,-100))</f>
        <v/>
      </c>
    </row>
    <row r="22">
      <c r="B22" s="7" t="inlineStr">
        <is>
          <t>Price change</t>
        </is>
      </c>
      <c r="C22" s="9">
        <f>IF(C21="","",C21/C6-1)</f>
        <v/>
      </c>
    </row>
    <row r="23">
      <c r="B23" s="7" t="inlineStr">
        <is>
          <t>Duration estimate of the change</t>
        </is>
      </c>
      <c r="C23" s="9">
        <f>IF(C20="","",-C20*C11)</f>
        <v/>
      </c>
    </row>
    <row r="26">
      <c r="B26" s="10" t="inlineStr">
        <is>
          <t>Period (half-year)</t>
        </is>
      </c>
      <c r="C26" s="11" t="inlineStr">
        <is>
          <t>Period</t>
        </is>
      </c>
      <c r="D26" s="11" t="inlineStr">
        <is>
          <t>Cash flow per 100</t>
        </is>
      </c>
      <c r="E26" s="11" t="inlineStr">
        <is>
          <t>Present value</t>
        </is>
      </c>
    </row>
    <row r="27">
      <c r="B27" s="7" t="inlineStr">
        <is>
          <t>Half-year 1</t>
        </is>
      </c>
      <c r="C27" s="24" t="n">
        <v>1</v>
      </c>
      <c r="D27" s="23">
        <f>IF(OR(OR(C5="",C6="",C7=""),C27&gt;(C7*2)),0,C5*100/2+IF(C27=(C7*2),100,0))</f>
        <v/>
      </c>
      <c r="E27" s="25">
        <f>IF(C14="",0,D27/(1+C14/2)^C27)</f>
        <v/>
      </c>
    </row>
    <row r="28">
      <c r="B28" s="7" t="inlineStr">
        <is>
          <t>Half-year 2</t>
        </is>
      </c>
      <c r="C28" s="24" t="n">
        <v>2</v>
      </c>
      <c r="D28" s="23">
        <f>IF(OR(OR(C5="",C6="",C7=""),C28&gt;(C7*2)),0,C5*100/2+IF(C28=(C7*2),100,0))</f>
        <v/>
      </c>
      <c r="E28" s="25">
        <f>IF(C14="",0,D28/(1+C14/2)^C28)</f>
        <v/>
      </c>
    </row>
    <row r="29">
      <c r="B29" s="7" t="inlineStr">
        <is>
          <t>Half-year 3</t>
        </is>
      </c>
      <c r="C29" s="24" t="n">
        <v>3</v>
      </c>
      <c r="D29" s="23">
        <f>IF(OR(OR(C5="",C6="",C7=""),C29&gt;(C7*2)),0,C5*100/2+IF(C29=(C7*2),100,0))</f>
        <v/>
      </c>
      <c r="E29" s="25">
        <f>IF(C14="",0,D29/(1+C14/2)^C29)</f>
        <v/>
      </c>
    </row>
    <row r="30">
      <c r="B30" s="7" t="inlineStr">
        <is>
          <t>Half-year 4</t>
        </is>
      </c>
      <c r="C30" s="24" t="n">
        <v>4</v>
      </c>
      <c r="D30" s="23">
        <f>IF(OR(OR(C5="",C6="",C7=""),C30&gt;(C7*2)),0,C5*100/2+IF(C30=(C7*2),100,0))</f>
        <v/>
      </c>
      <c r="E30" s="25">
        <f>IF(C14="",0,D30/(1+C14/2)^C30)</f>
        <v/>
      </c>
    </row>
    <row r="31">
      <c r="B31" s="7" t="inlineStr">
        <is>
          <t>Half-year 5</t>
        </is>
      </c>
      <c r="C31" s="24" t="n">
        <v>5</v>
      </c>
      <c r="D31" s="23">
        <f>IF(OR(OR(C5="",C6="",C7=""),C31&gt;(C7*2)),0,C5*100/2+IF(C31=(C7*2),100,0))</f>
        <v/>
      </c>
      <c r="E31" s="25">
        <f>IF(C14="",0,D31/(1+C14/2)^C31)</f>
        <v/>
      </c>
    </row>
    <row r="32">
      <c r="B32" s="7" t="inlineStr">
        <is>
          <t>Half-year 6</t>
        </is>
      </c>
      <c r="C32" s="24" t="n">
        <v>6</v>
      </c>
      <c r="D32" s="23">
        <f>IF(OR(OR(C5="",C6="",C7=""),C32&gt;(C7*2)),0,C5*100/2+IF(C32=(C7*2),100,0))</f>
        <v/>
      </c>
      <c r="E32" s="25">
        <f>IF(C14="",0,D32/(1+C14/2)^C32)</f>
        <v/>
      </c>
    </row>
    <row r="33">
      <c r="B33" s="7" t="inlineStr">
        <is>
          <t>Half-year 7</t>
        </is>
      </c>
      <c r="C33" s="24" t="n">
        <v>7</v>
      </c>
      <c r="D33" s="23">
        <f>IF(OR(OR(C5="",C6="",C7=""),C33&gt;(C7*2)),0,C5*100/2+IF(C33=(C7*2),100,0))</f>
        <v/>
      </c>
      <c r="E33" s="25">
        <f>IF(C14="",0,D33/(1+C14/2)^C33)</f>
        <v/>
      </c>
    </row>
    <row r="34">
      <c r="B34" s="7" t="inlineStr">
        <is>
          <t>Half-year 8</t>
        </is>
      </c>
      <c r="C34" s="24" t="n">
        <v>8</v>
      </c>
      <c r="D34" s="23">
        <f>IF(OR(OR(C5="",C6="",C7=""),C34&gt;(C7*2)),0,C5*100/2+IF(C34=(C7*2),100,0))</f>
        <v/>
      </c>
      <c r="E34" s="25">
        <f>IF(C14="",0,D34/(1+C14/2)^C34)</f>
        <v/>
      </c>
    </row>
    <row r="35">
      <c r="B35" s="7" t="inlineStr">
        <is>
          <t>Half-year 9</t>
        </is>
      </c>
      <c r="C35" s="24" t="n">
        <v>9</v>
      </c>
      <c r="D35" s="23">
        <f>IF(OR(OR(C5="",C6="",C7=""),C35&gt;(C7*2)),0,C5*100/2+IF(C35=(C7*2),100,0))</f>
        <v/>
      </c>
      <c r="E35" s="25">
        <f>IF(C14="",0,D35/(1+C14/2)^C35)</f>
        <v/>
      </c>
    </row>
    <row r="36">
      <c r="B36" s="7" t="inlineStr">
        <is>
          <t>Half-year 10</t>
        </is>
      </c>
      <c r="C36" s="24" t="n">
        <v>10</v>
      </c>
      <c r="D36" s="23">
        <f>IF(OR(OR(C5="",C6="",C7=""),C36&gt;(C7*2)),0,C5*100/2+IF(C36=(C7*2),100,0))</f>
        <v/>
      </c>
      <c r="E36" s="25">
        <f>IF(C14="",0,D36/(1+C14/2)^C36)</f>
        <v/>
      </c>
    </row>
    <row r="37">
      <c r="B37" s="7" t="inlineStr">
        <is>
          <t>Half-year 11</t>
        </is>
      </c>
      <c r="C37" s="24" t="n">
        <v>11</v>
      </c>
      <c r="D37" s="23">
        <f>IF(OR(OR(C5="",C6="",C7=""),C37&gt;(C7*2)),0,C5*100/2+IF(C37=(C7*2),100,0))</f>
        <v/>
      </c>
      <c r="E37" s="25">
        <f>IF(C14="",0,D37/(1+C14/2)^C37)</f>
        <v/>
      </c>
    </row>
    <row r="38">
      <c r="B38" s="7" t="inlineStr">
        <is>
          <t>Half-year 12</t>
        </is>
      </c>
      <c r="C38" s="24" t="n">
        <v>12</v>
      </c>
      <c r="D38" s="23">
        <f>IF(OR(OR(C5="",C6="",C7=""),C38&gt;(C7*2)),0,C5*100/2+IF(C38=(C7*2),100,0))</f>
        <v/>
      </c>
      <c r="E38" s="25">
        <f>IF(C14="",0,D38/(1+C14/2)^C38)</f>
        <v/>
      </c>
    </row>
    <row r="39">
      <c r="B39" s="7" t="inlineStr">
        <is>
          <t>Half-year 13</t>
        </is>
      </c>
      <c r="C39" s="24" t="n">
        <v>13</v>
      </c>
      <c r="D39" s="23">
        <f>IF(OR(OR(C5="",C6="",C7=""),C39&gt;(C7*2)),0,C5*100/2+IF(C39=(C7*2),100,0))</f>
        <v/>
      </c>
      <c r="E39" s="25">
        <f>IF(C14="",0,D39/(1+C14/2)^C39)</f>
        <v/>
      </c>
    </row>
    <row r="40">
      <c r="B40" s="7" t="inlineStr">
        <is>
          <t>Half-year 14</t>
        </is>
      </c>
      <c r="C40" s="24" t="n">
        <v>14</v>
      </c>
      <c r="D40" s="23">
        <f>IF(OR(OR(C5="",C6="",C7=""),C40&gt;(C7*2)),0,C5*100/2+IF(C40=(C7*2),100,0))</f>
        <v/>
      </c>
      <c r="E40" s="25">
        <f>IF(C14="",0,D40/(1+C14/2)^C40)</f>
        <v/>
      </c>
    </row>
    <row r="41">
      <c r="B41" s="7" t="inlineStr">
        <is>
          <t>Half-year 15</t>
        </is>
      </c>
      <c r="C41" s="24" t="n">
        <v>15</v>
      </c>
      <c r="D41" s="23">
        <f>IF(OR(OR(C5="",C6="",C7=""),C41&gt;(C7*2)),0,C5*100/2+IF(C41=(C7*2),100,0))</f>
        <v/>
      </c>
      <c r="E41" s="25">
        <f>IF(C14="",0,D41/(1+C14/2)^C41)</f>
        <v/>
      </c>
    </row>
    <row r="42">
      <c r="B42" s="7" t="inlineStr">
        <is>
          <t>Half-year 16</t>
        </is>
      </c>
      <c r="C42" s="24" t="n">
        <v>16</v>
      </c>
      <c r="D42" s="23">
        <f>IF(OR(OR(C5="",C6="",C7=""),C42&gt;(C7*2)),0,C5*100/2+IF(C42=(C7*2),100,0))</f>
        <v/>
      </c>
      <c r="E42" s="25">
        <f>IF(C14="",0,D42/(1+C14/2)^C42)</f>
        <v/>
      </c>
    </row>
    <row r="43">
      <c r="B43" s="7" t="inlineStr">
        <is>
          <t>Half-year 17</t>
        </is>
      </c>
      <c r="C43" s="24" t="n">
        <v>17</v>
      </c>
      <c r="D43" s="23">
        <f>IF(OR(OR(C5="",C6="",C7=""),C43&gt;(C7*2)),0,C5*100/2+IF(C43=(C7*2),100,0))</f>
        <v/>
      </c>
      <c r="E43" s="25">
        <f>IF(C14="",0,D43/(1+C14/2)^C43)</f>
        <v/>
      </c>
    </row>
    <row r="44">
      <c r="B44" s="7" t="inlineStr">
        <is>
          <t>Half-year 18</t>
        </is>
      </c>
      <c r="C44" s="24" t="n">
        <v>18</v>
      </c>
      <c r="D44" s="23">
        <f>IF(OR(OR(C5="",C6="",C7=""),C44&gt;(C7*2)),0,C5*100/2+IF(C44=(C7*2),100,0))</f>
        <v/>
      </c>
      <c r="E44" s="25">
        <f>IF(C14="",0,D44/(1+C14/2)^C44)</f>
        <v/>
      </c>
    </row>
    <row r="45">
      <c r="B45" s="7" t="inlineStr">
        <is>
          <t>Half-year 19</t>
        </is>
      </c>
      <c r="C45" s="24" t="n">
        <v>19</v>
      </c>
      <c r="D45" s="23">
        <f>IF(OR(OR(C5="",C6="",C7=""),C45&gt;(C7*2)),0,C5*100/2+IF(C45=(C7*2),100,0))</f>
        <v/>
      </c>
      <c r="E45" s="25">
        <f>IF(C14="",0,D45/(1+C14/2)^C45)</f>
        <v/>
      </c>
    </row>
    <row r="46">
      <c r="B46" s="7" t="inlineStr">
        <is>
          <t>Half-year 20</t>
        </is>
      </c>
      <c r="C46" s="24" t="n">
        <v>20</v>
      </c>
      <c r="D46" s="23">
        <f>IF(OR(OR(C5="",C6="",C7=""),C46&gt;(C7*2)),0,C5*100/2+IF(C46=(C7*2),100,0))</f>
        <v/>
      </c>
      <c r="E46" s="25">
        <f>IF(C14="",0,D46/(1+C14/2)^C46)</f>
        <v/>
      </c>
    </row>
    <row r="47">
      <c r="B47" s="7" t="inlineStr">
        <is>
          <t>Half-year 21</t>
        </is>
      </c>
      <c r="C47" s="24" t="n">
        <v>21</v>
      </c>
      <c r="D47" s="23">
        <f>IF(OR(OR(C5="",C6="",C7=""),C47&gt;(C7*2)),0,C5*100/2+IF(C47=(C7*2),100,0))</f>
        <v/>
      </c>
      <c r="E47" s="25">
        <f>IF(C14="",0,D47/(1+C14/2)^C47)</f>
        <v/>
      </c>
    </row>
    <row r="48">
      <c r="B48" s="7" t="inlineStr">
        <is>
          <t>Half-year 22</t>
        </is>
      </c>
      <c r="C48" s="24" t="n">
        <v>22</v>
      </c>
      <c r="D48" s="23">
        <f>IF(OR(OR(C5="",C6="",C7=""),C48&gt;(C7*2)),0,C5*100/2+IF(C48=(C7*2),100,0))</f>
        <v/>
      </c>
      <c r="E48" s="25">
        <f>IF(C14="",0,D48/(1+C14/2)^C48)</f>
        <v/>
      </c>
    </row>
    <row r="49">
      <c r="B49" s="7" t="inlineStr">
        <is>
          <t>Half-year 23</t>
        </is>
      </c>
      <c r="C49" s="24" t="n">
        <v>23</v>
      </c>
      <c r="D49" s="23">
        <f>IF(OR(OR(C5="",C6="",C7=""),C49&gt;(C7*2)),0,C5*100/2+IF(C49=(C7*2),100,0))</f>
        <v/>
      </c>
      <c r="E49" s="25">
        <f>IF(C14="",0,D49/(1+C14/2)^C49)</f>
        <v/>
      </c>
    </row>
    <row r="50">
      <c r="B50" s="7" t="inlineStr">
        <is>
          <t>Half-year 24</t>
        </is>
      </c>
      <c r="C50" s="24" t="n">
        <v>24</v>
      </c>
      <c r="D50" s="23">
        <f>IF(OR(OR(C5="",C6="",C7=""),C50&gt;(C7*2)),0,C5*100/2+IF(C50=(C7*2),100,0))</f>
        <v/>
      </c>
      <c r="E50" s="25">
        <f>IF(C14="",0,D50/(1+C14/2)^C50)</f>
        <v/>
      </c>
    </row>
    <row r="51">
      <c r="B51" s="7" t="inlineStr">
        <is>
          <t>Half-year 25</t>
        </is>
      </c>
      <c r="C51" s="24" t="n">
        <v>25</v>
      </c>
      <c r="D51" s="23">
        <f>IF(OR(OR(C5="",C6="",C7=""),C51&gt;(C7*2)),0,C5*100/2+IF(C51=(C7*2),100,0))</f>
        <v/>
      </c>
      <c r="E51" s="25">
        <f>IF(C14="",0,D51/(1+C14/2)^C51)</f>
        <v/>
      </c>
    </row>
    <row r="52">
      <c r="B52" s="7" t="inlineStr">
        <is>
          <t>Half-year 26</t>
        </is>
      </c>
      <c r="C52" s="24" t="n">
        <v>26</v>
      </c>
      <c r="D52" s="23">
        <f>IF(OR(OR(C5="",C6="",C7=""),C52&gt;(C7*2)),0,C5*100/2+IF(C52=(C7*2),100,0))</f>
        <v/>
      </c>
      <c r="E52" s="25">
        <f>IF(C14="",0,D52/(1+C14/2)^C52)</f>
        <v/>
      </c>
    </row>
    <row r="53">
      <c r="B53" s="7" t="inlineStr">
        <is>
          <t>Half-year 27</t>
        </is>
      </c>
      <c r="C53" s="24" t="n">
        <v>27</v>
      </c>
      <c r="D53" s="23">
        <f>IF(OR(OR(C5="",C6="",C7=""),C53&gt;(C7*2)),0,C5*100/2+IF(C53=(C7*2),100,0))</f>
        <v/>
      </c>
      <c r="E53" s="25">
        <f>IF(C14="",0,D53/(1+C14/2)^C53)</f>
        <v/>
      </c>
    </row>
    <row r="54">
      <c r="B54" s="7" t="inlineStr">
        <is>
          <t>Half-year 28</t>
        </is>
      </c>
      <c r="C54" s="24" t="n">
        <v>28</v>
      </c>
      <c r="D54" s="23">
        <f>IF(OR(OR(C5="",C6="",C7=""),C54&gt;(C7*2)),0,C5*100/2+IF(C54=(C7*2),100,0))</f>
        <v/>
      </c>
      <c r="E54" s="25">
        <f>IF(C14="",0,D54/(1+C14/2)^C54)</f>
        <v/>
      </c>
    </row>
    <row r="55">
      <c r="B55" s="7" t="inlineStr">
        <is>
          <t>Half-year 29</t>
        </is>
      </c>
      <c r="C55" s="24" t="n">
        <v>29</v>
      </c>
      <c r="D55" s="23">
        <f>IF(OR(OR(C5="",C6="",C7=""),C55&gt;(C7*2)),0,C5*100/2+IF(C55=(C7*2),100,0))</f>
        <v/>
      </c>
      <c r="E55" s="25">
        <f>IF(C14="",0,D55/(1+C14/2)^C55)</f>
        <v/>
      </c>
    </row>
    <row r="56">
      <c r="B56" s="7" t="inlineStr">
        <is>
          <t>Half-year 30</t>
        </is>
      </c>
      <c r="C56" s="24" t="n">
        <v>30</v>
      </c>
      <c r="D56" s="23">
        <f>IF(OR(OR(C5="",C6="",C7=""),C56&gt;(C7*2)),0,C5*100/2+IF(C56=(C7*2),100,0))</f>
        <v/>
      </c>
      <c r="E56" s="25">
        <f>IF(C14="",0,D56/(1+C14/2)^C56)</f>
        <v/>
      </c>
    </row>
    <row r="57">
      <c r="B57" s="7" t="inlineStr">
        <is>
          <t>Half-year 31</t>
        </is>
      </c>
      <c r="C57" s="24" t="n">
        <v>31</v>
      </c>
      <c r="D57" s="23">
        <f>IF(OR(OR(C5="",C6="",C7=""),C57&gt;(C7*2)),0,C5*100/2+IF(C57=(C7*2),100,0))</f>
        <v/>
      </c>
      <c r="E57" s="25">
        <f>IF(C14="",0,D57/(1+C14/2)^C57)</f>
        <v/>
      </c>
    </row>
    <row r="58">
      <c r="B58" s="7" t="inlineStr">
        <is>
          <t>Half-year 32</t>
        </is>
      </c>
      <c r="C58" s="24" t="n">
        <v>32</v>
      </c>
      <c r="D58" s="23">
        <f>IF(OR(OR(C5="",C6="",C7=""),C58&gt;(C7*2)),0,C5*100/2+IF(C58=(C7*2),100,0))</f>
        <v/>
      </c>
      <c r="E58" s="25">
        <f>IF(C14="",0,D58/(1+C14/2)^C58)</f>
        <v/>
      </c>
    </row>
    <row r="59">
      <c r="B59" s="7" t="inlineStr">
        <is>
          <t>Half-year 33</t>
        </is>
      </c>
      <c r="C59" s="24" t="n">
        <v>33</v>
      </c>
      <c r="D59" s="23">
        <f>IF(OR(OR(C5="",C6="",C7=""),C59&gt;(C7*2)),0,C5*100/2+IF(C59=(C7*2),100,0))</f>
        <v/>
      </c>
      <c r="E59" s="25">
        <f>IF(C14="",0,D59/(1+C14/2)^C59)</f>
        <v/>
      </c>
    </row>
    <row r="60">
      <c r="B60" s="7" t="inlineStr">
        <is>
          <t>Half-year 34</t>
        </is>
      </c>
      <c r="C60" s="24" t="n">
        <v>34</v>
      </c>
      <c r="D60" s="23">
        <f>IF(OR(OR(C5="",C6="",C7=""),C60&gt;(C7*2)),0,C5*100/2+IF(C60=(C7*2),100,0))</f>
        <v/>
      </c>
      <c r="E60" s="25">
        <f>IF(C14="",0,D60/(1+C14/2)^C60)</f>
        <v/>
      </c>
    </row>
    <row r="61">
      <c r="B61" s="7" t="inlineStr">
        <is>
          <t>Half-year 35</t>
        </is>
      </c>
      <c r="C61" s="24" t="n">
        <v>35</v>
      </c>
      <c r="D61" s="23">
        <f>IF(OR(OR(C5="",C6="",C7=""),C61&gt;(C7*2)),0,C5*100/2+IF(C61=(C7*2),100,0))</f>
        <v/>
      </c>
      <c r="E61" s="25">
        <f>IF(C14="",0,D61/(1+C14/2)^C61)</f>
        <v/>
      </c>
    </row>
    <row r="62">
      <c r="B62" s="7" t="inlineStr">
        <is>
          <t>Half-year 36</t>
        </is>
      </c>
      <c r="C62" s="24" t="n">
        <v>36</v>
      </c>
      <c r="D62" s="23">
        <f>IF(OR(OR(C5="",C6="",C7=""),C62&gt;(C7*2)),0,C5*100/2+IF(C62=(C7*2),100,0))</f>
        <v/>
      </c>
      <c r="E62" s="25">
        <f>IF(C14="",0,D62/(1+C14/2)^C62)</f>
        <v/>
      </c>
    </row>
    <row r="63">
      <c r="B63" s="7" t="inlineStr">
        <is>
          <t>Half-year 37</t>
        </is>
      </c>
      <c r="C63" s="24" t="n">
        <v>37</v>
      </c>
      <c r="D63" s="23">
        <f>IF(OR(OR(C5="",C6="",C7=""),C63&gt;(C7*2)),0,C5*100/2+IF(C63=(C7*2),100,0))</f>
        <v/>
      </c>
      <c r="E63" s="25">
        <f>IF(C14="",0,D63/(1+C14/2)^C63)</f>
        <v/>
      </c>
    </row>
    <row r="64">
      <c r="B64" s="7" t="inlineStr">
        <is>
          <t>Half-year 38</t>
        </is>
      </c>
      <c r="C64" s="24" t="n">
        <v>38</v>
      </c>
      <c r="D64" s="23">
        <f>IF(OR(OR(C5="",C6="",C7=""),C64&gt;(C7*2)),0,C5*100/2+IF(C64=(C7*2),100,0))</f>
        <v/>
      </c>
      <c r="E64" s="25">
        <f>IF(C14="",0,D64/(1+C14/2)^C64)</f>
        <v/>
      </c>
    </row>
    <row r="65">
      <c r="B65" s="7" t="inlineStr">
        <is>
          <t>Half-year 39</t>
        </is>
      </c>
      <c r="C65" s="24" t="n">
        <v>39</v>
      </c>
      <c r="D65" s="23">
        <f>IF(OR(OR(C5="",C6="",C7=""),C65&gt;(C7*2)),0,C5*100/2+IF(C65=(C7*2),100,0))</f>
        <v/>
      </c>
      <c r="E65" s="25">
        <f>IF(C14="",0,D65/(1+C14/2)^C65)</f>
        <v/>
      </c>
    </row>
    <row r="66">
      <c r="B66" s="7" t="inlineStr">
        <is>
          <t>Half-year 40</t>
        </is>
      </c>
      <c r="C66" s="24" t="n">
        <v>40</v>
      </c>
      <c r="D66" s="23">
        <f>IF(OR(OR(C5="",C6="",C7=""),C66&gt;(C7*2)),0,C5*100/2+IF(C66=(C7*2),100,0))</f>
        <v/>
      </c>
      <c r="E66" s="25">
        <f>IF(C14="",0,D66/(1+C14/2)^C66)</f>
        <v/>
      </c>
    </row>
    <row r="67">
      <c r="B67" s="7" t="inlineStr">
        <is>
          <t>Half-year 41</t>
        </is>
      </c>
      <c r="C67" s="24" t="n">
        <v>41</v>
      </c>
      <c r="D67" s="23">
        <f>IF(OR(OR(C5="",C6="",C7=""),C67&gt;(C7*2)),0,C5*100/2+IF(C67=(C7*2),100,0))</f>
        <v/>
      </c>
      <c r="E67" s="25">
        <f>IF(C14="",0,D67/(1+C14/2)^C67)</f>
        <v/>
      </c>
    </row>
    <row r="68">
      <c r="B68" s="7" t="inlineStr">
        <is>
          <t>Half-year 42</t>
        </is>
      </c>
      <c r="C68" s="24" t="n">
        <v>42</v>
      </c>
      <c r="D68" s="23">
        <f>IF(OR(OR(C5="",C6="",C7=""),C68&gt;(C7*2)),0,C5*100/2+IF(C68=(C7*2),100,0))</f>
        <v/>
      </c>
      <c r="E68" s="25">
        <f>IF(C14="",0,D68/(1+C14/2)^C68)</f>
        <v/>
      </c>
    </row>
    <row r="69">
      <c r="B69" s="7" t="inlineStr">
        <is>
          <t>Half-year 43</t>
        </is>
      </c>
      <c r="C69" s="24" t="n">
        <v>43</v>
      </c>
      <c r="D69" s="23">
        <f>IF(OR(OR(C5="",C6="",C7=""),C69&gt;(C7*2)),0,C5*100/2+IF(C69=(C7*2),100,0))</f>
        <v/>
      </c>
      <c r="E69" s="25">
        <f>IF(C14="",0,D69/(1+C14/2)^C69)</f>
        <v/>
      </c>
    </row>
    <row r="70">
      <c r="B70" s="7" t="inlineStr">
        <is>
          <t>Half-year 44</t>
        </is>
      </c>
      <c r="C70" s="24" t="n">
        <v>44</v>
      </c>
      <c r="D70" s="23">
        <f>IF(OR(OR(C5="",C6="",C7=""),C70&gt;(C7*2)),0,C5*100/2+IF(C70=(C7*2),100,0))</f>
        <v/>
      </c>
      <c r="E70" s="25">
        <f>IF(C14="",0,D70/(1+C14/2)^C70)</f>
        <v/>
      </c>
    </row>
    <row r="71">
      <c r="B71" s="7" t="inlineStr">
        <is>
          <t>Half-year 45</t>
        </is>
      </c>
      <c r="C71" s="24" t="n">
        <v>45</v>
      </c>
      <c r="D71" s="23">
        <f>IF(OR(OR(C5="",C6="",C7=""),C71&gt;(C7*2)),0,C5*100/2+IF(C71=(C7*2),100,0))</f>
        <v/>
      </c>
      <c r="E71" s="25">
        <f>IF(C14="",0,D71/(1+C14/2)^C71)</f>
        <v/>
      </c>
    </row>
    <row r="72">
      <c r="B72" s="7" t="inlineStr">
        <is>
          <t>Half-year 46</t>
        </is>
      </c>
      <c r="C72" s="24" t="n">
        <v>46</v>
      </c>
      <c r="D72" s="23">
        <f>IF(OR(OR(C5="",C6="",C7=""),C72&gt;(C7*2)),0,C5*100/2+IF(C72=(C7*2),100,0))</f>
        <v/>
      </c>
      <c r="E72" s="25">
        <f>IF(C14="",0,D72/(1+C14/2)^C72)</f>
        <v/>
      </c>
    </row>
    <row r="73">
      <c r="B73" s="7" t="inlineStr">
        <is>
          <t>Half-year 47</t>
        </is>
      </c>
      <c r="C73" s="24" t="n">
        <v>47</v>
      </c>
      <c r="D73" s="23">
        <f>IF(OR(OR(C5="",C6="",C7=""),C73&gt;(C7*2)),0,C5*100/2+IF(C73=(C7*2),100,0))</f>
        <v/>
      </c>
      <c r="E73" s="25">
        <f>IF(C14="",0,D73/(1+C14/2)^C73)</f>
        <v/>
      </c>
    </row>
    <row r="74">
      <c r="B74" s="7" t="inlineStr">
        <is>
          <t>Half-year 48</t>
        </is>
      </c>
      <c r="C74" s="24" t="n">
        <v>48</v>
      </c>
      <c r="D74" s="23">
        <f>IF(OR(OR(C5="",C6="",C7=""),C74&gt;(C7*2)),0,C5*100/2+IF(C74=(C7*2),100,0))</f>
        <v/>
      </c>
      <c r="E74" s="25">
        <f>IF(C14="",0,D74/(1+C14/2)^C74)</f>
        <v/>
      </c>
    </row>
    <row r="75">
      <c r="B75" s="7" t="inlineStr">
        <is>
          <t>Half-year 49</t>
        </is>
      </c>
      <c r="C75" s="24" t="n">
        <v>49</v>
      </c>
      <c r="D75" s="23">
        <f>IF(OR(OR(C5="",C6="",C7=""),C75&gt;(C7*2)),0,C5*100/2+IF(C75=(C7*2),100,0))</f>
        <v/>
      </c>
      <c r="E75" s="25">
        <f>IF(C14="",0,D75/(1+C14/2)^C75)</f>
        <v/>
      </c>
    </row>
    <row r="76">
      <c r="B76" s="7" t="inlineStr">
        <is>
          <t>Half-year 50</t>
        </is>
      </c>
      <c r="C76" s="24" t="n">
        <v>50</v>
      </c>
      <c r="D76" s="23">
        <f>IF(OR(OR(C5="",C6="",C7=""),C76&gt;(C7*2)),0,C5*100/2+IF(C76=(C7*2),100,0))</f>
        <v/>
      </c>
      <c r="E76" s="25">
        <f>IF(C14="",0,D76/(1+C14/2)^C76)</f>
        <v/>
      </c>
    </row>
    <row r="77">
      <c r="B77" s="7" t="inlineStr">
        <is>
          <t>Half-year 51</t>
        </is>
      </c>
      <c r="C77" s="24" t="n">
        <v>51</v>
      </c>
      <c r="D77" s="23">
        <f>IF(OR(OR(C5="",C6="",C7=""),C77&gt;(C7*2)),0,C5*100/2+IF(C77=(C7*2),100,0))</f>
        <v/>
      </c>
      <c r="E77" s="25">
        <f>IF(C14="",0,D77/(1+C14/2)^C77)</f>
        <v/>
      </c>
    </row>
    <row r="78">
      <c r="B78" s="7" t="inlineStr">
        <is>
          <t>Half-year 52</t>
        </is>
      </c>
      <c r="C78" s="24" t="n">
        <v>52</v>
      </c>
      <c r="D78" s="23">
        <f>IF(OR(OR(C5="",C6="",C7=""),C78&gt;(C7*2)),0,C5*100/2+IF(C78=(C7*2),100,0))</f>
        <v/>
      </c>
      <c r="E78" s="25">
        <f>IF(C14="",0,D78/(1+C14/2)^C78)</f>
        <v/>
      </c>
    </row>
    <row r="79">
      <c r="B79" s="7" t="inlineStr">
        <is>
          <t>Half-year 53</t>
        </is>
      </c>
      <c r="C79" s="24" t="n">
        <v>53</v>
      </c>
      <c r="D79" s="23">
        <f>IF(OR(OR(C5="",C6="",C7=""),C79&gt;(C7*2)),0,C5*100/2+IF(C79=(C7*2),100,0))</f>
        <v/>
      </c>
      <c r="E79" s="25">
        <f>IF(C14="",0,D79/(1+C14/2)^C79)</f>
        <v/>
      </c>
    </row>
    <row r="80">
      <c r="B80" s="7" t="inlineStr">
        <is>
          <t>Half-year 54</t>
        </is>
      </c>
      <c r="C80" s="24" t="n">
        <v>54</v>
      </c>
      <c r="D80" s="23">
        <f>IF(OR(OR(C5="",C6="",C7=""),C80&gt;(C7*2)),0,C5*100/2+IF(C80=(C7*2),100,0))</f>
        <v/>
      </c>
      <c r="E80" s="25">
        <f>IF(C14="",0,D80/(1+C14/2)^C80)</f>
        <v/>
      </c>
    </row>
    <row r="81">
      <c r="B81" s="7" t="inlineStr">
        <is>
          <t>Half-year 55</t>
        </is>
      </c>
      <c r="C81" s="24" t="n">
        <v>55</v>
      </c>
      <c r="D81" s="23">
        <f>IF(OR(OR(C5="",C6="",C7=""),C81&gt;(C7*2)),0,C5*100/2+IF(C81=(C7*2),100,0))</f>
        <v/>
      </c>
      <c r="E81" s="25">
        <f>IF(C14="",0,D81/(1+C14/2)^C81)</f>
        <v/>
      </c>
    </row>
    <row r="82">
      <c r="B82" s="7" t="inlineStr">
        <is>
          <t>Half-year 56</t>
        </is>
      </c>
      <c r="C82" s="24" t="n">
        <v>56</v>
      </c>
      <c r="D82" s="23">
        <f>IF(OR(OR(C5="",C6="",C7=""),C82&gt;(C7*2)),0,C5*100/2+IF(C82=(C7*2),100,0))</f>
        <v/>
      </c>
      <c r="E82" s="25">
        <f>IF(C14="",0,D82/(1+C14/2)^C82)</f>
        <v/>
      </c>
    </row>
    <row r="83">
      <c r="B83" s="7" t="inlineStr">
        <is>
          <t>Half-year 57</t>
        </is>
      </c>
      <c r="C83" s="24" t="n">
        <v>57</v>
      </c>
      <c r="D83" s="23">
        <f>IF(OR(OR(C5="",C6="",C7=""),C83&gt;(C7*2)),0,C5*100/2+IF(C83=(C7*2),100,0))</f>
        <v/>
      </c>
      <c r="E83" s="25">
        <f>IF(C14="",0,D83/(1+C14/2)^C83)</f>
        <v/>
      </c>
    </row>
    <row r="84">
      <c r="B84" s="7" t="inlineStr">
        <is>
          <t>Half-year 58</t>
        </is>
      </c>
      <c r="C84" s="24" t="n">
        <v>58</v>
      </c>
      <c r="D84" s="23">
        <f>IF(OR(OR(C5="",C6="",C7=""),C84&gt;(C7*2)),0,C5*100/2+IF(C84=(C7*2),100,0))</f>
        <v/>
      </c>
      <c r="E84" s="25">
        <f>IF(C14="",0,D84/(1+C14/2)^C84)</f>
        <v/>
      </c>
    </row>
    <row r="85">
      <c r="B85" s="7" t="inlineStr">
        <is>
          <t>Half-year 59</t>
        </is>
      </c>
      <c r="C85" s="24" t="n">
        <v>59</v>
      </c>
      <c r="D85" s="23">
        <f>IF(OR(OR(C5="",C6="",C7=""),C85&gt;(C7*2)),0,C5*100/2+IF(C85=(C7*2),100,0))</f>
        <v/>
      </c>
      <c r="E85" s="25">
        <f>IF(C14="",0,D85/(1+C14/2)^C85)</f>
        <v/>
      </c>
    </row>
    <row r="86">
      <c r="B86" s="7" t="inlineStr">
        <is>
          <t>Half-year 60</t>
        </is>
      </c>
      <c r="C86" s="24" t="n">
        <v>60</v>
      </c>
      <c r="D86" s="23">
        <f>IF(OR(OR(C5="",C6="",C7=""),C86&gt;(C7*2)),0,C5*100/2+IF(C86=(C7*2),100,0))</f>
        <v/>
      </c>
      <c r="E86" s="25">
        <f>IF(C14="",0,D86/(1+C14/2)^C86)</f>
        <v/>
      </c>
    </row>
    <row r="88">
      <c r="B88" s="6" t="inlineStr">
        <is>
          <t>Up to thirty years. The present values at the yield to maturity add up to the price.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C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40" customWidth="1" min="4" max="4"/>
  </cols>
  <sheetData>
    <row r="1" ht="6" customHeight="1"/>
    <row r="2">
      <c r="B2" s="5" t="inlineStr">
        <is>
          <t>The fee stack: from the yield on the loans to what is left for you</t>
        </is>
      </c>
    </row>
    <row r="3">
      <c r="B3" s="6" t="inlineStr">
        <is>
          <t>Percent of NAV a year. Management fee charged on gross assets, incentive fee on pre-incentive income above the hurdle (full catch-up).</t>
        </is>
      </c>
    </row>
    <row r="5">
      <c r="B5" s="7" t="inlineStr">
        <is>
          <t>Yield on the loans (base rate + spread + fees and discount)</t>
        </is>
      </c>
      <c r="C5" s="16" t="n"/>
    </row>
    <row r="6">
      <c r="B6" s="7" t="inlineStr">
        <is>
          <t>Share of loans not paying (non-accrual)</t>
        </is>
      </c>
      <c r="C6" s="26" t="n"/>
    </row>
    <row r="7">
      <c r="B7" s="7" t="inlineStr">
        <is>
          <t>Leverage: debt / NAV</t>
        </is>
      </c>
      <c r="C7" s="19" t="n"/>
    </row>
    <row r="8">
      <c r="B8" s="7" t="inlineStr">
        <is>
          <t>Interest rate on the fund's debt</t>
        </is>
      </c>
      <c r="C8" s="16" t="n"/>
    </row>
    <row r="9">
      <c r="B9" s="7" t="inlineStr">
        <is>
          <t>Management fee, percent of GROSS assets</t>
        </is>
      </c>
      <c r="C9" s="16" t="n"/>
    </row>
    <row r="10">
      <c r="B10" s="7" t="inlineStr">
        <is>
          <t>Other expenses and servicing, percent of NAV</t>
        </is>
      </c>
      <c r="C10" s="16" t="n"/>
    </row>
    <row r="11">
      <c r="B11" s="7" t="inlineStr">
        <is>
          <t>Incentive fee rate</t>
        </is>
      </c>
      <c r="C11" s="26" t="n"/>
    </row>
    <row r="12">
      <c r="B12" s="7" t="inlineStr">
        <is>
          <t>Hurdle on pre-incentive income</t>
        </is>
      </c>
      <c r="C12" s="26" t="n"/>
    </row>
    <row r="13">
      <c r="B13" s="7" t="inlineStr">
        <is>
          <t>Annual default rate on the loans</t>
        </is>
      </c>
      <c r="C13" s="16" t="n"/>
    </row>
    <row r="14">
      <c r="B14" s="7" t="inlineStr">
        <is>
          <t>Loss given default</t>
        </is>
      </c>
      <c r="C14" s="17" t="n"/>
    </row>
    <row r="15">
      <c r="B15" s="7" t="inlineStr">
        <is>
          <t>Adviser's fee on top (wrap), if any</t>
        </is>
      </c>
      <c r="C15" s="16" t="n"/>
    </row>
    <row r="16">
      <c r="B16" s="7" t="inlineStr">
        <is>
          <t>Distribution rate on NAV</t>
        </is>
      </c>
      <c r="C16" s="16" t="n"/>
    </row>
    <row r="18">
      <c r="B18" s="7" t="inlineStr">
        <is>
          <t>Gross income on assets</t>
        </is>
      </c>
      <c r="C18" s="9">
        <f>IF(OR(C5="",C7=""),"",C5*(1-N(C6))*(1+C7))</f>
        <v/>
      </c>
    </row>
    <row r="19">
      <c r="B19" s="7" t="inlineStr">
        <is>
          <t>Interest on the fund's debt</t>
        </is>
      </c>
      <c r="C19" s="9">
        <f>IF(OR(C5="",C7=""),"",-N(C8)*C7)</f>
        <v/>
      </c>
    </row>
    <row r="20">
      <c r="B20" s="7" t="inlineStr">
        <is>
          <t>Management fee on gross assets</t>
        </is>
      </c>
      <c r="C20" s="9">
        <f>IF(OR(C5="",C7=""),"",-N(C9)*(1+C7))</f>
        <v/>
      </c>
    </row>
    <row r="21">
      <c r="B21" s="7" t="inlineStr">
        <is>
          <t>Other expenses and servicing</t>
        </is>
      </c>
      <c r="C21" s="9">
        <f>IF(OR(C5="",C7=""),"",-N(C10))</f>
        <v/>
      </c>
    </row>
    <row r="22">
      <c r="B22" s="21" t="inlineStr">
        <is>
          <t>Pre-incentive net investment income</t>
        </is>
      </c>
      <c r="C22" s="22">
        <f>IF(OR(C5="",C7=""),"",SUM(C18:C21))</f>
        <v/>
      </c>
    </row>
    <row r="23">
      <c r="B23" s="7" t="inlineStr">
        <is>
          <t>Incentive fee</t>
        </is>
      </c>
      <c r="C23" s="9">
        <f>IF(C22="","",IF(C22&gt;N(C12),-N(C11)*C22,0))</f>
        <v/>
      </c>
    </row>
    <row r="24">
      <c r="B24" s="21" t="inlineStr">
        <is>
          <t>Net investment income</t>
        </is>
      </c>
      <c r="C24" s="22">
        <f>IF(C22="","",C22+C23)</f>
        <v/>
      </c>
    </row>
    <row r="25">
      <c r="B25" s="7" t="inlineStr">
        <is>
          <t>Credit losses</t>
        </is>
      </c>
      <c r="C25" s="9">
        <f>IF(OR(C5="",C7=""),"",-N(C13)*N(C14)*(1+C7))</f>
        <v/>
      </c>
    </row>
    <row r="26">
      <c r="B26" s="21" t="inlineStr">
        <is>
          <t>Expected total return on NAV</t>
        </is>
      </c>
      <c r="C26" s="22">
        <f>IF(C24="","",C24+C25)</f>
        <v/>
      </c>
    </row>
    <row r="27">
      <c r="B27" s="7" t="inlineStr">
        <is>
          <t>After the adviser's fee</t>
        </is>
      </c>
      <c r="C27" s="9">
        <f>IF(C26="","",C26-N(C15))</f>
        <v/>
      </c>
    </row>
    <row r="28">
      <c r="B28" s="7" t="inlineStr">
        <is>
          <t>Distribution covered by NII</t>
        </is>
      </c>
      <c r="C28" s="18">
        <f>IF(OR(C24="",N(C16)=0),"",C24/C16)</f>
        <v/>
      </c>
    </row>
    <row r="29">
      <c r="B29" s="7" t="inlineStr">
        <is>
          <t>Fees as a share of gross income</t>
        </is>
      </c>
      <c r="C29" s="18">
        <f>IF(OR(C18="",N(C18)=0),"",-(C20+C21+C23)/C18)</f>
        <v/>
      </c>
    </row>
    <row r="30">
      <c r="B30" s="7" t="inlineStr">
        <is>
          <t>Fees and interest as a share of gross income</t>
        </is>
      </c>
      <c r="C30" s="18">
        <f>IF(OR(C18="",N(C18)=0),"",-(C20+C21+C23+C19)/C18)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K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9" customWidth="1" min="3" max="3"/>
    <col width="12" customWidth="1" min="4" max="4"/>
    <col width="12" customWidth="1" min="5" max="5"/>
    <col width="12" customWidth="1" min="6" max="6"/>
    <col width="11" customWidth="1" min="7" max="7"/>
    <col width="12" customWidth="1" min="8" max="8"/>
    <col width="12" customWidth="1" min="9" max="9"/>
    <col width="12" customWidth="1" min="10" max="10"/>
    <col width="30" customWidth="1" min="11" max="11"/>
  </cols>
  <sheetData>
    <row r="1" ht="6" customHeight="1"/>
    <row r="2">
      <c r="B2" s="5" t="inlineStr">
        <is>
          <t>The quarterly review: each vehicle against the triggers you wrote in advance</t>
        </is>
      </c>
    </row>
    <row r="3">
      <c r="B3" s="6" t="inlineStr">
        <is>
          <t>Coverage = NII per share / dividend per share. Discount = price / NAV - 1. A trigger fires on a blank-free row only.</t>
        </is>
      </c>
    </row>
    <row r="5">
      <c r="B5" s="7" t="inlineStr">
        <is>
          <t>Trigger: coverage below</t>
        </is>
      </c>
      <c r="D5" s="17" t="n"/>
    </row>
    <row r="6">
      <c r="B6" s="7" t="inlineStr">
        <is>
          <t>Trigger: NAV down more than, from the first quarter entered</t>
        </is>
      </c>
      <c r="D6" s="26" t="n"/>
    </row>
    <row r="7">
      <c r="B7" s="7" t="inlineStr">
        <is>
          <t>Trigger: discount wider than</t>
        </is>
      </c>
      <c r="D7" s="26" t="n"/>
    </row>
    <row r="9" ht="32" customHeight="1">
      <c r="B9" s="10" t="inlineStr">
        <is>
          <t>Vehicle</t>
        </is>
      </c>
      <c r="C9" s="11" t="inlineStr">
        <is>
          <t>Quarter</t>
        </is>
      </c>
      <c r="D9" s="11" t="inlineStr">
        <is>
          <t>NII per share</t>
        </is>
      </c>
      <c r="E9" s="11" t="inlineStr">
        <is>
          <t>Dividend per share</t>
        </is>
      </c>
      <c r="F9" s="11" t="inlineStr">
        <is>
          <t>NAV per share</t>
        </is>
      </c>
      <c r="G9" s="11" t="inlineStr">
        <is>
          <t>Price</t>
        </is>
      </c>
      <c r="H9" s="11" t="inlineStr">
        <is>
          <t>Coverage</t>
        </is>
      </c>
      <c r="I9" s="11" t="inlineStr">
        <is>
          <t>Discount</t>
        </is>
      </c>
      <c r="J9" s="11" t="inlineStr">
        <is>
          <t>NAV change</t>
        </is>
      </c>
      <c r="K9" s="11" t="inlineStr">
        <is>
          <t>Trigger</t>
        </is>
      </c>
    </row>
    <row r="10">
      <c r="B10" s="13" t="n"/>
      <c r="C10" s="27" t="n"/>
      <c r="D10" s="28" t="n"/>
      <c r="E10" s="28" t="n"/>
      <c r="F10" s="28" t="n"/>
      <c r="G10" s="28" t="n"/>
      <c r="H10" s="29">
        <f>IF(OR(D10="",E10="",N(E10)=0),"",D10/E10)</f>
        <v/>
      </c>
      <c r="I10" s="18">
        <f>IF(OR(F10="",G10="",N(F10)=0),"",G10/F10-1)</f>
        <v/>
      </c>
      <c r="J10" s="18">
        <f>IF(OR(B10="",F10=""),"",IFERROR(F10/INDEX($F$10:$F$57,MATCH(B10,$B$10:$B$57,0))-1,""))</f>
        <v/>
      </c>
      <c r="K10" s="30">
        <f>IF(B10="","",TRIM(IF(AND(H10&lt;&gt;"",$D$5&lt;&gt;"",N(H10)&lt;$D$5),"coverage ","")&amp;IF(AND(J10&lt;&gt;"",$D$6&lt;&gt;"",N(J10)&lt;-$D$6),"NAV ","")&amp;IF(AND(I10&lt;&gt;"",$D$7&lt;&gt;"",N(I10)&lt;-$D$7),"discount","")))</f>
        <v/>
      </c>
    </row>
    <row r="11">
      <c r="B11" s="13" t="n"/>
      <c r="C11" s="27" t="n"/>
      <c r="D11" s="28" t="n"/>
      <c r="E11" s="28" t="n"/>
      <c r="F11" s="28" t="n"/>
      <c r="G11" s="28" t="n"/>
      <c r="H11" s="29">
        <f>IF(OR(D11="",E11="",N(E11)=0),"",D11/E11)</f>
        <v/>
      </c>
      <c r="I11" s="18">
        <f>IF(OR(F11="",G11="",N(F11)=0),"",G11/F11-1)</f>
        <v/>
      </c>
      <c r="J11" s="18">
        <f>IF(OR(B11="",F11=""),"",IFERROR(F11/INDEX($F$10:$F$57,MATCH(B11,$B$10:$B$57,0))-1,""))</f>
        <v/>
      </c>
      <c r="K11" s="30">
        <f>IF(B11="","",TRIM(IF(AND(H11&lt;&gt;"",$D$5&lt;&gt;"",N(H11)&lt;$D$5),"coverage ","")&amp;IF(AND(J11&lt;&gt;"",$D$6&lt;&gt;"",N(J11)&lt;-$D$6),"NAV ","")&amp;IF(AND(I11&lt;&gt;"",$D$7&lt;&gt;"",N(I11)&lt;-$D$7),"discount","")))</f>
        <v/>
      </c>
    </row>
    <row r="12">
      <c r="B12" s="13" t="n"/>
      <c r="C12" s="27" t="n"/>
      <c r="D12" s="28" t="n"/>
      <c r="E12" s="28" t="n"/>
      <c r="F12" s="28" t="n"/>
      <c r="G12" s="28" t="n"/>
      <c r="H12" s="29">
        <f>IF(OR(D12="",E12="",N(E12)=0),"",D12/E12)</f>
        <v/>
      </c>
      <c r="I12" s="18">
        <f>IF(OR(F12="",G12="",N(F12)=0),"",G12/F12-1)</f>
        <v/>
      </c>
      <c r="J12" s="18">
        <f>IF(OR(B12="",F12=""),"",IFERROR(F12/INDEX($F$10:$F$57,MATCH(B12,$B$10:$B$57,0))-1,""))</f>
        <v/>
      </c>
      <c r="K12" s="30">
        <f>IF(B12="","",TRIM(IF(AND(H12&lt;&gt;"",$D$5&lt;&gt;"",N(H12)&lt;$D$5),"coverage ","")&amp;IF(AND(J12&lt;&gt;"",$D$6&lt;&gt;"",N(J12)&lt;-$D$6),"NAV ","")&amp;IF(AND(I12&lt;&gt;"",$D$7&lt;&gt;"",N(I12)&lt;-$D$7),"discount","")))</f>
        <v/>
      </c>
    </row>
    <row r="13">
      <c r="B13" s="13" t="n"/>
      <c r="C13" s="27" t="n"/>
      <c r="D13" s="28" t="n"/>
      <c r="E13" s="28" t="n"/>
      <c r="F13" s="28" t="n"/>
      <c r="G13" s="28" t="n"/>
      <c r="H13" s="29">
        <f>IF(OR(D13="",E13="",N(E13)=0),"",D13/E13)</f>
        <v/>
      </c>
      <c r="I13" s="18">
        <f>IF(OR(F13="",G13="",N(F13)=0),"",G13/F13-1)</f>
        <v/>
      </c>
      <c r="J13" s="18">
        <f>IF(OR(B13="",F13=""),"",IFERROR(F13/INDEX($F$10:$F$57,MATCH(B13,$B$10:$B$57,0))-1,""))</f>
        <v/>
      </c>
      <c r="K13" s="30">
        <f>IF(B13="","",TRIM(IF(AND(H13&lt;&gt;"",$D$5&lt;&gt;"",N(H13)&lt;$D$5),"coverage ","")&amp;IF(AND(J13&lt;&gt;"",$D$6&lt;&gt;"",N(J13)&lt;-$D$6),"NAV ","")&amp;IF(AND(I13&lt;&gt;"",$D$7&lt;&gt;"",N(I13)&lt;-$D$7),"discount","")))</f>
        <v/>
      </c>
    </row>
    <row r="14">
      <c r="B14" s="13" t="n"/>
      <c r="C14" s="27" t="n"/>
      <c r="D14" s="28" t="n"/>
      <c r="E14" s="28" t="n"/>
      <c r="F14" s="28" t="n"/>
      <c r="G14" s="28" t="n"/>
      <c r="H14" s="29">
        <f>IF(OR(D14="",E14="",N(E14)=0),"",D14/E14)</f>
        <v/>
      </c>
      <c r="I14" s="18">
        <f>IF(OR(F14="",G14="",N(F14)=0),"",G14/F14-1)</f>
        <v/>
      </c>
      <c r="J14" s="18">
        <f>IF(OR(B14="",F14=""),"",IFERROR(F14/INDEX($F$10:$F$57,MATCH(B14,$B$10:$B$57,0))-1,""))</f>
        <v/>
      </c>
      <c r="K14" s="30">
        <f>IF(B14="","",TRIM(IF(AND(H14&lt;&gt;"",$D$5&lt;&gt;"",N(H14)&lt;$D$5),"coverage ","")&amp;IF(AND(J14&lt;&gt;"",$D$6&lt;&gt;"",N(J14)&lt;-$D$6),"NAV ","")&amp;IF(AND(I14&lt;&gt;"",$D$7&lt;&gt;"",N(I14)&lt;-$D$7),"discount","")))</f>
        <v/>
      </c>
    </row>
    <row r="15">
      <c r="B15" s="13" t="n"/>
      <c r="C15" s="27" t="n"/>
      <c r="D15" s="28" t="n"/>
      <c r="E15" s="28" t="n"/>
      <c r="F15" s="28" t="n"/>
      <c r="G15" s="28" t="n"/>
      <c r="H15" s="29">
        <f>IF(OR(D15="",E15="",N(E15)=0),"",D15/E15)</f>
        <v/>
      </c>
      <c r="I15" s="18">
        <f>IF(OR(F15="",G15="",N(F15)=0),"",G15/F15-1)</f>
        <v/>
      </c>
      <c r="J15" s="18">
        <f>IF(OR(B15="",F15=""),"",IFERROR(F15/INDEX($F$10:$F$57,MATCH(B15,$B$10:$B$57,0))-1,""))</f>
        <v/>
      </c>
      <c r="K15" s="30">
        <f>IF(B15="","",TRIM(IF(AND(H15&lt;&gt;"",$D$5&lt;&gt;"",N(H15)&lt;$D$5),"coverage ","")&amp;IF(AND(J15&lt;&gt;"",$D$6&lt;&gt;"",N(J15)&lt;-$D$6),"NAV ","")&amp;IF(AND(I15&lt;&gt;"",$D$7&lt;&gt;"",N(I15)&lt;-$D$7),"discount","")))</f>
        <v/>
      </c>
    </row>
    <row r="16">
      <c r="B16" s="13" t="n"/>
      <c r="C16" s="27" t="n"/>
      <c r="D16" s="28" t="n"/>
      <c r="E16" s="28" t="n"/>
      <c r="F16" s="28" t="n"/>
      <c r="G16" s="28" t="n"/>
      <c r="H16" s="29">
        <f>IF(OR(D16="",E16="",N(E16)=0),"",D16/E16)</f>
        <v/>
      </c>
      <c r="I16" s="18">
        <f>IF(OR(F16="",G16="",N(F16)=0),"",G16/F16-1)</f>
        <v/>
      </c>
      <c r="J16" s="18">
        <f>IF(OR(B16="",F16=""),"",IFERROR(F16/INDEX($F$10:$F$57,MATCH(B16,$B$10:$B$57,0))-1,""))</f>
        <v/>
      </c>
      <c r="K16" s="30">
        <f>IF(B16="","",TRIM(IF(AND(H16&lt;&gt;"",$D$5&lt;&gt;"",N(H16)&lt;$D$5),"coverage ","")&amp;IF(AND(J16&lt;&gt;"",$D$6&lt;&gt;"",N(J16)&lt;-$D$6),"NAV ","")&amp;IF(AND(I16&lt;&gt;"",$D$7&lt;&gt;"",N(I16)&lt;-$D$7),"discount","")))</f>
        <v/>
      </c>
    </row>
    <row r="17">
      <c r="B17" s="13" t="n"/>
      <c r="C17" s="27" t="n"/>
      <c r="D17" s="28" t="n"/>
      <c r="E17" s="28" t="n"/>
      <c r="F17" s="28" t="n"/>
      <c r="G17" s="28" t="n"/>
      <c r="H17" s="29">
        <f>IF(OR(D17="",E17="",N(E17)=0),"",D17/E17)</f>
        <v/>
      </c>
      <c r="I17" s="18">
        <f>IF(OR(F17="",G17="",N(F17)=0),"",G17/F17-1)</f>
        <v/>
      </c>
      <c r="J17" s="18">
        <f>IF(OR(B17="",F17=""),"",IFERROR(F17/INDEX($F$10:$F$57,MATCH(B17,$B$10:$B$57,0))-1,""))</f>
        <v/>
      </c>
      <c r="K17" s="30">
        <f>IF(B17="","",TRIM(IF(AND(H17&lt;&gt;"",$D$5&lt;&gt;"",N(H17)&lt;$D$5),"coverage ","")&amp;IF(AND(J17&lt;&gt;"",$D$6&lt;&gt;"",N(J17)&lt;-$D$6),"NAV ","")&amp;IF(AND(I17&lt;&gt;"",$D$7&lt;&gt;"",N(I17)&lt;-$D$7),"discount","")))</f>
        <v/>
      </c>
    </row>
    <row r="18">
      <c r="B18" s="13" t="n"/>
      <c r="C18" s="27" t="n"/>
      <c r="D18" s="28" t="n"/>
      <c r="E18" s="28" t="n"/>
      <c r="F18" s="28" t="n"/>
      <c r="G18" s="28" t="n"/>
      <c r="H18" s="29">
        <f>IF(OR(D18="",E18="",N(E18)=0),"",D18/E18)</f>
        <v/>
      </c>
      <c r="I18" s="18">
        <f>IF(OR(F18="",G18="",N(F18)=0),"",G18/F18-1)</f>
        <v/>
      </c>
      <c r="J18" s="18">
        <f>IF(OR(B18="",F18=""),"",IFERROR(F18/INDEX($F$10:$F$57,MATCH(B18,$B$10:$B$57,0))-1,""))</f>
        <v/>
      </c>
      <c r="K18" s="30">
        <f>IF(B18="","",TRIM(IF(AND(H18&lt;&gt;"",$D$5&lt;&gt;"",N(H18)&lt;$D$5),"coverage ","")&amp;IF(AND(J18&lt;&gt;"",$D$6&lt;&gt;"",N(J18)&lt;-$D$6),"NAV ","")&amp;IF(AND(I18&lt;&gt;"",$D$7&lt;&gt;"",N(I18)&lt;-$D$7),"discount","")))</f>
        <v/>
      </c>
    </row>
    <row r="19">
      <c r="B19" s="13" t="n"/>
      <c r="C19" s="27" t="n"/>
      <c r="D19" s="28" t="n"/>
      <c r="E19" s="28" t="n"/>
      <c r="F19" s="28" t="n"/>
      <c r="G19" s="28" t="n"/>
      <c r="H19" s="29">
        <f>IF(OR(D19="",E19="",N(E19)=0),"",D19/E19)</f>
        <v/>
      </c>
      <c r="I19" s="18">
        <f>IF(OR(F19="",G19="",N(F19)=0),"",G19/F19-1)</f>
        <v/>
      </c>
      <c r="J19" s="18">
        <f>IF(OR(B19="",F19=""),"",IFERROR(F19/INDEX($F$10:$F$57,MATCH(B19,$B$10:$B$57,0))-1,""))</f>
        <v/>
      </c>
      <c r="K19" s="30">
        <f>IF(B19="","",TRIM(IF(AND(H19&lt;&gt;"",$D$5&lt;&gt;"",N(H19)&lt;$D$5),"coverage ","")&amp;IF(AND(J19&lt;&gt;"",$D$6&lt;&gt;"",N(J19)&lt;-$D$6),"NAV ","")&amp;IF(AND(I19&lt;&gt;"",$D$7&lt;&gt;"",N(I19)&lt;-$D$7),"discount","")))</f>
        <v/>
      </c>
    </row>
    <row r="20">
      <c r="B20" s="13" t="n"/>
      <c r="C20" s="27" t="n"/>
      <c r="D20" s="28" t="n"/>
      <c r="E20" s="28" t="n"/>
      <c r="F20" s="28" t="n"/>
      <c r="G20" s="28" t="n"/>
      <c r="H20" s="29">
        <f>IF(OR(D20="",E20="",N(E20)=0),"",D20/E20)</f>
        <v/>
      </c>
      <c r="I20" s="18">
        <f>IF(OR(F20="",G20="",N(F20)=0),"",G20/F20-1)</f>
        <v/>
      </c>
      <c r="J20" s="18">
        <f>IF(OR(B20="",F20=""),"",IFERROR(F20/INDEX($F$10:$F$57,MATCH(B20,$B$10:$B$57,0))-1,""))</f>
        <v/>
      </c>
      <c r="K20" s="30">
        <f>IF(B20="","",TRIM(IF(AND(H20&lt;&gt;"",$D$5&lt;&gt;"",N(H20)&lt;$D$5),"coverage ","")&amp;IF(AND(J20&lt;&gt;"",$D$6&lt;&gt;"",N(J20)&lt;-$D$6),"NAV ","")&amp;IF(AND(I20&lt;&gt;"",$D$7&lt;&gt;"",N(I20)&lt;-$D$7),"discount","")))</f>
        <v/>
      </c>
    </row>
    <row r="21">
      <c r="B21" s="13" t="n"/>
      <c r="C21" s="27" t="n"/>
      <c r="D21" s="28" t="n"/>
      <c r="E21" s="28" t="n"/>
      <c r="F21" s="28" t="n"/>
      <c r="G21" s="28" t="n"/>
      <c r="H21" s="29">
        <f>IF(OR(D21="",E21="",N(E21)=0),"",D21/E21)</f>
        <v/>
      </c>
      <c r="I21" s="18">
        <f>IF(OR(F21="",G21="",N(F21)=0),"",G21/F21-1)</f>
        <v/>
      </c>
      <c r="J21" s="18">
        <f>IF(OR(B21="",F21=""),"",IFERROR(F21/INDEX($F$10:$F$57,MATCH(B21,$B$10:$B$57,0))-1,""))</f>
        <v/>
      </c>
      <c r="K21" s="30">
        <f>IF(B21="","",TRIM(IF(AND(H21&lt;&gt;"",$D$5&lt;&gt;"",N(H21)&lt;$D$5),"coverage ","")&amp;IF(AND(J21&lt;&gt;"",$D$6&lt;&gt;"",N(J21)&lt;-$D$6),"NAV ","")&amp;IF(AND(I21&lt;&gt;"",$D$7&lt;&gt;"",N(I21)&lt;-$D$7),"discount","")))</f>
        <v/>
      </c>
    </row>
    <row r="22">
      <c r="B22" s="13" t="n"/>
      <c r="C22" s="27" t="n"/>
      <c r="D22" s="28" t="n"/>
      <c r="E22" s="28" t="n"/>
      <c r="F22" s="28" t="n"/>
      <c r="G22" s="28" t="n"/>
      <c r="H22" s="29">
        <f>IF(OR(D22="",E22="",N(E22)=0),"",D22/E22)</f>
        <v/>
      </c>
      <c r="I22" s="18">
        <f>IF(OR(F22="",G22="",N(F22)=0),"",G22/F22-1)</f>
        <v/>
      </c>
      <c r="J22" s="18">
        <f>IF(OR(B22="",F22=""),"",IFERROR(F22/INDEX($F$10:$F$57,MATCH(B22,$B$10:$B$57,0))-1,""))</f>
        <v/>
      </c>
      <c r="K22" s="30">
        <f>IF(B22="","",TRIM(IF(AND(H22&lt;&gt;"",$D$5&lt;&gt;"",N(H22)&lt;$D$5),"coverage ","")&amp;IF(AND(J22&lt;&gt;"",$D$6&lt;&gt;"",N(J22)&lt;-$D$6),"NAV ","")&amp;IF(AND(I22&lt;&gt;"",$D$7&lt;&gt;"",N(I22)&lt;-$D$7),"discount","")))</f>
        <v/>
      </c>
    </row>
    <row r="23">
      <c r="B23" s="13" t="n"/>
      <c r="C23" s="27" t="n"/>
      <c r="D23" s="28" t="n"/>
      <c r="E23" s="28" t="n"/>
      <c r="F23" s="28" t="n"/>
      <c r="G23" s="28" t="n"/>
      <c r="H23" s="29">
        <f>IF(OR(D23="",E23="",N(E23)=0),"",D23/E23)</f>
        <v/>
      </c>
      <c r="I23" s="18">
        <f>IF(OR(F23="",G23="",N(F23)=0),"",G23/F23-1)</f>
        <v/>
      </c>
      <c r="J23" s="18">
        <f>IF(OR(B23="",F23=""),"",IFERROR(F23/INDEX($F$10:$F$57,MATCH(B23,$B$10:$B$57,0))-1,""))</f>
        <v/>
      </c>
      <c r="K23" s="30">
        <f>IF(B23="","",TRIM(IF(AND(H23&lt;&gt;"",$D$5&lt;&gt;"",N(H23)&lt;$D$5),"coverage ","")&amp;IF(AND(J23&lt;&gt;"",$D$6&lt;&gt;"",N(J23)&lt;-$D$6),"NAV ","")&amp;IF(AND(I23&lt;&gt;"",$D$7&lt;&gt;"",N(I23)&lt;-$D$7),"discount","")))</f>
        <v/>
      </c>
    </row>
    <row r="24">
      <c r="B24" s="13" t="n"/>
      <c r="C24" s="27" t="n"/>
      <c r="D24" s="28" t="n"/>
      <c r="E24" s="28" t="n"/>
      <c r="F24" s="28" t="n"/>
      <c r="G24" s="28" t="n"/>
      <c r="H24" s="29">
        <f>IF(OR(D24="",E24="",N(E24)=0),"",D24/E24)</f>
        <v/>
      </c>
      <c r="I24" s="18">
        <f>IF(OR(F24="",G24="",N(F24)=0),"",G24/F24-1)</f>
        <v/>
      </c>
      <c r="J24" s="18">
        <f>IF(OR(B24="",F24=""),"",IFERROR(F24/INDEX($F$10:$F$57,MATCH(B24,$B$10:$B$57,0))-1,""))</f>
        <v/>
      </c>
      <c r="K24" s="30">
        <f>IF(B24="","",TRIM(IF(AND(H24&lt;&gt;"",$D$5&lt;&gt;"",N(H24)&lt;$D$5),"coverage ","")&amp;IF(AND(J24&lt;&gt;"",$D$6&lt;&gt;"",N(J24)&lt;-$D$6),"NAV ","")&amp;IF(AND(I24&lt;&gt;"",$D$7&lt;&gt;"",N(I24)&lt;-$D$7),"discount","")))</f>
        <v/>
      </c>
    </row>
    <row r="25">
      <c r="B25" s="13" t="n"/>
      <c r="C25" s="27" t="n"/>
      <c r="D25" s="28" t="n"/>
      <c r="E25" s="28" t="n"/>
      <c r="F25" s="28" t="n"/>
      <c r="G25" s="28" t="n"/>
      <c r="H25" s="29">
        <f>IF(OR(D25="",E25="",N(E25)=0),"",D25/E25)</f>
        <v/>
      </c>
      <c r="I25" s="18">
        <f>IF(OR(F25="",G25="",N(F25)=0),"",G25/F25-1)</f>
        <v/>
      </c>
      <c r="J25" s="18">
        <f>IF(OR(B25="",F25=""),"",IFERROR(F25/INDEX($F$10:$F$57,MATCH(B25,$B$10:$B$57,0))-1,""))</f>
        <v/>
      </c>
      <c r="K25" s="30">
        <f>IF(B25="","",TRIM(IF(AND(H25&lt;&gt;"",$D$5&lt;&gt;"",N(H25)&lt;$D$5),"coverage ","")&amp;IF(AND(J25&lt;&gt;"",$D$6&lt;&gt;"",N(J25)&lt;-$D$6),"NAV ","")&amp;IF(AND(I25&lt;&gt;"",$D$7&lt;&gt;"",N(I25)&lt;-$D$7),"discount","")))</f>
        <v/>
      </c>
    </row>
    <row r="26">
      <c r="B26" s="13" t="n"/>
      <c r="C26" s="27" t="n"/>
      <c r="D26" s="28" t="n"/>
      <c r="E26" s="28" t="n"/>
      <c r="F26" s="28" t="n"/>
      <c r="G26" s="28" t="n"/>
      <c r="H26" s="29">
        <f>IF(OR(D26="",E26="",N(E26)=0),"",D26/E26)</f>
        <v/>
      </c>
      <c r="I26" s="18">
        <f>IF(OR(F26="",G26="",N(F26)=0),"",G26/F26-1)</f>
        <v/>
      </c>
      <c r="J26" s="18">
        <f>IF(OR(B26="",F26=""),"",IFERROR(F26/INDEX($F$10:$F$57,MATCH(B26,$B$10:$B$57,0))-1,""))</f>
        <v/>
      </c>
      <c r="K26" s="30">
        <f>IF(B26="","",TRIM(IF(AND(H26&lt;&gt;"",$D$5&lt;&gt;"",N(H26)&lt;$D$5),"coverage ","")&amp;IF(AND(J26&lt;&gt;"",$D$6&lt;&gt;"",N(J26)&lt;-$D$6),"NAV ","")&amp;IF(AND(I26&lt;&gt;"",$D$7&lt;&gt;"",N(I26)&lt;-$D$7),"discount","")))</f>
        <v/>
      </c>
    </row>
    <row r="27">
      <c r="B27" s="13" t="n"/>
      <c r="C27" s="27" t="n"/>
      <c r="D27" s="28" t="n"/>
      <c r="E27" s="28" t="n"/>
      <c r="F27" s="28" t="n"/>
      <c r="G27" s="28" t="n"/>
      <c r="H27" s="29">
        <f>IF(OR(D27="",E27="",N(E27)=0),"",D27/E27)</f>
        <v/>
      </c>
      <c r="I27" s="18">
        <f>IF(OR(F27="",G27="",N(F27)=0),"",G27/F27-1)</f>
        <v/>
      </c>
      <c r="J27" s="18">
        <f>IF(OR(B27="",F27=""),"",IFERROR(F27/INDEX($F$10:$F$57,MATCH(B27,$B$10:$B$57,0))-1,""))</f>
        <v/>
      </c>
      <c r="K27" s="30">
        <f>IF(B27="","",TRIM(IF(AND(H27&lt;&gt;"",$D$5&lt;&gt;"",N(H27)&lt;$D$5),"coverage ","")&amp;IF(AND(J27&lt;&gt;"",$D$6&lt;&gt;"",N(J27)&lt;-$D$6),"NAV ","")&amp;IF(AND(I27&lt;&gt;"",$D$7&lt;&gt;"",N(I27)&lt;-$D$7),"discount","")))</f>
        <v/>
      </c>
    </row>
    <row r="28">
      <c r="B28" s="13" t="n"/>
      <c r="C28" s="27" t="n"/>
      <c r="D28" s="28" t="n"/>
      <c r="E28" s="28" t="n"/>
      <c r="F28" s="28" t="n"/>
      <c r="G28" s="28" t="n"/>
      <c r="H28" s="29">
        <f>IF(OR(D28="",E28="",N(E28)=0),"",D28/E28)</f>
        <v/>
      </c>
      <c r="I28" s="18">
        <f>IF(OR(F28="",G28="",N(F28)=0),"",G28/F28-1)</f>
        <v/>
      </c>
      <c r="J28" s="18">
        <f>IF(OR(B28="",F28=""),"",IFERROR(F28/INDEX($F$10:$F$57,MATCH(B28,$B$10:$B$57,0))-1,""))</f>
        <v/>
      </c>
      <c r="K28" s="30">
        <f>IF(B28="","",TRIM(IF(AND(H28&lt;&gt;"",$D$5&lt;&gt;"",N(H28)&lt;$D$5),"coverage ","")&amp;IF(AND(J28&lt;&gt;"",$D$6&lt;&gt;"",N(J28)&lt;-$D$6),"NAV ","")&amp;IF(AND(I28&lt;&gt;"",$D$7&lt;&gt;"",N(I28)&lt;-$D$7),"discount","")))</f>
        <v/>
      </c>
    </row>
    <row r="29">
      <c r="B29" s="13" t="n"/>
      <c r="C29" s="27" t="n"/>
      <c r="D29" s="28" t="n"/>
      <c r="E29" s="28" t="n"/>
      <c r="F29" s="28" t="n"/>
      <c r="G29" s="28" t="n"/>
      <c r="H29" s="29">
        <f>IF(OR(D29="",E29="",N(E29)=0),"",D29/E29)</f>
        <v/>
      </c>
      <c r="I29" s="18">
        <f>IF(OR(F29="",G29="",N(F29)=0),"",G29/F29-1)</f>
        <v/>
      </c>
      <c r="J29" s="18">
        <f>IF(OR(B29="",F29=""),"",IFERROR(F29/INDEX($F$10:$F$57,MATCH(B29,$B$10:$B$57,0))-1,""))</f>
        <v/>
      </c>
      <c r="K29" s="30">
        <f>IF(B29="","",TRIM(IF(AND(H29&lt;&gt;"",$D$5&lt;&gt;"",N(H29)&lt;$D$5),"coverage ","")&amp;IF(AND(J29&lt;&gt;"",$D$6&lt;&gt;"",N(J29)&lt;-$D$6),"NAV ","")&amp;IF(AND(I29&lt;&gt;"",$D$7&lt;&gt;"",N(I29)&lt;-$D$7),"discount","")))</f>
        <v/>
      </c>
    </row>
    <row r="30">
      <c r="B30" s="13" t="n"/>
      <c r="C30" s="27" t="n"/>
      <c r="D30" s="28" t="n"/>
      <c r="E30" s="28" t="n"/>
      <c r="F30" s="28" t="n"/>
      <c r="G30" s="28" t="n"/>
      <c r="H30" s="29">
        <f>IF(OR(D30="",E30="",N(E30)=0),"",D30/E30)</f>
        <v/>
      </c>
      <c r="I30" s="18">
        <f>IF(OR(F30="",G30="",N(F30)=0),"",G30/F30-1)</f>
        <v/>
      </c>
      <c r="J30" s="18">
        <f>IF(OR(B30="",F30=""),"",IFERROR(F30/INDEX($F$10:$F$57,MATCH(B30,$B$10:$B$57,0))-1,""))</f>
        <v/>
      </c>
      <c r="K30" s="30">
        <f>IF(B30="","",TRIM(IF(AND(H30&lt;&gt;"",$D$5&lt;&gt;"",N(H30)&lt;$D$5),"coverage ","")&amp;IF(AND(J30&lt;&gt;"",$D$6&lt;&gt;"",N(J30)&lt;-$D$6),"NAV ","")&amp;IF(AND(I30&lt;&gt;"",$D$7&lt;&gt;"",N(I30)&lt;-$D$7),"discount","")))</f>
        <v/>
      </c>
    </row>
    <row r="31">
      <c r="B31" s="13" t="n"/>
      <c r="C31" s="27" t="n"/>
      <c r="D31" s="28" t="n"/>
      <c r="E31" s="28" t="n"/>
      <c r="F31" s="28" t="n"/>
      <c r="G31" s="28" t="n"/>
      <c r="H31" s="29">
        <f>IF(OR(D31="",E31="",N(E31)=0),"",D31/E31)</f>
        <v/>
      </c>
      <c r="I31" s="18">
        <f>IF(OR(F31="",G31="",N(F31)=0),"",G31/F31-1)</f>
        <v/>
      </c>
      <c r="J31" s="18">
        <f>IF(OR(B31="",F31=""),"",IFERROR(F31/INDEX($F$10:$F$57,MATCH(B31,$B$10:$B$57,0))-1,""))</f>
        <v/>
      </c>
      <c r="K31" s="30">
        <f>IF(B31="","",TRIM(IF(AND(H31&lt;&gt;"",$D$5&lt;&gt;"",N(H31)&lt;$D$5),"coverage ","")&amp;IF(AND(J31&lt;&gt;"",$D$6&lt;&gt;"",N(J31)&lt;-$D$6),"NAV ","")&amp;IF(AND(I31&lt;&gt;"",$D$7&lt;&gt;"",N(I31)&lt;-$D$7),"discount","")))</f>
        <v/>
      </c>
    </row>
    <row r="32">
      <c r="B32" s="13" t="n"/>
      <c r="C32" s="27" t="n"/>
      <c r="D32" s="28" t="n"/>
      <c r="E32" s="28" t="n"/>
      <c r="F32" s="28" t="n"/>
      <c r="G32" s="28" t="n"/>
      <c r="H32" s="29">
        <f>IF(OR(D32="",E32="",N(E32)=0),"",D32/E32)</f>
        <v/>
      </c>
      <c r="I32" s="18">
        <f>IF(OR(F32="",G32="",N(F32)=0),"",G32/F32-1)</f>
        <v/>
      </c>
      <c r="J32" s="18">
        <f>IF(OR(B32="",F32=""),"",IFERROR(F32/INDEX($F$10:$F$57,MATCH(B32,$B$10:$B$57,0))-1,""))</f>
        <v/>
      </c>
      <c r="K32" s="30">
        <f>IF(B32="","",TRIM(IF(AND(H32&lt;&gt;"",$D$5&lt;&gt;"",N(H32)&lt;$D$5),"coverage ","")&amp;IF(AND(J32&lt;&gt;"",$D$6&lt;&gt;"",N(J32)&lt;-$D$6),"NAV ","")&amp;IF(AND(I32&lt;&gt;"",$D$7&lt;&gt;"",N(I32)&lt;-$D$7),"discount","")))</f>
        <v/>
      </c>
    </row>
    <row r="33">
      <c r="B33" s="13" t="n"/>
      <c r="C33" s="27" t="n"/>
      <c r="D33" s="28" t="n"/>
      <c r="E33" s="28" t="n"/>
      <c r="F33" s="28" t="n"/>
      <c r="G33" s="28" t="n"/>
      <c r="H33" s="29">
        <f>IF(OR(D33="",E33="",N(E33)=0),"",D33/E33)</f>
        <v/>
      </c>
      <c r="I33" s="18">
        <f>IF(OR(F33="",G33="",N(F33)=0),"",G33/F33-1)</f>
        <v/>
      </c>
      <c r="J33" s="18">
        <f>IF(OR(B33="",F33=""),"",IFERROR(F33/INDEX($F$10:$F$57,MATCH(B33,$B$10:$B$57,0))-1,""))</f>
        <v/>
      </c>
      <c r="K33" s="30">
        <f>IF(B33="","",TRIM(IF(AND(H33&lt;&gt;"",$D$5&lt;&gt;"",N(H33)&lt;$D$5),"coverage ","")&amp;IF(AND(J33&lt;&gt;"",$D$6&lt;&gt;"",N(J33)&lt;-$D$6),"NAV ","")&amp;IF(AND(I33&lt;&gt;"",$D$7&lt;&gt;"",N(I33)&lt;-$D$7),"discount","")))</f>
        <v/>
      </c>
    </row>
    <row r="34">
      <c r="B34" s="13" t="n"/>
      <c r="C34" s="27" t="n"/>
      <c r="D34" s="28" t="n"/>
      <c r="E34" s="28" t="n"/>
      <c r="F34" s="28" t="n"/>
      <c r="G34" s="28" t="n"/>
      <c r="H34" s="29">
        <f>IF(OR(D34="",E34="",N(E34)=0),"",D34/E34)</f>
        <v/>
      </c>
      <c r="I34" s="18">
        <f>IF(OR(F34="",G34="",N(F34)=0),"",G34/F34-1)</f>
        <v/>
      </c>
      <c r="J34" s="18">
        <f>IF(OR(B34="",F34=""),"",IFERROR(F34/INDEX($F$10:$F$57,MATCH(B34,$B$10:$B$57,0))-1,""))</f>
        <v/>
      </c>
      <c r="K34" s="30">
        <f>IF(B34="","",TRIM(IF(AND(H34&lt;&gt;"",$D$5&lt;&gt;"",N(H34)&lt;$D$5),"coverage ","")&amp;IF(AND(J34&lt;&gt;"",$D$6&lt;&gt;"",N(J34)&lt;-$D$6),"NAV ","")&amp;IF(AND(I34&lt;&gt;"",$D$7&lt;&gt;"",N(I34)&lt;-$D$7),"discount","")))</f>
        <v/>
      </c>
    </row>
    <row r="35">
      <c r="B35" s="13" t="n"/>
      <c r="C35" s="27" t="n"/>
      <c r="D35" s="28" t="n"/>
      <c r="E35" s="28" t="n"/>
      <c r="F35" s="28" t="n"/>
      <c r="G35" s="28" t="n"/>
      <c r="H35" s="29">
        <f>IF(OR(D35="",E35="",N(E35)=0),"",D35/E35)</f>
        <v/>
      </c>
      <c r="I35" s="18">
        <f>IF(OR(F35="",G35="",N(F35)=0),"",G35/F35-1)</f>
        <v/>
      </c>
      <c r="J35" s="18">
        <f>IF(OR(B35="",F35=""),"",IFERROR(F35/INDEX($F$10:$F$57,MATCH(B35,$B$10:$B$57,0))-1,""))</f>
        <v/>
      </c>
      <c r="K35" s="30">
        <f>IF(B35="","",TRIM(IF(AND(H35&lt;&gt;"",$D$5&lt;&gt;"",N(H35)&lt;$D$5),"coverage ","")&amp;IF(AND(J35&lt;&gt;"",$D$6&lt;&gt;"",N(J35)&lt;-$D$6),"NAV ","")&amp;IF(AND(I35&lt;&gt;"",$D$7&lt;&gt;"",N(I35)&lt;-$D$7),"discount","")))</f>
        <v/>
      </c>
    </row>
    <row r="36">
      <c r="B36" s="13" t="n"/>
      <c r="C36" s="27" t="n"/>
      <c r="D36" s="28" t="n"/>
      <c r="E36" s="28" t="n"/>
      <c r="F36" s="28" t="n"/>
      <c r="G36" s="28" t="n"/>
      <c r="H36" s="29">
        <f>IF(OR(D36="",E36="",N(E36)=0),"",D36/E36)</f>
        <v/>
      </c>
      <c r="I36" s="18">
        <f>IF(OR(F36="",G36="",N(F36)=0),"",G36/F36-1)</f>
        <v/>
      </c>
      <c r="J36" s="18">
        <f>IF(OR(B36="",F36=""),"",IFERROR(F36/INDEX($F$10:$F$57,MATCH(B36,$B$10:$B$57,0))-1,""))</f>
        <v/>
      </c>
      <c r="K36" s="30">
        <f>IF(B36="","",TRIM(IF(AND(H36&lt;&gt;"",$D$5&lt;&gt;"",N(H36)&lt;$D$5),"coverage ","")&amp;IF(AND(J36&lt;&gt;"",$D$6&lt;&gt;"",N(J36)&lt;-$D$6),"NAV ","")&amp;IF(AND(I36&lt;&gt;"",$D$7&lt;&gt;"",N(I36)&lt;-$D$7),"discount","")))</f>
        <v/>
      </c>
    </row>
    <row r="37">
      <c r="B37" s="13" t="n"/>
      <c r="C37" s="27" t="n"/>
      <c r="D37" s="28" t="n"/>
      <c r="E37" s="28" t="n"/>
      <c r="F37" s="28" t="n"/>
      <c r="G37" s="28" t="n"/>
      <c r="H37" s="29">
        <f>IF(OR(D37="",E37="",N(E37)=0),"",D37/E37)</f>
        <v/>
      </c>
      <c r="I37" s="18">
        <f>IF(OR(F37="",G37="",N(F37)=0),"",G37/F37-1)</f>
        <v/>
      </c>
      <c r="J37" s="18">
        <f>IF(OR(B37="",F37=""),"",IFERROR(F37/INDEX($F$10:$F$57,MATCH(B37,$B$10:$B$57,0))-1,""))</f>
        <v/>
      </c>
      <c r="K37" s="30">
        <f>IF(B37="","",TRIM(IF(AND(H37&lt;&gt;"",$D$5&lt;&gt;"",N(H37)&lt;$D$5),"coverage ","")&amp;IF(AND(J37&lt;&gt;"",$D$6&lt;&gt;"",N(J37)&lt;-$D$6),"NAV ","")&amp;IF(AND(I37&lt;&gt;"",$D$7&lt;&gt;"",N(I37)&lt;-$D$7),"discount","")))</f>
        <v/>
      </c>
    </row>
    <row r="38">
      <c r="B38" s="13" t="n"/>
      <c r="C38" s="27" t="n"/>
      <c r="D38" s="28" t="n"/>
      <c r="E38" s="28" t="n"/>
      <c r="F38" s="28" t="n"/>
      <c r="G38" s="28" t="n"/>
      <c r="H38" s="29">
        <f>IF(OR(D38="",E38="",N(E38)=0),"",D38/E38)</f>
        <v/>
      </c>
      <c r="I38" s="18">
        <f>IF(OR(F38="",G38="",N(F38)=0),"",G38/F38-1)</f>
        <v/>
      </c>
      <c r="J38" s="18">
        <f>IF(OR(B38="",F38=""),"",IFERROR(F38/INDEX($F$10:$F$57,MATCH(B38,$B$10:$B$57,0))-1,""))</f>
        <v/>
      </c>
      <c r="K38" s="30">
        <f>IF(B38="","",TRIM(IF(AND(H38&lt;&gt;"",$D$5&lt;&gt;"",N(H38)&lt;$D$5),"coverage ","")&amp;IF(AND(J38&lt;&gt;"",$D$6&lt;&gt;"",N(J38)&lt;-$D$6),"NAV ","")&amp;IF(AND(I38&lt;&gt;"",$D$7&lt;&gt;"",N(I38)&lt;-$D$7),"discount","")))</f>
        <v/>
      </c>
    </row>
    <row r="39">
      <c r="B39" s="13" t="n"/>
      <c r="C39" s="27" t="n"/>
      <c r="D39" s="28" t="n"/>
      <c r="E39" s="28" t="n"/>
      <c r="F39" s="28" t="n"/>
      <c r="G39" s="28" t="n"/>
      <c r="H39" s="29">
        <f>IF(OR(D39="",E39="",N(E39)=0),"",D39/E39)</f>
        <v/>
      </c>
      <c r="I39" s="18">
        <f>IF(OR(F39="",G39="",N(F39)=0),"",G39/F39-1)</f>
        <v/>
      </c>
      <c r="J39" s="18">
        <f>IF(OR(B39="",F39=""),"",IFERROR(F39/INDEX($F$10:$F$57,MATCH(B39,$B$10:$B$57,0))-1,""))</f>
        <v/>
      </c>
      <c r="K39" s="30">
        <f>IF(B39="","",TRIM(IF(AND(H39&lt;&gt;"",$D$5&lt;&gt;"",N(H39)&lt;$D$5),"coverage ","")&amp;IF(AND(J39&lt;&gt;"",$D$6&lt;&gt;"",N(J39)&lt;-$D$6),"NAV ","")&amp;IF(AND(I39&lt;&gt;"",$D$7&lt;&gt;"",N(I39)&lt;-$D$7),"discount","")))</f>
        <v/>
      </c>
    </row>
    <row r="40">
      <c r="B40" s="13" t="n"/>
      <c r="C40" s="27" t="n"/>
      <c r="D40" s="28" t="n"/>
      <c r="E40" s="28" t="n"/>
      <c r="F40" s="28" t="n"/>
      <c r="G40" s="28" t="n"/>
      <c r="H40" s="29">
        <f>IF(OR(D40="",E40="",N(E40)=0),"",D40/E40)</f>
        <v/>
      </c>
      <c r="I40" s="18">
        <f>IF(OR(F40="",G40="",N(F40)=0),"",G40/F40-1)</f>
        <v/>
      </c>
      <c r="J40" s="18">
        <f>IF(OR(B40="",F40=""),"",IFERROR(F40/INDEX($F$10:$F$57,MATCH(B40,$B$10:$B$57,0))-1,""))</f>
        <v/>
      </c>
      <c r="K40" s="30">
        <f>IF(B40="","",TRIM(IF(AND(H40&lt;&gt;"",$D$5&lt;&gt;"",N(H40)&lt;$D$5),"coverage ","")&amp;IF(AND(J40&lt;&gt;"",$D$6&lt;&gt;"",N(J40)&lt;-$D$6),"NAV ","")&amp;IF(AND(I40&lt;&gt;"",$D$7&lt;&gt;"",N(I40)&lt;-$D$7),"discount","")))</f>
        <v/>
      </c>
    </row>
    <row r="41">
      <c r="B41" s="13" t="n"/>
      <c r="C41" s="27" t="n"/>
      <c r="D41" s="28" t="n"/>
      <c r="E41" s="28" t="n"/>
      <c r="F41" s="28" t="n"/>
      <c r="G41" s="28" t="n"/>
      <c r="H41" s="29">
        <f>IF(OR(D41="",E41="",N(E41)=0),"",D41/E41)</f>
        <v/>
      </c>
      <c r="I41" s="18">
        <f>IF(OR(F41="",G41="",N(F41)=0),"",G41/F41-1)</f>
        <v/>
      </c>
      <c r="J41" s="18">
        <f>IF(OR(B41="",F41=""),"",IFERROR(F41/INDEX($F$10:$F$57,MATCH(B41,$B$10:$B$57,0))-1,""))</f>
        <v/>
      </c>
      <c r="K41" s="30">
        <f>IF(B41="","",TRIM(IF(AND(H41&lt;&gt;"",$D$5&lt;&gt;"",N(H41)&lt;$D$5),"coverage ","")&amp;IF(AND(J41&lt;&gt;"",$D$6&lt;&gt;"",N(J41)&lt;-$D$6),"NAV ","")&amp;IF(AND(I41&lt;&gt;"",$D$7&lt;&gt;"",N(I41)&lt;-$D$7),"discount","")))</f>
        <v/>
      </c>
    </row>
    <row r="42">
      <c r="B42" s="13" t="n"/>
      <c r="C42" s="27" t="n"/>
      <c r="D42" s="28" t="n"/>
      <c r="E42" s="28" t="n"/>
      <c r="F42" s="28" t="n"/>
      <c r="G42" s="28" t="n"/>
      <c r="H42" s="29">
        <f>IF(OR(D42="",E42="",N(E42)=0),"",D42/E42)</f>
        <v/>
      </c>
      <c r="I42" s="18">
        <f>IF(OR(F42="",G42="",N(F42)=0),"",G42/F42-1)</f>
        <v/>
      </c>
      <c r="J42" s="18">
        <f>IF(OR(B42="",F42=""),"",IFERROR(F42/INDEX($F$10:$F$57,MATCH(B42,$B$10:$B$57,0))-1,""))</f>
        <v/>
      </c>
      <c r="K42" s="30">
        <f>IF(B42="","",TRIM(IF(AND(H42&lt;&gt;"",$D$5&lt;&gt;"",N(H42)&lt;$D$5),"coverage ","")&amp;IF(AND(J42&lt;&gt;"",$D$6&lt;&gt;"",N(J42)&lt;-$D$6),"NAV ","")&amp;IF(AND(I42&lt;&gt;"",$D$7&lt;&gt;"",N(I42)&lt;-$D$7),"discount","")))</f>
        <v/>
      </c>
    </row>
    <row r="43">
      <c r="B43" s="13" t="n"/>
      <c r="C43" s="27" t="n"/>
      <c r="D43" s="28" t="n"/>
      <c r="E43" s="28" t="n"/>
      <c r="F43" s="28" t="n"/>
      <c r="G43" s="28" t="n"/>
      <c r="H43" s="29">
        <f>IF(OR(D43="",E43="",N(E43)=0),"",D43/E43)</f>
        <v/>
      </c>
      <c r="I43" s="18">
        <f>IF(OR(F43="",G43="",N(F43)=0),"",G43/F43-1)</f>
        <v/>
      </c>
      <c r="J43" s="18">
        <f>IF(OR(B43="",F43=""),"",IFERROR(F43/INDEX($F$10:$F$57,MATCH(B43,$B$10:$B$57,0))-1,""))</f>
        <v/>
      </c>
      <c r="K43" s="30">
        <f>IF(B43="","",TRIM(IF(AND(H43&lt;&gt;"",$D$5&lt;&gt;"",N(H43)&lt;$D$5),"coverage ","")&amp;IF(AND(J43&lt;&gt;"",$D$6&lt;&gt;"",N(J43)&lt;-$D$6),"NAV ","")&amp;IF(AND(I43&lt;&gt;"",$D$7&lt;&gt;"",N(I43)&lt;-$D$7),"discount","")))</f>
        <v/>
      </c>
    </row>
    <row r="44">
      <c r="B44" s="13" t="n"/>
      <c r="C44" s="27" t="n"/>
      <c r="D44" s="28" t="n"/>
      <c r="E44" s="28" t="n"/>
      <c r="F44" s="28" t="n"/>
      <c r="G44" s="28" t="n"/>
      <c r="H44" s="29">
        <f>IF(OR(D44="",E44="",N(E44)=0),"",D44/E44)</f>
        <v/>
      </c>
      <c r="I44" s="18">
        <f>IF(OR(F44="",G44="",N(F44)=0),"",G44/F44-1)</f>
        <v/>
      </c>
      <c r="J44" s="18">
        <f>IF(OR(B44="",F44=""),"",IFERROR(F44/INDEX($F$10:$F$57,MATCH(B44,$B$10:$B$57,0))-1,""))</f>
        <v/>
      </c>
      <c r="K44" s="30">
        <f>IF(B44="","",TRIM(IF(AND(H44&lt;&gt;"",$D$5&lt;&gt;"",N(H44)&lt;$D$5),"coverage ","")&amp;IF(AND(J44&lt;&gt;"",$D$6&lt;&gt;"",N(J44)&lt;-$D$6),"NAV ","")&amp;IF(AND(I44&lt;&gt;"",$D$7&lt;&gt;"",N(I44)&lt;-$D$7),"discount","")))</f>
        <v/>
      </c>
    </row>
    <row r="45">
      <c r="B45" s="13" t="n"/>
      <c r="C45" s="27" t="n"/>
      <c r="D45" s="28" t="n"/>
      <c r="E45" s="28" t="n"/>
      <c r="F45" s="28" t="n"/>
      <c r="G45" s="28" t="n"/>
      <c r="H45" s="29">
        <f>IF(OR(D45="",E45="",N(E45)=0),"",D45/E45)</f>
        <v/>
      </c>
      <c r="I45" s="18">
        <f>IF(OR(F45="",G45="",N(F45)=0),"",G45/F45-1)</f>
        <v/>
      </c>
      <c r="J45" s="18">
        <f>IF(OR(B45="",F45=""),"",IFERROR(F45/INDEX($F$10:$F$57,MATCH(B45,$B$10:$B$57,0))-1,""))</f>
        <v/>
      </c>
      <c r="K45" s="30">
        <f>IF(B45="","",TRIM(IF(AND(H45&lt;&gt;"",$D$5&lt;&gt;"",N(H45)&lt;$D$5),"coverage ","")&amp;IF(AND(J45&lt;&gt;"",$D$6&lt;&gt;"",N(J45)&lt;-$D$6),"NAV ","")&amp;IF(AND(I45&lt;&gt;"",$D$7&lt;&gt;"",N(I45)&lt;-$D$7),"discount","")))</f>
        <v/>
      </c>
    </row>
    <row r="46">
      <c r="B46" s="13" t="n"/>
      <c r="C46" s="27" t="n"/>
      <c r="D46" s="28" t="n"/>
      <c r="E46" s="28" t="n"/>
      <c r="F46" s="28" t="n"/>
      <c r="G46" s="28" t="n"/>
      <c r="H46" s="29">
        <f>IF(OR(D46="",E46="",N(E46)=0),"",D46/E46)</f>
        <v/>
      </c>
      <c r="I46" s="18">
        <f>IF(OR(F46="",G46="",N(F46)=0),"",G46/F46-1)</f>
        <v/>
      </c>
      <c r="J46" s="18">
        <f>IF(OR(B46="",F46=""),"",IFERROR(F46/INDEX($F$10:$F$57,MATCH(B46,$B$10:$B$57,0))-1,""))</f>
        <v/>
      </c>
      <c r="K46" s="30">
        <f>IF(B46="","",TRIM(IF(AND(H46&lt;&gt;"",$D$5&lt;&gt;"",N(H46)&lt;$D$5),"coverage ","")&amp;IF(AND(J46&lt;&gt;"",$D$6&lt;&gt;"",N(J46)&lt;-$D$6),"NAV ","")&amp;IF(AND(I46&lt;&gt;"",$D$7&lt;&gt;"",N(I46)&lt;-$D$7),"discount","")))</f>
        <v/>
      </c>
    </row>
    <row r="47">
      <c r="B47" s="13" t="n"/>
      <c r="C47" s="27" t="n"/>
      <c r="D47" s="28" t="n"/>
      <c r="E47" s="28" t="n"/>
      <c r="F47" s="28" t="n"/>
      <c r="G47" s="28" t="n"/>
      <c r="H47" s="29">
        <f>IF(OR(D47="",E47="",N(E47)=0),"",D47/E47)</f>
        <v/>
      </c>
      <c r="I47" s="18">
        <f>IF(OR(F47="",G47="",N(F47)=0),"",G47/F47-1)</f>
        <v/>
      </c>
      <c r="J47" s="18">
        <f>IF(OR(B47="",F47=""),"",IFERROR(F47/INDEX($F$10:$F$57,MATCH(B47,$B$10:$B$57,0))-1,""))</f>
        <v/>
      </c>
      <c r="K47" s="30">
        <f>IF(B47="","",TRIM(IF(AND(H47&lt;&gt;"",$D$5&lt;&gt;"",N(H47)&lt;$D$5),"coverage ","")&amp;IF(AND(J47&lt;&gt;"",$D$6&lt;&gt;"",N(J47)&lt;-$D$6),"NAV ","")&amp;IF(AND(I47&lt;&gt;"",$D$7&lt;&gt;"",N(I47)&lt;-$D$7),"discount","")))</f>
        <v/>
      </c>
    </row>
    <row r="48">
      <c r="B48" s="13" t="n"/>
      <c r="C48" s="27" t="n"/>
      <c r="D48" s="28" t="n"/>
      <c r="E48" s="28" t="n"/>
      <c r="F48" s="28" t="n"/>
      <c r="G48" s="28" t="n"/>
      <c r="H48" s="29">
        <f>IF(OR(D48="",E48="",N(E48)=0),"",D48/E48)</f>
        <v/>
      </c>
      <c r="I48" s="18">
        <f>IF(OR(F48="",G48="",N(F48)=0),"",G48/F48-1)</f>
        <v/>
      </c>
      <c r="J48" s="18">
        <f>IF(OR(B48="",F48=""),"",IFERROR(F48/INDEX($F$10:$F$57,MATCH(B48,$B$10:$B$57,0))-1,""))</f>
        <v/>
      </c>
      <c r="K48" s="30">
        <f>IF(B48="","",TRIM(IF(AND(H48&lt;&gt;"",$D$5&lt;&gt;"",N(H48)&lt;$D$5),"coverage ","")&amp;IF(AND(J48&lt;&gt;"",$D$6&lt;&gt;"",N(J48)&lt;-$D$6),"NAV ","")&amp;IF(AND(I48&lt;&gt;"",$D$7&lt;&gt;"",N(I48)&lt;-$D$7),"discount","")))</f>
        <v/>
      </c>
    </row>
    <row r="49">
      <c r="B49" s="13" t="n"/>
      <c r="C49" s="27" t="n"/>
      <c r="D49" s="28" t="n"/>
      <c r="E49" s="28" t="n"/>
      <c r="F49" s="28" t="n"/>
      <c r="G49" s="28" t="n"/>
      <c r="H49" s="29">
        <f>IF(OR(D49="",E49="",N(E49)=0),"",D49/E49)</f>
        <v/>
      </c>
      <c r="I49" s="18">
        <f>IF(OR(F49="",G49="",N(F49)=0),"",G49/F49-1)</f>
        <v/>
      </c>
      <c r="J49" s="18">
        <f>IF(OR(B49="",F49=""),"",IFERROR(F49/INDEX($F$10:$F$57,MATCH(B49,$B$10:$B$57,0))-1,""))</f>
        <v/>
      </c>
      <c r="K49" s="30">
        <f>IF(B49="","",TRIM(IF(AND(H49&lt;&gt;"",$D$5&lt;&gt;"",N(H49)&lt;$D$5),"coverage ","")&amp;IF(AND(J49&lt;&gt;"",$D$6&lt;&gt;"",N(J49)&lt;-$D$6),"NAV ","")&amp;IF(AND(I49&lt;&gt;"",$D$7&lt;&gt;"",N(I49)&lt;-$D$7),"discount","")))</f>
        <v/>
      </c>
    </row>
    <row r="50">
      <c r="B50" s="13" t="n"/>
      <c r="C50" s="27" t="n"/>
      <c r="D50" s="28" t="n"/>
      <c r="E50" s="28" t="n"/>
      <c r="F50" s="28" t="n"/>
      <c r="G50" s="28" t="n"/>
      <c r="H50" s="29">
        <f>IF(OR(D50="",E50="",N(E50)=0),"",D50/E50)</f>
        <v/>
      </c>
      <c r="I50" s="18">
        <f>IF(OR(F50="",G50="",N(F50)=0),"",G50/F50-1)</f>
        <v/>
      </c>
      <c r="J50" s="18">
        <f>IF(OR(B50="",F50=""),"",IFERROR(F50/INDEX($F$10:$F$57,MATCH(B50,$B$10:$B$57,0))-1,""))</f>
        <v/>
      </c>
      <c r="K50" s="30">
        <f>IF(B50="","",TRIM(IF(AND(H50&lt;&gt;"",$D$5&lt;&gt;"",N(H50)&lt;$D$5),"coverage ","")&amp;IF(AND(J50&lt;&gt;"",$D$6&lt;&gt;"",N(J50)&lt;-$D$6),"NAV ","")&amp;IF(AND(I50&lt;&gt;"",$D$7&lt;&gt;"",N(I50)&lt;-$D$7),"discount","")))</f>
        <v/>
      </c>
    </row>
    <row r="51">
      <c r="B51" s="13" t="n"/>
      <c r="C51" s="27" t="n"/>
      <c r="D51" s="28" t="n"/>
      <c r="E51" s="28" t="n"/>
      <c r="F51" s="28" t="n"/>
      <c r="G51" s="28" t="n"/>
      <c r="H51" s="29">
        <f>IF(OR(D51="",E51="",N(E51)=0),"",D51/E51)</f>
        <v/>
      </c>
      <c r="I51" s="18">
        <f>IF(OR(F51="",G51="",N(F51)=0),"",G51/F51-1)</f>
        <v/>
      </c>
      <c r="J51" s="18">
        <f>IF(OR(B51="",F51=""),"",IFERROR(F51/INDEX($F$10:$F$57,MATCH(B51,$B$10:$B$57,0))-1,""))</f>
        <v/>
      </c>
      <c r="K51" s="30">
        <f>IF(B51="","",TRIM(IF(AND(H51&lt;&gt;"",$D$5&lt;&gt;"",N(H51)&lt;$D$5),"coverage ","")&amp;IF(AND(J51&lt;&gt;"",$D$6&lt;&gt;"",N(J51)&lt;-$D$6),"NAV ","")&amp;IF(AND(I51&lt;&gt;"",$D$7&lt;&gt;"",N(I51)&lt;-$D$7),"discount","")))</f>
        <v/>
      </c>
    </row>
    <row r="52">
      <c r="B52" s="13" t="n"/>
      <c r="C52" s="27" t="n"/>
      <c r="D52" s="28" t="n"/>
      <c r="E52" s="28" t="n"/>
      <c r="F52" s="28" t="n"/>
      <c r="G52" s="28" t="n"/>
      <c r="H52" s="29">
        <f>IF(OR(D52="",E52="",N(E52)=0),"",D52/E52)</f>
        <v/>
      </c>
      <c r="I52" s="18">
        <f>IF(OR(F52="",G52="",N(F52)=0),"",G52/F52-1)</f>
        <v/>
      </c>
      <c r="J52" s="18">
        <f>IF(OR(B52="",F52=""),"",IFERROR(F52/INDEX($F$10:$F$57,MATCH(B52,$B$10:$B$57,0))-1,""))</f>
        <v/>
      </c>
      <c r="K52" s="30">
        <f>IF(B52="","",TRIM(IF(AND(H52&lt;&gt;"",$D$5&lt;&gt;"",N(H52)&lt;$D$5),"coverage ","")&amp;IF(AND(J52&lt;&gt;"",$D$6&lt;&gt;"",N(J52)&lt;-$D$6),"NAV ","")&amp;IF(AND(I52&lt;&gt;"",$D$7&lt;&gt;"",N(I52)&lt;-$D$7),"discount","")))</f>
        <v/>
      </c>
    </row>
    <row r="53">
      <c r="B53" s="13" t="n"/>
      <c r="C53" s="27" t="n"/>
      <c r="D53" s="28" t="n"/>
      <c r="E53" s="28" t="n"/>
      <c r="F53" s="28" t="n"/>
      <c r="G53" s="28" t="n"/>
      <c r="H53" s="29">
        <f>IF(OR(D53="",E53="",N(E53)=0),"",D53/E53)</f>
        <v/>
      </c>
      <c r="I53" s="18">
        <f>IF(OR(F53="",G53="",N(F53)=0),"",G53/F53-1)</f>
        <v/>
      </c>
      <c r="J53" s="18">
        <f>IF(OR(B53="",F53=""),"",IFERROR(F53/INDEX($F$10:$F$57,MATCH(B53,$B$10:$B$57,0))-1,""))</f>
        <v/>
      </c>
      <c r="K53" s="30">
        <f>IF(B53="","",TRIM(IF(AND(H53&lt;&gt;"",$D$5&lt;&gt;"",N(H53)&lt;$D$5),"coverage ","")&amp;IF(AND(J53&lt;&gt;"",$D$6&lt;&gt;"",N(J53)&lt;-$D$6),"NAV ","")&amp;IF(AND(I53&lt;&gt;"",$D$7&lt;&gt;"",N(I53)&lt;-$D$7),"discount","")))</f>
        <v/>
      </c>
    </row>
    <row r="54">
      <c r="B54" s="13" t="n"/>
      <c r="C54" s="27" t="n"/>
      <c r="D54" s="28" t="n"/>
      <c r="E54" s="28" t="n"/>
      <c r="F54" s="28" t="n"/>
      <c r="G54" s="28" t="n"/>
      <c r="H54" s="29">
        <f>IF(OR(D54="",E54="",N(E54)=0),"",D54/E54)</f>
        <v/>
      </c>
      <c r="I54" s="18">
        <f>IF(OR(F54="",G54="",N(F54)=0),"",G54/F54-1)</f>
        <v/>
      </c>
      <c r="J54" s="18">
        <f>IF(OR(B54="",F54=""),"",IFERROR(F54/INDEX($F$10:$F$57,MATCH(B54,$B$10:$B$57,0))-1,""))</f>
        <v/>
      </c>
      <c r="K54" s="30">
        <f>IF(B54="","",TRIM(IF(AND(H54&lt;&gt;"",$D$5&lt;&gt;"",N(H54)&lt;$D$5),"coverage ","")&amp;IF(AND(J54&lt;&gt;"",$D$6&lt;&gt;"",N(J54)&lt;-$D$6),"NAV ","")&amp;IF(AND(I54&lt;&gt;"",$D$7&lt;&gt;"",N(I54)&lt;-$D$7),"discount","")))</f>
        <v/>
      </c>
    </row>
    <row r="55">
      <c r="B55" s="13" t="n"/>
      <c r="C55" s="27" t="n"/>
      <c r="D55" s="28" t="n"/>
      <c r="E55" s="28" t="n"/>
      <c r="F55" s="28" t="n"/>
      <c r="G55" s="28" t="n"/>
      <c r="H55" s="29">
        <f>IF(OR(D55="",E55="",N(E55)=0),"",D55/E55)</f>
        <v/>
      </c>
      <c r="I55" s="18">
        <f>IF(OR(F55="",G55="",N(F55)=0),"",G55/F55-1)</f>
        <v/>
      </c>
      <c r="J55" s="18">
        <f>IF(OR(B55="",F55=""),"",IFERROR(F55/INDEX($F$10:$F$57,MATCH(B55,$B$10:$B$57,0))-1,""))</f>
        <v/>
      </c>
      <c r="K55" s="30">
        <f>IF(B55="","",TRIM(IF(AND(H55&lt;&gt;"",$D$5&lt;&gt;"",N(H55)&lt;$D$5),"coverage ","")&amp;IF(AND(J55&lt;&gt;"",$D$6&lt;&gt;"",N(J55)&lt;-$D$6),"NAV ","")&amp;IF(AND(I55&lt;&gt;"",$D$7&lt;&gt;"",N(I55)&lt;-$D$7),"discount","")))</f>
        <v/>
      </c>
    </row>
    <row r="56">
      <c r="B56" s="13" t="n"/>
      <c r="C56" s="27" t="n"/>
      <c r="D56" s="28" t="n"/>
      <c r="E56" s="28" t="n"/>
      <c r="F56" s="28" t="n"/>
      <c r="G56" s="28" t="n"/>
      <c r="H56" s="29">
        <f>IF(OR(D56="",E56="",N(E56)=0),"",D56/E56)</f>
        <v/>
      </c>
      <c r="I56" s="18">
        <f>IF(OR(F56="",G56="",N(F56)=0),"",G56/F56-1)</f>
        <v/>
      </c>
      <c r="J56" s="18">
        <f>IF(OR(B56="",F56=""),"",IFERROR(F56/INDEX($F$10:$F$57,MATCH(B56,$B$10:$B$57,0))-1,""))</f>
        <v/>
      </c>
      <c r="K56" s="30">
        <f>IF(B56="","",TRIM(IF(AND(H56&lt;&gt;"",$D$5&lt;&gt;"",N(H56)&lt;$D$5),"coverage ","")&amp;IF(AND(J56&lt;&gt;"",$D$6&lt;&gt;"",N(J56)&lt;-$D$6),"NAV ","")&amp;IF(AND(I56&lt;&gt;"",$D$7&lt;&gt;"",N(I56)&lt;-$D$7),"discount","")))</f>
        <v/>
      </c>
    </row>
    <row r="57">
      <c r="B57" s="13" t="n"/>
      <c r="C57" s="27" t="n"/>
      <c r="D57" s="28" t="n"/>
      <c r="E57" s="28" t="n"/>
      <c r="F57" s="28" t="n"/>
      <c r="G57" s="28" t="n"/>
      <c r="H57" s="29">
        <f>IF(OR(D57="",E57="",N(E57)=0),"",D57/E57)</f>
        <v/>
      </c>
      <c r="I57" s="18">
        <f>IF(OR(F57="",G57="",N(F57)=0),"",G57/F57-1)</f>
        <v/>
      </c>
      <c r="J57" s="18">
        <f>IF(OR(B57="",F57=""),"",IFERROR(F57/INDEX($F$10:$F$57,MATCH(B57,$B$10:$B$57,0))-1,""))</f>
        <v/>
      </c>
      <c r="K57" s="30">
        <f>IF(B57="","",TRIM(IF(AND(H57&lt;&gt;"",$D$5&lt;&gt;"",N(H57)&lt;$D$5),"coverage ","")&amp;IF(AND(J57&lt;&gt;"",$D$6&lt;&gt;"",N(J57)&lt;-$D$6),"NAV ","")&amp;IF(AND(I57&lt;&gt;"",$D$7&lt;&gt;"",N(I57)&lt;-$D$7),"discount","")))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D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0" customWidth="1" min="2" max="2"/>
    <col width="14" customWidth="1" min="3" max="3"/>
    <col width="12" customWidth="1" min="4" max="4"/>
  </cols>
  <sheetData>
    <row r="1" ht="6" customHeight="1"/>
    <row r="2">
      <c r="B2" s="5" t="inlineStr">
        <is>
          <t>Checks: what is still empty, and whether any formula fails</t>
        </is>
      </c>
    </row>
    <row r="3">
      <c r="B3" s="6" t="inlineStr">
        <is>
          <t>Every input starts empty. Overall status reads PASS when no formula in the working sheets returns an error.</t>
        </is>
      </c>
    </row>
    <row r="5">
      <c r="B5" s="21" t="inlineStr">
        <is>
          <t>Overall status</t>
        </is>
      </c>
      <c r="D5" s="31">
        <f>IF(COUNTIF(D7:D10,"PASS")=4,"PASS","FAIL")</f>
        <v/>
      </c>
    </row>
    <row r="6">
      <c r="B6" s="10" t="inlineStr">
        <is>
          <t>Check</t>
        </is>
      </c>
      <c r="C6" s="11" t="inlineStr">
        <is>
          <t>Value</t>
        </is>
      </c>
      <c r="D6" s="11" t="inlineStr">
        <is>
          <t>Status</t>
        </is>
      </c>
    </row>
    <row r="7">
      <c r="B7" s="7" t="inlineStr">
        <is>
          <t>Formulas returning an error on 1. Line ledger</t>
        </is>
      </c>
      <c r="C7" s="24">
        <f>SUMPRODUCT(--ISERROR('1. Line ledger'!B2:N130))</f>
        <v/>
      </c>
      <c r="D7" s="31">
        <f>IF(C7=0,"PASS","FAIL")</f>
        <v/>
      </c>
    </row>
    <row r="8">
      <c r="B8" s="7" t="inlineStr">
        <is>
          <t>Formulas returning an error on 2. Yield bridge</t>
        </is>
      </c>
      <c r="C8" s="24">
        <f>SUMPRODUCT(--ISERROR('2. Yield bridge'!B2:N130))</f>
        <v/>
      </c>
      <c r="D8" s="31">
        <f>IF(C8=0,"PASS","FAIL")</f>
        <v/>
      </c>
    </row>
    <row r="9">
      <c r="B9" s="7" t="inlineStr">
        <is>
          <t>Formulas returning an error on 3. Fee stack</t>
        </is>
      </c>
      <c r="C9" s="24">
        <f>SUMPRODUCT(--ISERROR('3. Fee stack'!B2:N130))</f>
        <v/>
      </c>
      <c r="D9" s="31">
        <f>IF(C9=0,"PASS","FAIL")</f>
        <v/>
      </c>
    </row>
    <row r="10">
      <c r="B10" s="7" t="inlineStr">
        <is>
          <t>Formulas returning an error on 4. Quarterly review</t>
        </is>
      </c>
      <c r="C10" s="24">
        <f>SUMPRODUCT(--ISERROR('4. Quarterly review'!B2:N130))</f>
        <v/>
      </c>
      <c r="D10" s="31">
        <f>IF(C10=0,"PASS","FAIL")</f>
        <v/>
      </c>
    </row>
    <row r="11">
      <c r="B11" s="7" t="inlineStr">
        <is>
          <t>Ledger lines entered (information)</t>
        </is>
      </c>
      <c r="C11" s="24">
        <f>COUNTA('1. Line ledger'!C11:C35)</f>
        <v/>
      </c>
      <c r="D11" s="7" t="inlineStr"/>
    </row>
    <row r="12">
      <c r="B12" s="7" t="inlineStr">
        <is>
          <t>Yield bridge inputs still empty (information)</t>
        </is>
      </c>
      <c r="C12" s="24">
        <f>COUNTBLANK('2. Yield bridge'!C5:C11)</f>
        <v/>
      </c>
    </row>
    <row r="13">
      <c r="B13" s="7" t="inlineStr">
        <is>
          <t>Fee stack inputs still empty (information)</t>
        </is>
      </c>
      <c r="C13" s="24">
        <f>COUNTBLANK('3. Fee stack'!C5:C16)</f>
        <v/>
      </c>
    </row>
  </sheetData>
  <conditionalFormatting sqref="D5:D13">
    <cfRule type="cellIs" priority="1" operator="equal" dxfId="0">
      <formula>"FAIL"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2026-09-25T09:05:57Z</dcterms:created>
  <dcterms:modified xmlns:dcterms="http://purl.org/dc/terms/" xmlns:xsi="http://www.w3.org/2001/XMLSchema-instance" xsi:type="dcterms:W3CDTF">2026-09-25T09:05:57Z</dcterms:modified>
</cp:coreProperties>
</file>