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uild" sheetId="2" state="visible" r:id="rId2"/>
    <sheet xmlns:r="http://schemas.openxmlformats.org/officeDocument/2006/relationships" name="Answer Key" sheetId="3" state="visible" r:id="rId3"/>
    <sheet xmlns:r="http://schemas.openxmlformats.org/officeDocument/2006/relationships" name="Score" sheetId="4" state="visible" r:id="rId4"/>
    <sheet xmlns:r="http://schemas.openxmlformats.org/officeDocument/2006/relationships" name="Checks" sheetId="5" state="visible" r:id="rId5"/>
  </sheets>
  <definedNames/>
  <calcPr calcId="124519" fullCalcOnLoad="1"/>
</workbook>
</file>

<file path=xl/styles.xml><?xml version="1.0" encoding="utf-8"?>
<styleSheet xmlns="http://schemas.openxmlformats.org/spreadsheetml/2006/main">
  <numFmts count="4">
    <numFmt numFmtId="164" formatCode="&quot;$&quot;#,##0;-&quot;$&quot;#,##0;&quot;$&quot;0"/>
    <numFmt numFmtId="165" formatCode="&quot;$&quot;#,##0.00;-&quot;$&quot;#,##0.00;&quot;$&quot;0.00"/>
    <numFmt numFmtId="166" formatCode="0.0%"/>
    <numFmt numFmtId="167" formatCode="0.000000"/>
  </numFmts>
  <fonts count="7">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s>
  <fills count="6">
    <fill>
      <patternFill/>
    </fill>
    <fill>
      <patternFill patternType="gray125"/>
    </fill>
    <fill>
      <patternFill patternType="solid">
        <fgColor rgb="00EFF3F8"/>
      </patternFill>
    </fill>
    <fill>
      <patternFill patternType="solid">
        <fgColor rgb="00DCE3ED"/>
      </patternFill>
    </fill>
    <fill>
      <patternFill patternType="solid">
        <fgColor rgb="00FFF2CC"/>
      </patternFill>
    </fill>
    <fill>
      <patternFill patternType="solid">
        <fgColor rgb="0016213A"/>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3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1" pivotButton="0" quotePrefix="0" xfId="0"/>
    <xf numFmtId="164" fontId="4" fillId="0" borderId="1" pivotButton="0" quotePrefix="0" xfId="0"/>
    <xf numFmtId="10" fontId="4" fillId="0" borderId="1" pivotButton="0" quotePrefix="0" xfId="0"/>
    <xf numFmtId="4" fontId="4" fillId="0" borderId="1" pivotButton="0" quotePrefix="0" xfId="0"/>
    <xf numFmtId="1" fontId="4" fillId="0" borderId="1" pivotButton="0" quotePrefix="0" xfId="0"/>
    <xf numFmtId="9" fontId="4" fillId="0" borderId="1" pivotButton="0" quotePrefix="0" xfId="0"/>
    <xf numFmtId="165" fontId="4" fillId="0" borderId="1" pivotButton="0" quotePrefix="0" xfId="0"/>
    <xf numFmtId="166" fontId="4" fillId="0" borderId="1" pivotButton="0" quotePrefix="0" xfId="0"/>
    <xf numFmtId="164" fontId="3" fillId="2" borderId="1" pivotButton="0" quotePrefix="0" xfId="0"/>
    <xf numFmtId="0" fontId="4" fillId="3" borderId="1" pivotButton="0" quotePrefix="0" xfId="0"/>
    <xf numFmtId="0" fontId="0" fillId="3" borderId="1" pivotButton="0" quotePrefix="0" xfId="0"/>
    <xf numFmtId="0" fontId="3" fillId="0" borderId="1" applyAlignment="1" pivotButton="0" quotePrefix="0" xfId="0">
      <alignment vertical="top" wrapText="1"/>
    </xf>
    <xf numFmtId="10" fontId="5" fillId="4" borderId="1" pivotButton="0" quotePrefix="0" xfId="0"/>
    <xf numFmtId="166" fontId="5" fillId="4" borderId="1" pivotButton="0" quotePrefix="0" xfId="0"/>
    <xf numFmtId="1" fontId="5" fillId="4" borderId="1" pivotButton="0" quotePrefix="0" xfId="0"/>
    <xf numFmtId="10" fontId="4" fillId="2" borderId="1" pivotButton="0" quotePrefix="0" xfId="0"/>
    <xf numFmtId="166" fontId="4" fillId="2" borderId="1" pivotButton="0" quotePrefix="0" xfId="0"/>
    <xf numFmtId="1" fontId="4" fillId="2" borderId="1" pivotButton="0" quotePrefix="0" xfId="0"/>
    <xf numFmtId="0" fontId="6" fillId="5" borderId="1" applyAlignment="1" pivotButton="0" quotePrefix="0" xfId="0">
      <alignment vertical="center" wrapText="1"/>
    </xf>
    <xf numFmtId="0" fontId="6" fillId="5" borderId="1" applyAlignment="1" pivotButton="0" quotePrefix="0" xfId="0">
      <alignment horizontal="center" vertical="center" wrapText="1"/>
    </xf>
    <xf numFmtId="10" fontId="3" fillId="2" borderId="1" pivotButton="0" quotePrefix="0" xfId="0"/>
    <xf numFmtId="167" fontId="5" fillId="4" borderId="1" pivotButton="0" quotePrefix="0" xfId="0"/>
    <xf numFmtId="0" fontId="4" fillId="2" borderId="1" pivotButton="0" quotePrefix="0" xfId="0"/>
    <xf numFmtId="166" fontId="3" fillId="2" borderId="1" pivotButton="0" quotePrefix="0" xfId="0"/>
    <xf numFmtId="1" fontId="3" fillId="2" borderId="1" pivotButton="0" quotePrefix="0" xfId="0"/>
    <xf numFmtId="0" fontId="4" fillId="0" borderId="1" pivotButton="0" quotePrefix="0" xfId="0"/>
    <xf numFmtId="0" fontId="3" fillId="0" borderId="1" applyAlignment="1" pivotButton="0" quotePrefix="0" xfId="0">
      <alignment horizontal="center" vertical="top"/>
    </xf>
    <xf numFmtId="167" fontId="3" fillId="2" borderId="1"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9"/>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Credit Investor: the 60-minute test</t>
        </is>
      </c>
    </row>
    <row r="3">
      <c r="B3" s="2" t="inlineStr">
        <is>
          <t>Julian R. Sterling. julianrsterling.com/creditinvesting. A separate case, not the book's investor. No macros, nothing locked or hidden.</t>
        </is>
      </c>
    </row>
    <row r="4">
      <c r="B4" s="3" t="inlineStr"/>
    </row>
    <row r="5">
      <c r="B5" s="4" t="inlineStr">
        <is>
          <t>How to take it</t>
        </is>
      </c>
    </row>
    <row r="6" ht="30" customHeight="1">
      <c r="B6" s="3" t="inlineStr">
        <is>
          <t>Start a timer for sixty minutes. Read the case on the Build sheet, then fill the yellow answer cells, one per question, using formulas that point at the case inputs. Do not open the Answer Key until the time is up.</t>
        </is>
      </c>
    </row>
    <row r="7" ht="30" customHeight="1">
      <c r="B7" s="3" t="inlineStr">
        <is>
          <t>When you stop, open the Score sheet: it marks each answer against the key within a stated tolerance and counts your score. Then read the Answer Key, whose formulas show one way to get each figure.</t>
        </is>
      </c>
    </row>
    <row r="8" ht="30" customHeight="1">
      <c r="B8" s="3" t="inlineStr">
        <is>
          <t>The questions follow the book: yield measures (Chapter 2), expected loss (Chapter 3), the BDC discount and coverage (Chapters 9 and 10), the fee stack (Chapter 13), proration (Chapter 12) and the portfolio (Chapter 15).</t>
        </is>
      </c>
    </row>
    <row r="9" ht="30" customHeight="1">
      <c r="B9" s="3" t="inlineStr">
        <is>
          <t>The Checks sheet tests the Answer Key itself against the figures computed outside the workbook; it should read PASS before you start and still read PASS when you finish.</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D49"/>
  <sheetViews>
    <sheetView showGridLines="0" workbookViewId="0">
      <selection activeCell="A1" sqref="A1"/>
    </sheetView>
  </sheetViews>
  <sheetFormatPr baseColWidth="8" defaultRowHeight="15"/>
  <cols>
    <col width="2" customWidth="1" min="1" max="1"/>
    <col width="70" customWidth="1" min="2" max="2"/>
    <col width="14" customWidth="1" min="3" max="3"/>
    <col width="30" customWidth="1" min="4" max="4"/>
  </cols>
  <sheetData>
    <row r="1" ht="6" customHeight="1"/>
    <row r="2">
      <c r="B2" s="5" t="inlineStr">
        <is>
          <t>The case: $200,000 in four lines</t>
        </is>
      </c>
    </row>
    <row r="3">
      <c r="B3" s="6" t="inlineStr">
        <is>
          <t>Inputs are the case (do not change them while taking the test). Answer cells are yellow and empty.</t>
        </is>
      </c>
    </row>
    <row r="5">
      <c r="B5" s="7" t="inlineStr">
        <is>
          <t>Budget</t>
        </is>
      </c>
      <c r="C5" s="8" t="n">
        <v>200000</v>
      </c>
    </row>
    <row r="6">
      <c r="B6" s="7" t="inlineStr">
        <is>
          <t>Risk-free rate (Treasury bills)</t>
        </is>
      </c>
      <c r="C6" s="9" t="n">
        <v>0.04</v>
      </c>
    </row>
    <row r="7">
      <c r="B7" s="7" t="inlineStr">
        <is>
          <t>High-yield bond: coupon (semiannual)</t>
        </is>
      </c>
      <c r="C7" s="9" t="n">
        <v>0.07000000000000001</v>
      </c>
    </row>
    <row r="8">
      <c r="B8" s="7" t="inlineStr">
        <is>
          <t>High-yield bond: price per 100</t>
        </is>
      </c>
      <c r="C8" s="10" t="n">
        <v>96</v>
      </c>
    </row>
    <row r="9">
      <c r="B9" s="7" t="inlineStr">
        <is>
          <t>High-yield bond: years to maturity</t>
        </is>
      </c>
      <c r="C9" s="11" t="n">
        <v>4</v>
      </c>
    </row>
    <row r="10">
      <c r="B10" s="7" t="inlineStr">
        <is>
          <t>High-yield bond: annual PD (assumption)</t>
        </is>
      </c>
      <c r="C10" s="9" t="n">
        <v>0.03</v>
      </c>
    </row>
    <row r="11">
      <c r="B11" s="7" t="inlineStr">
        <is>
          <t>High-yield bond: recovery (assumption)</t>
        </is>
      </c>
      <c r="C11" s="12" t="n">
        <v>0.4</v>
      </c>
    </row>
    <row r="12">
      <c r="B12" s="7" t="inlineStr">
        <is>
          <t>High-yield bond: amount invested</t>
        </is>
      </c>
      <c r="C12" s="8" t="n">
        <v>60000</v>
      </c>
    </row>
    <row r="13">
      <c r="B13" s="7" t="inlineStr">
        <is>
          <t>Listed BDC: price per share</t>
        </is>
      </c>
      <c r="C13" s="13" t="n">
        <v>12</v>
      </c>
    </row>
    <row r="14">
      <c r="B14" s="7" t="inlineStr">
        <is>
          <t>Listed BDC: NAV per share</t>
        </is>
      </c>
      <c r="C14" s="13" t="n">
        <v>14</v>
      </c>
    </row>
    <row r="15">
      <c r="B15" s="7" t="inlineStr">
        <is>
          <t>Listed BDC: quarterly dividend per share</t>
        </is>
      </c>
      <c r="C15" s="13" t="n">
        <v>0.36</v>
      </c>
    </row>
    <row r="16">
      <c r="B16" s="7" t="inlineStr">
        <is>
          <t>Listed BDC: quarterly NII per share</t>
        </is>
      </c>
      <c r="C16" s="13" t="n">
        <v>0.34</v>
      </c>
    </row>
    <row r="17">
      <c r="B17" s="7" t="inlineStr">
        <is>
          <t>Listed BDC: annual NAV loss rate (assumption)</t>
        </is>
      </c>
      <c r="C17" s="9" t="n">
        <v>0.02</v>
      </c>
    </row>
    <row r="18">
      <c r="B18" s="7" t="inlineStr">
        <is>
          <t>Listed BDC: amount invested</t>
        </is>
      </c>
      <c r="C18" s="8" t="n">
        <v>40000</v>
      </c>
    </row>
    <row r="19">
      <c r="B19" s="7" t="inlineStr">
        <is>
          <t>Interval fund: yield on its loans</t>
        </is>
      </c>
      <c r="C19" s="9" t="n">
        <v>0.1</v>
      </c>
    </row>
    <row r="20">
      <c r="B20" s="7" t="inlineStr">
        <is>
          <t>Interval fund: leverage (debt / NAV)</t>
        </is>
      </c>
      <c r="C20" s="10" t="n">
        <v>0.5</v>
      </c>
    </row>
    <row r="21">
      <c r="B21" s="7" t="inlineStr">
        <is>
          <t>Interval fund: interest rate on its debt</t>
        </is>
      </c>
      <c r="C21" s="9" t="n">
        <v>0.065</v>
      </c>
    </row>
    <row r="22">
      <c r="B22" s="7" t="inlineStr">
        <is>
          <t>Interval fund: management fee on gross assets</t>
        </is>
      </c>
      <c r="C22" s="9" t="n">
        <v>0.015</v>
      </c>
    </row>
    <row r="23">
      <c r="B23" s="7" t="inlineStr">
        <is>
          <t>Interval fund: other expenses, percent of NAV</t>
        </is>
      </c>
      <c r="C23" s="9" t="n">
        <v>0.0075</v>
      </c>
    </row>
    <row r="24">
      <c r="B24" s="7" t="inlineStr">
        <is>
          <t>Interval fund: incentive fee rate</t>
        </is>
      </c>
      <c r="C24" s="14" t="n">
        <v>0.1</v>
      </c>
    </row>
    <row r="25">
      <c r="B25" s="7" t="inlineStr">
        <is>
          <t>Interval fund: hurdle</t>
        </is>
      </c>
      <c r="C25" s="14" t="n">
        <v>0.05</v>
      </c>
    </row>
    <row r="26">
      <c r="B26" s="7" t="inlineStr">
        <is>
          <t>Interval fund: annual default rate on loans</t>
        </is>
      </c>
      <c r="C26" s="9" t="n">
        <v>0.02</v>
      </c>
    </row>
    <row r="27">
      <c r="B27" s="7" t="inlineStr">
        <is>
          <t>Interval fund: loss given default</t>
        </is>
      </c>
      <c r="C27" s="12" t="n">
        <v>0.45</v>
      </c>
    </row>
    <row r="28">
      <c r="B28" s="7" t="inlineStr">
        <is>
          <t>Interval fund: distribution rate on NAV</t>
        </is>
      </c>
      <c r="C28" s="9" t="n">
        <v>0.08500000000000001</v>
      </c>
    </row>
    <row r="29">
      <c r="B29" s="7" t="inlineStr">
        <is>
          <t>Interval fund: amount invested</t>
        </is>
      </c>
      <c r="C29" s="8" t="n">
        <v>70000</v>
      </c>
    </row>
    <row r="30">
      <c r="B30" s="7" t="inlineStr">
        <is>
          <t>Interval fund: quarterly repurchase offer</t>
        </is>
      </c>
      <c r="C30" s="14" t="n">
        <v>0.05</v>
      </c>
    </row>
    <row r="31">
      <c r="B31" s="7" t="inlineStr">
        <is>
          <t>Interval fund: requests this quarter, share of shares</t>
        </is>
      </c>
      <c r="C31" s="14" t="n">
        <v>0.125</v>
      </c>
    </row>
    <row r="32">
      <c r="B32" s="7" t="inlineStr">
        <is>
          <t>Treasury bills: the rest of the budget</t>
        </is>
      </c>
      <c r="C32" s="15">
        <f>$C$5-$C$12-$C$18-$C$29</f>
        <v/>
      </c>
    </row>
    <row r="34">
      <c r="B34" s="16" t="inlineStr">
        <is>
          <t>Your answers</t>
        </is>
      </c>
      <c r="C34" s="17" t="n"/>
      <c r="D34" s="17" t="n"/>
    </row>
    <row r="35" ht="15" customHeight="1">
      <c r="B35" s="18" t="inlineStr">
        <is>
          <t>1. Current yield of the bond (coupon / price).</t>
        </is>
      </c>
      <c r="C35" s="19" t="n"/>
    </row>
    <row r="36" ht="15" customHeight="1">
      <c r="B36" s="18" t="inlineStr">
        <is>
          <t>2. Yield to maturity of the bond (semiannual coupons, bought on a coupon date).</t>
        </is>
      </c>
      <c r="C36" s="19" t="n"/>
    </row>
    <row r="37" ht="15" customHeight="1">
      <c r="B37" s="18" t="inlineStr">
        <is>
          <t>3a. Expected loss a year on the bond: PD x (1 - recovery).</t>
        </is>
      </c>
      <c r="C37" s="19" t="n"/>
    </row>
    <row r="38" ht="15" customHeight="1">
      <c r="B38" s="18" t="inlineStr">
        <is>
          <t>3b. Expected yield of the bond: YTM - expected loss.</t>
        </is>
      </c>
      <c r="C38" s="19" t="n"/>
    </row>
    <row r="39" ht="15" customHeight="1">
      <c r="B39" s="18" t="inlineStr">
        <is>
          <t>4a. The BDC's discount to NAV (price / NAV - 1).</t>
        </is>
      </c>
      <c r="C39" s="20" t="n"/>
    </row>
    <row r="40" ht="15" customHeight="1">
      <c r="B40" s="18" t="inlineStr">
        <is>
          <t>4b. The BDC's dividend yield on the price (four quarterly dividends / price).</t>
        </is>
      </c>
      <c r="C40" s="19" t="n"/>
    </row>
    <row r="41" ht="15" customHeight="1">
      <c r="B41" s="18" t="inlineStr">
        <is>
          <t>4c. Dividend coverage (NII per share / dividend per share).</t>
        </is>
      </c>
      <c r="C41" s="20" t="n"/>
    </row>
    <row r="42" ht="30" customHeight="1">
      <c r="B42" s="18" t="inlineStr">
        <is>
          <t>5. Expected return on the BDC at a constant discount: dividend yield + (annual NII - annual dividend) / NAV - annual NAV loss rate.</t>
        </is>
      </c>
      <c r="C42" s="19" t="n"/>
    </row>
    <row r="43" ht="30" customHeight="1">
      <c r="B43" s="18" t="inlineStr">
        <is>
          <t>6a. The fund's pre-incentive NII, percent of NAV (management fee on gross assets).</t>
        </is>
      </c>
      <c r="C43" s="19" t="n"/>
    </row>
    <row r="44" ht="15" customHeight="1">
      <c r="B44" s="18" t="inlineStr">
        <is>
          <t>6b. The fund's NII after the incentive fee.</t>
        </is>
      </c>
      <c r="C44" s="19" t="n"/>
    </row>
    <row r="45" ht="30" customHeight="1">
      <c r="B45" s="18" t="inlineStr">
        <is>
          <t>6c. The fund's expected total return after credit losses (PD x LGD on gross assets).</t>
        </is>
      </c>
      <c r="C45" s="19" t="n"/>
    </row>
    <row r="46" ht="30" customHeight="1">
      <c r="B46" s="18" t="inlineStr">
        <is>
          <t>7a. Fill rate of a tender when requests are 12.5 percent of shares and the offer is 5 percent.</t>
        </is>
      </c>
      <c r="C46" s="20" t="n"/>
    </row>
    <row r="47" ht="30" customHeight="1">
      <c r="B47" s="18" t="inlineStr">
        <is>
          <t>7b. Quarters needed to get 90 percent of a position out if every quarter is filled at that rate.</t>
        </is>
      </c>
      <c r="C47" s="21" t="n"/>
    </row>
    <row r="48" ht="30" customHeight="1">
      <c r="B48" s="18" t="inlineStr">
        <is>
          <t>8a. The portfolio's displayed yield, cost-weighted (bond YTM, BDC dividend yield, fund distribution rate, bills).</t>
        </is>
      </c>
      <c r="C48" s="19" t="n"/>
    </row>
    <row r="49" ht="30" customHeight="1">
      <c r="B49" s="18" t="inlineStr">
        <is>
          <t>8b. The portfolio's expected yield, cost-weighted (use your answers 3b, 5 and 6c, and the bill rate).</t>
        </is>
      </c>
      <c r="C49" s="19" t="n"/>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D19"/>
  <sheetViews>
    <sheetView showGridLines="0" workbookViewId="0">
      <selection activeCell="A1" sqref="A1"/>
    </sheetView>
  </sheetViews>
  <sheetFormatPr baseColWidth="8" defaultRowHeight="15"/>
  <cols>
    <col width="2" customWidth="1" min="1" max="1"/>
    <col width="70" customWidth="1" min="2" max="2"/>
    <col width="14" customWidth="1" min="3" max="3"/>
    <col width="60" customWidth="1" min="4" max="4"/>
  </cols>
  <sheetData>
    <row r="1" ht="6" customHeight="1"/>
    <row r="2">
      <c r="B2" s="5" t="inlineStr">
        <is>
          <t>Answer Key: one way to get each figure</t>
        </is>
      </c>
    </row>
    <row r="3">
      <c r="B3" s="6" t="inlineStr">
        <is>
          <t>Every answer is a live formula on the case inputs of the Build sheet.</t>
        </is>
      </c>
    </row>
    <row r="5" ht="15" customHeight="1">
      <c r="B5" s="18" t="inlineStr">
        <is>
          <t>1. Current yield of the bond (coupon / price).</t>
        </is>
      </c>
      <c r="C5" s="22">
        <f>Build!$C$7/(Build!$C$8/100)</f>
        <v/>
      </c>
    </row>
    <row r="6" ht="15" customHeight="1">
      <c r="B6" s="18" t="inlineStr">
        <is>
          <t>2. Yield to maturity of the bond (semiannual coupons, bought on a coupon date).</t>
        </is>
      </c>
      <c r="C6" s="22">
        <f>2*RATE((Build!$C$9*2),Build!$C$7*100/2,-Build!$C$8,100)</f>
        <v/>
      </c>
      <c r="D6" s="6" t="inlineStr">
        <is>
          <t>RATE on half-years, doubled: the quoted, semiannual convention.</t>
        </is>
      </c>
    </row>
    <row r="7" ht="15" customHeight="1">
      <c r="B7" s="18" t="inlineStr">
        <is>
          <t>3a. Expected loss a year on the bond: PD x (1 - recovery).</t>
        </is>
      </c>
      <c r="C7" s="22">
        <f>Build!$C$10*(1-Build!$C$11)</f>
        <v/>
      </c>
    </row>
    <row r="8" ht="15" customHeight="1">
      <c r="B8" s="18" t="inlineStr">
        <is>
          <t>3b. Expected yield of the bond: YTM - expected loss.</t>
        </is>
      </c>
      <c r="C8" s="22">
        <f>C6-C7</f>
        <v/>
      </c>
    </row>
    <row r="9" ht="15" customHeight="1">
      <c r="B9" s="18" t="inlineStr">
        <is>
          <t>4a. The BDC's discount to NAV (price / NAV - 1).</t>
        </is>
      </c>
      <c r="C9" s="23">
        <f>Build!$C$13/Build!$C$14-1</f>
        <v/>
      </c>
    </row>
    <row r="10" ht="15" customHeight="1">
      <c r="B10" s="18" t="inlineStr">
        <is>
          <t>4b. The BDC's dividend yield on the price (four quarterly dividends / price).</t>
        </is>
      </c>
      <c r="C10" s="22">
        <f>Build!$C$15*4/Build!$C$13</f>
        <v/>
      </c>
    </row>
    <row r="11" ht="15" customHeight="1">
      <c r="B11" s="18" t="inlineStr">
        <is>
          <t>4c. Dividend coverage (NII per share / dividend per share).</t>
        </is>
      </c>
      <c r="C11" s="23">
        <f>Build!$C$16/Build!$C$15</f>
        <v/>
      </c>
    </row>
    <row r="12" ht="30" customHeight="1">
      <c r="B12" s="18" t="inlineStr">
        <is>
          <t>5. Expected return on the BDC at a constant discount: dividend yield + (annual NII - annual dividend) / NAV - annual NAV loss rate.</t>
        </is>
      </c>
      <c r="C12" s="22">
        <f>C10+(Build!$C$16*4-Build!$C$15*4)/Build!$C$14-Build!$C$17</f>
        <v/>
      </c>
      <c r="D12" s="6" t="inlineStr">
        <is>
          <t>At a constant discount the price moves with the NAV; the NAV moves by NII minus dividend minus losses.</t>
        </is>
      </c>
    </row>
    <row r="13" ht="30" customHeight="1">
      <c r="B13" s="18" t="inlineStr">
        <is>
          <t>6a. The fund's pre-incentive NII, percent of NAV (management fee on gross assets).</t>
        </is>
      </c>
      <c r="C13" s="22">
        <f>Build!$C$19*(1+Build!$C$20)-Build!$C$21*Build!$C$20-Build!$C$22*(1+Build!$C$20)-Build!$C$23</f>
        <v/>
      </c>
      <c r="D13" s="6" t="inlineStr">
        <is>
          <t>The management fee is charged on gross assets, so leverage multiplies it.</t>
        </is>
      </c>
    </row>
    <row r="14" ht="15" customHeight="1">
      <c r="B14" s="18" t="inlineStr">
        <is>
          <t>6b. The fund's NII after the incentive fee.</t>
        </is>
      </c>
      <c r="C14" s="22">
        <f>C13-IF(C13&gt;Build!$C$25,Build!$C$24*C13,0)</f>
        <v/>
      </c>
      <c r="D14" s="6" t="inlineStr">
        <is>
          <t>The pre-incentive income is above the hurdle, so with a full catch-up the fee takes its rate on all of it.</t>
        </is>
      </c>
    </row>
    <row r="15" ht="30" customHeight="1">
      <c r="B15" s="18" t="inlineStr">
        <is>
          <t>6c. The fund's expected total return after credit losses (PD x LGD on gross assets).</t>
        </is>
      </c>
      <c r="C15" s="22">
        <f>C14-Build!$C$26*Build!$C$27*(1+Build!$C$20)</f>
        <v/>
      </c>
    </row>
    <row r="16" ht="30" customHeight="1">
      <c r="B16" s="18" t="inlineStr">
        <is>
          <t>7a. Fill rate of a tender when requests are 12.5 percent of shares and the offer is 5 percent.</t>
        </is>
      </c>
      <c r="C16" s="23">
        <f>MIN(1,Build!$C$30/Build!$C$31)</f>
        <v/>
      </c>
    </row>
    <row r="17" ht="30" customHeight="1">
      <c r="B17" s="18" t="inlineStr">
        <is>
          <t>7b. Quarters needed to get 90 percent of a position out if every quarter is filled at that rate.</t>
        </is>
      </c>
      <c r="C17" s="24">
        <f>IF(C16&gt;=1,1,ROUNDUP(LN(0.1)/LN(1-C16),0))</f>
        <v/>
      </c>
      <c r="D17" s="6" t="inlineStr">
        <is>
          <t>Each quarter returns the fill rate of what is still held; the rest waits.</t>
        </is>
      </c>
    </row>
    <row r="18" ht="30" customHeight="1">
      <c r="B18" s="18" t="inlineStr">
        <is>
          <t>8a. The portfolio's displayed yield, cost-weighted (bond YTM, BDC dividend yield, fund distribution rate, bills).</t>
        </is>
      </c>
      <c r="C18" s="22">
        <f>(Build!$C$12*C6+Build!$C$18*C10+Build!$C$29*Build!$C$28+Build!$C$32*Build!$C$6)/Build!$C$5</f>
        <v/>
      </c>
    </row>
    <row r="19" ht="30" customHeight="1">
      <c r="B19" s="18" t="inlineStr">
        <is>
          <t>8b. The portfolio's expected yield, cost-weighted (use your answers 3b, 5 and 6c, and the bill rate).</t>
        </is>
      </c>
      <c r="C19" s="22">
        <f>(Build!$C$12*C8+Build!$C$18*C12+Build!$C$29*C15+Build!$C$32*Build!$C$6)/Build!$C$5</f>
        <v/>
      </c>
      <c r="D19" s="6" t="inlineStr">
        <is>
          <t>The gap between 8a and 8b is what defaults, fees and losses take before anything goes wrong.</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22"/>
  <sheetViews>
    <sheetView showGridLines="0" workbookViewId="0">
      <selection activeCell="A1" sqref="A1"/>
    </sheetView>
  </sheetViews>
  <sheetFormatPr baseColWidth="8" defaultRowHeight="15"/>
  <cols>
    <col width="2" customWidth="1" min="1" max="1"/>
    <col width="10" customWidth="1" min="2" max="2"/>
    <col width="14" customWidth="1" min="3" max="3"/>
    <col width="14" customWidth="1" min="4" max="4"/>
    <col width="12" customWidth="1" min="5" max="5"/>
    <col width="14" customWidth="1" min="6" max="6"/>
  </cols>
  <sheetData>
    <row r="1" ht="6" customHeight="1"/>
    <row r="2">
      <c r="B2" s="5" t="inlineStr">
        <is>
          <t>Score: your answers against the key</t>
        </is>
      </c>
    </row>
    <row r="3">
      <c r="B3" s="6" t="inlineStr">
        <is>
          <t>Correct within the tolerance shown. Blank answers count as not yet answered.</t>
        </is>
      </c>
    </row>
    <row r="5">
      <c r="B5" s="25" t="inlineStr">
        <is>
          <t>Question</t>
        </is>
      </c>
      <c r="C5" s="26" t="inlineStr">
        <is>
          <t>Your answer</t>
        </is>
      </c>
      <c r="D5" s="26" t="inlineStr">
        <is>
          <t>Key</t>
        </is>
      </c>
      <c r="E5" s="26" t="inlineStr">
        <is>
          <t>Tolerance</t>
        </is>
      </c>
      <c r="F5" s="26" t="inlineStr">
        <is>
          <t>Mark</t>
        </is>
      </c>
    </row>
    <row r="6">
      <c r="B6" s="7" t="inlineStr">
        <is>
          <t>1</t>
        </is>
      </c>
      <c r="C6" s="27">
        <f>IF(Build!C35="","",Build!C35)</f>
        <v/>
      </c>
      <c r="D6" s="27">
        <f>'Answer Key'!C5</f>
        <v/>
      </c>
      <c r="E6" s="28" t="n">
        <v>0.0001</v>
      </c>
      <c r="F6" s="29">
        <f>IF(C6="","not answered",IF(ISNUMBER(C6),IF(ABS(C6-D6)&lt;=E6,"correct","wrong"),"wrong"))</f>
        <v/>
      </c>
    </row>
    <row r="7">
      <c r="B7" s="7" t="inlineStr">
        <is>
          <t>2</t>
        </is>
      </c>
      <c r="C7" s="27">
        <f>IF(Build!C36="","",Build!C36)</f>
        <v/>
      </c>
      <c r="D7" s="27">
        <f>'Answer Key'!C6</f>
        <v/>
      </c>
      <c r="E7" s="28" t="n">
        <v>0.0002</v>
      </c>
      <c r="F7" s="29">
        <f>IF(C7="","not answered",IF(ISNUMBER(C7),IF(ABS(C7-D7)&lt;=E7,"correct","wrong"),"wrong"))</f>
        <v/>
      </c>
    </row>
    <row r="8">
      <c r="B8" s="7" t="inlineStr">
        <is>
          <t>3a</t>
        </is>
      </c>
      <c r="C8" s="27">
        <f>IF(Build!C37="","",Build!C37)</f>
        <v/>
      </c>
      <c r="D8" s="27">
        <f>'Answer Key'!C7</f>
        <v/>
      </c>
      <c r="E8" s="28" t="n">
        <v>0.0001</v>
      </c>
      <c r="F8" s="29">
        <f>IF(C8="","not answered",IF(ISNUMBER(C8),IF(ABS(C8-D8)&lt;=E8,"correct","wrong"),"wrong"))</f>
        <v/>
      </c>
    </row>
    <row r="9">
      <c r="B9" s="7" t="inlineStr">
        <is>
          <t>3b</t>
        </is>
      </c>
      <c r="C9" s="27">
        <f>IF(Build!C38="","",Build!C38)</f>
        <v/>
      </c>
      <c r="D9" s="27">
        <f>'Answer Key'!C8</f>
        <v/>
      </c>
      <c r="E9" s="28" t="n">
        <v>0.0002</v>
      </c>
      <c r="F9" s="29">
        <f>IF(C9="","not answered",IF(ISNUMBER(C9),IF(ABS(C9-D9)&lt;=E9,"correct","wrong"),"wrong"))</f>
        <v/>
      </c>
    </row>
    <row r="10">
      <c r="B10" s="7" t="inlineStr">
        <is>
          <t>4a</t>
        </is>
      </c>
      <c r="C10" s="30">
        <f>IF(Build!C39="","",Build!C39)</f>
        <v/>
      </c>
      <c r="D10" s="30">
        <f>'Answer Key'!C9</f>
        <v/>
      </c>
      <c r="E10" s="28" t="n">
        <v>0.001</v>
      </c>
      <c r="F10" s="29">
        <f>IF(C10="","not answered",IF(ISNUMBER(C10),IF(ABS(C10-D10)&lt;=E10,"correct","wrong"),"wrong"))</f>
        <v/>
      </c>
    </row>
    <row r="11">
      <c r="B11" s="7" t="inlineStr">
        <is>
          <t>4b</t>
        </is>
      </c>
      <c r="C11" s="27">
        <f>IF(Build!C40="","",Build!C40)</f>
        <v/>
      </c>
      <c r="D11" s="27">
        <f>'Answer Key'!C10</f>
        <v/>
      </c>
      <c r="E11" s="28" t="n">
        <v>0.0001</v>
      </c>
      <c r="F11" s="29">
        <f>IF(C11="","not answered",IF(ISNUMBER(C11),IF(ABS(C11-D11)&lt;=E11,"correct","wrong"),"wrong"))</f>
        <v/>
      </c>
    </row>
    <row r="12">
      <c r="B12" s="7" t="inlineStr">
        <is>
          <t>4c</t>
        </is>
      </c>
      <c r="C12" s="30">
        <f>IF(Build!C41="","",Build!C41)</f>
        <v/>
      </c>
      <c r="D12" s="30">
        <f>'Answer Key'!C11</f>
        <v/>
      </c>
      <c r="E12" s="28" t="n">
        <v>0.001</v>
      </c>
      <c r="F12" s="29">
        <f>IF(C12="","not answered",IF(ISNUMBER(C12),IF(ABS(C12-D12)&lt;=E12,"correct","wrong"),"wrong"))</f>
        <v/>
      </c>
    </row>
    <row r="13">
      <c r="B13" s="7" t="inlineStr">
        <is>
          <t>5</t>
        </is>
      </c>
      <c r="C13" s="27">
        <f>IF(Build!C42="","",Build!C42)</f>
        <v/>
      </c>
      <c r="D13" s="27">
        <f>'Answer Key'!C12</f>
        <v/>
      </c>
      <c r="E13" s="28" t="n">
        <v>0.0002</v>
      </c>
      <c r="F13" s="29">
        <f>IF(C13="","not answered",IF(ISNUMBER(C13),IF(ABS(C13-D13)&lt;=E13,"correct","wrong"),"wrong"))</f>
        <v/>
      </c>
    </row>
    <row r="14">
      <c r="B14" s="7" t="inlineStr">
        <is>
          <t>6a</t>
        </is>
      </c>
      <c r="C14" s="27">
        <f>IF(Build!C43="","",Build!C43)</f>
        <v/>
      </c>
      <c r="D14" s="27">
        <f>'Answer Key'!C13</f>
        <v/>
      </c>
      <c r="E14" s="28" t="n">
        <v>0.0002</v>
      </c>
      <c r="F14" s="29">
        <f>IF(C14="","not answered",IF(ISNUMBER(C14),IF(ABS(C14-D14)&lt;=E14,"correct","wrong"),"wrong"))</f>
        <v/>
      </c>
    </row>
    <row r="15">
      <c r="B15" s="7" t="inlineStr">
        <is>
          <t>6b</t>
        </is>
      </c>
      <c r="C15" s="27">
        <f>IF(Build!C44="","",Build!C44)</f>
        <v/>
      </c>
      <c r="D15" s="27">
        <f>'Answer Key'!C14</f>
        <v/>
      </c>
      <c r="E15" s="28" t="n">
        <v>0.0002</v>
      </c>
      <c r="F15" s="29">
        <f>IF(C15="","not answered",IF(ISNUMBER(C15),IF(ABS(C15-D15)&lt;=E15,"correct","wrong"),"wrong"))</f>
        <v/>
      </c>
    </row>
    <row r="16">
      <c r="B16" s="7" t="inlineStr">
        <is>
          <t>6c</t>
        </is>
      </c>
      <c r="C16" s="27">
        <f>IF(Build!C45="","",Build!C45)</f>
        <v/>
      </c>
      <c r="D16" s="27">
        <f>'Answer Key'!C15</f>
        <v/>
      </c>
      <c r="E16" s="28" t="n">
        <v>0.0002</v>
      </c>
      <c r="F16" s="29">
        <f>IF(C16="","not answered",IF(ISNUMBER(C16),IF(ABS(C16-D16)&lt;=E16,"correct","wrong"),"wrong"))</f>
        <v/>
      </c>
    </row>
    <row r="17">
      <c r="B17" s="7" t="inlineStr">
        <is>
          <t>7a</t>
        </is>
      </c>
      <c r="C17" s="30">
        <f>IF(Build!C46="","",Build!C46)</f>
        <v/>
      </c>
      <c r="D17" s="30">
        <f>'Answer Key'!C16</f>
        <v/>
      </c>
      <c r="E17" s="28" t="n">
        <v>0.001</v>
      </c>
      <c r="F17" s="29">
        <f>IF(C17="","not answered",IF(ISNUMBER(C17),IF(ABS(C17-D17)&lt;=E17,"correct","wrong"),"wrong"))</f>
        <v/>
      </c>
    </row>
    <row r="18">
      <c r="B18" s="7" t="inlineStr">
        <is>
          <t>7b</t>
        </is>
      </c>
      <c r="C18" s="31">
        <f>IF(Build!C47="","",Build!C47)</f>
        <v/>
      </c>
      <c r="D18" s="31">
        <f>'Answer Key'!C17</f>
        <v/>
      </c>
      <c r="E18" s="28" t="n">
        <v>0.5</v>
      </c>
      <c r="F18" s="29">
        <f>IF(C18="","not answered",IF(ISNUMBER(C18),IF(ABS(C18-D18)&lt;=E18,"correct","wrong"),"wrong"))</f>
        <v/>
      </c>
    </row>
    <row r="19">
      <c r="B19" s="7" t="inlineStr">
        <is>
          <t>8a</t>
        </is>
      </c>
      <c r="C19" s="27">
        <f>IF(Build!C48="","",Build!C48)</f>
        <v/>
      </c>
      <c r="D19" s="27">
        <f>'Answer Key'!C18</f>
        <v/>
      </c>
      <c r="E19" s="28" t="n">
        <v>0.0002</v>
      </c>
      <c r="F19" s="29">
        <f>IF(C19="","not answered",IF(ISNUMBER(C19),IF(ABS(C19-D19)&lt;=E19,"correct","wrong"),"wrong"))</f>
        <v/>
      </c>
    </row>
    <row r="20">
      <c r="B20" s="7" t="inlineStr">
        <is>
          <t>8b</t>
        </is>
      </c>
      <c r="C20" s="27">
        <f>IF(Build!C49="","",Build!C49)</f>
        <v/>
      </c>
      <c r="D20" s="27">
        <f>'Answer Key'!C19</f>
        <v/>
      </c>
      <c r="E20" s="28" t="n">
        <v>0.0002</v>
      </c>
      <c r="F20" s="29">
        <f>IF(C20="","not answered",IF(ISNUMBER(C20),IF(ABS(C20-D20)&lt;=E20,"correct","wrong"),"wrong"))</f>
        <v/>
      </c>
    </row>
    <row r="22">
      <c r="B22" s="32" t="inlineStr">
        <is>
          <t>Score</t>
        </is>
      </c>
      <c r="C22" s="24">
        <f>COUNTIF(F6:F20,"correct")</f>
        <v/>
      </c>
      <c r="D22" s="7" t="inlineStr">
        <is>
          <t>out of 15</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H21"/>
  <sheetViews>
    <sheetView showGridLines="0" workbookViewId="0">
      <selection activeCell="A1" sqref="A1"/>
    </sheetView>
  </sheetViews>
  <sheetFormatPr baseColWidth="8" defaultRowHeight="15"/>
  <cols>
    <col width="2" customWidth="1" min="1" max="1"/>
    <col width="6" customWidth="1" min="2" max="2"/>
    <col width="62" customWidth="1" min="3" max="3"/>
    <col width="14" customWidth="1" min="4" max="4"/>
    <col width="14" customWidth="1" min="5" max="5"/>
    <col width="12" customWidth="1" min="6" max="6"/>
    <col width="12" customWidth="1" min="7" max="7"/>
    <col width="10" customWidth="1" min="8" max="8"/>
  </cols>
  <sheetData>
    <row r="1" ht="6" customHeight="1"/>
    <row r="2">
      <c r="B2" s="5" t="inlineStr">
        <is>
          <t>Checks: the Answer Key against the figures computed outside the workbook</t>
        </is>
      </c>
    </row>
    <row r="3">
      <c r="B3" s="6" t="inlineStr">
        <is>
          <t>Overall status reads PASS only if every check passes; an error value counts as FAIL.</t>
        </is>
      </c>
    </row>
    <row r="4">
      <c r="C4" s="32" t="inlineStr">
        <is>
          <t>Overall status</t>
        </is>
      </c>
      <c r="D4" s="29">
        <f>IF(COUNTIF(H7:H21,"PASS")=15,"PASS","FAIL")</f>
        <v/>
      </c>
    </row>
    <row r="6">
      <c r="B6" s="25" t="inlineStr">
        <is>
          <t>#</t>
        </is>
      </c>
      <c r="C6" s="26" t="inlineStr">
        <is>
          <t>Answer</t>
        </is>
      </c>
      <c r="D6" s="26" t="inlineStr">
        <is>
          <t>Expected</t>
        </is>
      </c>
      <c r="E6" s="26" t="inlineStr">
        <is>
          <t>Key</t>
        </is>
      </c>
      <c r="F6" s="26" t="inlineStr">
        <is>
          <t>Difference</t>
        </is>
      </c>
      <c r="G6" s="26" t="inlineStr">
        <is>
          <t>Tolerance</t>
        </is>
      </c>
      <c r="H6" s="26" t="inlineStr">
        <is>
          <t>Status</t>
        </is>
      </c>
    </row>
    <row r="7">
      <c r="B7" s="33" t="inlineStr">
        <is>
          <t>1. Current yield of the bond (coupon / price).</t>
        </is>
      </c>
      <c r="D7" s="28" t="n">
        <v>0.07291666666666667</v>
      </c>
      <c r="E7" s="34">
        <f>'Answer Key'!C5</f>
        <v/>
      </c>
      <c r="F7" s="34">
        <f>IF(ISNUMBER(E7),E7-D7,"n/a")</f>
        <v/>
      </c>
      <c r="G7" s="28" t="n">
        <v>1e-06</v>
      </c>
      <c r="H7" s="29">
        <f>IF(ISNUMBER(E7),IF(ABS(E7-D7)&lt;=G7+1E-12,"PASS","FAIL"),"FAIL")</f>
        <v/>
      </c>
    </row>
    <row r="8">
      <c r="B8" s="33" t="inlineStr">
        <is>
          <t>2. Yield to maturity of the bond (semiannual coupons, bought on a coup</t>
        </is>
      </c>
      <c r="D8" s="28" t="n">
        <v>0.08192961017020534</v>
      </c>
      <c r="E8" s="34">
        <f>'Answer Key'!C6</f>
        <v/>
      </c>
      <c r="F8" s="34">
        <f>IF(ISNUMBER(E8),E8-D8,"n/a")</f>
        <v/>
      </c>
      <c r="G8" s="28" t="n">
        <v>1e-06</v>
      </c>
      <c r="H8" s="29">
        <f>IF(ISNUMBER(E8),IF(ABS(E8-D8)&lt;=G8+1E-12,"PASS","FAIL"),"FAIL")</f>
        <v/>
      </c>
    </row>
    <row r="9">
      <c r="B9" s="33" t="inlineStr">
        <is>
          <t>3a. Expected loss a year on the bond: PD x (1 - recovery).</t>
        </is>
      </c>
      <c r="D9" s="28" t="n">
        <v>0.018</v>
      </c>
      <c r="E9" s="34">
        <f>'Answer Key'!C7</f>
        <v/>
      </c>
      <c r="F9" s="34">
        <f>IF(ISNUMBER(E9),E9-D9,"n/a")</f>
        <v/>
      </c>
      <c r="G9" s="28" t="n">
        <v>1e-06</v>
      </c>
      <c r="H9" s="29">
        <f>IF(ISNUMBER(E9),IF(ABS(E9-D9)&lt;=G9+1E-12,"PASS","FAIL"),"FAIL")</f>
        <v/>
      </c>
    </row>
    <row r="10">
      <c r="B10" s="33" t="inlineStr">
        <is>
          <t>3b. Expected yield of the bond: YTM - expected loss.</t>
        </is>
      </c>
      <c r="D10" s="28" t="n">
        <v>0.06392961017020533</v>
      </c>
      <c r="E10" s="34">
        <f>'Answer Key'!C8</f>
        <v/>
      </c>
      <c r="F10" s="34">
        <f>IF(ISNUMBER(E10),E10-D10,"n/a")</f>
        <v/>
      </c>
      <c r="G10" s="28" t="n">
        <v>1e-06</v>
      </c>
      <c r="H10" s="29">
        <f>IF(ISNUMBER(E10),IF(ABS(E10-D10)&lt;=G10+1E-12,"PASS","FAIL"),"FAIL")</f>
        <v/>
      </c>
    </row>
    <row r="11">
      <c r="B11" s="33" t="inlineStr">
        <is>
          <t>4a. The BDC's discount to NAV (price / NAV - 1).</t>
        </is>
      </c>
      <c r="D11" s="28" t="n">
        <v>-0.1428571428571429</v>
      </c>
      <c r="E11" s="34">
        <f>'Answer Key'!C9</f>
        <v/>
      </c>
      <c r="F11" s="34">
        <f>IF(ISNUMBER(E11),E11-D11,"n/a")</f>
        <v/>
      </c>
      <c r="G11" s="28" t="n">
        <v>1e-06</v>
      </c>
      <c r="H11" s="29">
        <f>IF(ISNUMBER(E11),IF(ABS(E11-D11)&lt;=G11+1E-12,"PASS","FAIL"),"FAIL")</f>
        <v/>
      </c>
    </row>
    <row r="12">
      <c r="B12" s="33" t="inlineStr">
        <is>
          <t xml:space="preserve">4b. The BDC's dividend yield on the price (four quarterly dividends / </t>
        </is>
      </c>
      <c r="D12" s="28" t="n">
        <v>0.12</v>
      </c>
      <c r="E12" s="34">
        <f>'Answer Key'!C10</f>
        <v/>
      </c>
      <c r="F12" s="34">
        <f>IF(ISNUMBER(E12),E12-D12,"n/a")</f>
        <v/>
      </c>
      <c r="G12" s="28" t="n">
        <v>1e-06</v>
      </c>
      <c r="H12" s="29">
        <f>IF(ISNUMBER(E12),IF(ABS(E12-D12)&lt;=G12+1E-12,"PASS","FAIL"),"FAIL")</f>
        <v/>
      </c>
    </row>
    <row r="13">
      <c r="B13" s="33" t="inlineStr">
        <is>
          <t>4c. Dividend coverage (NII per share / dividend per share).</t>
        </is>
      </c>
      <c r="D13" s="28" t="n">
        <v>0.9444444444444445</v>
      </c>
      <c r="E13" s="34">
        <f>'Answer Key'!C11</f>
        <v/>
      </c>
      <c r="F13" s="34">
        <f>IF(ISNUMBER(E13),E13-D13,"n/a")</f>
        <v/>
      </c>
      <c r="G13" s="28" t="n">
        <v>1e-06</v>
      </c>
      <c r="H13" s="29">
        <f>IF(ISNUMBER(E13),IF(ABS(E13-D13)&lt;=G13+1E-12,"PASS","FAIL"),"FAIL")</f>
        <v/>
      </c>
    </row>
    <row r="14">
      <c r="B14" s="33" t="inlineStr">
        <is>
          <t>5. Expected return on the BDC at a constant discount: dividend yield +</t>
        </is>
      </c>
      <c r="D14" s="28" t="n">
        <v>0.09428571428571429</v>
      </c>
      <c r="E14" s="34">
        <f>'Answer Key'!C12</f>
        <v/>
      </c>
      <c r="F14" s="34">
        <f>IF(ISNUMBER(E14),E14-D14,"n/a")</f>
        <v/>
      </c>
      <c r="G14" s="28" t="n">
        <v>1e-06</v>
      </c>
      <c r="H14" s="29">
        <f>IF(ISNUMBER(E14),IF(ABS(E14-D14)&lt;=G14+1E-12,"PASS","FAIL"),"FAIL")</f>
        <v/>
      </c>
    </row>
    <row r="15">
      <c r="B15" s="33" t="inlineStr">
        <is>
          <t>6a. The fund's pre-incentive NII, percent of NAV (management fee on gr</t>
        </is>
      </c>
      <c r="D15" s="28" t="n">
        <v>0.08750000000000002</v>
      </c>
      <c r="E15" s="34">
        <f>'Answer Key'!C13</f>
        <v/>
      </c>
      <c r="F15" s="34">
        <f>IF(ISNUMBER(E15),E15-D15,"n/a")</f>
        <v/>
      </c>
      <c r="G15" s="28" t="n">
        <v>1e-06</v>
      </c>
      <c r="H15" s="29">
        <f>IF(ISNUMBER(E15),IF(ABS(E15-D15)&lt;=G15+1E-12,"PASS","FAIL"),"FAIL")</f>
        <v/>
      </c>
    </row>
    <row r="16">
      <c r="B16" s="33" t="inlineStr">
        <is>
          <t>6b. The fund's NII after the incentive fee.</t>
        </is>
      </c>
      <c r="D16" s="28" t="n">
        <v>0.07875000000000001</v>
      </c>
      <c r="E16" s="34">
        <f>'Answer Key'!C14</f>
        <v/>
      </c>
      <c r="F16" s="34">
        <f>IF(ISNUMBER(E16),E16-D16,"n/a")</f>
        <v/>
      </c>
      <c r="G16" s="28" t="n">
        <v>1e-06</v>
      </c>
      <c r="H16" s="29">
        <f>IF(ISNUMBER(E16),IF(ABS(E16-D16)&lt;=G16+1E-12,"PASS","FAIL"),"FAIL")</f>
        <v/>
      </c>
    </row>
    <row r="17">
      <c r="B17" s="33" t="inlineStr">
        <is>
          <t xml:space="preserve">6c. The fund's expected total return after credit losses (PD x LGD on </t>
        </is>
      </c>
      <c r="D17" s="28" t="n">
        <v>0.06525000000000002</v>
      </c>
      <c r="E17" s="34">
        <f>'Answer Key'!C15</f>
        <v/>
      </c>
      <c r="F17" s="34">
        <f>IF(ISNUMBER(E17),E17-D17,"n/a")</f>
        <v/>
      </c>
      <c r="G17" s="28" t="n">
        <v>1e-06</v>
      </c>
      <c r="H17" s="29">
        <f>IF(ISNUMBER(E17),IF(ABS(E17-D17)&lt;=G17+1E-12,"PASS","FAIL"),"FAIL")</f>
        <v/>
      </c>
    </row>
    <row r="18">
      <c r="B18" s="33" t="inlineStr">
        <is>
          <t>7a. Fill rate of a tender when requests are 12.5 percent of shares and</t>
        </is>
      </c>
      <c r="D18" s="28" t="n">
        <v>0.4</v>
      </c>
      <c r="E18" s="34">
        <f>'Answer Key'!C16</f>
        <v/>
      </c>
      <c r="F18" s="34">
        <f>IF(ISNUMBER(E18),E18-D18,"n/a")</f>
        <v/>
      </c>
      <c r="G18" s="28" t="n">
        <v>1e-06</v>
      </c>
      <c r="H18" s="29">
        <f>IF(ISNUMBER(E18),IF(ABS(E18-D18)&lt;=G18+1E-12,"PASS","FAIL"),"FAIL")</f>
        <v/>
      </c>
    </row>
    <row r="19">
      <c r="B19" s="33" t="inlineStr">
        <is>
          <t>7b. Quarters needed to get 90 percent of a position out if every quart</t>
        </is>
      </c>
      <c r="D19" s="28" t="n">
        <v>5</v>
      </c>
      <c r="E19" s="34">
        <f>'Answer Key'!C17</f>
        <v/>
      </c>
      <c r="F19" s="34">
        <f>IF(ISNUMBER(E19),E19-D19,"n/a")</f>
        <v/>
      </c>
      <c r="G19" s="28" t="n">
        <v>0</v>
      </c>
      <c r="H19" s="29">
        <f>IF(ISNUMBER(E19),IF(ABS(E19-D19)&lt;=G19+1E-12,"PASS","FAIL"),"FAIL")</f>
        <v/>
      </c>
    </row>
    <row r="20">
      <c r="B20" s="33" t="inlineStr">
        <is>
          <t>8a. The portfolio's displayed yield, cost-weighted (bond YTM, BDC divi</t>
        </is>
      </c>
      <c r="D20" s="28" t="n">
        <v>0.08432888305106161</v>
      </c>
      <c r="E20" s="34">
        <f>'Answer Key'!C18</f>
        <v/>
      </c>
      <c r="F20" s="34">
        <f>IF(ISNUMBER(E20),E20-D20,"n/a")</f>
        <v/>
      </c>
      <c r="G20" s="28" t="n">
        <v>1e-06</v>
      </c>
      <c r="H20" s="29">
        <f>IF(ISNUMBER(E20),IF(ABS(E20-D20)&lt;=G20+1E-12,"PASS","FAIL"),"FAIL")</f>
        <v/>
      </c>
    </row>
    <row r="21">
      <c r="B21" s="33" t="inlineStr">
        <is>
          <t>8b. The portfolio's expected yield, cost-weighted (use your answers 3b</t>
        </is>
      </c>
      <c r="D21" s="28" t="n">
        <v>0.06687352590820446</v>
      </c>
      <c r="E21" s="34">
        <f>'Answer Key'!C19</f>
        <v/>
      </c>
      <c r="F21" s="34">
        <f>IF(ISNUMBER(E21),E21-D21,"n/a")</f>
        <v/>
      </c>
      <c r="G21" s="28" t="n">
        <v>1e-06</v>
      </c>
      <c r="H21" s="29">
        <f>IF(ISNUMBER(E21),IF(ABS(E21-D21)&lt;=G21+1E-12,"PASS","FAIL"),"FAIL")</f>
        <v/>
      </c>
    </row>
  </sheetData>
  <conditionalFormatting sqref="H7:H21">
    <cfRule type="cellIs" priority="1" operator="equal" dxfId="0">
      <formula>"FAIL"</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2026-09-25T09:05:59Z</dcterms:created>
  <dcterms:modified xmlns:dcterms="http://purl.org/dc/terms/" xmlns:xsi="http://www.w3.org/2001/XMLSchema-instance" xsi:type="dcterms:W3CDTF">2026-09-25T09:05:59Z</dcterms:modified>
</cp:coreProperties>
</file>