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urve" sheetId="1" state="visible" r:id="rId3"/>
    <sheet name="Readings" sheetId="2" state="visible" r:id="rId4"/>
    <sheet name="Check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<sst xmlns="http://schemas.openxmlformats.org/spreadsheetml/2006/main" count="72" uniqueCount="50">
  <si>
    <t xml:space="preserve">The price duration curve</t>
  </si>
  <si>
    <t xml:space="preserve">The year's 8,760 hourly prices, sorted and grouped. Blue cells are inputs: change an hour count or a price and everything in this workbook moves.</t>
  </si>
  <si>
    <t xml:space="preserve">Hours</t>
  </si>
  <si>
    <t xml:space="preserve">Price per MWh</t>
  </si>
  <si>
    <t xml:space="preserve">Hours x price</t>
  </si>
  <si>
    <t xml:space="preserve">Available hours</t>
  </si>
  <si>
    <t xml:space="preserve">Available hours x price</t>
  </si>
  <si>
    <t xml:space="preserve">Time-weighted average price</t>
  </si>
  <si>
    <t xml:space="preserve">Annual baseload forward (set equal to it by construction)</t>
  </si>
  <si>
    <t xml:space="preserve">Outage hours, taken at the bottom of the curve</t>
  </si>
  <si>
    <t xml:space="preserve">Hours x price over the available hours (the outage takes the cheapest hours first)</t>
  </si>
  <si>
    <t xml:space="preserve">Average price over the available hours</t>
  </si>
  <si>
    <t xml:space="preserve">Difference from the annual forward</t>
  </si>
  <si>
    <t xml:space="preserve">One year, read two ways</t>
  </si>
  <si>
    <t xml:space="preserve">The same 8,760 hours as a curve and as the single number underneath it.</t>
  </si>
  <si>
    <t xml:space="preserve">Price</t>
  </si>
  <si>
    <t xml:space="preserve">Share of the year</t>
  </si>
  <si>
    <t xml:space="preserve">Cumulative hours</t>
  </si>
  <si>
    <t xml:space="preserve">Above the average?</t>
  </si>
  <si>
    <t xml:space="preserve">Hours priced above the average</t>
  </si>
  <si>
    <t xml:space="preserve">As a share of the year</t>
  </si>
  <si>
    <t xml:space="preserve">Highest hour as a multiple of the forward</t>
  </si>
  <si>
    <t xml:space="preserve">Average with the top 100 hours removed</t>
  </si>
  <si>
    <t xml:space="preserve">Movement in the average</t>
  </si>
  <si>
    <t xml:space="preserve">The top row's share of the year's value</t>
  </si>
  <si>
    <t xml:space="preserve">The top row's share of the hours</t>
  </si>
  <si>
    <t xml:space="preserve">The bottom row's share of the year's value</t>
  </si>
  <si>
    <t xml:space="preserve">Highest price over lowest price</t>
  </si>
  <si>
    <t xml:space="preserve">Spread from the top of the curve to the bottom, per MWh</t>
  </si>
  <si>
    <t xml:space="preserve">Hours priced below the average, as a share of the year</t>
  </si>
  <si>
    <t xml:space="preserve">Checks</t>
  </si>
  <si>
    <t xml:space="preserve">The figure printed in the book beside the figure this workbook computes. Change an input and the rows that depend on it stop matching.</t>
  </si>
  <si>
    <t xml:space="preserve">What the book prints</t>
  </si>
  <si>
    <t xml:space="preserve">Printed</t>
  </si>
  <si>
    <t xml:space="preserve">Computed here</t>
  </si>
  <si>
    <t xml:space="preserve">Status</t>
  </si>
  <si>
    <t xml:space="preserve">Note</t>
  </si>
  <si>
    <t xml:space="preserve">Time-weighted average price, and the forward (Chapter 2)</t>
  </si>
  <si>
    <t xml:space="preserve">tolerance 5e-05</t>
  </si>
  <si>
    <t xml:space="preserve">Hours x price over the year</t>
  </si>
  <si>
    <t xml:space="preserve">tolerance 0.005</t>
  </si>
  <si>
    <t xml:space="preserve">Average price over the 8,000 available hours (Chapter 6)</t>
  </si>
  <si>
    <t xml:space="preserve">Difference between the two averages</t>
  </si>
  <si>
    <t xml:space="preserve">Highest hour as a multiple of the forward (Chapter 12)</t>
  </si>
  <si>
    <t xml:space="preserve">tolerance 0.5</t>
  </si>
  <si>
    <t xml:space="preserve">  as a share of the year</t>
  </si>
  <si>
    <t xml:space="preserve">tolerance 5e-07</t>
  </si>
  <si>
    <t xml:space="preserve">Spread, top to bottom</t>
  </si>
  <si>
    <t xml:space="preserve">Available hours after the 760-hour outage</t>
  </si>
  <si>
    <t xml:space="preserve">All checks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</si>
</sst>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[RED]\-#,##0"/>
    <numFmt numFmtId="166" formatCode="#,##0.00;[RED]\-#,##0.00"/>
    <numFmt numFmtId="167" formatCode="0.0000"/>
    <numFmt numFmtId="168" formatCode="0.0000%"/>
    <numFmt numFmtId="169" formatCode="0.0000\x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2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n">
        <v>100</v>
      </c>
      <c r="B5" s="5" t="n">
        <v>260</v>
      </c>
      <c r="C5" s="6" t="n">
        <f aca="false">A5*B5</f>
        <v>26000</v>
      </c>
      <c r="D5" s="7" t="n">
        <f aca="false">MAX(0,MIN(A5,$B$19))</f>
        <v>100</v>
      </c>
      <c r="E5" s="6" t="n">
        <f aca="false">D5*B5</f>
        <v>26000</v>
      </c>
    </row>
    <row r="6" customFormat="false" ht="15" hidden="false" customHeight="false" outlineLevel="0" collapsed="false">
      <c r="A6" s="4" t="n">
        <v>250</v>
      </c>
      <c r="B6" s="5" t="n">
        <v>155</v>
      </c>
      <c r="C6" s="6" t="n">
        <f aca="false">A6*B6</f>
        <v>38750</v>
      </c>
      <c r="D6" s="7" t="n">
        <f aca="false">MAX(0,MIN(A6,$B$19-SUM($A$4:A5)))</f>
        <v>250</v>
      </c>
      <c r="E6" s="6" t="n">
        <f aca="false">D6*B6</f>
        <v>38750</v>
      </c>
    </row>
    <row r="7" customFormat="false" ht="15" hidden="false" customHeight="false" outlineLevel="0" collapsed="false">
      <c r="A7" s="4" t="n">
        <v>550</v>
      </c>
      <c r="B7" s="5" t="n">
        <v>105</v>
      </c>
      <c r="C7" s="6" t="n">
        <f aca="false">A7*B7</f>
        <v>57750</v>
      </c>
      <c r="D7" s="7" t="n">
        <f aca="false">MAX(0,MIN(A7,$B$19-SUM($A$4:A6)))</f>
        <v>550</v>
      </c>
      <c r="E7" s="6" t="n">
        <f aca="false">D7*B7</f>
        <v>57750</v>
      </c>
    </row>
    <row r="8" customFormat="false" ht="15" hidden="false" customHeight="false" outlineLevel="0" collapsed="false">
      <c r="A8" s="4" t="n">
        <v>1100</v>
      </c>
      <c r="B8" s="5" t="n">
        <v>85</v>
      </c>
      <c r="C8" s="6" t="n">
        <f aca="false">A8*B8</f>
        <v>93500</v>
      </c>
      <c r="D8" s="7" t="n">
        <f aca="false">MAX(0,MIN(A8,$B$19-SUM($A$4:A7)))</f>
        <v>1100</v>
      </c>
      <c r="E8" s="6" t="n">
        <f aca="false">D8*B8</f>
        <v>93500</v>
      </c>
    </row>
    <row r="9" customFormat="false" ht="15" hidden="false" customHeight="false" outlineLevel="0" collapsed="false">
      <c r="A9" s="4" t="n">
        <v>1900</v>
      </c>
      <c r="B9" s="5" t="n">
        <v>72</v>
      </c>
      <c r="C9" s="6" t="n">
        <f aca="false">A9*B9</f>
        <v>136800</v>
      </c>
      <c r="D9" s="7" t="n">
        <f aca="false">MAX(0,MIN(A9,$B$19-SUM($A$4:A8)))</f>
        <v>1900</v>
      </c>
      <c r="E9" s="6" t="n">
        <f aca="false">D9*B9</f>
        <v>136800</v>
      </c>
    </row>
    <row r="10" customFormat="false" ht="15" hidden="false" customHeight="false" outlineLevel="0" collapsed="false">
      <c r="A10" s="4" t="n">
        <v>2400</v>
      </c>
      <c r="B10" s="5" t="n">
        <v>63</v>
      </c>
      <c r="C10" s="6" t="n">
        <f aca="false">A10*B10</f>
        <v>151200</v>
      </c>
      <c r="D10" s="7" t="n">
        <f aca="false">MAX(0,MIN(A10,$B$19-SUM($A$4:A9)))</f>
        <v>2400</v>
      </c>
      <c r="E10" s="6" t="n">
        <f aca="false">D10*B10</f>
        <v>151200</v>
      </c>
    </row>
    <row r="11" customFormat="false" ht="15" hidden="false" customHeight="false" outlineLevel="0" collapsed="false">
      <c r="A11" s="4" t="n">
        <v>1700</v>
      </c>
      <c r="B11" s="5" t="n">
        <v>50</v>
      </c>
      <c r="C11" s="6" t="n">
        <f aca="false">A11*B11</f>
        <v>85000</v>
      </c>
      <c r="D11" s="7" t="n">
        <f aca="false">MAX(0,MIN(A11,$B$19-SUM($A$4:A10)))</f>
        <v>1700</v>
      </c>
      <c r="E11" s="6" t="n">
        <f aca="false">D11*B11</f>
        <v>85000</v>
      </c>
    </row>
    <row r="12" customFormat="false" ht="15" hidden="false" customHeight="false" outlineLevel="0" collapsed="false">
      <c r="A12" s="4" t="n">
        <v>760</v>
      </c>
      <c r="B12" s="5" t="n">
        <v>34</v>
      </c>
      <c r="C12" s="6" t="n">
        <f aca="false">A12*B12</f>
        <v>25840</v>
      </c>
      <c r="D12" s="7" t="n">
        <f aca="false">MAX(0,MIN(A12,$B$19-SUM($A$4:A11)))</f>
        <v>0</v>
      </c>
      <c r="E12" s="6" t="n">
        <f aca="false">D12*B12</f>
        <v>0</v>
      </c>
    </row>
    <row r="13" customFormat="false" ht="15" hidden="false" customHeight="false" outlineLevel="0" collapsed="false">
      <c r="A13" s="8" t="n">
        <f aca="false">SUM(A5:A12)</f>
        <v>8760</v>
      </c>
      <c r="C13" s="9" t="n">
        <f aca="false">SUM(C5:C12)</f>
        <v>614840</v>
      </c>
      <c r="D13" s="8" t="n">
        <f aca="false">SUM(D5:D12)</f>
        <v>8000</v>
      </c>
      <c r="E13" s="9" t="n">
        <f aca="false">SUM(E5:E12)</f>
        <v>589000</v>
      </c>
    </row>
    <row r="15" customFormat="false" ht="15" hidden="false" customHeight="false" outlineLevel="0" collapsed="false">
      <c r="A15" s="10" t="s">
        <v>7</v>
      </c>
      <c r="B15" s="11" t="n">
        <f aca="false">C13/A13</f>
        <v>70.1872146118722</v>
      </c>
    </row>
    <row r="16" customFormat="false" ht="15" hidden="false" customHeight="false" outlineLevel="0" collapsed="false">
      <c r="A16" s="12" t="s">
        <v>8</v>
      </c>
      <c r="B16" s="13" t="n">
        <f aca="false">B15</f>
        <v>70.1872146118722</v>
      </c>
    </row>
    <row r="18" customFormat="false" ht="15" hidden="false" customHeight="false" outlineLevel="0" collapsed="false">
      <c r="A18" s="12" t="s">
        <v>9</v>
      </c>
      <c r="B18" s="4" t="n">
        <v>760</v>
      </c>
    </row>
    <row r="19" customFormat="false" ht="15" hidden="false" customHeight="false" outlineLevel="0" collapsed="false">
      <c r="A19" s="12" t="s">
        <v>5</v>
      </c>
      <c r="B19" s="7" t="n">
        <f aca="false">A13-B18</f>
        <v>8000</v>
      </c>
    </row>
    <row r="20" customFormat="false" ht="15" hidden="false" customHeight="false" outlineLevel="0" collapsed="false">
      <c r="A20" s="12" t="s">
        <v>10</v>
      </c>
      <c r="B20" s="6" t="n">
        <f aca="false">E13</f>
        <v>589000</v>
      </c>
    </row>
    <row r="21" customFormat="false" ht="15" hidden="false" customHeight="false" outlineLevel="0" collapsed="false">
      <c r="A21" s="10" t="s">
        <v>11</v>
      </c>
      <c r="B21" s="11" t="n">
        <f aca="false">B20/B19</f>
        <v>73.625</v>
      </c>
    </row>
    <row r="22" customFormat="false" ht="15" hidden="false" customHeight="false" outlineLevel="0" collapsed="false">
      <c r="A22" s="12" t="s">
        <v>12</v>
      </c>
      <c r="B22" s="13" t="n">
        <f aca="false">B21-B16</f>
        <v>3.43778538812785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5" min="2" style="0" width="18"/>
  </cols>
  <sheetData>
    <row r="1" customFormat="false" ht="16.15" hidden="false" customHeight="false" outlineLevel="0" collapsed="false">
      <c r="A1" s="1" t="s">
        <v>13</v>
      </c>
    </row>
    <row r="2" customFormat="false" ht="15" hidden="false" customHeight="false" outlineLevel="0" collapsed="false">
      <c r="A2" s="2" t="s">
        <v>14</v>
      </c>
    </row>
    <row r="4" customFormat="false" ht="15" hidden="false" customHeight="false" outlineLevel="0" collapsed="false">
      <c r="A4" s="3" t="s">
        <v>2</v>
      </c>
      <c r="B4" s="3" t="s">
        <v>15</v>
      </c>
      <c r="C4" s="3" t="s">
        <v>16</v>
      </c>
      <c r="D4" s="3" t="s">
        <v>17</v>
      </c>
      <c r="E4" s="3" t="s">
        <v>18</v>
      </c>
    </row>
    <row r="5" customFormat="false" ht="15" hidden="false" customHeight="false" outlineLevel="0" collapsed="false">
      <c r="A5" s="7" t="n">
        <f aca="false">Curve!A5</f>
        <v>100</v>
      </c>
      <c r="B5" s="6" t="n">
        <f aca="false">Curve!B5</f>
        <v>260</v>
      </c>
      <c r="C5" s="14" t="n">
        <f aca="false">A5/Curve!$A$13</f>
        <v>0.0114155251141553</v>
      </c>
      <c r="D5" s="7" t="n">
        <f aca="false">A5</f>
        <v>100</v>
      </c>
      <c r="E5" s="12" t="str">
        <f aca="false">IF(B5&gt;Curve!$B$15,"yes","no")</f>
        <v>yes</v>
      </c>
    </row>
    <row r="6" customFormat="false" ht="15" hidden="false" customHeight="false" outlineLevel="0" collapsed="false">
      <c r="A6" s="7" t="n">
        <f aca="false">Curve!A6</f>
        <v>250</v>
      </c>
      <c r="B6" s="6" t="n">
        <f aca="false">Curve!B6</f>
        <v>155</v>
      </c>
      <c r="C6" s="14" t="n">
        <f aca="false">A6/Curve!$A$13</f>
        <v>0.0285388127853881</v>
      </c>
      <c r="D6" s="7" t="n">
        <f aca="false">D5+A6</f>
        <v>350</v>
      </c>
      <c r="E6" s="12" t="str">
        <f aca="false">IF(B6&gt;Curve!$B$15,"yes","no")</f>
        <v>yes</v>
      </c>
    </row>
    <row r="7" customFormat="false" ht="15" hidden="false" customHeight="false" outlineLevel="0" collapsed="false">
      <c r="A7" s="7" t="n">
        <f aca="false">Curve!A7</f>
        <v>550</v>
      </c>
      <c r="B7" s="6" t="n">
        <f aca="false">Curve!B7</f>
        <v>105</v>
      </c>
      <c r="C7" s="14" t="n">
        <f aca="false">A7/Curve!$A$13</f>
        <v>0.0627853881278539</v>
      </c>
      <c r="D7" s="7" t="n">
        <f aca="false">D6+A7</f>
        <v>900</v>
      </c>
      <c r="E7" s="12" t="str">
        <f aca="false">IF(B7&gt;Curve!$B$15,"yes","no")</f>
        <v>yes</v>
      </c>
    </row>
    <row r="8" customFormat="false" ht="15" hidden="false" customHeight="false" outlineLevel="0" collapsed="false">
      <c r="A8" s="7" t="n">
        <f aca="false">Curve!A8</f>
        <v>1100</v>
      </c>
      <c r="B8" s="6" t="n">
        <f aca="false">Curve!B8</f>
        <v>85</v>
      </c>
      <c r="C8" s="14" t="n">
        <f aca="false">A8/Curve!$A$13</f>
        <v>0.125570776255708</v>
      </c>
      <c r="D8" s="7" t="n">
        <f aca="false">D7+A8</f>
        <v>2000</v>
      </c>
      <c r="E8" s="12" t="str">
        <f aca="false">IF(B8&gt;Curve!$B$15,"yes","no")</f>
        <v>yes</v>
      </c>
    </row>
    <row r="9" customFormat="false" ht="15" hidden="false" customHeight="false" outlineLevel="0" collapsed="false">
      <c r="A9" s="7" t="n">
        <f aca="false">Curve!A9</f>
        <v>1900</v>
      </c>
      <c r="B9" s="6" t="n">
        <f aca="false">Curve!B9</f>
        <v>72</v>
      </c>
      <c r="C9" s="14" t="n">
        <f aca="false">A9/Curve!$A$13</f>
        <v>0.21689497716895</v>
      </c>
      <c r="D9" s="7" t="n">
        <f aca="false">D8+A9</f>
        <v>3900</v>
      </c>
      <c r="E9" s="12" t="str">
        <f aca="false">IF(B9&gt;Curve!$B$15,"yes","no")</f>
        <v>yes</v>
      </c>
    </row>
    <row r="10" customFormat="false" ht="15" hidden="false" customHeight="false" outlineLevel="0" collapsed="false">
      <c r="A10" s="7" t="n">
        <f aca="false">Curve!A10</f>
        <v>2400</v>
      </c>
      <c r="B10" s="6" t="n">
        <f aca="false">Curve!B10</f>
        <v>63</v>
      </c>
      <c r="C10" s="14" t="n">
        <f aca="false">A10/Curve!$A$13</f>
        <v>0.273972602739726</v>
      </c>
      <c r="D10" s="7" t="n">
        <f aca="false">D9+A10</f>
        <v>6300</v>
      </c>
      <c r="E10" s="12" t="str">
        <f aca="false">IF(B10&gt;Curve!$B$15,"yes","no")</f>
        <v>no</v>
      </c>
    </row>
    <row r="11" customFormat="false" ht="15" hidden="false" customHeight="false" outlineLevel="0" collapsed="false">
      <c r="A11" s="7" t="n">
        <f aca="false">Curve!A11</f>
        <v>1700</v>
      </c>
      <c r="B11" s="6" t="n">
        <f aca="false">Curve!B11</f>
        <v>50</v>
      </c>
      <c r="C11" s="14" t="n">
        <f aca="false">A11/Curve!$A$13</f>
        <v>0.194063926940639</v>
      </c>
      <c r="D11" s="7" t="n">
        <f aca="false">D10+A11</f>
        <v>8000</v>
      </c>
      <c r="E11" s="12" t="str">
        <f aca="false">IF(B11&gt;Curve!$B$15,"yes","no")</f>
        <v>no</v>
      </c>
    </row>
    <row r="12" customFormat="false" ht="15" hidden="false" customHeight="false" outlineLevel="0" collapsed="false">
      <c r="A12" s="7" t="n">
        <f aca="false">Curve!A12</f>
        <v>760</v>
      </c>
      <c r="B12" s="6" t="n">
        <f aca="false">Curve!B12</f>
        <v>34</v>
      </c>
      <c r="C12" s="14" t="n">
        <f aca="false">A12/Curve!$A$13</f>
        <v>0.0867579908675799</v>
      </c>
      <c r="D12" s="7" t="n">
        <f aca="false">D11+A12</f>
        <v>8760</v>
      </c>
      <c r="E12" s="12" t="str">
        <f aca="false">IF(B12&gt;Curve!$B$15,"yes","no")</f>
        <v>no</v>
      </c>
    </row>
    <row r="14" customFormat="false" ht="15" hidden="false" customHeight="false" outlineLevel="0" collapsed="false">
      <c r="A14" s="10" t="s">
        <v>19</v>
      </c>
      <c r="B14" s="8" t="n">
        <f aca="false">SUMIF(E5:E12,"yes",A5:A12)</f>
        <v>3900</v>
      </c>
    </row>
    <row r="15" customFormat="false" ht="15" hidden="false" customHeight="false" outlineLevel="0" collapsed="false">
      <c r="A15" s="12" t="s">
        <v>20</v>
      </c>
      <c r="B15" s="14" t="n">
        <f aca="false">B14/Curve!A13</f>
        <v>0.445205479452055</v>
      </c>
    </row>
    <row r="16" customFormat="false" ht="15" hidden="false" customHeight="false" outlineLevel="0" collapsed="false">
      <c r="A16" s="12" t="s">
        <v>21</v>
      </c>
      <c r="B16" s="15" t="n">
        <f aca="false">MAX(Curve!B5:B12)/Curve!B16</f>
        <v>3.70437837486175</v>
      </c>
    </row>
    <row r="18" customFormat="false" ht="15" hidden="false" customHeight="false" outlineLevel="0" collapsed="false">
      <c r="A18" s="12" t="s">
        <v>22</v>
      </c>
      <c r="B18" s="13" t="n">
        <f aca="false">(Curve!C13-Curve!C5)/(Curve!A13-Curve!A5)</f>
        <v>67.9953810623557</v>
      </c>
    </row>
    <row r="19" customFormat="false" ht="15" hidden="false" customHeight="false" outlineLevel="0" collapsed="false">
      <c r="A19" s="12" t="s">
        <v>23</v>
      </c>
      <c r="B19" s="13" t="n">
        <f aca="false">Curve!B15-B18</f>
        <v>2.19183354951649</v>
      </c>
    </row>
    <row r="21" customFormat="false" ht="15" hidden="false" customHeight="false" outlineLevel="0" collapsed="false">
      <c r="A21" s="12" t="s">
        <v>24</v>
      </c>
      <c r="B21" s="14" t="n">
        <f aca="false">Curve!C5/Curve!C13</f>
        <v>0.042287424370568</v>
      </c>
    </row>
    <row r="22" customFormat="false" ht="15" hidden="false" customHeight="false" outlineLevel="0" collapsed="false">
      <c r="A22" s="12" t="s">
        <v>25</v>
      </c>
      <c r="B22" s="14" t="n">
        <f aca="false">Curve!A5/Curve!A13</f>
        <v>0.0114155251141553</v>
      </c>
    </row>
    <row r="23" customFormat="false" ht="15" hidden="false" customHeight="false" outlineLevel="0" collapsed="false">
      <c r="A23" s="12" t="s">
        <v>26</v>
      </c>
      <c r="B23" s="14" t="n">
        <f aca="false">Curve!C12/Curve!C13</f>
        <v>0.0420271940667491</v>
      </c>
    </row>
    <row r="24" customFormat="false" ht="15" hidden="false" customHeight="false" outlineLevel="0" collapsed="false">
      <c r="A24" s="12" t="s">
        <v>27</v>
      </c>
      <c r="B24" s="15" t="n">
        <f aca="false">MAX(Curve!B5:B12)/MIN(Curve!B5:B12)</f>
        <v>7.64705882352941</v>
      </c>
    </row>
    <row r="25" customFormat="false" ht="15" hidden="false" customHeight="false" outlineLevel="0" collapsed="false">
      <c r="A25" s="12" t="s">
        <v>28</v>
      </c>
      <c r="B25" s="6" t="n">
        <f aca="false">MAX(Curve!B5:B12)-MIN(Curve!B5:B12)</f>
        <v>226</v>
      </c>
    </row>
    <row r="26" customFormat="false" ht="15" hidden="false" customHeight="false" outlineLevel="0" collapsed="false">
      <c r="A26" s="12" t="s">
        <v>29</v>
      </c>
      <c r="B26" s="14" t="n">
        <f aca="false">1-B15</f>
        <v>0.554794520547945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20"/>
    <col collapsed="false" customWidth="true" hidden="false" outlineLevel="0" max="4" min="4" style="0" width="9"/>
    <col collapsed="false" customWidth="true" hidden="false" outlineLevel="0" max="5" min="5" style="0" width="48"/>
    <col collapsed="false" customWidth="true" hidden="false" outlineLevel="0" max="6" min="6" style="0" width="2"/>
  </cols>
  <sheetData>
    <row r="1" customFormat="false" ht="16.15" hidden="false" customHeight="false" outlineLevel="0" collapsed="false">
      <c r="A1" s="1" t="s">
        <v>30</v>
      </c>
    </row>
    <row r="2" customFormat="false" ht="15" hidden="false" customHeight="false" outlineLevel="0" collapsed="false">
      <c r="A2" s="16" t="s">
        <v>31</v>
      </c>
    </row>
    <row r="4" customFormat="false" ht="15" hidden="false" customHeight="false" outlineLevel="0" collapsed="false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</row>
    <row r="5" customFormat="false" ht="15" hidden="false" customHeight="false" outlineLevel="0" collapsed="false">
      <c r="A5" s="12" t="s">
        <v>37</v>
      </c>
      <c r="B5" s="13" t="n">
        <v>70.1872</v>
      </c>
      <c r="C5" s="13" t="n">
        <f aca="false">Curve!B15</f>
        <v>70.1872146118722</v>
      </c>
      <c r="D5" s="10" t="str">
        <f aca="false">IF(ISNUMBER(C5)=FALSE(),"CHECK",IF(ABS(C5-B5)&lt;=0.00005,"OK","CHECK"))</f>
        <v>OK</v>
      </c>
      <c r="E5" s="16" t="s">
        <v>38</v>
      </c>
    </row>
    <row r="6" customFormat="false" ht="15" hidden="false" customHeight="false" outlineLevel="0" collapsed="false">
      <c r="A6" s="12" t="s">
        <v>39</v>
      </c>
      <c r="B6" s="6" t="n">
        <v>614840</v>
      </c>
      <c r="C6" s="6" t="n">
        <f aca="false">Curve!C13</f>
        <v>614840</v>
      </c>
      <c r="D6" s="10" t="str">
        <f aca="false">IF(ISNUMBER(C6)=FALSE(),"CHECK",IF(ABS(C6-B6)&lt;=0.005,"OK","CHECK"))</f>
        <v>OK</v>
      </c>
      <c r="E6" s="16" t="s">
        <v>40</v>
      </c>
    </row>
    <row r="7" customFormat="false" ht="15" hidden="false" customHeight="false" outlineLevel="0" collapsed="false">
      <c r="A7" s="12" t="s">
        <v>41</v>
      </c>
      <c r="B7" s="13" t="n">
        <v>73.625</v>
      </c>
      <c r="C7" s="13" t="n">
        <f aca="false">Curve!B21</f>
        <v>73.625</v>
      </c>
      <c r="D7" s="10" t="str">
        <f aca="false">IF(ISNUMBER(C7)=FALSE(),"CHECK",IF(ABS(C7-B7)&lt;=0.00005,"OK","CHECK"))</f>
        <v>OK</v>
      </c>
      <c r="E7" s="16" t="s">
        <v>38</v>
      </c>
    </row>
    <row r="8" customFormat="false" ht="15" hidden="false" customHeight="false" outlineLevel="0" collapsed="false">
      <c r="A8" s="12" t="s">
        <v>42</v>
      </c>
      <c r="B8" s="13" t="n">
        <v>3.4378</v>
      </c>
      <c r="C8" s="13" t="n">
        <f aca="false">Curve!B22</f>
        <v>3.43778538812785</v>
      </c>
      <c r="D8" s="10" t="str">
        <f aca="false">IF(ISNUMBER(C8)=FALSE(),"CHECK",IF(ABS(C8-B8)&lt;=0.00005,"OK","CHECK"))</f>
        <v>OK</v>
      </c>
      <c r="E8" s="16" t="s">
        <v>38</v>
      </c>
    </row>
    <row r="9" customFormat="false" ht="15" hidden="false" customHeight="false" outlineLevel="0" collapsed="false">
      <c r="A9" s="12" t="s">
        <v>43</v>
      </c>
      <c r="B9" s="15" t="n">
        <v>3.7044</v>
      </c>
      <c r="C9" s="15" t="n">
        <f aca="false">Readings!B16</f>
        <v>3.70437837486175</v>
      </c>
      <c r="D9" s="10" t="str">
        <f aca="false">IF(ISNUMBER(C9)=FALSE(),"CHECK",IF(ABS(C9-B9)&lt;=0.00005,"OK","CHECK"))</f>
        <v>OK</v>
      </c>
      <c r="E9" s="16" t="s">
        <v>38</v>
      </c>
    </row>
    <row r="10" customFormat="false" ht="15" hidden="false" customHeight="false" outlineLevel="0" collapsed="false">
      <c r="A10" s="12" t="s">
        <v>19</v>
      </c>
      <c r="B10" s="7" t="n">
        <v>3900</v>
      </c>
      <c r="C10" s="7" t="n">
        <f aca="false">Readings!B14</f>
        <v>3900</v>
      </c>
      <c r="D10" s="10" t="str">
        <f aca="false">IF(ISNUMBER(C10)=FALSE(),"CHECK",IF(ABS(C10-B10)&lt;=0.5,"OK","CHECK"))</f>
        <v>OK</v>
      </c>
      <c r="E10" s="16" t="s">
        <v>44</v>
      </c>
    </row>
    <row r="11" customFormat="false" ht="15" hidden="false" customHeight="false" outlineLevel="0" collapsed="false">
      <c r="A11" s="12" t="s">
        <v>45</v>
      </c>
      <c r="B11" s="14" t="n">
        <v>0.445205</v>
      </c>
      <c r="C11" s="14" t="n">
        <f aca="false">Readings!B15</f>
        <v>0.445205479452055</v>
      </c>
      <c r="D11" s="10" t="str">
        <f aca="false">IF(ISNUMBER(C11)=FALSE(),"CHECK",IF(ABS(C11-B11)&lt;=0.0000005,"OK","CHECK"))</f>
        <v>OK</v>
      </c>
      <c r="E11" s="16" t="s">
        <v>46</v>
      </c>
    </row>
    <row r="12" customFormat="false" ht="15" hidden="false" customHeight="false" outlineLevel="0" collapsed="false">
      <c r="A12" s="12" t="s">
        <v>29</v>
      </c>
      <c r="B12" s="14" t="n">
        <v>0.554795</v>
      </c>
      <c r="C12" s="14" t="n">
        <f aca="false">Readings!B26</f>
        <v>0.554794520547945</v>
      </c>
      <c r="D12" s="10" t="str">
        <f aca="false">IF(ISNUMBER(C12)=FALSE(),"CHECK",IF(ABS(C12-B12)&lt;=0.0000005,"OK","CHECK"))</f>
        <v>OK</v>
      </c>
      <c r="E12" s="16" t="s">
        <v>46</v>
      </c>
    </row>
    <row r="13" customFormat="false" ht="15" hidden="false" customHeight="false" outlineLevel="0" collapsed="false">
      <c r="A13" s="12" t="s">
        <v>22</v>
      </c>
      <c r="B13" s="13" t="n">
        <v>67.9954</v>
      </c>
      <c r="C13" s="13" t="n">
        <f aca="false">Readings!B18</f>
        <v>67.9953810623557</v>
      </c>
      <c r="D13" s="10" t="str">
        <f aca="false">IF(ISNUMBER(C13)=FALSE(),"CHECK",IF(ABS(C13-B13)&lt;=0.00005,"OK","CHECK"))</f>
        <v>OK</v>
      </c>
      <c r="E13" s="16" t="s">
        <v>38</v>
      </c>
    </row>
    <row r="14" customFormat="false" ht="15" hidden="false" customHeight="false" outlineLevel="0" collapsed="false">
      <c r="A14" s="12" t="s">
        <v>23</v>
      </c>
      <c r="B14" s="13" t="n">
        <v>2.1918</v>
      </c>
      <c r="C14" s="13" t="n">
        <f aca="false">Readings!B19</f>
        <v>2.19183354951649</v>
      </c>
      <c r="D14" s="10" t="str">
        <f aca="false">IF(ISNUMBER(C14)=FALSE(),"CHECK",IF(ABS(C14-B14)&lt;=0.00005,"OK","CHECK"))</f>
        <v>OK</v>
      </c>
      <c r="E14" s="16" t="s">
        <v>38</v>
      </c>
    </row>
    <row r="15" customFormat="false" ht="15" hidden="false" customHeight="false" outlineLevel="0" collapsed="false">
      <c r="A15" s="12" t="s">
        <v>24</v>
      </c>
      <c r="B15" s="14" t="n">
        <v>0.042287</v>
      </c>
      <c r="C15" s="14" t="n">
        <f aca="false">Readings!B21</f>
        <v>0.042287424370568</v>
      </c>
      <c r="D15" s="10" t="str">
        <f aca="false">IF(ISNUMBER(C15)=FALSE(),"CHECK",IF(ABS(C15-B15)&lt;=0.0000005,"OK","CHECK"))</f>
        <v>OK</v>
      </c>
      <c r="E15" s="16" t="s">
        <v>46</v>
      </c>
    </row>
    <row r="16" customFormat="false" ht="15" hidden="false" customHeight="false" outlineLevel="0" collapsed="false">
      <c r="A16" s="12" t="s">
        <v>25</v>
      </c>
      <c r="B16" s="14" t="n">
        <v>0.011416</v>
      </c>
      <c r="C16" s="14" t="n">
        <f aca="false">Readings!B22</f>
        <v>0.0114155251141553</v>
      </c>
      <c r="D16" s="10" t="str">
        <f aca="false">IF(ISNUMBER(C16)=FALSE(),"CHECK",IF(ABS(C16-B16)&lt;=0.0000005,"OK","CHECK"))</f>
        <v>OK</v>
      </c>
      <c r="E16" s="16" t="s">
        <v>46</v>
      </c>
    </row>
    <row r="17" customFormat="false" ht="15" hidden="false" customHeight="false" outlineLevel="0" collapsed="false">
      <c r="A17" s="12" t="s">
        <v>26</v>
      </c>
      <c r="B17" s="14" t="n">
        <v>0.042027</v>
      </c>
      <c r="C17" s="14" t="n">
        <f aca="false">Readings!B23</f>
        <v>0.0420271940667491</v>
      </c>
      <c r="D17" s="10" t="str">
        <f aca="false">IF(ISNUMBER(C17)=FALSE(),"CHECK",IF(ABS(C17-B17)&lt;=0.0000005,"OK","CHECK"))</f>
        <v>OK</v>
      </c>
      <c r="E17" s="16" t="s">
        <v>46</v>
      </c>
    </row>
    <row r="18" customFormat="false" ht="15" hidden="false" customHeight="false" outlineLevel="0" collapsed="false">
      <c r="A18" s="12" t="s">
        <v>27</v>
      </c>
      <c r="B18" s="15" t="n">
        <v>7.6471</v>
      </c>
      <c r="C18" s="15" t="n">
        <f aca="false">Readings!B24</f>
        <v>7.64705882352941</v>
      </c>
      <c r="D18" s="10" t="str">
        <f aca="false">IF(ISNUMBER(C18)=FALSE(),"CHECK",IF(ABS(C18-B18)&lt;=0.00005,"OK","CHECK"))</f>
        <v>OK</v>
      </c>
      <c r="E18" s="16" t="s">
        <v>38</v>
      </c>
    </row>
    <row r="19" customFormat="false" ht="15" hidden="false" customHeight="false" outlineLevel="0" collapsed="false">
      <c r="A19" s="12" t="s">
        <v>47</v>
      </c>
      <c r="B19" s="6" t="n">
        <v>226</v>
      </c>
      <c r="C19" s="6" t="n">
        <f aca="false">Readings!B25</f>
        <v>226</v>
      </c>
      <c r="D19" s="10" t="str">
        <f aca="false">IF(ISNUMBER(C19)=FALSE(),"CHECK",IF(ABS(C19-B19)&lt;=0.005,"OK","CHECK"))</f>
        <v>OK</v>
      </c>
      <c r="E19" s="16" t="s">
        <v>40</v>
      </c>
    </row>
    <row r="20" customFormat="false" ht="15" hidden="false" customHeight="false" outlineLevel="0" collapsed="false">
      <c r="A20" s="12" t="s">
        <v>48</v>
      </c>
      <c r="B20" s="7" t="n">
        <v>8000</v>
      </c>
      <c r="C20" s="7" t="n">
        <f aca="false">Curve!D13</f>
        <v>8000</v>
      </c>
      <c r="D20" s="10" t="str">
        <f aca="false">IF(ISNUMBER(C20)=FALSE(),"CHECK",IF(ABS(C20-B20)&lt;=0.5,"OK","CHECK"))</f>
        <v>OK</v>
      </c>
      <c r="E20" s="16" t="s">
        <v>44</v>
      </c>
    </row>
    <row r="22" customFormat="false" ht="15" hidden="false" customHeight="false" outlineLevel="0" collapsed="false">
      <c r="A22" s="10" t="s">
        <v>49</v>
      </c>
      <c r="C22" s="10" t="str">
        <f aca="false">COUNTIF(D5:D20,"OK")&amp;" / 16"</f>
        <v>16 / 16</v>
      </c>
      <c r="D22" s="10" t="str">
        <f aca="false">IF(COUNTIF(D5:D20,"OK")=16,"ALL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2026-09-09T07:00:29Z</dcterms:created>
  <dc:creator>openpyxl</dc:creator>
  <dc:description/>
  <dc:language>en-US</dc:language>
  <cp:lastModifiedBy/>
  <dcterms:modified xsi:type="dcterms:W3CDTF">2026-09-24T02:10:26Z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