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ME" sheetId="1" state="visible" r:id="rId3"/>
    <sheet name="Earnings_Model" sheetId="2" state="visible" r:id="rId4"/>
    <sheet name="Consensus_Tracker" sheetId="3" state="visible" r:id="rId5"/>
    <sheet name="Earnings_Day" sheetId="4" state="visible" r:id="rId6"/>
    <sheet name="Rating_Grid" sheetId="5" state="visible" r:id="rId7"/>
    <sheet name="Rec_Log" sheetId="6" state="visible" r:id="rId8"/>
    <sheet name="Checks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<sst xmlns="http://schemas.openxmlformats.org/spreadsheetml/2006/main" count="313" uniqueCount="220">
  <si>
    <t xml:space="preserve">Blank Coverage Templates</t>
  </si>
  <si>
    <t xml:space="preserve">Companion to The Equity Research Analyst, by Julian R. Sterling. Reusable, empty. Blue cells on a pale yellow fill are yours to fill; every other cell is a formula that stays blank or shows a dash until its inputs are there.</t>
  </si>
  <si>
    <t xml:space="preserve">Sheets</t>
  </si>
  <si>
    <t xml:space="preserve">Earnings_Model: a three-segment model (volume x price, margins, adjusted to reported, EPS, FCF, net debt), three reported years and three forecast years, the structure of the Halvorsen model.</t>
  </si>
  <si>
    <t xml:space="preserve">Consensus_Tracker: up to twelve brokers, estimate age, stale flag, cleaned mean, population standard deviation, your gap and z-score.</t>
  </si>
  <si>
    <t xml:space="preserve">Earnings_Day: estimate against actual on results morning, with the EPS bridge by segment.</t>
  </si>
  <si>
    <t xml:space="preserve">Rating_Grid: total return, rating, the Hold line and the target needed for a Buy.</t>
  </si>
  <si>
    <t xml:space="preserve">Rec_Log: a recommendation log scored with the book's rules.</t>
  </si>
  <si>
    <t xml:space="preserve">Checks: structural checks (no error value on any sheet).</t>
  </si>
  <si>
    <t xml:space="preserve">Nothing is locked. No macros, no links to other files.</t>
  </si>
  <si>
    <t xml:space="preserve">Earnings model: three segments, three reported years, three forecast years</t>
  </si>
  <si>
    <t xml:space="preserve">Fill the blue cells (history on the left, drivers on the right). $m unless stated.</t>
  </si>
  <si>
    <t xml:space="preserve">Inputs: reported history and forecast drivers</t>
  </si>
  <si>
    <t xml:space="preserve">FY2022A</t>
  </si>
  <si>
    <t xml:space="preserve">FY2023A</t>
  </si>
  <si>
    <t xml:space="preserve">FY2024A</t>
  </si>
  <si>
    <t xml:space="preserve">FY2025A</t>
  </si>
  <si>
    <t xml:space="preserve">FY2026E</t>
  </si>
  <si>
    <t xml:space="preserve">FY2027E</t>
  </si>
  <si>
    <t xml:space="preserve">FY2028E</t>
  </si>
  <si>
    <t xml:space="preserve">Segment 1: revenue (reported)</t>
  </si>
  <si>
    <t xml:space="preserve">Segment 2: revenue (reported)</t>
  </si>
  <si>
    <t xml:space="preserve">Segment 3: revenue (reported)</t>
  </si>
  <si>
    <t xml:space="preserve">Segment 1: volume growth</t>
  </si>
  <si>
    <t xml:space="preserve">Segment 2: volume growth</t>
  </si>
  <si>
    <t xml:space="preserve">Segment 3: volume growth</t>
  </si>
  <si>
    <t xml:space="preserve">Segment 1: price</t>
  </si>
  <si>
    <t xml:space="preserve">Segment 2: price</t>
  </si>
  <si>
    <t xml:space="preserve">Segment 3: price</t>
  </si>
  <si>
    <t xml:space="preserve">Segment 1: segment margin</t>
  </si>
  <si>
    <t xml:space="preserve">Segment 2: segment margin</t>
  </si>
  <si>
    <t xml:space="preserve">Segment 3: segment margin</t>
  </si>
  <si>
    <t xml:space="preserve">Corporate costs</t>
  </si>
  <si>
    <t xml:space="preserve">Amortization of acquired intangibles</t>
  </si>
  <si>
    <t xml:space="preserve">Restructuring charges</t>
  </si>
  <si>
    <t xml:space="preserve">Net interest expense (reported; forecast from net debt)</t>
  </si>
  <si>
    <t xml:space="preserve">Diluted shares (m)</t>
  </si>
  <si>
    <t xml:space="preserve">Dividend per share ($)</t>
  </si>
  <si>
    <t xml:space="preserve">Net debt at year end (reported)</t>
  </si>
  <si>
    <t xml:space="preserve">Share buybacks</t>
  </si>
  <si>
    <t xml:space="preserve">Constants</t>
  </si>
  <si>
    <t xml:space="preserve">Tax rate</t>
  </si>
  <si>
    <t xml:space="preserve">Depreciation, % of revenue</t>
  </si>
  <si>
    <t xml:space="preserve">Capex, % of revenue</t>
  </si>
  <si>
    <t xml:space="preserve">Net working capital, % of revenue</t>
  </si>
  <si>
    <t xml:space="preserve">Interest rate on opening net debt</t>
  </si>
  <si>
    <t xml:space="preserve">Model (formulas)</t>
  </si>
  <si>
    <t xml:space="preserve">Revenue</t>
  </si>
  <si>
    <t xml:space="preserve">%</t>
  </si>
  <si>
    <t xml:space="preserve">Segment 1: revenue growth</t>
  </si>
  <si>
    <t xml:space="preserve">Segment 1: revenue</t>
  </si>
  <si>
    <t xml:space="preserve">$m</t>
  </si>
  <si>
    <t xml:space="preserve">Segment 2: revenue growth</t>
  </si>
  <si>
    <t xml:space="preserve">Segment 2: revenue</t>
  </si>
  <si>
    <t xml:space="preserve">Segment 3: revenue growth</t>
  </si>
  <si>
    <t xml:space="preserve">Segment 3: revenue</t>
  </si>
  <si>
    <t xml:space="preserve">Total revenue</t>
  </si>
  <si>
    <t xml:space="preserve">Revenue growth</t>
  </si>
  <si>
    <t xml:space="preserve">Operating profit</t>
  </si>
  <si>
    <t xml:space="preserve">Segment 1: segment operating profit</t>
  </si>
  <si>
    <t xml:space="preserve">Segment 2: segment operating profit</t>
  </si>
  <si>
    <t xml:space="preserve">Segment 3: segment operating profit</t>
  </si>
  <si>
    <t xml:space="preserve">Sum of segment operating profit</t>
  </si>
  <si>
    <t xml:space="preserve">Adjusted operating income (adjusted EBIT)</t>
  </si>
  <si>
    <t xml:space="preserve">Adjusted operating margin</t>
  </si>
  <si>
    <t xml:space="preserve">Depreciation</t>
  </si>
  <si>
    <t xml:space="preserve">Adjusted EBITDA</t>
  </si>
  <si>
    <t xml:space="preserve">Reported operating income</t>
  </si>
  <si>
    <t xml:space="preserve">Net income and EPS</t>
  </si>
  <si>
    <t xml:space="preserve">Net interest expense (forecast: rate x opening net debt)</t>
  </si>
  <si>
    <t xml:space="preserve">Pretax income</t>
  </si>
  <si>
    <t xml:space="preserve">Income tax</t>
  </si>
  <si>
    <t xml:space="preserve">Net income (reported)</t>
  </si>
  <si>
    <t xml:space="preserve">Diluted shares</t>
  </si>
  <si>
    <t xml:space="preserve">m</t>
  </si>
  <si>
    <t xml:space="preserve">Reported EPS</t>
  </si>
  <si>
    <t xml:space="preserve">$</t>
  </si>
  <si>
    <t xml:space="preserve">Reported to adjusted EPS</t>
  </si>
  <si>
    <t xml:space="preserve">Amortization after tax, per share</t>
  </si>
  <si>
    <t xml:space="preserve">Restructuring after tax, per share</t>
  </si>
  <si>
    <t xml:space="preserve">After-tax adjusting items</t>
  </si>
  <si>
    <t xml:space="preserve">Adjusted net income</t>
  </si>
  <si>
    <t xml:space="preserve">Adjusted EPS</t>
  </si>
  <si>
    <t xml:space="preserve">Adjusted EPS growth</t>
  </si>
  <si>
    <t xml:space="preserve">Adjusted EPS above reported, % of reported</t>
  </si>
  <si>
    <t xml:space="preserve">Cash flow and net debt</t>
  </si>
  <si>
    <t xml:space="preserve">Capex</t>
  </si>
  <si>
    <t xml:space="preserve">Change in net working capital</t>
  </si>
  <si>
    <t xml:space="preserve">Free cash flow (NI + dep. + amort. - capex - change in NWC)</t>
  </si>
  <si>
    <t xml:space="preserve">FCF conversion (FCF / adjusted net income)</t>
  </si>
  <si>
    <t xml:space="preserve">FCF per share</t>
  </si>
  <si>
    <t xml:space="preserve">Dividend per share</t>
  </si>
  <si>
    <t xml:space="preserve">Dividends paid</t>
  </si>
  <si>
    <t xml:space="preserve">Net debt at year end</t>
  </si>
  <si>
    <t xml:space="preserve">Net debt / adjusted EBITDA</t>
  </si>
  <si>
    <t xml:space="preserve">x</t>
  </si>
  <si>
    <t xml:space="preserve">Unlevered FCF (reported EBIT after tax + dep. + amort. - capex - change in NWC)</t>
  </si>
  <si>
    <t xml:space="preserve">Incremental margins (change in profit / change in revenue)</t>
  </si>
  <si>
    <t xml:space="preserve">Segment 1: incremental margin</t>
  </si>
  <si>
    <t xml:space="preserve">Segment 2: incremental margin</t>
  </si>
  <si>
    <t xml:space="preserve">Segment 3: incremental margin</t>
  </si>
  <si>
    <t xml:space="preserve">Adjusted EBIT: incremental margin</t>
  </si>
  <si>
    <t xml:space="preserve">Consensus tracker</t>
  </si>
  <si>
    <t xml:space="preserve">One row per broker. Stale = older than the threshold. Standard deviation = STDEV.P.</t>
  </si>
  <si>
    <t xml:space="preserve">Stale if older than (days)</t>
  </si>
  <si>
    <t xml:space="preserve">Your estimate, year 1</t>
  </si>
  <si>
    <t xml:space="preserve">Your estimate, year 2</t>
  </si>
  <si>
    <t xml:space="preserve">Broker</t>
  </si>
  <si>
    <t xml:space="preserve">EPS year 1</t>
  </si>
  <si>
    <t xml:space="preserve">EPS year 2</t>
  </si>
  <si>
    <t xml:space="preserve">Revenue yr 1</t>
  </si>
  <si>
    <t xml:space="preserve">Age (days)</t>
  </si>
  <si>
    <t xml:space="preserve">Status</t>
  </si>
  <si>
    <t xml:space="preserve">Kept yr 1</t>
  </si>
  <si>
    <t xml:space="preserve">Kept yr 2</t>
  </si>
  <si>
    <t xml:space="preserve">z yr 2</t>
  </si>
  <si>
    <t xml:space="preserve">Kept rev.</t>
  </si>
  <si>
    <t xml:space="preserve">Statistics</t>
  </si>
  <si>
    <t xml:space="preserve">Year 1</t>
  </si>
  <si>
    <t xml:space="preserve">Year 2</t>
  </si>
  <si>
    <t xml:space="preserve">Brokers kept</t>
  </si>
  <si>
    <t xml:space="preserve">Brokers flagged stale</t>
  </si>
  <si>
    <t xml:space="preserve">Mean, all brokers</t>
  </si>
  <si>
    <t xml:space="preserve">Median, all brokers</t>
  </si>
  <si>
    <t xml:space="preserve">Standard deviation, all (STDEV.P)</t>
  </si>
  <si>
    <t xml:space="preserve">Cleaned mean (fresh only)</t>
  </si>
  <si>
    <t xml:space="preserve">Cleaned standard deviation (STDEV.P)</t>
  </si>
  <si>
    <t xml:space="preserve">Your gap to the cleaned mean</t>
  </si>
  <si>
    <t xml:space="preserve">Your z-score</t>
  </si>
  <si>
    <t xml:space="preserve">Your rank (1 = highest, among fresh brokers and you)</t>
  </si>
  <si>
    <t xml:space="preserve">Cleaned revenue mean, year 1</t>
  </si>
  <si>
    <t xml:space="preserve">Earnings day: estimate against actual</t>
  </si>
  <si>
    <t xml:space="preserve">Fill your estimate, the reported actual and the consensus. $m unless stated.</t>
  </si>
  <si>
    <t xml:space="preserve">Line</t>
  </si>
  <si>
    <t xml:space="preserve">Estimate</t>
  </si>
  <si>
    <t xml:space="preserve">Actual</t>
  </si>
  <si>
    <t xml:space="preserve">Difference</t>
  </si>
  <si>
    <t xml:space="preserve">Difference %</t>
  </si>
  <si>
    <t xml:space="preserve">Consensus</t>
  </si>
  <si>
    <t xml:space="preserve">Segment 1 revenue</t>
  </si>
  <si>
    <t xml:space="preserve">Segment 2 revenue</t>
  </si>
  <si>
    <t xml:space="preserve">Segment 3 revenue</t>
  </si>
  <si>
    <t xml:space="preserve">Segment 1 margin</t>
  </si>
  <si>
    <t xml:space="preserve">Segment 2 margin</t>
  </si>
  <si>
    <t xml:space="preserve">Segment 3 margin</t>
  </si>
  <si>
    <t xml:space="preserve">Segment 1 operating profit</t>
  </si>
  <si>
    <t xml:space="preserve">Segment 2 operating profit</t>
  </si>
  <si>
    <t xml:space="preserve">Segment 3 operating profit</t>
  </si>
  <si>
    <t xml:space="preserve">Adjusted EBIT</t>
  </si>
  <si>
    <t xml:space="preserve">Amortization</t>
  </si>
  <si>
    <t xml:space="preserve">Restructuring</t>
  </si>
  <si>
    <t xml:space="preserve">Reported EBIT</t>
  </si>
  <si>
    <t xml:space="preserve">Net interest</t>
  </si>
  <si>
    <t xml:space="preserve">Net income</t>
  </si>
  <si>
    <t xml:space="preserve">Actual adjusted EPS vs consensus</t>
  </si>
  <si>
    <t xml:space="preserve">Adjusted EPS bridge, estimate to actual ($ per share)</t>
  </si>
  <si>
    <t xml:space="preserve">Effect</t>
  </si>
  <si>
    <t xml:space="preserve">Segment 1 revenue (at estimated margin)</t>
  </si>
  <si>
    <t xml:space="preserve">Segment 1 margin (on actual revenue)</t>
  </si>
  <si>
    <t xml:space="preserve">Segment 2 revenue (at estimated margin)</t>
  </si>
  <si>
    <t xml:space="preserve">Segment 2 margin (on actual revenue)</t>
  </si>
  <si>
    <t xml:space="preserve">Segment 3 revenue (at estimated margin)</t>
  </si>
  <si>
    <t xml:space="preserve">Segment 3 margin (on actual revenue)</t>
  </si>
  <si>
    <t xml:space="preserve">Corporate, interest, shares and other (residual)</t>
  </si>
  <si>
    <t xml:space="preserve">Rating grid calculator</t>
  </si>
  <si>
    <t xml:space="preserve">Expected 12-month total return = target / price - 1 + dividend yield.</t>
  </si>
  <si>
    <t xml:space="preserve">Share price</t>
  </si>
  <si>
    <t xml:space="preserve">Price target</t>
  </si>
  <si>
    <t xml:space="preserve">Dividend per share, next 12 months</t>
  </si>
  <si>
    <t xml:space="preserve">Buy if total return at least</t>
  </si>
  <si>
    <t xml:space="preserve">Sell if total return at most</t>
  </si>
  <si>
    <t xml:space="preserve">Upside to target</t>
  </si>
  <si>
    <t xml:space="preserve">Dividend yield</t>
  </si>
  <si>
    <t xml:space="preserve">Expected 12-month total return</t>
  </si>
  <si>
    <t xml:space="preserve">Rating</t>
  </si>
  <si>
    <t xml:space="preserve">Price above which a Buy falls to Hold: (target + DPS) / (1 + Buy threshold)</t>
  </si>
  <si>
    <t xml:space="preserve">Price below which a Sell falls to Hold: (target + DPS) / (1 + Sell threshold)</t>
  </si>
  <si>
    <t xml:space="preserve">Target needed for a Buy at this price: price x (1 + threshold) - DPS</t>
  </si>
  <si>
    <t xml:space="preserve">Recommendation log</t>
  </si>
  <si>
    <t xml:space="preserve">Buy right if excess &gt; 0; Sell right if excess &lt; 0; Hold right if the excess is within the band.</t>
  </si>
  <si>
    <t xml:space="preserve">Hold band (+/-)</t>
  </si>
  <si>
    <t xml:space="preserve">Stock</t>
  </si>
  <si>
    <t xml:space="preserve">Date</t>
  </si>
  <si>
    <t xml:space="preserve">Start price</t>
  </si>
  <si>
    <t xml:space="preserve">End price</t>
  </si>
  <si>
    <t xml:space="preserve">Dividends</t>
  </si>
  <si>
    <t xml:space="preserve">Benchmark</t>
  </si>
  <si>
    <t xml:space="preserve">Total return</t>
  </si>
  <si>
    <t xml:space="preserve">Excess</t>
  </si>
  <si>
    <t xml:space="preserve">Right?</t>
  </si>
  <si>
    <t xml:space="preserve">Calls scored</t>
  </si>
  <si>
    <t xml:space="preserve">Right</t>
  </si>
  <si>
    <t xml:space="preserve">Hit rate</t>
  </si>
  <si>
    <t xml:space="preserve">Buys right / Buys scored</t>
  </si>
  <si>
    <t xml:space="preserve">Average excess: Buys</t>
  </si>
  <si>
    <t xml:space="preserve">Average excess: Sells</t>
  </si>
  <si>
    <t xml:space="preserve">Average excess: Holds</t>
  </si>
  <si>
    <t xml:space="preserve">Buy minus Sell spread</t>
  </si>
  <si>
    <t xml:space="preserve">Long Buys / short Sells, average excess per position</t>
  </si>
  <si>
    <t xml:space="preserve">Checks: every figure printed in the book against the live workbook</t>
  </si>
  <si>
    <t xml:space="preserve">Structural checks of the templates. They stay PASS whether the templates are empty or filled.</t>
  </si>
  <si>
    <t xml:space="preserve">Overall status</t>
  </si>
  <si>
    <t xml:space="preserve">Number of checks</t>
  </si>
  <si>
    <t xml:space="preserve">PASS</t>
  </si>
  <si>
    <t xml:space="preserve">FAIL</t>
  </si>
  <si>
    <t xml:space="preserve">#</t>
  </si>
  <si>
    <t xml:space="preserve">Sheet</t>
  </si>
  <si>
    <t xml:space="preserve">Figure printed in the book (or logic check)</t>
  </si>
  <si>
    <t xml:space="preserve">Printed</t>
  </si>
  <si>
    <t xml:space="preserve">Live value</t>
  </si>
  <si>
    <t xml:space="preserve">Gap</t>
  </si>
  <si>
    <t xml:space="preserve">Tolerance</t>
  </si>
  <si>
    <t xml:space="preserve">Logic</t>
  </si>
  <si>
    <t xml:space="preserve">Earnings_Model: no error value in D5:I96</t>
  </si>
  <si>
    <t xml:space="preserve">holds</t>
  </si>
  <si>
    <t xml:space="preserve">Consensus_Tracker: no error value in B4:K40</t>
  </si>
  <si>
    <t xml:space="preserve">Earnings_Day: no error value in B5:G45</t>
  </si>
  <si>
    <t xml:space="preserve">Rating_Grid: no error value in B4:C20</t>
  </si>
  <si>
    <t xml:space="preserve">Rec_Log: no error value in B4:K40</t>
  </si>
  <si>
    <t xml:space="preserve">Rating grid: Buy threshold above Sell threshold</t>
  </si>
</sst>
</file>

<file path=xl/styles.xml><?xml version="1.0" encoding="utf-8"?>
<styleSheet xmlns="http://schemas.openxmlformats.org/spreadsheetml/2006/main">
  <numFmts count="18">
    <numFmt numFmtId="164" formatCode="General"/>
    <numFmt numFmtId="165" formatCode="\$#,##0.0;&quot;-$&quot;#,##0.0;\$0.0"/>
    <numFmt numFmtId="166" formatCode="0.0%"/>
    <numFmt numFmtId="167" formatCode="#,##0.0"/>
    <numFmt numFmtId="168" formatCode="0.00;\-0.00;0.00"/>
    <numFmt numFmtId="169" formatCode="\$#,##0.0;&quot;-$&quot;#,##0.0;\-"/>
    <numFmt numFmtId="170" formatCode="0%"/>
    <numFmt numFmtId="171" formatCode="0.00\x"/>
    <numFmt numFmtId="172" formatCode="0"/>
    <numFmt numFmtId="173" formatCode="#,##0.00"/>
    <numFmt numFmtId="174" formatCode="0.000;\-0.000;0.000"/>
    <numFmt numFmtId="175" formatCode="0.000"/>
    <numFmt numFmtId="176" formatCode="\+0.0%;\-0.0%;0.0%"/>
    <numFmt numFmtId="177" formatCode="\+#,##0.0;\-#,##0.0;0.0"/>
    <numFmt numFmtId="178" formatCode="\+0.0&quot; pts&quot;;\-0.0&quot; pts&quot;;0.0&quot; pts&quot;"/>
    <numFmt numFmtId="179" formatCode="\+0.00;\-0.00;0.00"/>
    <numFmt numFmtId="180" formatCode="\+0.000;\-0.000;0.000"/>
    <numFmt numFmtId="181" formatCode="yyyy\-mm\-dd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libri"/>
      <family val="0"/>
      <charset val="1"/>
    </font>
    <font>
      <sz val="11"/>
      <color rgb="FF5B6475"/>
      <name val="Calibri"/>
      <family val="0"/>
      <charset val="1"/>
    </font>
    <font>
      <sz val="11"/>
      <color rgb="FF000000"/>
      <name val="Calibri"/>
      <family val="0"/>
      <charset val="1"/>
    </font>
    <font>
      <b val="true"/>
      <sz val="11"/>
      <color rgb="FF00000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color rgb="FF0000FF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2A44"/>
        <bgColor rgb="FF003366"/>
      </patternFill>
    </fill>
    <fill>
      <patternFill patternType="solid">
        <fgColor rgb="FFFFF7D6"/>
        <bgColor rgb="FFFFFFFF"/>
      </patternFill>
    </fill>
    <fill>
      <patternFill patternType="solid">
        <fgColor rgb="FFDCE3ED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4BCC8"/>
      </left>
      <right style="thin">
        <color rgb="FFB4BCC8"/>
      </right>
      <top style="thin">
        <color rgb="FFB4BCC8"/>
      </top>
      <bottom style="thin">
        <color rgb="FFB4BCC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9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0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1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Calibri"/>
        <charset val="1"/>
        <family val="0"/>
        <b val="1"/>
        <color rgb="FFC00000"/>
      </font>
    </dxf>
    <dxf>
      <font>
        <name val="Calibri"/>
        <charset val="1"/>
        <family val="0"/>
        <b val="1"/>
        <color rgb="FF007A33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7A33"/>
      <rgbColor rgb="FF000080"/>
      <rgbColor rgb="FF808000"/>
      <rgbColor rgb="FF800080"/>
      <rgbColor rgb="FF008080"/>
      <rgbColor rgb="FFB4BCC8"/>
      <rgbColor rgb="FF808080"/>
      <rgbColor rgb="FF9999FF"/>
      <rgbColor rgb="FF993366"/>
      <rgbColor rgb="FFFFF7D6"/>
      <rgbColor rgb="FFCCFFFF"/>
      <rgbColor rgb="FF660066"/>
      <rgbColor rgb="FFFF8080"/>
      <rgbColor rgb="FF0066CC"/>
      <rgbColor rgb="FFDCE3E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47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A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B1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58593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20"/>
  </cols>
  <sheetData>
    <row r="1" customFormat="false" ht="6" hidden="false" customHeight="true" outlineLevel="0" collapsed="false"/>
    <row r="2" customFormat="false" ht="17.35" hidden="false" customHeight="false" outlineLevel="0" collapsed="false">
      <c r="B2" s="1" t="s">
        <v>0</v>
      </c>
    </row>
    <row r="3" customFormat="false" ht="30" hidden="false" customHeight="true" outlineLevel="0" collapsed="false">
      <c r="B3" s="2" t="s">
        <v>1</v>
      </c>
    </row>
    <row r="4" customFormat="false" ht="15" hidden="false" customHeight="false" outlineLevel="0" collapsed="false">
      <c r="B4" s="3"/>
    </row>
    <row r="5" customFormat="false" ht="15" hidden="false" customHeight="false" outlineLevel="0" collapsed="false">
      <c r="B5" s="4" t="s">
        <v>2</v>
      </c>
    </row>
    <row r="6" customFormat="false" ht="30" hidden="false" customHeight="true" outlineLevel="0" collapsed="false">
      <c r="B6" s="3" t="s">
        <v>3</v>
      </c>
    </row>
    <row r="7" customFormat="false" ht="30" hidden="false" customHeight="true" outlineLevel="0" collapsed="false">
      <c r="B7" s="3" t="s">
        <v>4</v>
      </c>
    </row>
    <row r="8" customFormat="false" ht="15" hidden="false" customHeight="false" outlineLevel="0" collapsed="false">
      <c r="B8" s="3" t="s">
        <v>5</v>
      </c>
    </row>
    <row r="9" customFormat="false" ht="15" hidden="false" customHeight="false" outlineLevel="0" collapsed="false">
      <c r="B9" s="3" t="s">
        <v>6</v>
      </c>
    </row>
    <row r="10" customFormat="false" ht="15" hidden="false" customHeight="false" outlineLevel="0" collapsed="false">
      <c r="B10" s="3" t="s">
        <v>7</v>
      </c>
    </row>
    <row r="11" customFormat="false" ht="15" hidden="false" customHeight="false" outlineLevel="0" collapsed="false">
      <c r="B11" s="3" t="s">
        <v>8</v>
      </c>
    </row>
    <row r="12" customFormat="false" ht="15" hidden="false" customHeight="false" outlineLevel="0" collapsed="false">
      <c r="B12" s="3"/>
    </row>
    <row r="13" customFormat="false" ht="15" hidden="false" customHeight="false" outlineLevel="0" collapsed="false">
      <c r="B13" s="2" t="s">
        <v>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I9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558593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2"/>
    <col collapsed="false" customWidth="true" hidden="false" outlineLevel="0" max="3" min="3" style="0" width="10"/>
    <col collapsed="false" customWidth="true" hidden="false" outlineLevel="0" max="9" min="4" style="0" width="11"/>
  </cols>
  <sheetData>
    <row r="1" customFormat="false" ht="6" hidden="false" customHeight="true" outlineLevel="0" collapsed="false"/>
    <row r="2" customFormat="false" ht="17.35" hidden="false" customHeight="false" outlineLevel="0" collapsed="false">
      <c r="B2" s="5" t="s">
        <v>10</v>
      </c>
    </row>
    <row r="3" customFormat="false" ht="15" hidden="false" customHeight="false" outlineLevel="0" collapsed="false">
      <c r="B3" s="6" t="s">
        <v>11</v>
      </c>
    </row>
    <row r="4" customFormat="false" ht="15" hidden="false" customHeight="false" outlineLevel="0" collapsed="false">
      <c r="B4" s="7" t="s">
        <v>12</v>
      </c>
      <c r="C4" s="8" t="s">
        <v>13</v>
      </c>
      <c r="D4" s="8" t="s">
        <v>14</v>
      </c>
      <c r="E4" s="8" t="s">
        <v>15</v>
      </c>
      <c r="F4" s="8" t="s">
        <v>16</v>
      </c>
      <c r="G4" s="8" t="s">
        <v>17</v>
      </c>
      <c r="H4" s="8" t="s">
        <v>18</v>
      </c>
      <c r="I4" s="8" t="s">
        <v>19</v>
      </c>
    </row>
    <row r="5" customFormat="false" ht="15" hidden="false" customHeight="false" outlineLevel="0" collapsed="false">
      <c r="B5" s="9" t="s">
        <v>20</v>
      </c>
      <c r="C5" s="10"/>
      <c r="D5" s="10"/>
      <c r="E5" s="10"/>
      <c r="F5" s="10"/>
      <c r="G5" s="9"/>
      <c r="H5" s="9"/>
      <c r="I5" s="9"/>
    </row>
    <row r="6" customFormat="false" ht="15" hidden="false" customHeight="false" outlineLevel="0" collapsed="false">
      <c r="B6" s="9" t="s">
        <v>21</v>
      </c>
      <c r="C6" s="10"/>
      <c r="D6" s="10"/>
      <c r="E6" s="10"/>
      <c r="F6" s="10"/>
      <c r="G6" s="9"/>
      <c r="H6" s="9"/>
      <c r="I6" s="9"/>
    </row>
    <row r="7" customFormat="false" ht="15" hidden="false" customHeight="false" outlineLevel="0" collapsed="false">
      <c r="B7" s="9" t="s">
        <v>22</v>
      </c>
      <c r="C7" s="10"/>
      <c r="D7" s="10"/>
      <c r="E7" s="10"/>
      <c r="F7" s="10"/>
      <c r="G7" s="9"/>
      <c r="H7" s="9"/>
      <c r="I7" s="9"/>
    </row>
    <row r="8" customFormat="false" ht="15" hidden="false" customHeight="false" outlineLevel="0" collapsed="false">
      <c r="B8" s="9" t="s">
        <v>23</v>
      </c>
      <c r="C8" s="9"/>
      <c r="D8" s="9"/>
      <c r="E8" s="9"/>
      <c r="F8" s="9"/>
      <c r="G8" s="11"/>
      <c r="H8" s="11"/>
      <c r="I8" s="11"/>
    </row>
    <row r="9" customFormat="false" ht="15" hidden="false" customHeight="false" outlineLevel="0" collapsed="false">
      <c r="B9" s="9" t="s">
        <v>24</v>
      </c>
      <c r="C9" s="9"/>
      <c r="D9" s="9"/>
      <c r="E9" s="9"/>
      <c r="F9" s="9"/>
      <c r="G9" s="11"/>
      <c r="H9" s="11"/>
      <c r="I9" s="11"/>
    </row>
    <row r="10" customFormat="false" ht="15" hidden="false" customHeight="false" outlineLevel="0" collapsed="false">
      <c r="B10" s="9" t="s">
        <v>25</v>
      </c>
      <c r="C10" s="9"/>
      <c r="D10" s="9"/>
      <c r="E10" s="9"/>
      <c r="F10" s="9"/>
      <c r="G10" s="11"/>
      <c r="H10" s="11"/>
      <c r="I10" s="11"/>
    </row>
    <row r="11" customFormat="false" ht="15" hidden="false" customHeight="false" outlineLevel="0" collapsed="false">
      <c r="B11" s="9" t="s">
        <v>26</v>
      </c>
      <c r="C11" s="9"/>
      <c r="D11" s="11"/>
      <c r="E11" s="11"/>
      <c r="F11" s="11"/>
      <c r="G11" s="11"/>
      <c r="H11" s="11"/>
      <c r="I11" s="11"/>
    </row>
    <row r="12" customFormat="false" ht="15" hidden="false" customHeight="false" outlineLevel="0" collapsed="false">
      <c r="B12" s="9" t="s">
        <v>27</v>
      </c>
      <c r="C12" s="9"/>
      <c r="D12" s="11"/>
      <c r="E12" s="11"/>
      <c r="F12" s="11"/>
      <c r="G12" s="11"/>
      <c r="H12" s="11"/>
      <c r="I12" s="11"/>
    </row>
    <row r="13" customFormat="false" ht="15" hidden="false" customHeight="false" outlineLevel="0" collapsed="false">
      <c r="B13" s="9" t="s">
        <v>28</v>
      </c>
      <c r="C13" s="9"/>
      <c r="D13" s="11"/>
      <c r="E13" s="11"/>
      <c r="F13" s="11"/>
      <c r="G13" s="11"/>
      <c r="H13" s="11"/>
      <c r="I13" s="11"/>
    </row>
    <row r="14" customFormat="false" ht="15" hidden="false" customHeight="false" outlineLevel="0" collapsed="false">
      <c r="B14" s="9" t="s">
        <v>29</v>
      </c>
      <c r="C14" s="9"/>
      <c r="D14" s="11"/>
      <c r="E14" s="11"/>
      <c r="F14" s="11"/>
      <c r="G14" s="11"/>
      <c r="H14" s="11"/>
      <c r="I14" s="11"/>
    </row>
    <row r="15" customFormat="false" ht="15" hidden="false" customHeight="false" outlineLevel="0" collapsed="false">
      <c r="B15" s="9" t="s">
        <v>30</v>
      </c>
      <c r="C15" s="9"/>
      <c r="D15" s="11"/>
      <c r="E15" s="11"/>
      <c r="F15" s="11"/>
      <c r="G15" s="11"/>
      <c r="H15" s="11"/>
      <c r="I15" s="11"/>
    </row>
    <row r="16" customFormat="false" ht="15" hidden="false" customHeight="false" outlineLevel="0" collapsed="false">
      <c r="B16" s="9" t="s">
        <v>31</v>
      </c>
      <c r="C16" s="9"/>
      <c r="D16" s="11"/>
      <c r="E16" s="11"/>
      <c r="F16" s="11"/>
      <c r="G16" s="11"/>
      <c r="H16" s="11"/>
      <c r="I16" s="11"/>
    </row>
    <row r="17" customFormat="false" ht="15" hidden="false" customHeight="false" outlineLevel="0" collapsed="false">
      <c r="B17" s="9" t="s">
        <v>32</v>
      </c>
      <c r="C17" s="9"/>
      <c r="D17" s="10"/>
      <c r="E17" s="10"/>
      <c r="F17" s="10"/>
      <c r="G17" s="10"/>
      <c r="H17" s="10"/>
      <c r="I17" s="10"/>
    </row>
    <row r="18" customFormat="false" ht="15" hidden="false" customHeight="false" outlineLevel="0" collapsed="false">
      <c r="B18" s="9" t="s">
        <v>33</v>
      </c>
      <c r="C18" s="9"/>
      <c r="D18" s="10"/>
      <c r="E18" s="10"/>
      <c r="F18" s="10"/>
      <c r="G18" s="10"/>
      <c r="H18" s="10"/>
      <c r="I18" s="10"/>
    </row>
    <row r="19" customFormat="false" ht="15" hidden="false" customHeight="false" outlineLevel="0" collapsed="false">
      <c r="B19" s="9" t="s">
        <v>34</v>
      </c>
      <c r="C19" s="9"/>
      <c r="D19" s="10"/>
      <c r="E19" s="10"/>
      <c r="F19" s="10"/>
      <c r="G19" s="10"/>
      <c r="H19" s="10"/>
      <c r="I19" s="10"/>
    </row>
    <row r="20" customFormat="false" ht="15" hidden="false" customHeight="false" outlineLevel="0" collapsed="false">
      <c r="B20" s="9" t="s">
        <v>35</v>
      </c>
      <c r="C20" s="9"/>
      <c r="D20" s="10"/>
      <c r="E20" s="10"/>
      <c r="F20" s="10"/>
      <c r="G20" s="9"/>
      <c r="H20" s="9"/>
      <c r="I20" s="9"/>
    </row>
    <row r="21" customFormat="false" ht="15" hidden="false" customHeight="false" outlineLevel="0" collapsed="false">
      <c r="B21" s="9" t="s">
        <v>36</v>
      </c>
      <c r="C21" s="9"/>
      <c r="D21" s="12"/>
      <c r="E21" s="12"/>
      <c r="F21" s="12"/>
      <c r="G21" s="12"/>
      <c r="H21" s="12"/>
      <c r="I21" s="12"/>
    </row>
    <row r="22" customFormat="false" ht="15" hidden="false" customHeight="false" outlineLevel="0" collapsed="false">
      <c r="B22" s="9" t="s">
        <v>37</v>
      </c>
      <c r="C22" s="9"/>
      <c r="D22" s="13"/>
      <c r="E22" s="13"/>
      <c r="F22" s="13"/>
      <c r="G22" s="13"/>
      <c r="H22" s="13"/>
      <c r="I22" s="13"/>
    </row>
    <row r="23" customFormat="false" ht="15" hidden="false" customHeight="false" outlineLevel="0" collapsed="false">
      <c r="B23" s="9" t="s">
        <v>38</v>
      </c>
      <c r="C23" s="9"/>
      <c r="D23" s="10"/>
      <c r="E23" s="10"/>
      <c r="F23" s="10"/>
      <c r="G23" s="9"/>
      <c r="H23" s="9"/>
      <c r="I23" s="9"/>
    </row>
    <row r="24" customFormat="false" ht="15" hidden="false" customHeight="false" outlineLevel="0" collapsed="false">
      <c r="B24" s="9" t="s">
        <v>39</v>
      </c>
      <c r="C24" s="9"/>
      <c r="D24" s="9"/>
      <c r="E24" s="9"/>
      <c r="F24" s="9"/>
      <c r="G24" s="10"/>
      <c r="H24" s="10"/>
      <c r="I24" s="10"/>
    </row>
    <row r="26" customFormat="false" ht="15" hidden="false" customHeight="false" outlineLevel="0" collapsed="false">
      <c r="B26" s="14" t="s">
        <v>40</v>
      </c>
      <c r="C26" s="15"/>
      <c r="D26" s="15"/>
    </row>
    <row r="27" customFormat="false" ht="15" hidden="false" customHeight="false" outlineLevel="0" collapsed="false">
      <c r="B27" s="9" t="s">
        <v>41</v>
      </c>
      <c r="D27" s="11"/>
    </row>
    <row r="28" customFormat="false" ht="15" hidden="false" customHeight="false" outlineLevel="0" collapsed="false">
      <c r="B28" s="9" t="s">
        <v>42</v>
      </c>
      <c r="D28" s="11"/>
    </row>
    <row r="29" customFormat="false" ht="15" hidden="false" customHeight="false" outlineLevel="0" collapsed="false">
      <c r="B29" s="9" t="s">
        <v>43</v>
      </c>
      <c r="D29" s="11"/>
    </row>
    <row r="30" customFormat="false" ht="15" hidden="false" customHeight="false" outlineLevel="0" collapsed="false">
      <c r="B30" s="9" t="s">
        <v>44</v>
      </c>
      <c r="D30" s="11"/>
    </row>
    <row r="31" customFormat="false" ht="15" hidden="false" customHeight="false" outlineLevel="0" collapsed="false">
      <c r="B31" s="9" t="s">
        <v>45</v>
      </c>
      <c r="D31" s="11"/>
    </row>
    <row r="33" customFormat="false" ht="15" hidden="false" customHeight="false" outlineLevel="0" collapsed="false">
      <c r="B33" s="7" t="s">
        <v>46</v>
      </c>
      <c r="C33" s="8"/>
      <c r="D33" s="8" t="s">
        <v>14</v>
      </c>
      <c r="E33" s="8" t="s">
        <v>15</v>
      </c>
      <c r="F33" s="8" t="s">
        <v>16</v>
      </c>
      <c r="G33" s="8" t="s">
        <v>17</v>
      </c>
      <c r="H33" s="8" t="s">
        <v>18</v>
      </c>
      <c r="I33" s="8" t="s">
        <v>19</v>
      </c>
    </row>
    <row r="34" customFormat="false" ht="15" hidden="false" customHeight="false" outlineLevel="0" collapsed="false">
      <c r="B34" s="14" t="s">
        <v>47</v>
      </c>
      <c r="C34" s="15"/>
      <c r="D34" s="15"/>
      <c r="E34" s="15"/>
      <c r="F34" s="15"/>
      <c r="G34" s="15"/>
      <c r="H34" s="15"/>
      <c r="I34" s="15"/>
    </row>
    <row r="35" customFormat="false" ht="15" hidden="false" customHeight="false" outlineLevel="0" collapsed="false">
      <c r="B35" s="9" t="s">
        <v>23</v>
      </c>
      <c r="C35" s="16" t="s">
        <v>48</v>
      </c>
      <c r="D35" s="17" t="str">
        <f aca="false">IFERROR((1+D37)/(1+D36)-1,"")</f>
        <v/>
      </c>
      <c r="E35" s="17" t="str">
        <f aca="false">IFERROR((1+E37)/(1+E36)-1,"")</f>
        <v/>
      </c>
      <c r="F35" s="17" t="str">
        <f aca="false">IFERROR((1+F37)/(1+F36)-1,"")</f>
        <v/>
      </c>
      <c r="G35" s="17" t="n">
        <f aca="false">IFERROR($G$8,"")</f>
        <v>0</v>
      </c>
      <c r="H35" s="17" t="n">
        <f aca="false">IFERROR($H$8,"")</f>
        <v>0</v>
      </c>
      <c r="I35" s="17" t="n">
        <f aca="false">IFERROR($I$8,"")</f>
        <v>0</v>
      </c>
    </row>
    <row r="36" customFormat="false" ht="15" hidden="false" customHeight="false" outlineLevel="0" collapsed="false">
      <c r="B36" s="9" t="s">
        <v>26</v>
      </c>
      <c r="C36" s="16" t="s">
        <v>48</v>
      </c>
      <c r="D36" s="17" t="n">
        <f aca="false">IFERROR($D$11,"")</f>
        <v>0</v>
      </c>
      <c r="E36" s="17" t="n">
        <f aca="false">IFERROR($E$11,"")</f>
        <v>0</v>
      </c>
      <c r="F36" s="17" t="n">
        <f aca="false">IFERROR($F$11,"")</f>
        <v>0</v>
      </c>
      <c r="G36" s="17" t="n">
        <f aca="false">IFERROR($G$11,"")</f>
        <v>0</v>
      </c>
      <c r="H36" s="17" t="n">
        <f aca="false">IFERROR($H$11,"")</f>
        <v>0</v>
      </c>
      <c r="I36" s="17" t="n">
        <f aca="false">IFERROR($I$11,"")</f>
        <v>0</v>
      </c>
    </row>
    <row r="37" customFormat="false" ht="15" hidden="false" customHeight="false" outlineLevel="0" collapsed="false">
      <c r="B37" s="9" t="s">
        <v>49</v>
      </c>
      <c r="C37" s="16" t="s">
        <v>48</v>
      </c>
      <c r="D37" s="17" t="str">
        <f aca="false">IFERROR(D38/$C$5-1,"")</f>
        <v/>
      </c>
      <c r="E37" s="17" t="str">
        <f aca="false">IFERROR(E38/D38-1,"")</f>
        <v/>
      </c>
      <c r="F37" s="17" t="str">
        <f aca="false">IFERROR(F38/E38-1,"")</f>
        <v/>
      </c>
      <c r="G37" s="17" t="n">
        <f aca="false">IFERROR((1+G35)*(1+G36)-1,"")</f>
        <v>0</v>
      </c>
      <c r="H37" s="17" t="n">
        <f aca="false">IFERROR((1+H35)*(1+H36)-1,"")</f>
        <v>0</v>
      </c>
      <c r="I37" s="17" t="n">
        <f aca="false">IFERROR((1+I35)*(1+I36)-1,"")</f>
        <v>0</v>
      </c>
    </row>
    <row r="38" customFormat="false" ht="15" hidden="false" customHeight="false" outlineLevel="0" collapsed="false">
      <c r="B38" s="9" t="s">
        <v>50</v>
      </c>
      <c r="C38" s="16" t="s">
        <v>51</v>
      </c>
      <c r="D38" s="18" t="n">
        <f aca="false">IFERROR($D$5,"")</f>
        <v>0</v>
      </c>
      <c r="E38" s="18" t="n">
        <f aca="false">IFERROR($E$5,"")</f>
        <v>0</v>
      </c>
      <c r="F38" s="18" t="n">
        <f aca="false">IFERROR($F$5,"")</f>
        <v>0</v>
      </c>
      <c r="G38" s="18" t="n">
        <f aca="false">IFERROR(F38*(1+G37),"")</f>
        <v>0</v>
      </c>
      <c r="H38" s="18" t="n">
        <f aca="false">IFERROR(G38*(1+H37),"")</f>
        <v>0</v>
      </c>
      <c r="I38" s="18" t="n">
        <f aca="false">IFERROR(H38*(1+I37),"")</f>
        <v>0</v>
      </c>
    </row>
    <row r="39" customFormat="false" ht="15" hidden="false" customHeight="false" outlineLevel="0" collapsed="false">
      <c r="B39" s="9" t="s">
        <v>24</v>
      </c>
      <c r="C39" s="16" t="s">
        <v>48</v>
      </c>
      <c r="D39" s="17" t="str">
        <f aca="false">IFERROR((1+D41)/(1+D40)-1,"")</f>
        <v/>
      </c>
      <c r="E39" s="17" t="str">
        <f aca="false">IFERROR((1+E41)/(1+E40)-1,"")</f>
        <v/>
      </c>
      <c r="F39" s="17" t="str">
        <f aca="false">IFERROR((1+F41)/(1+F40)-1,"")</f>
        <v/>
      </c>
      <c r="G39" s="17" t="n">
        <f aca="false">IFERROR($G$9,"")</f>
        <v>0</v>
      </c>
      <c r="H39" s="17" t="n">
        <f aca="false">IFERROR($H$9,"")</f>
        <v>0</v>
      </c>
      <c r="I39" s="17" t="n">
        <f aca="false">IFERROR($I$9,"")</f>
        <v>0</v>
      </c>
    </row>
    <row r="40" customFormat="false" ht="15" hidden="false" customHeight="false" outlineLevel="0" collapsed="false">
      <c r="B40" s="9" t="s">
        <v>27</v>
      </c>
      <c r="C40" s="16" t="s">
        <v>48</v>
      </c>
      <c r="D40" s="17" t="n">
        <f aca="false">IFERROR($D$12,"")</f>
        <v>0</v>
      </c>
      <c r="E40" s="17" t="n">
        <f aca="false">IFERROR($E$12,"")</f>
        <v>0</v>
      </c>
      <c r="F40" s="17" t="n">
        <f aca="false">IFERROR($F$12,"")</f>
        <v>0</v>
      </c>
      <c r="G40" s="17" t="n">
        <f aca="false">IFERROR($G$12,"")</f>
        <v>0</v>
      </c>
      <c r="H40" s="17" t="n">
        <f aca="false">IFERROR($H$12,"")</f>
        <v>0</v>
      </c>
      <c r="I40" s="17" t="n">
        <f aca="false">IFERROR($I$12,"")</f>
        <v>0</v>
      </c>
    </row>
    <row r="41" customFormat="false" ht="15" hidden="false" customHeight="false" outlineLevel="0" collapsed="false">
      <c r="B41" s="9" t="s">
        <v>52</v>
      </c>
      <c r="C41" s="16" t="s">
        <v>48</v>
      </c>
      <c r="D41" s="17" t="str">
        <f aca="false">IFERROR(D42/$C$6-1,"")</f>
        <v/>
      </c>
      <c r="E41" s="17" t="str">
        <f aca="false">IFERROR(E42/D42-1,"")</f>
        <v/>
      </c>
      <c r="F41" s="17" t="str">
        <f aca="false">IFERROR(F42/E42-1,"")</f>
        <v/>
      </c>
      <c r="G41" s="17" t="n">
        <f aca="false">IFERROR((1+G39)*(1+G40)-1,"")</f>
        <v>0</v>
      </c>
      <c r="H41" s="17" t="n">
        <f aca="false">IFERROR((1+H39)*(1+H40)-1,"")</f>
        <v>0</v>
      </c>
      <c r="I41" s="17" t="n">
        <f aca="false">IFERROR((1+I39)*(1+I40)-1,"")</f>
        <v>0</v>
      </c>
    </row>
    <row r="42" customFormat="false" ht="15" hidden="false" customHeight="false" outlineLevel="0" collapsed="false">
      <c r="B42" s="9" t="s">
        <v>53</v>
      </c>
      <c r="C42" s="16" t="s">
        <v>51</v>
      </c>
      <c r="D42" s="18" t="n">
        <f aca="false">IFERROR($D$6,"")</f>
        <v>0</v>
      </c>
      <c r="E42" s="18" t="n">
        <f aca="false">IFERROR($E$6,"")</f>
        <v>0</v>
      </c>
      <c r="F42" s="18" t="n">
        <f aca="false">IFERROR($F$6,"")</f>
        <v>0</v>
      </c>
      <c r="G42" s="18" t="n">
        <f aca="false">IFERROR(F42*(1+G41),"")</f>
        <v>0</v>
      </c>
      <c r="H42" s="18" t="n">
        <f aca="false">IFERROR(G42*(1+H41),"")</f>
        <v>0</v>
      </c>
      <c r="I42" s="18" t="n">
        <f aca="false">IFERROR(H42*(1+I41),"")</f>
        <v>0</v>
      </c>
    </row>
    <row r="43" customFormat="false" ht="15" hidden="false" customHeight="false" outlineLevel="0" collapsed="false">
      <c r="B43" s="9" t="s">
        <v>25</v>
      </c>
      <c r="C43" s="16" t="s">
        <v>48</v>
      </c>
      <c r="D43" s="17" t="str">
        <f aca="false">IFERROR((1+D45)/(1+D44)-1,"")</f>
        <v/>
      </c>
      <c r="E43" s="17" t="str">
        <f aca="false">IFERROR((1+E45)/(1+E44)-1,"")</f>
        <v/>
      </c>
      <c r="F43" s="17" t="str">
        <f aca="false">IFERROR((1+F45)/(1+F44)-1,"")</f>
        <v/>
      </c>
      <c r="G43" s="17" t="n">
        <f aca="false">IFERROR($G$10,"")</f>
        <v>0</v>
      </c>
      <c r="H43" s="17" t="n">
        <f aca="false">IFERROR($H$10,"")</f>
        <v>0</v>
      </c>
      <c r="I43" s="17" t="n">
        <f aca="false">IFERROR($I$10,"")</f>
        <v>0</v>
      </c>
    </row>
    <row r="44" customFormat="false" ht="15" hidden="false" customHeight="false" outlineLevel="0" collapsed="false">
      <c r="B44" s="9" t="s">
        <v>28</v>
      </c>
      <c r="C44" s="16" t="s">
        <v>48</v>
      </c>
      <c r="D44" s="17" t="n">
        <f aca="false">IFERROR($D$13,"")</f>
        <v>0</v>
      </c>
      <c r="E44" s="17" t="n">
        <f aca="false">IFERROR($E$13,"")</f>
        <v>0</v>
      </c>
      <c r="F44" s="17" t="n">
        <f aca="false">IFERROR($F$13,"")</f>
        <v>0</v>
      </c>
      <c r="G44" s="17" t="n">
        <f aca="false">IFERROR($G$13,"")</f>
        <v>0</v>
      </c>
      <c r="H44" s="17" t="n">
        <f aca="false">IFERROR($H$13,"")</f>
        <v>0</v>
      </c>
      <c r="I44" s="17" t="n">
        <f aca="false">IFERROR($I$13,"")</f>
        <v>0</v>
      </c>
    </row>
    <row r="45" customFormat="false" ht="15" hidden="false" customHeight="false" outlineLevel="0" collapsed="false">
      <c r="B45" s="9" t="s">
        <v>54</v>
      </c>
      <c r="C45" s="16" t="s">
        <v>48</v>
      </c>
      <c r="D45" s="17" t="str">
        <f aca="false">IFERROR(D46/$C$7-1,"")</f>
        <v/>
      </c>
      <c r="E45" s="17" t="str">
        <f aca="false">IFERROR(E46/D46-1,"")</f>
        <v/>
      </c>
      <c r="F45" s="17" t="str">
        <f aca="false">IFERROR(F46/E46-1,"")</f>
        <v/>
      </c>
      <c r="G45" s="17" t="n">
        <f aca="false">IFERROR((1+G43)*(1+G44)-1,"")</f>
        <v>0</v>
      </c>
      <c r="H45" s="17" t="n">
        <f aca="false">IFERROR((1+H43)*(1+H44)-1,"")</f>
        <v>0</v>
      </c>
      <c r="I45" s="17" t="n">
        <f aca="false">IFERROR((1+I43)*(1+I44)-1,"")</f>
        <v>0</v>
      </c>
    </row>
    <row r="46" customFormat="false" ht="15" hidden="false" customHeight="false" outlineLevel="0" collapsed="false">
      <c r="B46" s="9" t="s">
        <v>55</v>
      </c>
      <c r="C46" s="16" t="s">
        <v>51</v>
      </c>
      <c r="D46" s="18" t="n">
        <f aca="false">IFERROR($D$7,"")</f>
        <v>0</v>
      </c>
      <c r="E46" s="18" t="n">
        <f aca="false">IFERROR($E$7,"")</f>
        <v>0</v>
      </c>
      <c r="F46" s="18" t="n">
        <f aca="false">IFERROR($F$7,"")</f>
        <v>0</v>
      </c>
      <c r="G46" s="18" t="n">
        <f aca="false">IFERROR(F46*(1+G45),"")</f>
        <v>0</v>
      </c>
      <c r="H46" s="18" t="n">
        <f aca="false">IFERROR(G46*(1+H45),"")</f>
        <v>0</v>
      </c>
      <c r="I46" s="18" t="n">
        <f aca="false">IFERROR(H46*(1+I45),"")</f>
        <v>0</v>
      </c>
    </row>
    <row r="47" customFormat="false" ht="15" hidden="false" customHeight="false" outlineLevel="0" collapsed="false">
      <c r="B47" s="19" t="s">
        <v>56</v>
      </c>
      <c r="C47" s="16" t="s">
        <v>51</v>
      </c>
      <c r="D47" s="20" t="n">
        <f aca="false">IFERROR(D38+D42+D46,"")</f>
        <v>0</v>
      </c>
      <c r="E47" s="20" t="n">
        <f aca="false">IFERROR(E38+E42+E46,"")</f>
        <v>0</v>
      </c>
      <c r="F47" s="20" t="n">
        <f aca="false">IFERROR(F38+F42+F46,"")</f>
        <v>0</v>
      </c>
      <c r="G47" s="20" t="n">
        <f aca="false">IFERROR(G38+G42+G46,"")</f>
        <v>0</v>
      </c>
      <c r="H47" s="20" t="n">
        <f aca="false">IFERROR(H38+H42+H46,"")</f>
        <v>0</v>
      </c>
      <c r="I47" s="20" t="n">
        <f aca="false">IFERROR(I38+I42+I46,"")</f>
        <v>0</v>
      </c>
    </row>
    <row r="48" customFormat="false" ht="15" hidden="false" customHeight="false" outlineLevel="0" collapsed="false">
      <c r="B48" s="9" t="s">
        <v>57</v>
      </c>
      <c r="C48" s="16" t="s">
        <v>48</v>
      </c>
      <c r="D48" s="17" t="str">
        <f aca="false">IFERROR(D47/($C$5+$C$6+$C$7)-1,"")</f>
        <v/>
      </c>
      <c r="E48" s="17" t="str">
        <f aca="false">IFERROR(E47/D47-1,"")</f>
        <v/>
      </c>
      <c r="F48" s="17" t="str">
        <f aca="false">IFERROR(F47/E47-1,"")</f>
        <v/>
      </c>
      <c r="G48" s="17" t="str">
        <f aca="false">IFERROR(G47/F47-1,"")</f>
        <v/>
      </c>
      <c r="H48" s="17" t="str">
        <f aca="false">IFERROR(H47/G47-1,"")</f>
        <v/>
      </c>
      <c r="I48" s="17" t="str">
        <f aca="false">IFERROR(I47/H47-1,"")</f>
        <v/>
      </c>
    </row>
    <row r="49" customFormat="false" ht="15" hidden="false" customHeight="false" outlineLevel="0" collapsed="false">
      <c r="B49" s="14" t="s">
        <v>58</v>
      </c>
      <c r="C49" s="15"/>
      <c r="D49" s="15"/>
      <c r="E49" s="15"/>
      <c r="F49" s="15"/>
      <c r="G49" s="15"/>
      <c r="H49" s="15"/>
      <c r="I49" s="15"/>
    </row>
    <row r="50" customFormat="false" ht="15" hidden="false" customHeight="false" outlineLevel="0" collapsed="false">
      <c r="B50" s="9" t="s">
        <v>29</v>
      </c>
      <c r="C50" s="16" t="s">
        <v>48</v>
      </c>
      <c r="D50" s="17" t="n">
        <f aca="false">IFERROR($D$14,"")</f>
        <v>0</v>
      </c>
      <c r="E50" s="17" t="n">
        <f aca="false">IFERROR($E$14,"")</f>
        <v>0</v>
      </c>
      <c r="F50" s="17" t="n">
        <f aca="false">IFERROR($F$14,"")</f>
        <v>0</v>
      </c>
      <c r="G50" s="17" t="n">
        <f aca="false">IFERROR($G$14,"")</f>
        <v>0</v>
      </c>
      <c r="H50" s="17" t="n">
        <f aca="false">IFERROR($H$14,"")</f>
        <v>0</v>
      </c>
      <c r="I50" s="17" t="n">
        <f aca="false">IFERROR($I$14,"")</f>
        <v>0</v>
      </c>
    </row>
    <row r="51" customFormat="false" ht="15" hidden="false" customHeight="false" outlineLevel="0" collapsed="false">
      <c r="B51" s="9" t="s">
        <v>59</v>
      </c>
      <c r="C51" s="16" t="s">
        <v>51</v>
      </c>
      <c r="D51" s="18" t="n">
        <f aca="false">IFERROR(D38*D50,"")</f>
        <v>0</v>
      </c>
      <c r="E51" s="18" t="n">
        <f aca="false">IFERROR(E38*E50,"")</f>
        <v>0</v>
      </c>
      <c r="F51" s="18" t="n">
        <f aca="false">IFERROR(F38*F50,"")</f>
        <v>0</v>
      </c>
      <c r="G51" s="18" t="n">
        <f aca="false">IFERROR(G38*G50,"")</f>
        <v>0</v>
      </c>
      <c r="H51" s="18" t="n">
        <f aca="false">IFERROR(H38*H50,"")</f>
        <v>0</v>
      </c>
      <c r="I51" s="18" t="n">
        <f aca="false">IFERROR(I38*I50,"")</f>
        <v>0</v>
      </c>
    </row>
    <row r="52" customFormat="false" ht="15" hidden="false" customHeight="false" outlineLevel="0" collapsed="false">
      <c r="B52" s="9" t="s">
        <v>30</v>
      </c>
      <c r="C52" s="16" t="s">
        <v>48</v>
      </c>
      <c r="D52" s="17" t="n">
        <f aca="false">IFERROR($D$15,"")</f>
        <v>0</v>
      </c>
      <c r="E52" s="17" t="n">
        <f aca="false">IFERROR($E$15,"")</f>
        <v>0</v>
      </c>
      <c r="F52" s="17" t="n">
        <f aca="false">IFERROR($F$15,"")</f>
        <v>0</v>
      </c>
      <c r="G52" s="17" t="n">
        <f aca="false">IFERROR($G$15,"")</f>
        <v>0</v>
      </c>
      <c r="H52" s="17" t="n">
        <f aca="false">IFERROR($H$15,"")</f>
        <v>0</v>
      </c>
      <c r="I52" s="17" t="n">
        <f aca="false">IFERROR($I$15,"")</f>
        <v>0</v>
      </c>
    </row>
    <row r="53" customFormat="false" ht="15" hidden="false" customHeight="false" outlineLevel="0" collapsed="false">
      <c r="B53" s="9" t="s">
        <v>60</v>
      </c>
      <c r="C53" s="16" t="s">
        <v>51</v>
      </c>
      <c r="D53" s="18" t="n">
        <f aca="false">IFERROR(D42*D52,"")</f>
        <v>0</v>
      </c>
      <c r="E53" s="18" t="n">
        <f aca="false">IFERROR(E42*E52,"")</f>
        <v>0</v>
      </c>
      <c r="F53" s="18" t="n">
        <f aca="false">IFERROR(F42*F52,"")</f>
        <v>0</v>
      </c>
      <c r="G53" s="18" t="n">
        <f aca="false">IFERROR(G42*G52,"")</f>
        <v>0</v>
      </c>
      <c r="H53" s="18" t="n">
        <f aca="false">IFERROR(H42*H52,"")</f>
        <v>0</v>
      </c>
      <c r="I53" s="18" t="n">
        <f aca="false">IFERROR(I42*I52,"")</f>
        <v>0</v>
      </c>
    </row>
    <row r="54" customFormat="false" ht="15" hidden="false" customHeight="false" outlineLevel="0" collapsed="false">
      <c r="B54" s="9" t="s">
        <v>31</v>
      </c>
      <c r="C54" s="16" t="s">
        <v>48</v>
      </c>
      <c r="D54" s="17" t="n">
        <f aca="false">IFERROR($D$16,"")</f>
        <v>0</v>
      </c>
      <c r="E54" s="17" t="n">
        <f aca="false">IFERROR($E$16,"")</f>
        <v>0</v>
      </c>
      <c r="F54" s="17" t="n">
        <f aca="false">IFERROR($F$16,"")</f>
        <v>0</v>
      </c>
      <c r="G54" s="17" t="n">
        <f aca="false">IFERROR($G$16,"")</f>
        <v>0</v>
      </c>
      <c r="H54" s="17" t="n">
        <f aca="false">IFERROR($H$16,"")</f>
        <v>0</v>
      </c>
      <c r="I54" s="17" t="n">
        <f aca="false">IFERROR($I$16,"")</f>
        <v>0</v>
      </c>
    </row>
    <row r="55" customFormat="false" ht="15" hidden="false" customHeight="false" outlineLevel="0" collapsed="false">
      <c r="B55" s="9" t="s">
        <v>61</v>
      </c>
      <c r="C55" s="16" t="s">
        <v>51</v>
      </c>
      <c r="D55" s="18" t="n">
        <f aca="false">IFERROR(D46*D54,"")</f>
        <v>0</v>
      </c>
      <c r="E55" s="18" t="n">
        <f aca="false">IFERROR(E46*E54,"")</f>
        <v>0</v>
      </c>
      <c r="F55" s="18" t="n">
        <f aca="false">IFERROR(F46*F54,"")</f>
        <v>0</v>
      </c>
      <c r="G55" s="18" t="n">
        <f aca="false">IFERROR(G46*G54,"")</f>
        <v>0</v>
      </c>
      <c r="H55" s="18" t="n">
        <f aca="false">IFERROR(H46*H54,"")</f>
        <v>0</v>
      </c>
      <c r="I55" s="18" t="n">
        <f aca="false">IFERROR(I46*I54,"")</f>
        <v>0</v>
      </c>
    </row>
    <row r="56" customFormat="false" ht="15" hidden="false" customHeight="false" outlineLevel="0" collapsed="false">
      <c r="B56" s="9" t="s">
        <v>62</v>
      </c>
      <c r="C56" s="16" t="s">
        <v>51</v>
      </c>
      <c r="D56" s="18" t="n">
        <f aca="false">IFERROR(D51+D53+D55,"")</f>
        <v>0</v>
      </c>
      <c r="E56" s="18" t="n">
        <f aca="false">IFERROR(E51+E53+E55,"")</f>
        <v>0</v>
      </c>
      <c r="F56" s="18" t="n">
        <f aca="false">IFERROR(F51+F53+F55,"")</f>
        <v>0</v>
      </c>
      <c r="G56" s="18" t="n">
        <f aca="false">IFERROR(G51+G53+G55,"")</f>
        <v>0</v>
      </c>
      <c r="H56" s="18" t="n">
        <f aca="false">IFERROR(H51+H53+H55,"")</f>
        <v>0</v>
      </c>
      <c r="I56" s="18" t="n">
        <f aca="false">IFERROR(I51+I53+I55,"")</f>
        <v>0</v>
      </c>
    </row>
    <row r="57" customFormat="false" ht="15" hidden="false" customHeight="false" outlineLevel="0" collapsed="false">
      <c r="B57" s="9" t="s">
        <v>32</v>
      </c>
      <c r="C57" s="16" t="s">
        <v>51</v>
      </c>
      <c r="D57" s="18" t="n">
        <f aca="false">IFERROR($D$17,"")</f>
        <v>0</v>
      </c>
      <c r="E57" s="18" t="n">
        <f aca="false">IFERROR($E$17,"")</f>
        <v>0</v>
      </c>
      <c r="F57" s="18" t="n">
        <f aca="false">IFERROR($F$17,"")</f>
        <v>0</v>
      </c>
      <c r="G57" s="18" t="n">
        <f aca="false">IFERROR($G$17,"")</f>
        <v>0</v>
      </c>
      <c r="H57" s="18" t="n">
        <f aca="false">IFERROR($H$17,"")</f>
        <v>0</v>
      </c>
      <c r="I57" s="18" t="n">
        <f aca="false">IFERROR($I$17,"")</f>
        <v>0</v>
      </c>
    </row>
    <row r="58" customFormat="false" ht="15" hidden="false" customHeight="false" outlineLevel="0" collapsed="false">
      <c r="B58" s="19" t="s">
        <v>63</v>
      </c>
      <c r="C58" s="16" t="s">
        <v>51</v>
      </c>
      <c r="D58" s="20" t="n">
        <f aca="false">IFERROR(D56-D57,"")</f>
        <v>0</v>
      </c>
      <c r="E58" s="20" t="n">
        <f aca="false">IFERROR(E56-E57,"")</f>
        <v>0</v>
      </c>
      <c r="F58" s="20" t="n">
        <f aca="false">IFERROR(F56-F57,"")</f>
        <v>0</v>
      </c>
      <c r="G58" s="20" t="n">
        <f aca="false">IFERROR(G56-G57,"")</f>
        <v>0</v>
      </c>
      <c r="H58" s="20" t="n">
        <f aca="false">IFERROR(H56-H57,"")</f>
        <v>0</v>
      </c>
      <c r="I58" s="20" t="n">
        <f aca="false">IFERROR(I56-I57,"")</f>
        <v>0</v>
      </c>
    </row>
    <row r="59" customFormat="false" ht="15" hidden="false" customHeight="false" outlineLevel="0" collapsed="false">
      <c r="B59" s="9" t="s">
        <v>64</v>
      </c>
      <c r="C59" s="16" t="s">
        <v>48</v>
      </c>
      <c r="D59" s="17" t="str">
        <f aca="false">IFERROR(D58/D47,"")</f>
        <v/>
      </c>
      <c r="E59" s="17" t="str">
        <f aca="false">IFERROR(E58/E47,"")</f>
        <v/>
      </c>
      <c r="F59" s="17" t="str">
        <f aca="false">IFERROR(F58/F47,"")</f>
        <v/>
      </c>
      <c r="G59" s="17" t="str">
        <f aca="false">IFERROR(G58/G47,"")</f>
        <v/>
      </c>
      <c r="H59" s="17" t="str">
        <f aca="false">IFERROR(H58/H47,"")</f>
        <v/>
      </c>
      <c r="I59" s="17" t="str">
        <f aca="false">IFERROR(I58/I47,"")</f>
        <v/>
      </c>
    </row>
    <row r="60" customFormat="false" ht="15" hidden="false" customHeight="false" outlineLevel="0" collapsed="false">
      <c r="B60" s="9" t="s">
        <v>65</v>
      </c>
      <c r="C60" s="16" t="s">
        <v>51</v>
      </c>
      <c r="D60" s="18" t="n">
        <f aca="false">IFERROR(D47*$D$28,"")</f>
        <v>0</v>
      </c>
      <c r="E60" s="18" t="n">
        <f aca="false">IFERROR(E47*$D$28,"")</f>
        <v>0</v>
      </c>
      <c r="F60" s="18" t="n">
        <f aca="false">IFERROR(F47*$D$28,"")</f>
        <v>0</v>
      </c>
      <c r="G60" s="18" t="n">
        <f aca="false">IFERROR(G47*$D$28,"")</f>
        <v>0</v>
      </c>
      <c r="H60" s="18" t="n">
        <f aca="false">IFERROR(H47*$D$28,"")</f>
        <v>0</v>
      </c>
      <c r="I60" s="18" t="n">
        <f aca="false">IFERROR(I47*$D$28,"")</f>
        <v>0</v>
      </c>
    </row>
    <row r="61" customFormat="false" ht="15" hidden="false" customHeight="false" outlineLevel="0" collapsed="false">
      <c r="B61" s="9" t="s">
        <v>66</v>
      </c>
      <c r="C61" s="16" t="s">
        <v>51</v>
      </c>
      <c r="D61" s="18" t="n">
        <f aca="false">IFERROR(D58+D60,"")</f>
        <v>0</v>
      </c>
      <c r="E61" s="18" t="n">
        <f aca="false">IFERROR(E58+E60,"")</f>
        <v>0</v>
      </c>
      <c r="F61" s="18" t="n">
        <f aca="false">IFERROR(F58+F60,"")</f>
        <v>0</v>
      </c>
      <c r="G61" s="18" t="n">
        <f aca="false">IFERROR(G58+G60,"")</f>
        <v>0</v>
      </c>
      <c r="H61" s="18" t="n">
        <f aca="false">IFERROR(H58+H60,"")</f>
        <v>0</v>
      </c>
      <c r="I61" s="18" t="n">
        <f aca="false">IFERROR(I58+I60,"")</f>
        <v>0</v>
      </c>
    </row>
    <row r="62" customFormat="false" ht="15" hidden="false" customHeight="false" outlineLevel="0" collapsed="false">
      <c r="B62" s="9" t="s">
        <v>33</v>
      </c>
      <c r="C62" s="16" t="s">
        <v>51</v>
      </c>
      <c r="D62" s="18" t="n">
        <f aca="false">IFERROR($D$18,"")</f>
        <v>0</v>
      </c>
      <c r="E62" s="18" t="n">
        <f aca="false">IFERROR($E$18,"")</f>
        <v>0</v>
      </c>
      <c r="F62" s="18" t="n">
        <f aca="false">IFERROR($F$18,"")</f>
        <v>0</v>
      </c>
      <c r="G62" s="18" t="n">
        <f aca="false">IFERROR($G$18,"")</f>
        <v>0</v>
      </c>
      <c r="H62" s="18" t="n">
        <f aca="false">IFERROR($H$18,"")</f>
        <v>0</v>
      </c>
      <c r="I62" s="18" t="n">
        <f aca="false">IFERROR($I$18,"")</f>
        <v>0</v>
      </c>
    </row>
    <row r="63" customFormat="false" ht="15" hidden="false" customHeight="false" outlineLevel="0" collapsed="false">
      <c r="B63" s="9" t="s">
        <v>34</v>
      </c>
      <c r="C63" s="16" t="s">
        <v>51</v>
      </c>
      <c r="D63" s="18" t="n">
        <f aca="false">IFERROR($D$19,"")</f>
        <v>0</v>
      </c>
      <c r="E63" s="18" t="n">
        <f aca="false">IFERROR($E$19,"")</f>
        <v>0</v>
      </c>
      <c r="F63" s="18" t="n">
        <f aca="false">IFERROR($F$19,"")</f>
        <v>0</v>
      </c>
      <c r="G63" s="18" t="n">
        <f aca="false">IFERROR($G$19,"")</f>
        <v>0</v>
      </c>
      <c r="H63" s="18" t="n">
        <f aca="false">IFERROR($H$19,"")</f>
        <v>0</v>
      </c>
      <c r="I63" s="18" t="n">
        <f aca="false">IFERROR($I$19,"")</f>
        <v>0</v>
      </c>
    </row>
    <row r="64" customFormat="false" ht="15" hidden="false" customHeight="false" outlineLevel="0" collapsed="false">
      <c r="B64" s="9" t="s">
        <v>67</v>
      </c>
      <c r="C64" s="16" t="s">
        <v>51</v>
      </c>
      <c r="D64" s="18" t="n">
        <f aca="false">IFERROR(D58-D62-D63,"")</f>
        <v>0</v>
      </c>
      <c r="E64" s="18" t="n">
        <f aca="false">IFERROR(E58-E62-E63,"")</f>
        <v>0</v>
      </c>
      <c r="F64" s="18" t="n">
        <f aca="false">IFERROR(F58-F62-F63,"")</f>
        <v>0</v>
      </c>
      <c r="G64" s="18" t="n">
        <f aca="false">IFERROR(G58-G62-G63,"")</f>
        <v>0</v>
      </c>
      <c r="H64" s="18" t="n">
        <f aca="false">IFERROR(H58-H62-H63,"")</f>
        <v>0</v>
      </c>
      <c r="I64" s="18" t="n">
        <f aca="false">IFERROR(I58-I62-I63,"")</f>
        <v>0</v>
      </c>
    </row>
    <row r="65" customFormat="false" ht="15" hidden="false" customHeight="false" outlineLevel="0" collapsed="false">
      <c r="B65" s="14" t="s">
        <v>68</v>
      </c>
      <c r="C65" s="15"/>
      <c r="D65" s="15"/>
      <c r="E65" s="15"/>
      <c r="F65" s="15"/>
      <c r="G65" s="15"/>
      <c r="H65" s="15"/>
      <c r="I65" s="15"/>
    </row>
    <row r="66" customFormat="false" ht="15" hidden="false" customHeight="false" outlineLevel="0" collapsed="false">
      <c r="B66" s="9" t="s">
        <v>69</v>
      </c>
      <c r="C66" s="16" t="s">
        <v>51</v>
      </c>
      <c r="D66" s="18" t="n">
        <f aca="false">IFERROR($D$20,"")</f>
        <v>0</v>
      </c>
      <c r="E66" s="18" t="n">
        <f aca="false">IFERROR($E$20,"")</f>
        <v>0</v>
      </c>
      <c r="F66" s="18" t="n">
        <f aca="false">IFERROR($F$20,"")</f>
        <v>0</v>
      </c>
      <c r="G66" s="18" t="n">
        <f aca="false">IFERROR(F89*$D$31,"")</f>
        <v>0</v>
      </c>
      <c r="H66" s="18" t="n">
        <f aca="false">IFERROR(G89*$D$31,"")</f>
        <v>0</v>
      </c>
      <c r="I66" s="18" t="n">
        <f aca="false">IFERROR(H89*$D$31,"")</f>
        <v>0</v>
      </c>
    </row>
    <row r="67" customFormat="false" ht="15" hidden="false" customHeight="false" outlineLevel="0" collapsed="false">
      <c r="B67" s="9" t="s">
        <v>70</v>
      </c>
      <c r="C67" s="16" t="s">
        <v>51</v>
      </c>
      <c r="D67" s="18" t="n">
        <f aca="false">IFERROR(D64-D66,"")</f>
        <v>0</v>
      </c>
      <c r="E67" s="18" t="n">
        <f aca="false">IFERROR(E64-E66,"")</f>
        <v>0</v>
      </c>
      <c r="F67" s="18" t="n">
        <f aca="false">IFERROR(F64-F66,"")</f>
        <v>0</v>
      </c>
      <c r="G67" s="18" t="n">
        <f aca="false">IFERROR(G64-G66,"")</f>
        <v>0</v>
      </c>
      <c r="H67" s="18" t="n">
        <f aca="false">IFERROR(H64-H66,"")</f>
        <v>0</v>
      </c>
      <c r="I67" s="18" t="n">
        <f aca="false">IFERROR(I64-I66,"")</f>
        <v>0</v>
      </c>
    </row>
    <row r="68" customFormat="false" ht="15" hidden="false" customHeight="false" outlineLevel="0" collapsed="false">
      <c r="B68" s="9" t="s">
        <v>71</v>
      </c>
      <c r="C68" s="16" t="s">
        <v>51</v>
      </c>
      <c r="D68" s="18" t="n">
        <f aca="false">IFERROR(D67*$D$27,"")</f>
        <v>0</v>
      </c>
      <c r="E68" s="18" t="n">
        <f aca="false">IFERROR(E67*$D$27,"")</f>
        <v>0</v>
      </c>
      <c r="F68" s="18" t="n">
        <f aca="false">IFERROR(F67*$D$27,"")</f>
        <v>0</v>
      </c>
      <c r="G68" s="18" t="n">
        <f aca="false">IFERROR(G67*$D$27,"")</f>
        <v>0</v>
      </c>
      <c r="H68" s="18" t="n">
        <f aca="false">IFERROR(H67*$D$27,"")</f>
        <v>0</v>
      </c>
      <c r="I68" s="18" t="n">
        <f aca="false">IFERROR(I67*$D$27,"")</f>
        <v>0</v>
      </c>
    </row>
    <row r="69" customFormat="false" ht="15" hidden="false" customHeight="false" outlineLevel="0" collapsed="false">
      <c r="B69" s="9" t="s">
        <v>72</v>
      </c>
      <c r="C69" s="16" t="s">
        <v>51</v>
      </c>
      <c r="D69" s="18" t="n">
        <f aca="false">IFERROR(D67-D68,"")</f>
        <v>0</v>
      </c>
      <c r="E69" s="18" t="n">
        <f aca="false">IFERROR(E67-E68,"")</f>
        <v>0</v>
      </c>
      <c r="F69" s="18" t="n">
        <f aca="false">IFERROR(F67-F68,"")</f>
        <v>0</v>
      </c>
      <c r="G69" s="18" t="n">
        <f aca="false">IFERROR(G67-G68,"")</f>
        <v>0</v>
      </c>
      <c r="H69" s="18" t="n">
        <f aca="false">IFERROR(H67-H68,"")</f>
        <v>0</v>
      </c>
      <c r="I69" s="18" t="n">
        <f aca="false">IFERROR(I67-I68,"")</f>
        <v>0</v>
      </c>
    </row>
    <row r="70" customFormat="false" ht="15" hidden="false" customHeight="false" outlineLevel="0" collapsed="false">
      <c r="B70" s="9" t="s">
        <v>73</v>
      </c>
      <c r="C70" s="16" t="s">
        <v>74</v>
      </c>
      <c r="D70" s="21" t="n">
        <f aca="false">IFERROR($D$21,"")</f>
        <v>0</v>
      </c>
      <c r="E70" s="21" t="n">
        <f aca="false">IFERROR($E$21,"")</f>
        <v>0</v>
      </c>
      <c r="F70" s="21" t="n">
        <f aca="false">IFERROR($F$21,"")</f>
        <v>0</v>
      </c>
      <c r="G70" s="21" t="n">
        <f aca="false">IFERROR($G$21,"")</f>
        <v>0</v>
      </c>
      <c r="H70" s="21" t="n">
        <f aca="false">IFERROR($H$21,"")</f>
        <v>0</v>
      </c>
      <c r="I70" s="21" t="n">
        <f aca="false">IFERROR($I$21,"")</f>
        <v>0</v>
      </c>
    </row>
    <row r="71" customFormat="false" ht="15" hidden="false" customHeight="false" outlineLevel="0" collapsed="false">
      <c r="B71" s="19" t="s">
        <v>75</v>
      </c>
      <c r="C71" s="16" t="s">
        <v>76</v>
      </c>
      <c r="D71" s="22" t="str">
        <f aca="false">IFERROR(D69/D70,"")</f>
        <v/>
      </c>
      <c r="E71" s="22" t="str">
        <f aca="false">IFERROR(E69/E70,"")</f>
        <v/>
      </c>
      <c r="F71" s="22" t="str">
        <f aca="false">IFERROR(F69/F70,"")</f>
        <v/>
      </c>
      <c r="G71" s="22" t="str">
        <f aca="false">IFERROR(G69/G70,"")</f>
        <v/>
      </c>
      <c r="H71" s="22" t="str">
        <f aca="false">IFERROR(H69/H70,"")</f>
        <v/>
      </c>
      <c r="I71" s="22" t="str">
        <f aca="false">IFERROR(I69/I70,"")</f>
        <v/>
      </c>
    </row>
    <row r="72" customFormat="false" ht="15" hidden="false" customHeight="false" outlineLevel="0" collapsed="false">
      <c r="B72" s="14" t="s">
        <v>77</v>
      </c>
      <c r="C72" s="15"/>
      <c r="D72" s="15"/>
      <c r="E72" s="15"/>
      <c r="F72" s="15"/>
      <c r="G72" s="15"/>
      <c r="H72" s="15"/>
      <c r="I72" s="15"/>
    </row>
    <row r="73" customFormat="false" ht="15" hidden="false" customHeight="false" outlineLevel="0" collapsed="false">
      <c r="B73" s="9" t="s">
        <v>78</v>
      </c>
      <c r="C73" s="16" t="s">
        <v>76</v>
      </c>
      <c r="D73" s="23" t="str">
        <f aca="false">IFERROR(D62*(1-$D$27)/D70,"")</f>
        <v/>
      </c>
      <c r="E73" s="23" t="str">
        <f aca="false">IFERROR(E62*(1-$D$27)/E70,"")</f>
        <v/>
      </c>
      <c r="F73" s="23" t="str">
        <f aca="false">IFERROR(F62*(1-$D$27)/F70,"")</f>
        <v/>
      </c>
      <c r="G73" s="23" t="str">
        <f aca="false">IFERROR(G62*(1-$D$27)/G70,"")</f>
        <v/>
      </c>
      <c r="H73" s="23" t="str">
        <f aca="false">IFERROR(H62*(1-$D$27)/H70,"")</f>
        <v/>
      </c>
      <c r="I73" s="23" t="str">
        <f aca="false">IFERROR(I62*(1-$D$27)/I70,"")</f>
        <v/>
      </c>
    </row>
    <row r="74" customFormat="false" ht="15" hidden="false" customHeight="false" outlineLevel="0" collapsed="false">
      <c r="B74" s="9" t="s">
        <v>79</v>
      </c>
      <c r="C74" s="16" t="s">
        <v>76</v>
      </c>
      <c r="D74" s="23" t="str">
        <f aca="false">IFERROR(D63*(1-$D$27)/D70,"")</f>
        <v/>
      </c>
      <c r="E74" s="23" t="str">
        <f aca="false">IFERROR(E63*(1-$D$27)/E70,"")</f>
        <v/>
      </c>
      <c r="F74" s="23" t="str">
        <f aca="false">IFERROR(F63*(1-$D$27)/F70,"")</f>
        <v/>
      </c>
      <c r="G74" s="23" t="str">
        <f aca="false">IFERROR(G63*(1-$D$27)/G70,"")</f>
        <v/>
      </c>
      <c r="H74" s="23" t="str">
        <f aca="false">IFERROR(H63*(1-$D$27)/H70,"")</f>
        <v/>
      </c>
      <c r="I74" s="23" t="str">
        <f aca="false">IFERROR(I63*(1-$D$27)/I70,"")</f>
        <v/>
      </c>
    </row>
    <row r="75" customFormat="false" ht="15" hidden="false" customHeight="false" outlineLevel="0" collapsed="false">
      <c r="B75" s="9" t="s">
        <v>80</v>
      </c>
      <c r="C75" s="16" t="s">
        <v>51</v>
      </c>
      <c r="D75" s="18" t="n">
        <f aca="false">IFERROR((D62+D63)*(1-$D$27),"")</f>
        <v>0</v>
      </c>
      <c r="E75" s="18" t="n">
        <f aca="false">IFERROR((E62+E63)*(1-$D$27),"")</f>
        <v>0</v>
      </c>
      <c r="F75" s="18" t="n">
        <f aca="false">IFERROR((F62+F63)*(1-$D$27),"")</f>
        <v>0</v>
      </c>
      <c r="G75" s="18" t="n">
        <f aca="false">IFERROR((G62+G63)*(1-$D$27),"")</f>
        <v>0</v>
      </c>
      <c r="H75" s="18" t="n">
        <f aca="false">IFERROR((H62+H63)*(1-$D$27),"")</f>
        <v>0</v>
      </c>
      <c r="I75" s="18" t="n">
        <f aca="false">IFERROR((I62+I63)*(1-$D$27),"")</f>
        <v>0</v>
      </c>
    </row>
    <row r="76" customFormat="false" ht="15" hidden="false" customHeight="false" outlineLevel="0" collapsed="false">
      <c r="B76" s="9" t="s">
        <v>81</v>
      </c>
      <c r="C76" s="16" t="s">
        <v>51</v>
      </c>
      <c r="D76" s="18" t="n">
        <f aca="false">IFERROR(D69+D75,"")</f>
        <v>0</v>
      </c>
      <c r="E76" s="18" t="n">
        <f aca="false">IFERROR(E69+E75,"")</f>
        <v>0</v>
      </c>
      <c r="F76" s="18" t="n">
        <f aca="false">IFERROR(F69+F75,"")</f>
        <v>0</v>
      </c>
      <c r="G76" s="18" t="n">
        <f aca="false">IFERROR(G69+G75,"")</f>
        <v>0</v>
      </c>
      <c r="H76" s="18" t="n">
        <f aca="false">IFERROR(H69+H75,"")</f>
        <v>0</v>
      </c>
      <c r="I76" s="18" t="n">
        <f aca="false">IFERROR(I69+I75,"")</f>
        <v>0</v>
      </c>
    </row>
    <row r="77" customFormat="false" ht="15" hidden="false" customHeight="false" outlineLevel="0" collapsed="false">
      <c r="B77" s="19" t="s">
        <v>82</v>
      </c>
      <c r="C77" s="16" t="s">
        <v>76</v>
      </c>
      <c r="D77" s="22" t="str">
        <f aca="false">IFERROR(D76/D70,"")</f>
        <v/>
      </c>
      <c r="E77" s="22" t="str">
        <f aca="false">IFERROR(E76/E70,"")</f>
        <v/>
      </c>
      <c r="F77" s="22" t="str">
        <f aca="false">IFERROR(F76/F70,"")</f>
        <v/>
      </c>
      <c r="G77" s="22" t="str">
        <f aca="false">IFERROR(G76/G70,"")</f>
        <v/>
      </c>
      <c r="H77" s="22" t="str">
        <f aca="false">IFERROR(H76/H70,"")</f>
        <v/>
      </c>
      <c r="I77" s="22" t="str">
        <f aca="false">IFERROR(I76/I70,"")</f>
        <v/>
      </c>
    </row>
    <row r="78" customFormat="false" ht="15" hidden="false" customHeight="false" outlineLevel="0" collapsed="false">
      <c r="B78" s="9" t="s">
        <v>83</v>
      </c>
      <c r="C78" s="16" t="s">
        <v>48</v>
      </c>
      <c r="D78" s="9"/>
      <c r="E78" s="17" t="str">
        <f aca="false">IFERROR(E77/D77-1,"")</f>
        <v/>
      </c>
      <c r="F78" s="17" t="str">
        <f aca="false">IFERROR(F77/E77-1,"")</f>
        <v/>
      </c>
      <c r="G78" s="17" t="str">
        <f aca="false">IFERROR(G77/F77-1,"")</f>
        <v/>
      </c>
      <c r="H78" s="17" t="str">
        <f aca="false">IFERROR(H77/G77-1,"")</f>
        <v/>
      </c>
      <c r="I78" s="17" t="str">
        <f aca="false">IFERROR(I77/H77-1,"")</f>
        <v/>
      </c>
    </row>
    <row r="79" customFormat="false" ht="15" hidden="false" customHeight="false" outlineLevel="0" collapsed="false">
      <c r="B79" s="9" t="s">
        <v>84</v>
      </c>
      <c r="C79" s="16" t="s">
        <v>48</v>
      </c>
      <c r="D79" s="17" t="str">
        <f aca="false">IFERROR(D77/D71-1,"")</f>
        <v/>
      </c>
      <c r="E79" s="17" t="str">
        <f aca="false">IFERROR(E77/E71-1,"")</f>
        <v/>
      </c>
      <c r="F79" s="17" t="str">
        <f aca="false">IFERROR(F77/F71-1,"")</f>
        <v/>
      </c>
      <c r="G79" s="17" t="str">
        <f aca="false">IFERROR(G77/G71-1,"")</f>
        <v/>
      </c>
      <c r="H79" s="17" t="str">
        <f aca="false">IFERROR(H77/H71-1,"")</f>
        <v/>
      </c>
      <c r="I79" s="17" t="str">
        <f aca="false">IFERROR(I77/I71-1,"")</f>
        <v/>
      </c>
    </row>
    <row r="80" customFormat="false" ht="15" hidden="false" customHeight="false" outlineLevel="0" collapsed="false">
      <c r="B80" s="14" t="s">
        <v>85</v>
      </c>
      <c r="C80" s="15"/>
      <c r="D80" s="15"/>
      <c r="E80" s="15"/>
      <c r="F80" s="15"/>
      <c r="G80" s="15"/>
      <c r="H80" s="15"/>
      <c r="I80" s="15"/>
    </row>
    <row r="81" customFormat="false" ht="15" hidden="false" customHeight="false" outlineLevel="0" collapsed="false">
      <c r="B81" s="9" t="s">
        <v>86</v>
      </c>
      <c r="C81" s="16" t="s">
        <v>51</v>
      </c>
      <c r="D81" s="18" t="n">
        <f aca="false">IFERROR(D47*$D$29,"")</f>
        <v>0</v>
      </c>
      <c r="E81" s="18" t="n">
        <f aca="false">IFERROR(E47*$D$29,"")</f>
        <v>0</v>
      </c>
      <c r="F81" s="18" t="n">
        <f aca="false">IFERROR(F47*$D$29,"")</f>
        <v>0</v>
      </c>
      <c r="G81" s="18" t="n">
        <f aca="false">IFERROR(G47*$D$29,"")</f>
        <v>0</v>
      </c>
      <c r="H81" s="18" t="n">
        <f aca="false">IFERROR(H47*$D$29,"")</f>
        <v>0</v>
      </c>
      <c r="I81" s="18" t="n">
        <f aca="false">IFERROR(I47*$D$29,"")</f>
        <v>0</v>
      </c>
    </row>
    <row r="82" customFormat="false" ht="15" hidden="false" customHeight="false" outlineLevel="0" collapsed="false">
      <c r="B82" s="9" t="s">
        <v>87</v>
      </c>
      <c r="C82" s="16" t="s">
        <v>51</v>
      </c>
      <c r="D82" s="18" t="n">
        <f aca="false">IFERROR((D47-($C$5+$C$6+$C$7))*$D$30,"")</f>
        <v>0</v>
      </c>
      <c r="E82" s="18" t="n">
        <f aca="false">IFERROR((E47-D47)*$D$30,"")</f>
        <v>0</v>
      </c>
      <c r="F82" s="18" t="n">
        <f aca="false">IFERROR((F47-E47)*$D$30,"")</f>
        <v>0</v>
      </c>
      <c r="G82" s="18" t="n">
        <f aca="false">IFERROR((G47-F47)*$D$30,"")</f>
        <v>0</v>
      </c>
      <c r="H82" s="18" t="n">
        <f aca="false">IFERROR((H47-G47)*$D$30,"")</f>
        <v>0</v>
      </c>
      <c r="I82" s="18" t="n">
        <f aca="false">IFERROR((I47-H47)*$D$30,"")</f>
        <v>0</v>
      </c>
    </row>
    <row r="83" customFormat="false" ht="15" hidden="false" customHeight="false" outlineLevel="0" collapsed="false">
      <c r="B83" s="19" t="s">
        <v>88</v>
      </c>
      <c r="C83" s="16" t="s">
        <v>51</v>
      </c>
      <c r="D83" s="20" t="n">
        <f aca="false">IFERROR(D69+D60+D62-D81-D82,"")</f>
        <v>0</v>
      </c>
      <c r="E83" s="20" t="n">
        <f aca="false">IFERROR(E69+E60+E62-E81-E82,"")</f>
        <v>0</v>
      </c>
      <c r="F83" s="20" t="n">
        <f aca="false">IFERROR(F69+F60+F62-F81-F82,"")</f>
        <v>0</v>
      </c>
      <c r="G83" s="20" t="n">
        <f aca="false">IFERROR(G69+G60+G62-G81-G82,"")</f>
        <v>0</v>
      </c>
      <c r="H83" s="20" t="n">
        <f aca="false">IFERROR(H69+H60+H62-H81-H82,"")</f>
        <v>0</v>
      </c>
      <c r="I83" s="20" t="n">
        <f aca="false">IFERROR(I69+I60+I62-I81-I82,"")</f>
        <v>0</v>
      </c>
    </row>
    <row r="84" customFormat="false" ht="15" hidden="false" customHeight="false" outlineLevel="0" collapsed="false">
      <c r="B84" s="9" t="s">
        <v>89</v>
      </c>
      <c r="C84" s="16" t="s">
        <v>48</v>
      </c>
      <c r="D84" s="24" t="str">
        <f aca="false">IFERROR(D83/D76,"")</f>
        <v/>
      </c>
      <c r="E84" s="24" t="str">
        <f aca="false">IFERROR(E83/E76,"")</f>
        <v/>
      </c>
      <c r="F84" s="24" t="str">
        <f aca="false">IFERROR(F83/F76,"")</f>
        <v/>
      </c>
      <c r="G84" s="24" t="str">
        <f aca="false">IFERROR(G83/G76,"")</f>
        <v/>
      </c>
      <c r="H84" s="24" t="str">
        <f aca="false">IFERROR(H83/H76,"")</f>
        <v/>
      </c>
      <c r="I84" s="24" t="str">
        <f aca="false">IFERROR(I83/I76,"")</f>
        <v/>
      </c>
    </row>
    <row r="85" customFormat="false" ht="15" hidden="false" customHeight="false" outlineLevel="0" collapsed="false">
      <c r="B85" s="9" t="s">
        <v>90</v>
      </c>
      <c r="C85" s="16" t="s">
        <v>76</v>
      </c>
      <c r="D85" s="23" t="str">
        <f aca="false">IFERROR(D83/D70,"")</f>
        <v/>
      </c>
      <c r="E85" s="23" t="str">
        <f aca="false">IFERROR(E83/E70,"")</f>
        <v/>
      </c>
      <c r="F85" s="23" t="str">
        <f aca="false">IFERROR(F83/F70,"")</f>
        <v/>
      </c>
      <c r="G85" s="23" t="str">
        <f aca="false">IFERROR(G83/G70,"")</f>
        <v/>
      </c>
      <c r="H85" s="23" t="str">
        <f aca="false">IFERROR(H83/H70,"")</f>
        <v/>
      </c>
      <c r="I85" s="23" t="str">
        <f aca="false">IFERROR(I83/I70,"")</f>
        <v/>
      </c>
    </row>
    <row r="86" customFormat="false" ht="15" hidden="false" customHeight="false" outlineLevel="0" collapsed="false">
      <c r="B86" s="9" t="s">
        <v>91</v>
      </c>
      <c r="C86" s="16" t="s">
        <v>76</v>
      </c>
      <c r="D86" s="23" t="n">
        <f aca="false">IFERROR($D$22,"")</f>
        <v>0</v>
      </c>
      <c r="E86" s="23" t="n">
        <f aca="false">IFERROR($E$22,"")</f>
        <v>0</v>
      </c>
      <c r="F86" s="23" t="n">
        <f aca="false">IFERROR($F$22,"")</f>
        <v>0</v>
      </c>
      <c r="G86" s="23" t="n">
        <f aca="false">IFERROR($G$22,"")</f>
        <v>0</v>
      </c>
      <c r="H86" s="23" t="n">
        <f aca="false">IFERROR($H$22,"")</f>
        <v>0</v>
      </c>
      <c r="I86" s="23" t="n">
        <f aca="false">IFERROR($I$22,"")</f>
        <v>0</v>
      </c>
    </row>
    <row r="87" customFormat="false" ht="15" hidden="false" customHeight="false" outlineLevel="0" collapsed="false">
      <c r="B87" s="9" t="s">
        <v>92</v>
      </c>
      <c r="C87" s="16" t="s">
        <v>51</v>
      </c>
      <c r="D87" s="18" t="n">
        <f aca="false">IFERROR(D86*D70,"")</f>
        <v>0</v>
      </c>
      <c r="E87" s="18" t="n">
        <f aca="false">IFERROR(E86*E70,"")</f>
        <v>0</v>
      </c>
      <c r="F87" s="18" t="n">
        <f aca="false">IFERROR(F86*F70,"")</f>
        <v>0</v>
      </c>
      <c r="G87" s="18" t="n">
        <f aca="false">IFERROR(G86*G70,"")</f>
        <v>0</v>
      </c>
      <c r="H87" s="18" t="n">
        <f aca="false">IFERROR(H86*H70,"")</f>
        <v>0</v>
      </c>
      <c r="I87" s="18" t="n">
        <f aca="false">IFERROR(I86*I70,"")</f>
        <v>0</v>
      </c>
    </row>
    <row r="88" customFormat="false" ht="15" hidden="false" customHeight="false" outlineLevel="0" collapsed="false">
      <c r="B88" s="9" t="s">
        <v>39</v>
      </c>
      <c r="C88" s="16" t="s">
        <v>51</v>
      </c>
      <c r="D88" s="9"/>
      <c r="E88" s="9"/>
      <c r="F88" s="9"/>
      <c r="G88" s="18" t="n">
        <f aca="false">IFERROR($G$24,"")</f>
        <v>0</v>
      </c>
      <c r="H88" s="18" t="n">
        <f aca="false">IFERROR($H$24,"")</f>
        <v>0</v>
      </c>
      <c r="I88" s="18" t="n">
        <f aca="false">IFERROR($I$24,"")</f>
        <v>0</v>
      </c>
    </row>
    <row r="89" customFormat="false" ht="15" hidden="false" customHeight="false" outlineLevel="0" collapsed="false">
      <c r="B89" s="19" t="s">
        <v>93</v>
      </c>
      <c r="C89" s="16" t="s">
        <v>51</v>
      </c>
      <c r="D89" s="20" t="n">
        <f aca="false">IFERROR($D$23,"")</f>
        <v>0</v>
      </c>
      <c r="E89" s="20" t="n">
        <f aca="false">IFERROR($E$23,"")</f>
        <v>0</v>
      </c>
      <c r="F89" s="20" t="n">
        <f aca="false">IFERROR($F$23,"")</f>
        <v>0</v>
      </c>
      <c r="G89" s="20" t="n">
        <f aca="false">IFERROR(F89-G83+G87+G88,"")</f>
        <v>0</v>
      </c>
      <c r="H89" s="20" t="n">
        <f aca="false">IFERROR(G89-H83+H87+H88,"")</f>
        <v>0</v>
      </c>
      <c r="I89" s="20" t="n">
        <f aca="false">IFERROR(H89-I83+I87+I88,"")</f>
        <v>0</v>
      </c>
    </row>
    <row r="90" customFormat="false" ht="15" hidden="false" customHeight="false" outlineLevel="0" collapsed="false">
      <c r="B90" s="9" t="s">
        <v>94</v>
      </c>
      <c r="C90" s="16" t="s">
        <v>95</v>
      </c>
      <c r="D90" s="25" t="str">
        <f aca="false">IFERROR(D89/D61,"")</f>
        <v/>
      </c>
      <c r="E90" s="25" t="str">
        <f aca="false">IFERROR(E89/E61,"")</f>
        <v/>
      </c>
      <c r="F90" s="25" t="str">
        <f aca="false">IFERROR(F89/F61,"")</f>
        <v/>
      </c>
      <c r="G90" s="25" t="str">
        <f aca="false">IFERROR(G89/G61,"")</f>
        <v/>
      </c>
      <c r="H90" s="25" t="str">
        <f aca="false">IFERROR(H89/H61,"")</f>
        <v/>
      </c>
      <c r="I90" s="25" t="str">
        <f aca="false">IFERROR(I89/I61,"")</f>
        <v/>
      </c>
    </row>
    <row r="91" customFormat="false" ht="15" hidden="false" customHeight="false" outlineLevel="0" collapsed="false">
      <c r="B91" s="9" t="s">
        <v>96</v>
      </c>
      <c r="C91" s="16" t="s">
        <v>51</v>
      </c>
      <c r="D91" s="18" t="n">
        <f aca="false">IFERROR(D64*(1-$D$27)+D60+D62-D81-D82,"")</f>
        <v>0</v>
      </c>
      <c r="E91" s="18" t="n">
        <f aca="false">IFERROR(E64*(1-$D$27)+E60+E62-E81-E82,"")</f>
        <v>0</v>
      </c>
      <c r="F91" s="18" t="n">
        <f aca="false">IFERROR(F64*(1-$D$27)+F60+F62-F81-F82,"")</f>
        <v>0</v>
      </c>
      <c r="G91" s="18" t="n">
        <f aca="false">IFERROR(G64*(1-$D$27)+G60+G62-G81-G82,"")</f>
        <v>0</v>
      </c>
      <c r="H91" s="18" t="n">
        <f aca="false">IFERROR(H64*(1-$D$27)+H60+H62-H81-H82,"")</f>
        <v>0</v>
      </c>
      <c r="I91" s="18" t="n">
        <f aca="false">IFERROR(I64*(1-$D$27)+I60+I62-I81-I82,"")</f>
        <v>0</v>
      </c>
    </row>
    <row r="92" customFormat="false" ht="15" hidden="false" customHeight="false" outlineLevel="0" collapsed="false">
      <c r="B92" s="14" t="s">
        <v>97</v>
      </c>
      <c r="C92" s="15"/>
      <c r="D92" s="15"/>
      <c r="E92" s="15"/>
      <c r="F92" s="15"/>
      <c r="G92" s="15"/>
      <c r="H92" s="15"/>
      <c r="I92" s="15"/>
    </row>
    <row r="93" customFormat="false" ht="15" hidden="false" customHeight="false" outlineLevel="0" collapsed="false">
      <c r="B93" s="9" t="s">
        <v>98</v>
      </c>
      <c r="C93" s="16" t="s">
        <v>48</v>
      </c>
      <c r="D93" s="9"/>
      <c r="E93" s="17" t="str">
        <f aca="false">IFERROR((E51-D51)/(E38-D38),"")</f>
        <v/>
      </c>
      <c r="F93" s="17" t="str">
        <f aca="false">IFERROR((F51-E51)/(F38-E38),"")</f>
        <v/>
      </c>
      <c r="G93" s="17" t="str">
        <f aca="false">IFERROR((G51-F51)/(G38-F38),"")</f>
        <v/>
      </c>
      <c r="H93" s="17" t="str">
        <f aca="false">IFERROR((H51-G51)/(H38-G38),"")</f>
        <v/>
      </c>
      <c r="I93" s="17" t="str">
        <f aca="false">IFERROR((I51-H51)/(I38-H38),"")</f>
        <v/>
      </c>
    </row>
    <row r="94" customFormat="false" ht="15" hidden="false" customHeight="false" outlineLevel="0" collapsed="false">
      <c r="B94" s="9" t="s">
        <v>99</v>
      </c>
      <c r="C94" s="16" t="s">
        <v>48</v>
      </c>
      <c r="D94" s="9"/>
      <c r="E94" s="17" t="str">
        <f aca="false">IFERROR((E53-D53)/(E42-D42),"")</f>
        <v/>
      </c>
      <c r="F94" s="17" t="str">
        <f aca="false">IFERROR((F53-E53)/(F42-E42),"")</f>
        <v/>
      </c>
      <c r="G94" s="17" t="str">
        <f aca="false">IFERROR((G53-F53)/(G42-F42),"")</f>
        <v/>
      </c>
      <c r="H94" s="17" t="str">
        <f aca="false">IFERROR((H53-G53)/(H42-G42),"")</f>
        <v/>
      </c>
      <c r="I94" s="17" t="str">
        <f aca="false">IFERROR((I53-H53)/(I42-H42),"")</f>
        <v/>
      </c>
    </row>
    <row r="95" customFormat="false" ht="15" hidden="false" customHeight="false" outlineLevel="0" collapsed="false">
      <c r="B95" s="9" t="s">
        <v>100</v>
      </c>
      <c r="C95" s="16" t="s">
        <v>48</v>
      </c>
      <c r="D95" s="9"/>
      <c r="E95" s="17" t="str">
        <f aca="false">IFERROR((E55-D55)/(E46-D46),"")</f>
        <v/>
      </c>
      <c r="F95" s="17" t="str">
        <f aca="false">IFERROR((F55-E55)/(F46-E46),"")</f>
        <v/>
      </c>
      <c r="G95" s="17" t="str">
        <f aca="false">IFERROR((G55-F55)/(G46-F46),"")</f>
        <v/>
      </c>
      <c r="H95" s="17" t="str">
        <f aca="false">IFERROR((H55-G55)/(H46-G46),"")</f>
        <v/>
      </c>
      <c r="I95" s="17" t="str">
        <f aca="false">IFERROR((I55-H55)/(I46-H46),"")</f>
        <v/>
      </c>
    </row>
    <row r="96" customFormat="false" ht="15" hidden="false" customHeight="false" outlineLevel="0" collapsed="false">
      <c r="B96" s="9" t="s">
        <v>101</v>
      </c>
      <c r="C96" s="16" t="s">
        <v>48</v>
      </c>
      <c r="D96" s="9"/>
      <c r="E96" s="17" t="str">
        <f aca="false">IFERROR((E58-D58)/(E47-D47),"")</f>
        <v/>
      </c>
      <c r="F96" s="17" t="str">
        <f aca="false">IFERROR((F58-E58)/(F47-E47),"")</f>
        <v/>
      </c>
      <c r="G96" s="17" t="str">
        <f aca="false">IFERROR((G58-F58)/(G47-F47),"")</f>
        <v/>
      </c>
      <c r="H96" s="17" t="str">
        <f aca="false">IFERROR((H58-G58)/(H47-G47),"")</f>
        <v/>
      </c>
      <c r="I96" s="17" t="str">
        <f aca="false">IFERROR((I58-H58)/(I47-H47),"")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K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558593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2"/>
    <col collapsed="false" customWidth="true" hidden="false" outlineLevel="0" max="5" min="3" style="0" width="12"/>
    <col collapsed="false" customWidth="true" hidden="false" outlineLevel="0" max="7" min="6" style="0" width="10"/>
    <col collapsed="false" customWidth="true" hidden="false" outlineLevel="0" max="9" min="8" style="0" width="12"/>
    <col collapsed="false" customWidth="true" hidden="false" outlineLevel="0" max="11" min="10" style="0" width="11"/>
  </cols>
  <sheetData>
    <row r="1" customFormat="false" ht="6" hidden="false" customHeight="true" outlineLevel="0" collapsed="false"/>
    <row r="2" customFormat="false" ht="17.35" hidden="false" customHeight="false" outlineLevel="0" collapsed="false">
      <c r="B2" s="5" t="s">
        <v>102</v>
      </c>
    </row>
    <row r="3" customFormat="false" ht="15" hidden="false" customHeight="false" outlineLevel="0" collapsed="false">
      <c r="B3" s="6" t="s">
        <v>103</v>
      </c>
    </row>
    <row r="4" customFormat="false" ht="15" hidden="false" customHeight="false" outlineLevel="0" collapsed="false">
      <c r="B4" s="9" t="s">
        <v>104</v>
      </c>
      <c r="C4" s="26" t="n">
        <v>90</v>
      </c>
    </row>
    <row r="5" customFormat="false" ht="15" hidden="false" customHeight="false" outlineLevel="0" collapsed="false">
      <c r="B5" s="9" t="s">
        <v>105</v>
      </c>
      <c r="C5" s="13"/>
    </row>
    <row r="6" customFormat="false" ht="15" hidden="false" customHeight="false" outlineLevel="0" collapsed="false">
      <c r="B6" s="9" t="s">
        <v>106</v>
      </c>
      <c r="C6" s="13"/>
    </row>
    <row r="7" customFormat="false" ht="30" hidden="false" customHeight="true" outlineLevel="0" collapsed="false">
      <c r="B7" s="7" t="s">
        <v>107</v>
      </c>
      <c r="C7" s="8" t="s">
        <v>108</v>
      </c>
      <c r="D7" s="8" t="s">
        <v>109</v>
      </c>
      <c r="E7" s="8" t="s">
        <v>110</v>
      </c>
      <c r="F7" s="8" t="s">
        <v>111</v>
      </c>
      <c r="G7" s="8" t="s">
        <v>112</v>
      </c>
      <c r="H7" s="8" t="s">
        <v>113</v>
      </c>
      <c r="I7" s="8" t="s">
        <v>114</v>
      </c>
      <c r="J7" s="8" t="s">
        <v>115</v>
      </c>
      <c r="K7" s="8" t="s">
        <v>116</v>
      </c>
    </row>
    <row r="8" customFormat="false" ht="15" hidden="false" customHeight="false" outlineLevel="0" collapsed="false">
      <c r="B8" s="27"/>
      <c r="C8" s="13"/>
      <c r="D8" s="13"/>
      <c r="E8" s="10"/>
      <c r="F8" s="26"/>
      <c r="G8" s="28" t="str">
        <f aca="false">IF(F8="","",IF(F8&gt;$C$4,"Stale","Fresh"))</f>
        <v/>
      </c>
      <c r="H8" s="23" t="str">
        <f aca="false">IF(AND(G8="Fresh",ISNUMBER(C8)),C8,"")</f>
        <v/>
      </c>
      <c r="I8" s="23" t="str">
        <f aca="false">IF(AND(G8="Fresh",ISNUMBER(D8)),D8,"")</f>
        <v/>
      </c>
      <c r="J8" s="29" t="str">
        <f aca="false">IFERROR(IF(I8="","",(I8-$D$27)/$D$28),"")</f>
        <v/>
      </c>
      <c r="K8" s="30" t="str">
        <f aca="false">IF(AND(G8="Fresh",ISNUMBER(E8)),E8,"")</f>
        <v/>
      </c>
    </row>
    <row r="9" customFormat="false" ht="15" hidden="false" customHeight="false" outlineLevel="0" collapsed="false">
      <c r="B9" s="27"/>
      <c r="C9" s="13"/>
      <c r="D9" s="13"/>
      <c r="E9" s="10"/>
      <c r="F9" s="26"/>
      <c r="G9" s="28" t="str">
        <f aca="false">IF(F9="","",IF(F9&gt;$C$4,"Stale","Fresh"))</f>
        <v/>
      </c>
      <c r="H9" s="23" t="str">
        <f aca="false">IF(AND(G9="Fresh",ISNUMBER(C9)),C9,"")</f>
        <v/>
      </c>
      <c r="I9" s="23" t="str">
        <f aca="false">IF(AND(G9="Fresh",ISNUMBER(D9)),D9,"")</f>
        <v/>
      </c>
      <c r="J9" s="29" t="str">
        <f aca="false">IFERROR(IF(I9="","",(I9-$D$27)/$D$28),"")</f>
        <v/>
      </c>
      <c r="K9" s="30" t="str">
        <f aca="false">IF(AND(G9="Fresh",ISNUMBER(E9)),E9,"")</f>
        <v/>
      </c>
    </row>
    <row r="10" customFormat="false" ht="15" hidden="false" customHeight="false" outlineLevel="0" collapsed="false">
      <c r="B10" s="27"/>
      <c r="C10" s="13"/>
      <c r="D10" s="13"/>
      <c r="E10" s="10"/>
      <c r="F10" s="26"/>
      <c r="G10" s="28" t="str">
        <f aca="false">IF(F10="","",IF(F10&gt;$C$4,"Stale","Fresh"))</f>
        <v/>
      </c>
      <c r="H10" s="23" t="str">
        <f aca="false">IF(AND(G10="Fresh",ISNUMBER(C10)),C10,"")</f>
        <v/>
      </c>
      <c r="I10" s="23" t="str">
        <f aca="false">IF(AND(G10="Fresh",ISNUMBER(D10)),D10,"")</f>
        <v/>
      </c>
      <c r="J10" s="29" t="str">
        <f aca="false">IFERROR(IF(I10="","",(I10-$D$27)/$D$28),"")</f>
        <v/>
      </c>
      <c r="K10" s="30" t="str">
        <f aca="false">IF(AND(G10="Fresh",ISNUMBER(E10)),E10,"")</f>
        <v/>
      </c>
    </row>
    <row r="11" customFormat="false" ht="15" hidden="false" customHeight="false" outlineLevel="0" collapsed="false">
      <c r="B11" s="27"/>
      <c r="C11" s="13"/>
      <c r="D11" s="13"/>
      <c r="E11" s="10"/>
      <c r="F11" s="26"/>
      <c r="G11" s="28" t="str">
        <f aca="false">IF(F11="","",IF(F11&gt;$C$4,"Stale","Fresh"))</f>
        <v/>
      </c>
      <c r="H11" s="23" t="str">
        <f aca="false">IF(AND(G11="Fresh",ISNUMBER(C11)),C11,"")</f>
        <v/>
      </c>
      <c r="I11" s="23" t="str">
        <f aca="false">IF(AND(G11="Fresh",ISNUMBER(D11)),D11,"")</f>
        <v/>
      </c>
      <c r="J11" s="29" t="str">
        <f aca="false">IFERROR(IF(I11="","",(I11-$D$27)/$D$28),"")</f>
        <v/>
      </c>
      <c r="K11" s="30" t="str">
        <f aca="false">IF(AND(G11="Fresh",ISNUMBER(E11)),E11,"")</f>
        <v/>
      </c>
    </row>
    <row r="12" customFormat="false" ht="15" hidden="false" customHeight="false" outlineLevel="0" collapsed="false">
      <c r="B12" s="27"/>
      <c r="C12" s="13"/>
      <c r="D12" s="13"/>
      <c r="E12" s="10"/>
      <c r="F12" s="26"/>
      <c r="G12" s="28" t="str">
        <f aca="false">IF(F12="","",IF(F12&gt;$C$4,"Stale","Fresh"))</f>
        <v/>
      </c>
      <c r="H12" s="23" t="str">
        <f aca="false">IF(AND(G12="Fresh",ISNUMBER(C12)),C12,"")</f>
        <v/>
      </c>
      <c r="I12" s="23" t="str">
        <f aca="false">IF(AND(G12="Fresh",ISNUMBER(D12)),D12,"")</f>
        <v/>
      </c>
      <c r="J12" s="29" t="str">
        <f aca="false">IFERROR(IF(I12="","",(I12-$D$27)/$D$28),"")</f>
        <v/>
      </c>
      <c r="K12" s="30" t="str">
        <f aca="false">IF(AND(G12="Fresh",ISNUMBER(E12)),E12,"")</f>
        <v/>
      </c>
    </row>
    <row r="13" customFormat="false" ht="15" hidden="false" customHeight="false" outlineLevel="0" collapsed="false">
      <c r="B13" s="27"/>
      <c r="C13" s="13"/>
      <c r="D13" s="13"/>
      <c r="E13" s="10"/>
      <c r="F13" s="26"/>
      <c r="G13" s="28" t="str">
        <f aca="false">IF(F13="","",IF(F13&gt;$C$4,"Stale","Fresh"))</f>
        <v/>
      </c>
      <c r="H13" s="23" t="str">
        <f aca="false">IF(AND(G13="Fresh",ISNUMBER(C13)),C13,"")</f>
        <v/>
      </c>
      <c r="I13" s="23" t="str">
        <f aca="false">IF(AND(G13="Fresh",ISNUMBER(D13)),D13,"")</f>
        <v/>
      </c>
      <c r="J13" s="29" t="str">
        <f aca="false">IFERROR(IF(I13="","",(I13-$D$27)/$D$28),"")</f>
        <v/>
      </c>
      <c r="K13" s="30" t="str">
        <f aca="false">IF(AND(G13="Fresh",ISNUMBER(E13)),E13,"")</f>
        <v/>
      </c>
    </row>
    <row r="14" customFormat="false" ht="15" hidden="false" customHeight="false" outlineLevel="0" collapsed="false">
      <c r="B14" s="27"/>
      <c r="C14" s="13"/>
      <c r="D14" s="13"/>
      <c r="E14" s="10"/>
      <c r="F14" s="26"/>
      <c r="G14" s="28" t="str">
        <f aca="false">IF(F14="","",IF(F14&gt;$C$4,"Stale","Fresh"))</f>
        <v/>
      </c>
      <c r="H14" s="23" t="str">
        <f aca="false">IF(AND(G14="Fresh",ISNUMBER(C14)),C14,"")</f>
        <v/>
      </c>
      <c r="I14" s="23" t="str">
        <f aca="false">IF(AND(G14="Fresh",ISNUMBER(D14)),D14,"")</f>
        <v/>
      </c>
      <c r="J14" s="29" t="str">
        <f aca="false">IFERROR(IF(I14="","",(I14-$D$27)/$D$28),"")</f>
        <v/>
      </c>
      <c r="K14" s="30" t="str">
        <f aca="false">IF(AND(G14="Fresh",ISNUMBER(E14)),E14,"")</f>
        <v/>
      </c>
    </row>
    <row r="15" customFormat="false" ht="15" hidden="false" customHeight="false" outlineLevel="0" collapsed="false">
      <c r="B15" s="27"/>
      <c r="C15" s="13"/>
      <c r="D15" s="13"/>
      <c r="E15" s="10"/>
      <c r="F15" s="26"/>
      <c r="G15" s="28" t="str">
        <f aca="false">IF(F15="","",IF(F15&gt;$C$4,"Stale","Fresh"))</f>
        <v/>
      </c>
      <c r="H15" s="23" t="str">
        <f aca="false">IF(AND(G15="Fresh",ISNUMBER(C15)),C15,"")</f>
        <v/>
      </c>
      <c r="I15" s="23" t="str">
        <f aca="false">IF(AND(G15="Fresh",ISNUMBER(D15)),D15,"")</f>
        <v/>
      </c>
      <c r="J15" s="29" t="str">
        <f aca="false">IFERROR(IF(I15="","",(I15-$D$27)/$D$28),"")</f>
        <v/>
      </c>
      <c r="K15" s="30" t="str">
        <f aca="false">IF(AND(G15="Fresh",ISNUMBER(E15)),E15,"")</f>
        <v/>
      </c>
    </row>
    <row r="16" customFormat="false" ht="15" hidden="false" customHeight="false" outlineLevel="0" collapsed="false">
      <c r="B16" s="27"/>
      <c r="C16" s="13"/>
      <c r="D16" s="13"/>
      <c r="E16" s="10"/>
      <c r="F16" s="26"/>
      <c r="G16" s="28" t="str">
        <f aca="false">IF(F16="","",IF(F16&gt;$C$4,"Stale","Fresh"))</f>
        <v/>
      </c>
      <c r="H16" s="23" t="str">
        <f aca="false">IF(AND(G16="Fresh",ISNUMBER(C16)),C16,"")</f>
        <v/>
      </c>
      <c r="I16" s="23" t="str">
        <f aca="false">IF(AND(G16="Fresh",ISNUMBER(D16)),D16,"")</f>
        <v/>
      </c>
      <c r="J16" s="29" t="str">
        <f aca="false">IFERROR(IF(I16="","",(I16-$D$27)/$D$28),"")</f>
        <v/>
      </c>
      <c r="K16" s="30" t="str">
        <f aca="false">IF(AND(G16="Fresh",ISNUMBER(E16)),E16,"")</f>
        <v/>
      </c>
    </row>
    <row r="17" customFormat="false" ht="15" hidden="false" customHeight="false" outlineLevel="0" collapsed="false">
      <c r="B17" s="27"/>
      <c r="C17" s="13"/>
      <c r="D17" s="13"/>
      <c r="E17" s="10"/>
      <c r="F17" s="26"/>
      <c r="G17" s="28" t="str">
        <f aca="false">IF(F17="","",IF(F17&gt;$C$4,"Stale","Fresh"))</f>
        <v/>
      </c>
      <c r="H17" s="23" t="str">
        <f aca="false">IF(AND(G17="Fresh",ISNUMBER(C17)),C17,"")</f>
        <v/>
      </c>
      <c r="I17" s="23" t="str">
        <f aca="false">IF(AND(G17="Fresh",ISNUMBER(D17)),D17,"")</f>
        <v/>
      </c>
      <c r="J17" s="29" t="str">
        <f aca="false">IFERROR(IF(I17="","",(I17-$D$27)/$D$28),"")</f>
        <v/>
      </c>
      <c r="K17" s="30" t="str">
        <f aca="false">IF(AND(G17="Fresh",ISNUMBER(E17)),E17,"")</f>
        <v/>
      </c>
    </row>
    <row r="18" customFormat="false" ht="15" hidden="false" customHeight="false" outlineLevel="0" collapsed="false">
      <c r="B18" s="27"/>
      <c r="C18" s="13"/>
      <c r="D18" s="13"/>
      <c r="E18" s="10"/>
      <c r="F18" s="26"/>
      <c r="G18" s="28" t="str">
        <f aca="false">IF(F18="","",IF(F18&gt;$C$4,"Stale","Fresh"))</f>
        <v/>
      </c>
      <c r="H18" s="23" t="str">
        <f aca="false">IF(AND(G18="Fresh",ISNUMBER(C18)),C18,"")</f>
        <v/>
      </c>
      <c r="I18" s="23" t="str">
        <f aca="false">IF(AND(G18="Fresh",ISNUMBER(D18)),D18,"")</f>
        <v/>
      </c>
      <c r="J18" s="29" t="str">
        <f aca="false">IFERROR(IF(I18="","",(I18-$D$27)/$D$28),"")</f>
        <v/>
      </c>
      <c r="K18" s="30" t="str">
        <f aca="false">IF(AND(G18="Fresh",ISNUMBER(E18)),E18,"")</f>
        <v/>
      </c>
    </row>
    <row r="19" customFormat="false" ht="15" hidden="false" customHeight="false" outlineLevel="0" collapsed="false">
      <c r="B19" s="27"/>
      <c r="C19" s="13"/>
      <c r="D19" s="13"/>
      <c r="E19" s="10"/>
      <c r="F19" s="26"/>
      <c r="G19" s="28" t="str">
        <f aca="false">IF(F19="","",IF(F19&gt;$C$4,"Stale","Fresh"))</f>
        <v/>
      </c>
      <c r="H19" s="23" t="str">
        <f aca="false">IF(AND(G19="Fresh",ISNUMBER(C19)),C19,"")</f>
        <v/>
      </c>
      <c r="I19" s="23" t="str">
        <f aca="false">IF(AND(G19="Fresh",ISNUMBER(D19)),D19,"")</f>
        <v/>
      </c>
      <c r="J19" s="29" t="str">
        <f aca="false">IFERROR(IF(I19="","",(I19-$D$27)/$D$28),"")</f>
        <v/>
      </c>
      <c r="K19" s="30" t="str">
        <f aca="false">IF(AND(G19="Fresh",ISNUMBER(E19)),E19,"")</f>
        <v/>
      </c>
    </row>
    <row r="21" customFormat="false" ht="15" hidden="false" customHeight="false" outlineLevel="0" collapsed="false">
      <c r="B21" s="7" t="s">
        <v>117</v>
      </c>
      <c r="C21" s="8" t="s">
        <v>118</v>
      </c>
      <c r="D21" s="8" t="s">
        <v>119</v>
      </c>
    </row>
    <row r="22" customFormat="false" ht="15" hidden="false" customHeight="false" outlineLevel="0" collapsed="false">
      <c r="B22" s="9" t="s">
        <v>120</v>
      </c>
      <c r="C22" s="31" t="n">
        <f aca="false">COUNT(H8:H19)</f>
        <v>0</v>
      </c>
      <c r="D22" s="31" t="n">
        <f aca="false">COUNT(I8:I19)</f>
        <v>0</v>
      </c>
    </row>
    <row r="23" customFormat="false" ht="15" hidden="false" customHeight="false" outlineLevel="0" collapsed="false">
      <c r="B23" s="9" t="s">
        <v>121</v>
      </c>
      <c r="C23" s="31" t="n">
        <f aca="false">COUNTIF(G8:G19,"Stale")</f>
        <v>0</v>
      </c>
      <c r="D23" s="31" t="n">
        <f aca="false">COUNTIF(G8:G19,"Stale")</f>
        <v>0</v>
      </c>
    </row>
    <row r="24" customFormat="false" ht="15" hidden="false" customHeight="false" outlineLevel="0" collapsed="false">
      <c r="B24" s="9" t="s">
        <v>122</v>
      </c>
      <c r="C24" s="32" t="str">
        <f aca="false">IFERROR(AVERAGE(C8:C19),"")</f>
        <v/>
      </c>
      <c r="D24" s="32" t="str">
        <f aca="false">IFERROR(AVERAGE(D8:D19),"")</f>
        <v/>
      </c>
    </row>
    <row r="25" customFormat="false" ht="15" hidden="false" customHeight="false" outlineLevel="0" collapsed="false">
      <c r="B25" s="9" t="s">
        <v>123</v>
      </c>
      <c r="C25" s="32" t="str">
        <f aca="false">IFERROR(MEDIAN(C8:C19),"")</f>
        <v/>
      </c>
      <c r="D25" s="32" t="str">
        <f aca="false">IFERROR(MEDIAN(D8:D19),"")</f>
        <v/>
      </c>
    </row>
    <row r="26" customFormat="false" ht="15" hidden="false" customHeight="false" outlineLevel="0" collapsed="false">
      <c r="B26" s="9" t="s">
        <v>124</v>
      </c>
      <c r="C26" s="33" t="str">
        <f aca="false">IFERROR(_xlfn.STDEV.P(C8:C19),"")</f>
        <v/>
      </c>
      <c r="D26" s="33" t="str">
        <f aca="false">IFERROR(_xlfn.STDEV.P(D8:D19),"")</f>
        <v/>
      </c>
    </row>
    <row r="27" customFormat="false" ht="15" hidden="false" customHeight="false" outlineLevel="0" collapsed="false">
      <c r="B27" s="9" t="s">
        <v>125</v>
      </c>
      <c r="C27" s="32" t="str">
        <f aca="false">IFERROR(AVERAGE(H8:H19),"")</f>
        <v/>
      </c>
      <c r="D27" s="32" t="str">
        <f aca="false">IFERROR(AVERAGE(I8:I19),"")</f>
        <v/>
      </c>
    </row>
    <row r="28" customFormat="false" ht="15" hidden="false" customHeight="false" outlineLevel="0" collapsed="false">
      <c r="B28" s="9" t="s">
        <v>126</v>
      </c>
      <c r="C28" s="33" t="str">
        <f aca="false">IFERROR(_xlfn.STDEV.P(H8:H19),"")</f>
        <v/>
      </c>
      <c r="D28" s="33" t="str">
        <f aca="false">IFERROR(_xlfn.STDEV.P(I8:I19),"")</f>
        <v/>
      </c>
    </row>
    <row r="29" customFormat="false" ht="15" hidden="false" customHeight="false" outlineLevel="0" collapsed="false">
      <c r="B29" s="9" t="s">
        <v>127</v>
      </c>
      <c r="C29" s="34" t="str">
        <f aca="false">IFERROR($C$5/C27-1,"")</f>
        <v/>
      </c>
      <c r="D29" s="34" t="str">
        <f aca="false">IFERROR($C$6/D27-1,"")</f>
        <v/>
      </c>
    </row>
    <row r="30" customFormat="false" ht="15" hidden="false" customHeight="false" outlineLevel="0" collapsed="false">
      <c r="B30" s="9" t="s">
        <v>128</v>
      </c>
      <c r="C30" s="29" t="str">
        <f aca="false">IFERROR(($C$5-C27)/C28,"")</f>
        <v/>
      </c>
      <c r="D30" s="29" t="str">
        <f aca="false">IFERROR(($C$6-D27)/D28,"")</f>
        <v/>
      </c>
    </row>
    <row r="31" customFormat="false" ht="15" hidden="false" customHeight="false" outlineLevel="0" collapsed="false">
      <c r="B31" s="9" t="s">
        <v>129</v>
      </c>
      <c r="C31" s="31" t="str">
        <f aca="false">IF(ISNUMBER($C$5),1+COUNTIF(H8:H19,"&gt;"&amp;$C$5),"")</f>
        <v/>
      </c>
      <c r="D31" s="31" t="str">
        <f aca="false">IF(ISNUMBER($C$6),1+COUNTIF(I8:I19,"&gt;"&amp;$C$6),"")</f>
        <v/>
      </c>
    </row>
    <row r="32" customFormat="false" ht="15" hidden="false" customHeight="false" outlineLevel="0" collapsed="false">
      <c r="B32" s="9" t="s">
        <v>130</v>
      </c>
      <c r="C32" s="30" t="str">
        <f aca="false">IFERROR(AVERAGE(K8:K19),"")</f>
        <v/>
      </c>
      <c r="D32" s="9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G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558593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4"/>
    <col collapsed="false" customWidth="true" hidden="false" outlineLevel="0" max="7" min="3" style="0" width="12"/>
  </cols>
  <sheetData>
    <row r="1" customFormat="false" ht="6" hidden="false" customHeight="true" outlineLevel="0" collapsed="false"/>
    <row r="2" customFormat="false" ht="17.35" hidden="false" customHeight="false" outlineLevel="0" collapsed="false">
      <c r="B2" s="5" t="s">
        <v>131</v>
      </c>
    </row>
    <row r="3" customFormat="false" ht="15" hidden="false" customHeight="false" outlineLevel="0" collapsed="false">
      <c r="B3" s="6" t="s">
        <v>132</v>
      </c>
    </row>
    <row r="5" customFormat="false" ht="15" hidden="false" customHeight="false" outlineLevel="0" collapsed="false">
      <c r="B5" s="7" t="s">
        <v>133</v>
      </c>
      <c r="C5" s="8" t="s">
        <v>134</v>
      </c>
      <c r="D5" s="8" t="s">
        <v>135</v>
      </c>
      <c r="E5" s="8" t="s">
        <v>136</v>
      </c>
      <c r="F5" s="8" t="s">
        <v>137</v>
      </c>
      <c r="G5" s="8" t="s">
        <v>138</v>
      </c>
    </row>
    <row r="6" customFormat="false" ht="15" hidden="false" customHeight="false" outlineLevel="0" collapsed="false">
      <c r="B6" s="9" t="s">
        <v>139</v>
      </c>
      <c r="C6" s="10"/>
      <c r="D6" s="10"/>
      <c r="E6" s="35" t="n">
        <f aca="false">IFERROR(D6-C6,"")</f>
        <v>0</v>
      </c>
      <c r="F6" s="34" t="str">
        <f aca="false">IFERROR(D6/C6-1,"")</f>
        <v/>
      </c>
      <c r="G6" s="9"/>
    </row>
    <row r="7" customFormat="false" ht="15" hidden="false" customHeight="false" outlineLevel="0" collapsed="false">
      <c r="B7" s="9" t="s">
        <v>140</v>
      </c>
      <c r="C7" s="10"/>
      <c r="D7" s="10"/>
      <c r="E7" s="35" t="n">
        <f aca="false">IFERROR(D7-C7,"")</f>
        <v>0</v>
      </c>
      <c r="F7" s="34" t="str">
        <f aca="false">IFERROR(D7/C7-1,"")</f>
        <v/>
      </c>
      <c r="G7" s="9"/>
    </row>
    <row r="8" customFormat="false" ht="15" hidden="false" customHeight="false" outlineLevel="0" collapsed="false">
      <c r="B8" s="9" t="s">
        <v>141</v>
      </c>
      <c r="C8" s="10"/>
      <c r="D8" s="10"/>
      <c r="E8" s="35" t="n">
        <f aca="false">IFERROR(D8-C8,"")</f>
        <v>0</v>
      </c>
      <c r="F8" s="34" t="str">
        <f aca="false">IFERROR(D8/C8-1,"")</f>
        <v/>
      </c>
      <c r="G8" s="9"/>
    </row>
    <row r="9" customFormat="false" ht="15" hidden="false" customHeight="false" outlineLevel="0" collapsed="false">
      <c r="B9" s="19" t="s">
        <v>56</v>
      </c>
      <c r="C9" s="20" t="n">
        <f aca="false">IFERROR(C6+C7+C8,"")</f>
        <v>0</v>
      </c>
      <c r="D9" s="20" t="n">
        <f aca="false">IFERROR(D6+D7+D8,"")</f>
        <v>0</v>
      </c>
      <c r="E9" s="35" t="n">
        <f aca="false">IFERROR(D9-C9,"")</f>
        <v>0</v>
      </c>
      <c r="F9" s="34" t="str">
        <f aca="false">IFERROR(D9/C9-1,"")</f>
        <v/>
      </c>
      <c r="G9" s="10"/>
    </row>
    <row r="10" customFormat="false" ht="15" hidden="false" customHeight="false" outlineLevel="0" collapsed="false">
      <c r="B10" s="9" t="s">
        <v>142</v>
      </c>
      <c r="C10" s="11"/>
      <c r="D10" s="11"/>
      <c r="E10" s="36" t="n">
        <f aca="false">IFERROR((D10-C10)*100,"")</f>
        <v>0</v>
      </c>
      <c r="F10" s="9"/>
      <c r="G10" s="9"/>
    </row>
    <row r="11" customFormat="false" ht="15" hidden="false" customHeight="false" outlineLevel="0" collapsed="false">
      <c r="B11" s="9" t="s">
        <v>143</v>
      </c>
      <c r="C11" s="11"/>
      <c r="D11" s="11"/>
      <c r="E11" s="36" t="n">
        <f aca="false">IFERROR((D11-C11)*100,"")</f>
        <v>0</v>
      </c>
      <c r="F11" s="9"/>
      <c r="G11" s="9"/>
    </row>
    <row r="12" customFormat="false" ht="15" hidden="false" customHeight="false" outlineLevel="0" collapsed="false">
      <c r="B12" s="9" t="s">
        <v>144</v>
      </c>
      <c r="C12" s="11"/>
      <c r="D12" s="11"/>
      <c r="E12" s="36" t="n">
        <f aca="false">IFERROR((D12-C12)*100,"")</f>
        <v>0</v>
      </c>
      <c r="F12" s="9"/>
      <c r="G12" s="9"/>
    </row>
    <row r="13" customFormat="false" ht="15" hidden="false" customHeight="false" outlineLevel="0" collapsed="false">
      <c r="B13" s="9" t="s">
        <v>145</v>
      </c>
      <c r="C13" s="18" t="n">
        <f aca="false">IFERROR(C6*C10,"")</f>
        <v>0</v>
      </c>
      <c r="D13" s="18" t="n">
        <f aca="false">IFERROR(D6*D10,"")</f>
        <v>0</v>
      </c>
      <c r="E13" s="35" t="n">
        <f aca="false">IFERROR(D13-C13,"")</f>
        <v>0</v>
      </c>
      <c r="F13" s="34" t="str">
        <f aca="false">IFERROR(D13/C13-1,"")</f>
        <v/>
      </c>
      <c r="G13" s="9"/>
    </row>
    <row r="14" customFormat="false" ht="15" hidden="false" customHeight="false" outlineLevel="0" collapsed="false">
      <c r="B14" s="9" t="s">
        <v>146</v>
      </c>
      <c r="C14" s="18" t="n">
        <f aca="false">IFERROR(C7*C11,"")</f>
        <v>0</v>
      </c>
      <c r="D14" s="18" t="n">
        <f aca="false">IFERROR(D7*D11,"")</f>
        <v>0</v>
      </c>
      <c r="E14" s="35" t="n">
        <f aca="false">IFERROR(D14-C14,"")</f>
        <v>0</v>
      </c>
      <c r="F14" s="34" t="str">
        <f aca="false">IFERROR(D14/C14-1,"")</f>
        <v/>
      </c>
      <c r="G14" s="9"/>
    </row>
    <row r="15" customFormat="false" ht="15" hidden="false" customHeight="false" outlineLevel="0" collapsed="false">
      <c r="B15" s="9" t="s">
        <v>147</v>
      </c>
      <c r="C15" s="18" t="n">
        <f aca="false">IFERROR(C8*C12,"")</f>
        <v>0</v>
      </c>
      <c r="D15" s="18" t="n">
        <f aca="false">IFERROR(D8*D12,"")</f>
        <v>0</v>
      </c>
      <c r="E15" s="35" t="n">
        <f aca="false">IFERROR(D15-C15,"")</f>
        <v>0</v>
      </c>
      <c r="F15" s="34" t="str">
        <f aca="false">IFERROR(D15/C15-1,"")</f>
        <v/>
      </c>
      <c r="G15" s="9"/>
    </row>
    <row r="16" customFormat="false" ht="15" hidden="false" customHeight="false" outlineLevel="0" collapsed="false">
      <c r="B16" s="9" t="s">
        <v>32</v>
      </c>
      <c r="C16" s="10"/>
      <c r="D16" s="10"/>
      <c r="E16" s="35" t="n">
        <f aca="false">IFERROR(D16-C16,"")</f>
        <v>0</v>
      </c>
      <c r="F16" s="34" t="str">
        <f aca="false">IFERROR(D16/C16-1,"")</f>
        <v/>
      </c>
      <c r="G16" s="9"/>
    </row>
    <row r="17" customFormat="false" ht="15" hidden="false" customHeight="false" outlineLevel="0" collapsed="false">
      <c r="B17" s="19" t="s">
        <v>148</v>
      </c>
      <c r="C17" s="20" t="n">
        <f aca="false">IFERROR(C13+C14+C15-C16,"")</f>
        <v>0</v>
      </c>
      <c r="D17" s="20" t="n">
        <f aca="false">IFERROR(D13+D14+D15-D16,"")</f>
        <v>0</v>
      </c>
      <c r="E17" s="35" t="n">
        <f aca="false">IFERROR(D17-C17,"")</f>
        <v>0</v>
      </c>
      <c r="F17" s="34" t="str">
        <f aca="false">IFERROR(D17/C17-1,"")</f>
        <v/>
      </c>
      <c r="G17" s="9"/>
    </row>
    <row r="18" customFormat="false" ht="15" hidden="false" customHeight="false" outlineLevel="0" collapsed="false">
      <c r="B18" s="9" t="s">
        <v>64</v>
      </c>
      <c r="C18" s="17" t="str">
        <f aca="false">IFERROR(C17/C9,"")</f>
        <v/>
      </c>
      <c r="D18" s="17" t="str">
        <f aca="false">IFERROR(D17/D9,"")</f>
        <v/>
      </c>
      <c r="E18" s="36" t="str">
        <f aca="false">IFERROR((D18-C18)*100,"")</f>
        <v/>
      </c>
      <c r="F18" s="9"/>
      <c r="G18" s="9"/>
    </row>
    <row r="19" customFormat="false" ht="15" hidden="false" customHeight="false" outlineLevel="0" collapsed="false">
      <c r="B19" s="9" t="s">
        <v>149</v>
      </c>
      <c r="C19" s="10"/>
      <c r="D19" s="10"/>
      <c r="E19" s="35" t="n">
        <f aca="false">IFERROR(D19-C19,"")</f>
        <v>0</v>
      </c>
      <c r="F19" s="34" t="str">
        <f aca="false">IFERROR(D19/C19-1,"")</f>
        <v/>
      </c>
      <c r="G19" s="9"/>
    </row>
    <row r="20" customFormat="false" ht="15" hidden="false" customHeight="false" outlineLevel="0" collapsed="false">
      <c r="B20" s="9" t="s">
        <v>150</v>
      </c>
      <c r="C20" s="10"/>
      <c r="D20" s="10"/>
      <c r="E20" s="35" t="n">
        <f aca="false">IFERROR(D20-C20,"")</f>
        <v>0</v>
      </c>
      <c r="F20" s="34" t="str">
        <f aca="false">IFERROR(D20/C20-1,"")</f>
        <v/>
      </c>
      <c r="G20" s="9"/>
    </row>
    <row r="21" customFormat="false" ht="15" hidden="false" customHeight="false" outlineLevel="0" collapsed="false">
      <c r="B21" s="9" t="s">
        <v>151</v>
      </c>
      <c r="C21" s="18" t="n">
        <f aca="false">IFERROR(C17-C19-C20,"")</f>
        <v>0</v>
      </c>
      <c r="D21" s="18" t="n">
        <f aca="false">IFERROR(D17-D19-D20,"")</f>
        <v>0</v>
      </c>
      <c r="E21" s="35" t="n">
        <f aca="false">IFERROR(D21-C21,"")</f>
        <v>0</v>
      </c>
      <c r="F21" s="34" t="str">
        <f aca="false">IFERROR(D21/C21-1,"")</f>
        <v/>
      </c>
      <c r="G21" s="9"/>
    </row>
    <row r="22" customFormat="false" ht="15" hidden="false" customHeight="false" outlineLevel="0" collapsed="false">
      <c r="B22" s="9" t="s">
        <v>152</v>
      </c>
      <c r="C22" s="10"/>
      <c r="D22" s="10"/>
      <c r="E22" s="35" t="n">
        <f aca="false">IFERROR(D22-C22,"")</f>
        <v>0</v>
      </c>
      <c r="F22" s="34" t="str">
        <f aca="false">IFERROR(D22/C22-1,"")</f>
        <v/>
      </c>
      <c r="G22" s="9"/>
    </row>
    <row r="23" customFormat="false" ht="15" hidden="false" customHeight="false" outlineLevel="0" collapsed="false">
      <c r="B23" s="9" t="s">
        <v>70</v>
      </c>
      <c r="C23" s="18" t="n">
        <f aca="false">IFERROR(C21-C22,"")</f>
        <v>0</v>
      </c>
      <c r="D23" s="18" t="n">
        <f aca="false">IFERROR(D21-D22,"")</f>
        <v>0</v>
      </c>
      <c r="E23" s="35" t="n">
        <f aca="false">IFERROR(D23-C23,"")</f>
        <v>0</v>
      </c>
      <c r="F23" s="34" t="str">
        <f aca="false">IFERROR(D23/C23-1,"")</f>
        <v/>
      </c>
      <c r="G23" s="9"/>
    </row>
    <row r="24" customFormat="false" ht="15" hidden="false" customHeight="false" outlineLevel="0" collapsed="false">
      <c r="B24" s="9" t="s">
        <v>41</v>
      </c>
      <c r="C24" s="11"/>
      <c r="D24" s="11"/>
      <c r="E24" s="36" t="n">
        <f aca="false">IFERROR((D24-C24)*100,"")</f>
        <v>0</v>
      </c>
      <c r="F24" s="9"/>
      <c r="G24" s="9"/>
    </row>
    <row r="25" customFormat="false" ht="15" hidden="false" customHeight="false" outlineLevel="0" collapsed="false">
      <c r="B25" s="9" t="s">
        <v>153</v>
      </c>
      <c r="C25" s="18" t="n">
        <f aca="false">IFERROR(C23*(1-C24),"")</f>
        <v>0</v>
      </c>
      <c r="D25" s="18" t="n">
        <f aca="false">IFERROR(D23*(1-D24),"")</f>
        <v>0</v>
      </c>
      <c r="E25" s="35" t="n">
        <f aca="false">IFERROR(D25-C25,"")</f>
        <v>0</v>
      </c>
      <c r="F25" s="34" t="str">
        <f aca="false">IFERROR(D25/C25-1,"")</f>
        <v/>
      </c>
      <c r="G25" s="9"/>
    </row>
    <row r="26" customFormat="false" ht="15" hidden="false" customHeight="false" outlineLevel="0" collapsed="false">
      <c r="B26" s="9" t="s">
        <v>36</v>
      </c>
      <c r="C26" s="37"/>
      <c r="D26" s="37"/>
      <c r="E26" s="35" t="n">
        <f aca="false">IFERROR(D26-C26,"")</f>
        <v>0</v>
      </c>
      <c r="F26" s="34" t="str">
        <f aca="false">IFERROR(D26/C26-1,"")</f>
        <v/>
      </c>
      <c r="G26" s="9"/>
    </row>
    <row r="27" customFormat="false" ht="15" hidden="false" customHeight="false" outlineLevel="0" collapsed="false">
      <c r="B27" s="9" t="s">
        <v>75</v>
      </c>
      <c r="C27" s="23" t="str">
        <f aca="false">IFERROR(C25/C26,"")</f>
        <v/>
      </c>
      <c r="D27" s="23" t="str">
        <f aca="false">IFERROR(D25/D26,"")</f>
        <v/>
      </c>
      <c r="E27" s="38" t="str">
        <f aca="false">IFERROR(D27-C27,"")</f>
        <v/>
      </c>
      <c r="F27" s="34" t="str">
        <f aca="false">IFERROR(D27/C27-1,"")</f>
        <v/>
      </c>
      <c r="G27" s="9"/>
    </row>
    <row r="28" customFormat="false" ht="15" hidden="false" customHeight="false" outlineLevel="0" collapsed="false">
      <c r="B28" s="19" t="s">
        <v>82</v>
      </c>
      <c r="C28" s="22" t="str">
        <f aca="false">IFERROR((C25+(C19+C20)*(1-C24))/C26,"")</f>
        <v/>
      </c>
      <c r="D28" s="22" t="str">
        <f aca="false">IFERROR((D25+(D19+D20)*(1-D24))/D26,"")</f>
        <v/>
      </c>
      <c r="E28" s="38" t="str">
        <f aca="false">IFERROR(D28-C28,"")</f>
        <v/>
      </c>
      <c r="F28" s="34" t="str">
        <f aca="false">IFERROR(D28/C28-1,"")</f>
        <v/>
      </c>
      <c r="G28" s="13"/>
    </row>
    <row r="30" customFormat="false" ht="15" hidden="false" customHeight="false" outlineLevel="0" collapsed="false">
      <c r="B30" s="9" t="s">
        <v>154</v>
      </c>
      <c r="C30" s="34" t="str">
        <f aca="false">IFERROR(D28/G28-1,"")</f>
        <v/>
      </c>
    </row>
    <row r="32" customFormat="false" ht="26.85" hidden="false" customHeight="false" outlineLevel="0" collapsed="false">
      <c r="B32" s="7" t="s">
        <v>155</v>
      </c>
      <c r="C32" s="8" t="s">
        <v>156</v>
      </c>
    </row>
    <row r="33" customFormat="false" ht="15" hidden="false" customHeight="false" outlineLevel="0" collapsed="false">
      <c r="B33" s="9" t="s">
        <v>134</v>
      </c>
      <c r="C33" s="32" t="str">
        <f aca="false">IFERROR(C28+0,"")</f>
        <v/>
      </c>
    </row>
    <row r="34" customFormat="false" ht="15" hidden="false" customHeight="false" outlineLevel="0" collapsed="false">
      <c r="B34" s="9" t="s">
        <v>157</v>
      </c>
      <c r="C34" s="39" t="str">
        <f aca="false">IFERROR((D6-C6)*C10*(1-C24)/C26,"")</f>
        <v/>
      </c>
    </row>
    <row r="35" customFormat="false" ht="15" hidden="false" customHeight="false" outlineLevel="0" collapsed="false">
      <c r="B35" s="9" t="s">
        <v>158</v>
      </c>
      <c r="C35" s="39" t="str">
        <f aca="false">IFERROR(D6*(D10-C10)*(1-C24)/C26,"")</f>
        <v/>
      </c>
    </row>
    <row r="36" customFormat="false" ht="15" hidden="false" customHeight="false" outlineLevel="0" collapsed="false">
      <c r="B36" s="9" t="s">
        <v>159</v>
      </c>
      <c r="C36" s="39" t="str">
        <f aca="false">IFERROR((D7-C7)*C11*(1-C24)/C26,"")</f>
        <v/>
      </c>
    </row>
    <row r="37" customFormat="false" ht="15" hidden="false" customHeight="false" outlineLevel="0" collapsed="false">
      <c r="B37" s="9" t="s">
        <v>160</v>
      </c>
      <c r="C37" s="39" t="str">
        <f aca="false">IFERROR(D7*(D11-C11)*(1-C24)/C26,"")</f>
        <v/>
      </c>
    </row>
    <row r="38" customFormat="false" ht="15" hidden="false" customHeight="false" outlineLevel="0" collapsed="false">
      <c r="B38" s="9" t="s">
        <v>161</v>
      </c>
      <c r="C38" s="39" t="str">
        <f aca="false">IFERROR((D8-C8)*C12*(1-C24)/C26,"")</f>
        <v/>
      </c>
    </row>
    <row r="39" customFormat="false" ht="15" hidden="false" customHeight="false" outlineLevel="0" collapsed="false">
      <c r="B39" s="9" t="s">
        <v>162</v>
      </c>
      <c r="C39" s="39" t="str">
        <f aca="false">IFERROR(D8*(D12-C12)*(1-C24)/C26,"")</f>
        <v/>
      </c>
    </row>
    <row r="40" customFormat="false" ht="15" hidden="false" customHeight="false" outlineLevel="0" collapsed="false">
      <c r="B40" s="9" t="s">
        <v>163</v>
      </c>
      <c r="C40" s="39" t="str">
        <f aca="false">IFERROR(C41-C33-SUM(C34:C39),"")</f>
        <v/>
      </c>
    </row>
    <row r="41" customFormat="false" ht="15" hidden="false" customHeight="false" outlineLevel="0" collapsed="false">
      <c r="B41" s="19" t="s">
        <v>135</v>
      </c>
      <c r="C41" s="40" t="str">
        <f aca="false">IFERROR(D28+0,"")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C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58593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2"/>
    <col collapsed="false" customWidth="true" hidden="false" outlineLevel="0" max="3" min="3" style="0" width="12"/>
  </cols>
  <sheetData>
    <row r="1" customFormat="false" ht="6" hidden="false" customHeight="true" outlineLevel="0" collapsed="false"/>
    <row r="2" customFormat="false" ht="17.35" hidden="false" customHeight="false" outlineLevel="0" collapsed="false">
      <c r="B2" s="5" t="s">
        <v>164</v>
      </c>
    </row>
    <row r="3" customFormat="false" ht="15" hidden="false" customHeight="false" outlineLevel="0" collapsed="false">
      <c r="B3" s="6" t="s">
        <v>165</v>
      </c>
    </row>
    <row r="4" customFormat="false" ht="15" hidden="false" customHeight="false" outlineLevel="0" collapsed="false">
      <c r="B4" s="9" t="s">
        <v>166</v>
      </c>
      <c r="C4" s="13"/>
    </row>
    <row r="5" customFormat="false" ht="15" hidden="false" customHeight="false" outlineLevel="0" collapsed="false">
      <c r="B5" s="9" t="s">
        <v>167</v>
      </c>
      <c r="C5" s="13"/>
    </row>
    <row r="6" customFormat="false" ht="15" hidden="false" customHeight="false" outlineLevel="0" collapsed="false">
      <c r="B6" s="9" t="s">
        <v>168</v>
      </c>
      <c r="C6" s="13"/>
    </row>
    <row r="7" customFormat="false" ht="15" hidden="false" customHeight="false" outlineLevel="0" collapsed="false">
      <c r="B7" s="9" t="s">
        <v>169</v>
      </c>
      <c r="C7" s="41" t="n">
        <v>0.15</v>
      </c>
    </row>
    <row r="8" customFormat="false" ht="15" hidden="false" customHeight="false" outlineLevel="0" collapsed="false">
      <c r="B8" s="9" t="s">
        <v>170</v>
      </c>
      <c r="C8" s="41" t="n">
        <v>-0.05</v>
      </c>
    </row>
    <row r="10" customFormat="false" ht="15" hidden="false" customHeight="false" outlineLevel="0" collapsed="false">
      <c r="B10" s="9" t="s">
        <v>171</v>
      </c>
      <c r="C10" s="17" t="str">
        <f aca="false">IFERROR($C$5/$C$4-1,"")</f>
        <v/>
      </c>
    </row>
    <row r="11" customFormat="false" ht="15" hidden="false" customHeight="false" outlineLevel="0" collapsed="false">
      <c r="B11" s="9" t="s">
        <v>172</v>
      </c>
      <c r="C11" s="17" t="str">
        <f aca="false">IFERROR($C$6/$C$4,"")</f>
        <v/>
      </c>
    </row>
    <row r="12" customFormat="false" ht="15" hidden="false" customHeight="false" outlineLevel="0" collapsed="false">
      <c r="B12" s="9" t="s">
        <v>173</v>
      </c>
      <c r="C12" s="17" t="str">
        <f aca="false">IFERROR(C10+C11,"")</f>
        <v/>
      </c>
    </row>
    <row r="13" customFormat="false" ht="15" hidden="false" customHeight="false" outlineLevel="0" collapsed="false">
      <c r="B13" s="19" t="s">
        <v>174</v>
      </c>
      <c r="C13" s="19" t="str">
        <f aca="false">IF(ISNUMBER(C12),IF(C12&gt;=$C$7,"Buy",IF(C12&lt;=$C$8,"Sell","Hold")),"")</f>
        <v/>
      </c>
    </row>
    <row r="14" customFormat="false" ht="15" hidden="false" customHeight="false" outlineLevel="0" collapsed="false">
      <c r="B14" s="9" t="s">
        <v>175</v>
      </c>
      <c r="C14" s="23" t="str">
        <f aca="false">IF(ISNUMBER($C$5),($C$5+$C$6)/(1+$C$7),"")</f>
        <v/>
      </c>
    </row>
    <row r="15" customFormat="false" ht="15" hidden="false" customHeight="false" outlineLevel="0" collapsed="false">
      <c r="B15" s="9" t="s">
        <v>176</v>
      </c>
      <c r="C15" s="23" t="str">
        <f aca="false">IF(ISNUMBER($C$5),($C$5+$C$6)/(1+$C$8),"")</f>
        <v/>
      </c>
    </row>
    <row r="16" customFormat="false" ht="15" hidden="false" customHeight="false" outlineLevel="0" collapsed="false">
      <c r="B16" s="9" t="s">
        <v>177</v>
      </c>
      <c r="C16" s="23" t="str">
        <f aca="false">IF(ISNUMBER($C$4),$C$4*(1+$C$7)-$C$6,"")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K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558593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4"/>
    <col collapsed="false" customWidth="true" hidden="false" outlineLevel="0" max="3" min="3" style="0" width="12"/>
    <col collapsed="false" customWidth="true" hidden="false" outlineLevel="0" max="4" min="4" style="0" width="9"/>
    <col collapsed="false" customWidth="true" hidden="false" outlineLevel="0" max="10" min="5" style="0" width="11"/>
    <col collapsed="false" customWidth="true" hidden="false" outlineLevel="0" max="11" min="11" style="0" width="9"/>
  </cols>
  <sheetData>
    <row r="1" customFormat="false" ht="6" hidden="false" customHeight="true" outlineLevel="0" collapsed="false"/>
    <row r="2" customFormat="false" ht="17.35" hidden="false" customHeight="false" outlineLevel="0" collapsed="false">
      <c r="B2" s="5" t="s">
        <v>178</v>
      </c>
    </row>
    <row r="3" customFormat="false" ht="15" hidden="false" customHeight="false" outlineLevel="0" collapsed="false">
      <c r="B3" s="6" t="s">
        <v>179</v>
      </c>
    </row>
    <row r="4" customFormat="false" ht="15" hidden="false" customHeight="false" outlineLevel="0" collapsed="false">
      <c r="B4" s="9" t="s">
        <v>180</v>
      </c>
      <c r="C4" s="41" t="n">
        <v>0.05</v>
      </c>
    </row>
    <row r="5" customFormat="false" ht="19.5" hidden="false" customHeight="true" outlineLevel="0" collapsed="false">
      <c r="B5" s="7" t="s">
        <v>181</v>
      </c>
      <c r="C5" s="8" t="s">
        <v>182</v>
      </c>
      <c r="D5" s="8" t="s">
        <v>174</v>
      </c>
      <c r="E5" s="8" t="s">
        <v>183</v>
      </c>
      <c r="F5" s="8" t="s">
        <v>184</v>
      </c>
      <c r="G5" s="8" t="s">
        <v>185</v>
      </c>
      <c r="H5" s="8" t="s">
        <v>186</v>
      </c>
      <c r="I5" s="8" t="s">
        <v>187</v>
      </c>
      <c r="J5" s="8" t="s">
        <v>188</v>
      </c>
      <c r="K5" s="8" t="s">
        <v>189</v>
      </c>
    </row>
    <row r="6" customFormat="false" ht="15" hidden="false" customHeight="false" outlineLevel="0" collapsed="false">
      <c r="B6" s="27"/>
      <c r="C6" s="42"/>
      <c r="D6" s="43"/>
      <c r="E6" s="13"/>
      <c r="F6" s="13"/>
      <c r="G6" s="13"/>
      <c r="H6" s="44"/>
      <c r="I6" s="34" t="str">
        <f aca="false">IF(AND(ISNUMBER(E6),ISNUMBER(F6)),(F6+N(G6))/E6-1,"")</f>
        <v/>
      </c>
      <c r="J6" s="34" t="str">
        <f aca="false">IF(AND(ISNUMBER(I6),ISNUMBER(H6)),I6-H6,"")</f>
        <v/>
      </c>
      <c r="K6" s="28" t="str">
        <f aca="false">IF(OR(D6="",J6=""),"",IF(D6="Buy",IF(J6&gt;0,"yes","no"),IF(D6="Sell",IF(J6&lt;0,"yes","no"),IF(ABS(J6)&lt;=$C$4,"yes","no"))))</f>
        <v/>
      </c>
    </row>
    <row r="7" customFormat="false" ht="15" hidden="false" customHeight="false" outlineLevel="0" collapsed="false">
      <c r="B7" s="27"/>
      <c r="C7" s="42"/>
      <c r="D7" s="43"/>
      <c r="E7" s="13"/>
      <c r="F7" s="13"/>
      <c r="G7" s="13"/>
      <c r="H7" s="44"/>
      <c r="I7" s="34" t="str">
        <f aca="false">IF(AND(ISNUMBER(E7),ISNUMBER(F7)),(F7+N(G7))/E7-1,"")</f>
        <v/>
      </c>
      <c r="J7" s="34" t="str">
        <f aca="false">IF(AND(ISNUMBER(I7),ISNUMBER(H7)),I7-H7,"")</f>
        <v/>
      </c>
      <c r="K7" s="28" t="str">
        <f aca="false">IF(OR(D7="",J7=""),"",IF(D7="Buy",IF(J7&gt;0,"yes","no"),IF(D7="Sell",IF(J7&lt;0,"yes","no"),IF(ABS(J7)&lt;=$C$4,"yes","no"))))</f>
        <v/>
      </c>
    </row>
    <row r="8" customFormat="false" ht="15" hidden="false" customHeight="false" outlineLevel="0" collapsed="false">
      <c r="B8" s="27"/>
      <c r="C8" s="42"/>
      <c r="D8" s="43"/>
      <c r="E8" s="13"/>
      <c r="F8" s="13"/>
      <c r="G8" s="13"/>
      <c r="H8" s="44"/>
      <c r="I8" s="34" t="str">
        <f aca="false">IF(AND(ISNUMBER(E8),ISNUMBER(F8)),(F8+N(G8))/E8-1,"")</f>
        <v/>
      </c>
      <c r="J8" s="34" t="str">
        <f aca="false">IF(AND(ISNUMBER(I8),ISNUMBER(H8)),I8-H8,"")</f>
        <v/>
      </c>
      <c r="K8" s="28" t="str">
        <f aca="false">IF(OR(D8="",J8=""),"",IF(D8="Buy",IF(J8&gt;0,"yes","no"),IF(D8="Sell",IF(J8&lt;0,"yes","no"),IF(ABS(J8)&lt;=$C$4,"yes","no"))))</f>
        <v/>
      </c>
    </row>
    <row r="9" customFormat="false" ht="15" hidden="false" customHeight="false" outlineLevel="0" collapsed="false">
      <c r="B9" s="27"/>
      <c r="C9" s="42"/>
      <c r="D9" s="43"/>
      <c r="E9" s="13"/>
      <c r="F9" s="13"/>
      <c r="G9" s="13"/>
      <c r="H9" s="44"/>
      <c r="I9" s="34" t="str">
        <f aca="false">IF(AND(ISNUMBER(E9),ISNUMBER(F9)),(F9+N(G9))/E9-1,"")</f>
        <v/>
      </c>
      <c r="J9" s="34" t="str">
        <f aca="false">IF(AND(ISNUMBER(I9),ISNUMBER(H9)),I9-H9,"")</f>
        <v/>
      </c>
      <c r="K9" s="28" t="str">
        <f aca="false">IF(OR(D9="",J9=""),"",IF(D9="Buy",IF(J9&gt;0,"yes","no"),IF(D9="Sell",IF(J9&lt;0,"yes","no"),IF(ABS(J9)&lt;=$C$4,"yes","no"))))</f>
        <v/>
      </c>
    </row>
    <row r="10" customFormat="false" ht="15" hidden="false" customHeight="false" outlineLevel="0" collapsed="false">
      <c r="B10" s="27"/>
      <c r="C10" s="42"/>
      <c r="D10" s="43"/>
      <c r="E10" s="13"/>
      <c r="F10" s="13"/>
      <c r="G10" s="13"/>
      <c r="H10" s="44"/>
      <c r="I10" s="34" t="str">
        <f aca="false">IF(AND(ISNUMBER(E10),ISNUMBER(F10)),(F10+N(G10))/E10-1,"")</f>
        <v/>
      </c>
      <c r="J10" s="34" t="str">
        <f aca="false">IF(AND(ISNUMBER(I10),ISNUMBER(H10)),I10-H10,"")</f>
        <v/>
      </c>
      <c r="K10" s="28" t="str">
        <f aca="false">IF(OR(D10="",J10=""),"",IF(D10="Buy",IF(J10&gt;0,"yes","no"),IF(D10="Sell",IF(J10&lt;0,"yes","no"),IF(ABS(J10)&lt;=$C$4,"yes","no"))))</f>
        <v/>
      </c>
    </row>
    <row r="11" customFormat="false" ht="15" hidden="false" customHeight="false" outlineLevel="0" collapsed="false">
      <c r="B11" s="27"/>
      <c r="C11" s="42"/>
      <c r="D11" s="43"/>
      <c r="E11" s="13"/>
      <c r="F11" s="13"/>
      <c r="G11" s="13"/>
      <c r="H11" s="44"/>
      <c r="I11" s="34" t="str">
        <f aca="false">IF(AND(ISNUMBER(E11),ISNUMBER(F11)),(F11+N(G11))/E11-1,"")</f>
        <v/>
      </c>
      <c r="J11" s="34" t="str">
        <f aca="false">IF(AND(ISNUMBER(I11),ISNUMBER(H11)),I11-H11,"")</f>
        <v/>
      </c>
      <c r="K11" s="28" t="str">
        <f aca="false">IF(OR(D11="",J11=""),"",IF(D11="Buy",IF(J11&gt;0,"yes","no"),IF(D11="Sell",IF(J11&lt;0,"yes","no"),IF(ABS(J11)&lt;=$C$4,"yes","no"))))</f>
        <v/>
      </c>
    </row>
    <row r="12" customFormat="false" ht="15" hidden="false" customHeight="false" outlineLevel="0" collapsed="false">
      <c r="B12" s="27"/>
      <c r="C12" s="42"/>
      <c r="D12" s="43"/>
      <c r="E12" s="13"/>
      <c r="F12" s="13"/>
      <c r="G12" s="13"/>
      <c r="H12" s="44"/>
      <c r="I12" s="34" t="str">
        <f aca="false">IF(AND(ISNUMBER(E12),ISNUMBER(F12)),(F12+N(G12))/E12-1,"")</f>
        <v/>
      </c>
      <c r="J12" s="34" t="str">
        <f aca="false">IF(AND(ISNUMBER(I12),ISNUMBER(H12)),I12-H12,"")</f>
        <v/>
      </c>
      <c r="K12" s="28" t="str">
        <f aca="false">IF(OR(D12="",J12=""),"",IF(D12="Buy",IF(J12&gt;0,"yes","no"),IF(D12="Sell",IF(J12&lt;0,"yes","no"),IF(ABS(J12)&lt;=$C$4,"yes","no"))))</f>
        <v/>
      </c>
    </row>
    <row r="13" customFormat="false" ht="15" hidden="false" customHeight="false" outlineLevel="0" collapsed="false">
      <c r="B13" s="27"/>
      <c r="C13" s="42"/>
      <c r="D13" s="43"/>
      <c r="E13" s="13"/>
      <c r="F13" s="13"/>
      <c r="G13" s="13"/>
      <c r="H13" s="44"/>
      <c r="I13" s="34" t="str">
        <f aca="false">IF(AND(ISNUMBER(E13),ISNUMBER(F13)),(F13+N(G13))/E13-1,"")</f>
        <v/>
      </c>
      <c r="J13" s="34" t="str">
        <f aca="false">IF(AND(ISNUMBER(I13),ISNUMBER(H13)),I13-H13,"")</f>
        <v/>
      </c>
      <c r="K13" s="28" t="str">
        <f aca="false">IF(OR(D13="",J13=""),"",IF(D13="Buy",IF(J13&gt;0,"yes","no"),IF(D13="Sell",IF(J13&lt;0,"yes","no"),IF(ABS(J13)&lt;=$C$4,"yes","no"))))</f>
        <v/>
      </c>
    </row>
    <row r="14" customFormat="false" ht="15" hidden="false" customHeight="false" outlineLevel="0" collapsed="false">
      <c r="B14" s="27"/>
      <c r="C14" s="42"/>
      <c r="D14" s="43"/>
      <c r="E14" s="13"/>
      <c r="F14" s="13"/>
      <c r="G14" s="13"/>
      <c r="H14" s="44"/>
      <c r="I14" s="34" t="str">
        <f aca="false">IF(AND(ISNUMBER(E14),ISNUMBER(F14)),(F14+N(G14))/E14-1,"")</f>
        <v/>
      </c>
      <c r="J14" s="34" t="str">
        <f aca="false">IF(AND(ISNUMBER(I14),ISNUMBER(H14)),I14-H14,"")</f>
        <v/>
      </c>
      <c r="K14" s="28" t="str">
        <f aca="false">IF(OR(D14="",J14=""),"",IF(D14="Buy",IF(J14&gt;0,"yes","no"),IF(D14="Sell",IF(J14&lt;0,"yes","no"),IF(ABS(J14)&lt;=$C$4,"yes","no"))))</f>
        <v/>
      </c>
    </row>
    <row r="15" customFormat="false" ht="15" hidden="false" customHeight="false" outlineLevel="0" collapsed="false">
      <c r="B15" s="27"/>
      <c r="C15" s="42"/>
      <c r="D15" s="43"/>
      <c r="E15" s="13"/>
      <c r="F15" s="13"/>
      <c r="G15" s="13"/>
      <c r="H15" s="44"/>
      <c r="I15" s="34" t="str">
        <f aca="false">IF(AND(ISNUMBER(E15),ISNUMBER(F15)),(F15+N(G15))/E15-1,"")</f>
        <v/>
      </c>
      <c r="J15" s="34" t="str">
        <f aca="false">IF(AND(ISNUMBER(I15),ISNUMBER(H15)),I15-H15,"")</f>
        <v/>
      </c>
      <c r="K15" s="28" t="str">
        <f aca="false">IF(OR(D15="",J15=""),"",IF(D15="Buy",IF(J15&gt;0,"yes","no"),IF(D15="Sell",IF(J15&lt;0,"yes","no"),IF(ABS(J15)&lt;=$C$4,"yes","no"))))</f>
        <v/>
      </c>
    </row>
    <row r="16" customFormat="false" ht="15" hidden="false" customHeight="false" outlineLevel="0" collapsed="false">
      <c r="B16" s="27"/>
      <c r="C16" s="42"/>
      <c r="D16" s="43"/>
      <c r="E16" s="13"/>
      <c r="F16" s="13"/>
      <c r="G16" s="13"/>
      <c r="H16" s="44"/>
      <c r="I16" s="34" t="str">
        <f aca="false">IF(AND(ISNUMBER(E16),ISNUMBER(F16)),(F16+N(G16))/E16-1,"")</f>
        <v/>
      </c>
      <c r="J16" s="34" t="str">
        <f aca="false">IF(AND(ISNUMBER(I16),ISNUMBER(H16)),I16-H16,"")</f>
        <v/>
      </c>
      <c r="K16" s="28" t="str">
        <f aca="false">IF(OR(D16="",J16=""),"",IF(D16="Buy",IF(J16&gt;0,"yes","no"),IF(D16="Sell",IF(J16&lt;0,"yes","no"),IF(ABS(J16)&lt;=$C$4,"yes","no"))))</f>
        <v/>
      </c>
    </row>
    <row r="17" customFormat="false" ht="15" hidden="false" customHeight="false" outlineLevel="0" collapsed="false">
      <c r="B17" s="27"/>
      <c r="C17" s="42"/>
      <c r="D17" s="43"/>
      <c r="E17" s="13"/>
      <c r="F17" s="13"/>
      <c r="G17" s="13"/>
      <c r="H17" s="44"/>
      <c r="I17" s="34" t="str">
        <f aca="false">IF(AND(ISNUMBER(E17),ISNUMBER(F17)),(F17+N(G17))/E17-1,"")</f>
        <v/>
      </c>
      <c r="J17" s="34" t="str">
        <f aca="false">IF(AND(ISNUMBER(I17),ISNUMBER(H17)),I17-H17,"")</f>
        <v/>
      </c>
      <c r="K17" s="28" t="str">
        <f aca="false">IF(OR(D17="",J17=""),"",IF(D17="Buy",IF(J17&gt;0,"yes","no"),IF(D17="Sell",IF(J17&lt;0,"yes","no"),IF(ABS(J17)&lt;=$C$4,"yes","no"))))</f>
        <v/>
      </c>
    </row>
    <row r="18" customFormat="false" ht="15" hidden="false" customHeight="false" outlineLevel="0" collapsed="false">
      <c r="B18" s="27"/>
      <c r="C18" s="42"/>
      <c r="D18" s="43"/>
      <c r="E18" s="13"/>
      <c r="F18" s="13"/>
      <c r="G18" s="13"/>
      <c r="H18" s="44"/>
      <c r="I18" s="34" t="str">
        <f aca="false">IF(AND(ISNUMBER(E18),ISNUMBER(F18)),(F18+N(G18))/E18-1,"")</f>
        <v/>
      </c>
      <c r="J18" s="34" t="str">
        <f aca="false">IF(AND(ISNUMBER(I18),ISNUMBER(H18)),I18-H18,"")</f>
        <v/>
      </c>
      <c r="K18" s="28" t="str">
        <f aca="false">IF(OR(D18="",J18=""),"",IF(D18="Buy",IF(J18&gt;0,"yes","no"),IF(D18="Sell",IF(J18&lt;0,"yes","no"),IF(ABS(J18)&lt;=$C$4,"yes","no"))))</f>
        <v/>
      </c>
    </row>
    <row r="19" customFormat="false" ht="15" hidden="false" customHeight="false" outlineLevel="0" collapsed="false">
      <c r="B19" s="27"/>
      <c r="C19" s="42"/>
      <c r="D19" s="43"/>
      <c r="E19" s="13"/>
      <c r="F19" s="13"/>
      <c r="G19" s="13"/>
      <c r="H19" s="44"/>
      <c r="I19" s="34" t="str">
        <f aca="false">IF(AND(ISNUMBER(E19),ISNUMBER(F19)),(F19+N(G19))/E19-1,"")</f>
        <v/>
      </c>
      <c r="J19" s="34" t="str">
        <f aca="false">IF(AND(ISNUMBER(I19),ISNUMBER(H19)),I19-H19,"")</f>
        <v/>
      </c>
      <c r="K19" s="28" t="str">
        <f aca="false">IF(OR(D19="",J19=""),"",IF(D19="Buy",IF(J19&gt;0,"yes","no"),IF(D19="Sell",IF(J19&lt;0,"yes","no"),IF(ABS(J19)&lt;=$C$4,"yes","no"))))</f>
        <v/>
      </c>
    </row>
    <row r="20" customFormat="false" ht="15" hidden="false" customHeight="false" outlineLevel="0" collapsed="false">
      <c r="B20" s="27"/>
      <c r="C20" s="42"/>
      <c r="D20" s="43"/>
      <c r="E20" s="13"/>
      <c r="F20" s="13"/>
      <c r="G20" s="13"/>
      <c r="H20" s="44"/>
      <c r="I20" s="34" t="str">
        <f aca="false">IF(AND(ISNUMBER(E20),ISNUMBER(F20)),(F20+N(G20))/E20-1,"")</f>
        <v/>
      </c>
      <c r="J20" s="34" t="str">
        <f aca="false">IF(AND(ISNUMBER(I20),ISNUMBER(H20)),I20-H20,"")</f>
        <v/>
      </c>
      <c r="K20" s="28" t="str">
        <f aca="false">IF(OR(D20="",J20=""),"",IF(D20="Buy",IF(J20&gt;0,"yes","no"),IF(D20="Sell",IF(J20&lt;0,"yes","no"),IF(ABS(J20)&lt;=$C$4,"yes","no"))))</f>
        <v/>
      </c>
    </row>
    <row r="21" customFormat="false" ht="15" hidden="false" customHeight="false" outlineLevel="0" collapsed="false">
      <c r="B21" s="27"/>
      <c r="C21" s="42"/>
      <c r="D21" s="43"/>
      <c r="E21" s="13"/>
      <c r="F21" s="13"/>
      <c r="G21" s="13"/>
      <c r="H21" s="44"/>
      <c r="I21" s="34" t="str">
        <f aca="false">IF(AND(ISNUMBER(E21),ISNUMBER(F21)),(F21+N(G21))/E21-1,"")</f>
        <v/>
      </c>
      <c r="J21" s="34" t="str">
        <f aca="false">IF(AND(ISNUMBER(I21),ISNUMBER(H21)),I21-H21,"")</f>
        <v/>
      </c>
      <c r="K21" s="28" t="str">
        <f aca="false">IF(OR(D21="",J21=""),"",IF(D21="Buy",IF(J21&gt;0,"yes","no"),IF(D21="Sell",IF(J21&lt;0,"yes","no"),IF(ABS(J21)&lt;=$C$4,"yes","no"))))</f>
        <v/>
      </c>
    </row>
    <row r="22" customFormat="false" ht="15" hidden="false" customHeight="false" outlineLevel="0" collapsed="false">
      <c r="B22" s="27"/>
      <c r="C22" s="42"/>
      <c r="D22" s="43"/>
      <c r="E22" s="13"/>
      <c r="F22" s="13"/>
      <c r="G22" s="13"/>
      <c r="H22" s="44"/>
      <c r="I22" s="34" t="str">
        <f aca="false">IF(AND(ISNUMBER(E22),ISNUMBER(F22)),(F22+N(G22))/E22-1,"")</f>
        <v/>
      </c>
      <c r="J22" s="34" t="str">
        <f aca="false">IF(AND(ISNUMBER(I22),ISNUMBER(H22)),I22-H22,"")</f>
        <v/>
      </c>
      <c r="K22" s="28" t="str">
        <f aca="false">IF(OR(D22="",J22=""),"",IF(D22="Buy",IF(J22&gt;0,"yes","no"),IF(D22="Sell",IF(J22&lt;0,"yes","no"),IF(ABS(J22)&lt;=$C$4,"yes","no"))))</f>
        <v/>
      </c>
    </row>
    <row r="23" customFormat="false" ht="15" hidden="false" customHeight="false" outlineLevel="0" collapsed="false">
      <c r="B23" s="27"/>
      <c r="C23" s="42"/>
      <c r="D23" s="43"/>
      <c r="E23" s="13"/>
      <c r="F23" s="13"/>
      <c r="G23" s="13"/>
      <c r="H23" s="44"/>
      <c r="I23" s="34" t="str">
        <f aca="false">IF(AND(ISNUMBER(E23),ISNUMBER(F23)),(F23+N(G23))/E23-1,"")</f>
        <v/>
      </c>
      <c r="J23" s="34" t="str">
        <f aca="false">IF(AND(ISNUMBER(I23),ISNUMBER(H23)),I23-H23,"")</f>
        <v/>
      </c>
      <c r="K23" s="28" t="str">
        <f aca="false">IF(OR(D23="",J23=""),"",IF(D23="Buy",IF(J23&gt;0,"yes","no"),IF(D23="Sell",IF(J23&lt;0,"yes","no"),IF(ABS(J23)&lt;=$C$4,"yes","no"))))</f>
        <v/>
      </c>
    </row>
    <row r="24" customFormat="false" ht="15" hidden="false" customHeight="false" outlineLevel="0" collapsed="false">
      <c r="B24" s="27"/>
      <c r="C24" s="42"/>
      <c r="D24" s="43"/>
      <c r="E24" s="13"/>
      <c r="F24" s="13"/>
      <c r="G24" s="13"/>
      <c r="H24" s="44"/>
      <c r="I24" s="34" t="str">
        <f aca="false">IF(AND(ISNUMBER(E24),ISNUMBER(F24)),(F24+N(G24))/E24-1,"")</f>
        <v/>
      </c>
      <c r="J24" s="34" t="str">
        <f aca="false">IF(AND(ISNUMBER(I24),ISNUMBER(H24)),I24-H24,"")</f>
        <v/>
      </c>
      <c r="K24" s="28" t="str">
        <f aca="false">IF(OR(D24="",J24=""),"",IF(D24="Buy",IF(J24&gt;0,"yes","no"),IF(D24="Sell",IF(J24&lt;0,"yes","no"),IF(ABS(J24)&lt;=$C$4,"yes","no"))))</f>
        <v/>
      </c>
    </row>
    <row r="25" customFormat="false" ht="15" hidden="false" customHeight="false" outlineLevel="0" collapsed="false">
      <c r="B25" s="27"/>
      <c r="C25" s="42"/>
      <c r="D25" s="43"/>
      <c r="E25" s="13"/>
      <c r="F25" s="13"/>
      <c r="G25" s="13"/>
      <c r="H25" s="44"/>
      <c r="I25" s="34" t="str">
        <f aca="false">IF(AND(ISNUMBER(E25),ISNUMBER(F25)),(F25+N(G25))/E25-1,"")</f>
        <v/>
      </c>
      <c r="J25" s="34" t="str">
        <f aca="false">IF(AND(ISNUMBER(I25),ISNUMBER(H25)),I25-H25,"")</f>
        <v/>
      </c>
      <c r="K25" s="28" t="str">
        <f aca="false">IF(OR(D25="",J25=""),"",IF(D25="Buy",IF(J25&gt;0,"yes","no"),IF(D25="Sell",IF(J25&lt;0,"yes","no"),IF(ABS(J25)&lt;=$C$4,"yes","no"))))</f>
        <v/>
      </c>
    </row>
    <row r="27" customFormat="false" ht="15" hidden="false" customHeight="false" outlineLevel="0" collapsed="false">
      <c r="B27" s="9" t="s">
        <v>190</v>
      </c>
      <c r="C27" s="31" t="n">
        <f aca="false">COUNTIF(K6:K25,"yes")+COUNTIF(K6:K25,"no")</f>
        <v>0</v>
      </c>
    </row>
    <row r="28" customFormat="false" ht="15" hidden="false" customHeight="false" outlineLevel="0" collapsed="false">
      <c r="B28" s="9" t="s">
        <v>191</v>
      </c>
      <c r="C28" s="31" t="n">
        <f aca="false">COUNTIF(K6:K25,"yes")</f>
        <v>0</v>
      </c>
    </row>
    <row r="29" customFormat="false" ht="15" hidden="false" customHeight="false" outlineLevel="0" collapsed="false">
      <c r="B29" s="9" t="s">
        <v>192</v>
      </c>
      <c r="C29" s="17" t="str">
        <f aca="false">IFERROR(C28/C27,"")</f>
        <v/>
      </c>
    </row>
    <row r="30" customFormat="false" ht="15" hidden="false" customHeight="false" outlineLevel="0" collapsed="false">
      <c r="B30" s="9" t="s">
        <v>193</v>
      </c>
      <c r="C30" s="9" t="str">
        <f aca="false">COUNTIFS(D6:D25,"Buy",K6:K25,"yes")&amp;" of "&amp;(COUNTIFS(D6:D25,"Buy",K6:K25,"yes")+COUNTIFS(D6:D25,"Buy",K6:K25,"no"))</f>
        <v>0 of 0</v>
      </c>
    </row>
    <row r="31" customFormat="false" ht="15" hidden="false" customHeight="false" outlineLevel="0" collapsed="false">
      <c r="B31" s="9" t="s">
        <v>194</v>
      </c>
      <c r="C31" s="34" t="str">
        <f aca="false">IFERROR(AVERAGEIF(D6:D25,"Buy",J6:J25),"")</f>
        <v/>
      </c>
    </row>
    <row r="32" customFormat="false" ht="15" hidden="false" customHeight="false" outlineLevel="0" collapsed="false">
      <c r="B32" s="9" t="s">
        <v>195</v>
      </c>
      <c r="C32" s="34" t="str">
        <f aca="false">IFERROR(AVERAGEIF(D6:D25,"Sell",J6:J25),"")</f>
        <v/>
      </c>
    </row>
    <row r="33" customFormat="false" ht="15" hidden="false" customHeight="false" outlineLevel="0" collapsed="false">
      <c r="B33" s="9" t="s">
        <v>196</v>
      </c>
      <c r="C33" s="34" t="str">
        <f aca="false">IFERROR(AVERAGEIF(D6:D25,"Hold",J6:J25),"")</f>
        <v/>
      </c>
    </row>
    <row r="34" customFormat="false" ht="15" hidden="false" customHeight="false" outlineLevel="0" collapsed="false">
      <c r="B34" s="9" t="s">
        <v>197</v>
      </c>
      <c r="C34" s="17" t="str">
        <f aca="false">IFERROR(C31-C32,"")</f>
        <v/>
      </c>
    </row>
    <row r="35" customFormat="false" ht="15" hidden="false" customHeight="false" outlineLevel="0" collapsed="false">
      <c r="B35" s="9" t="s">
        <v>198</v>
      </c>
      <c r="C35" s="17" t="str">
        <f aca="false">IFERROR((SUMIF(D6:D25,"Buy",J6:J25)-SUMIF(D6:D25,"Sell",J6:J25))/SUMPRODUCT(((D6:D25="Buy")+(D6:D25="Sell"))*ISNUMBER(J6:J25)),"")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I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8" topLeftCell="B9" activePane="bottomRight" state="frozen"/>
      <selection pane="topLeft" activeCell="A1" activeCellId="0" sqref="A1"/>
      <selection pane="topRight" activeCell="B1" activeCellId="0" sqref="B1"/>
      <selection pane="bottomLeft" activeCell="A9" activeCellId="0" sqref="A9"/>
      <selection pane="bottomRight" activeCell="A1" activeCellId="0" sqref="A1"/>
    </sheetView>
  </sheetViews>
  <sheetFormatPr defaultColWidth="8.558593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"/>
    <col collapsed="false" customWidth="true" hidden="false" outlineLevel="0" max="3" min="3" style="0" width="13"/>
    <col collapsed="false" customWidth="true" hidden="false" outlineLevel="0" max="4" min="4" style="0" width="74"/>
    <col collapsed="false" customWidth="true" hidden="false" outlineLevel="0" max="5" min="5" style="0" width="13"/>
    <col collapsed="false" customWidth="true" hidden="false" outlineLevel="0" max="6" min="6" style="0" width="15"/>
    <col collapsed="false" customWidth="true" hidden="false" outlineLevel="0" max="7" min="7" style="0" width="13"/>
    <col collapsed="false" customWidth="true" hidden="false" outlineLevel="0" max="8" min="8" style="0" width="11"/>
    <col collapsed="false" customWidth="true" hidden="false" outlineLevel="0" max="9" min="9" style="0" width="10"/>
  </cols>
  <sheetData>
    <row r="1" customFormat="false" ht="6" hidden="false" customHeight="true" outlineLevel="0" collapsed="false"/>
    <row r="2" customFormat="false" ht="17.35" hidden="false" customHeight="false" outlineLevel="0" collapsed="false">
      <c r="B2" s="5" t="s">
        <v>199</v>
      </c>
    </row>
    <row r="3" customFormat="false" ht="15" hidden="false" customHeight="false" outlineLevel="0" collapsed="false">
      <c r="B3" s="6" t="s">
        <v>200</v>
      </c>
    </row>
    <row r="4" customFormat="false" ht="15" hidden="false" customHeight="false" outlineLevel="0" collapsed="false">
      <c r="C4" s="19" t="s">
        <v>201</v>
      </c>
      <c r="D4" s="19"/>
      <c r="E4" s="45" t="str">
        <f aca="false">IF(COUNTIF(I9:I14,"PASS")=ROWS(I9:I14),"PASS","FAIL")</f>
        <v>PASS</v>
      </c>
    </row>
    <row r="5" customFormat="false" ht="15" hidden="false" customHeight="false" outlineLevel="0" collapsed="false">
      <c r="C5" s="19" t="s">
        <v>202</v>
      </c>
      <c r="D5" s="19"/>
      <c r="E5" s="46" t="n">
        <f aca="false">ROWS(I9:I14)</f>
        <v>6</v>
      </c>
    </row>
    <row r="6" customFormat="false" ht="15" hidden="false" customHeight="false" outlineLevel="0" collapsed="false">
      <c r="C6" s="19" t="s">
        <v>203</v>
      </c>
      <c r="D6" s="19"/>
      <c r="E6" s="46" t="n">
        <f aca="false">COUNTIF(I9:I14,"PASS")</f>
        <v>6</v>
      </c>
    </row>
    <row r="7" customFormat="false" ht="15" hidden="false" customHeight="false" outlineLevel="0" collapsed="false">
      <c r="C7" s="19" t="s">
        <v>204</v>
      </c>
      <c r="D7" s="19"/>
      <c r="E7" s="46" t="n">
        <f aca="false">ROWS(I9:I14)-COUNTIF(I9:I14,"PASS")</f>
        <v>0</v>
      </c>
    </row>
    <row r="8" customFormat="false" ht="21.75" hidden="false" customHeight="true" outlineLevel="0" collapsed="false">
      <c r="B8" s="7" t="s">
        <v>205</v>
      </c>
      <c r="C8" s="8" t="s">
        <v>206</v>
      </c>
      <c r="D8" s="8" t="s">
        <v>207</v>
      </c>
      <c r="E8" s="8" t="s">
        <v>208</v>
      </c>
      <c r="F8" s="8" t="s">
        <v>209</v>
      </c>
      <c r="G8" s="8" t="s">
        <v>210</v>
      </c>
      <c r="H8" s="8" t="s">
        <v>211</v>
      </c>
      <c r="I8" s="8" t="s">
        <v>112</v>
      </c>
    </row>
    <row r="9" customFormat="false" ht="15" hidden="false" customHeight="false" outlineLevel="0" collapsed="false">
      <c r="B9" s="47" t="n">
        <v>1</v>
      </c>
      <c r="C9" s="9" t="s">
        <v>212</v>
      </c>
      <c r="D9" s="9" t="s">
        <v>213</v>
      </c>
      <c r="E9" s="48" t="s">
        <v>214</v>
      </c>
      <c r="F9" s="48" t="str">
        <f aca="false">IFERROR(IF(SUMPRODUCT(--ISERROR(Earnings_Model!D5:I96))=0,"holds","fails"),"fails")</f>
        <v>holds</v>
      </c>
      <c r="G9" s="9"/>
      <c r="H9" s="9"/>
      <c r="I9" s="45" t="str">
        <f aca="false">IFERROR(IF(SUMPRODUCT(--ISERROR(Earnings_Model!D5:I96))=0,"PASS","FAIL"),"FAIL")</f>
        <v>PASS</v>
      </c>
    </row>
    <row r="10" customFormat="false" ht="15" hidden="false" customHeight="false" outlineLevel="0" collapsed="false">
      <c r="B10" s="47" t="n">
        <v>2</v>
      </c>
      <c r="C10" s="9" t="s">
        <v>212</v>
      </c>
      <c r="D10" s="9" t="s">
        <v>215</v>
      </c>
      <c r="E10" s="48" t="s">
        <v>214</v>
      </c>
      <c r="F10" s="48" t="str">
        <f aca="false">IFERROR(IF(SUMPRODUCT(--ISERROR(Consensus_Tracker!B4:K40))=0,"holds","fails"),"fails")</f>
        <v>holds</v>
      </c>
      <c r="G10" s="9"/>
      <c r="H10" s="9"/>
      <c r="I10" s="45" t="str">
        <f aca="false">IFERROR(IF(SUMPRODUCT(--ISERROR(Consensus_Tracker!B4:K40))=0,"PASS","FAIL"),"FAIL")</f>
        <v>PASS</v>
      </c>
    </row>
    <row r="11" customFormat="false" ht="15" hidden="false" customHeight="false" outlineLevel="0" collapsed="false">
      <c r="B11" s="47" t="n">
        <v>3</v>
      </c>
      <c r="C11" s="9" t="s">
        <v>212</v>
      </c>
      <c r="D11" s="9" t="s">
        <v>216</v>
      </c>
      <c r="E11" s="48" t="s">
        <v>214</v>
      </c>
      <c r="F11" s="48" t="str">
        <f aca="false">IFERROR(IF(SUMPRODUCT(--ISERROR(Earnings_Day!B5:G45))=0,"holds","fails"),"fails")</f>
        <v>holds</v>
      </c>
      <c r="G11" s="9"/>
      <c r="H11" s="9"/>
      <c r="I11" s="45" t="str">
        <f aca="false">IFERROR(IF(SUMPRODUCT(--ISERROR(Earnings_Day!B5:G45))=0,"PASS","FAIL"),"FAIL")</f>
        <v>PASS</v>
      </c>
    </row>
    <row r="12" customFormat="false" ht="15" hidden="false" customHeight="false" outlineLevel="0" collapsed="false">
      <c r="B12" s="47" t="n">
        <v>4</v>
      </c>
      <c r="C12" s="9" t="s">
        <v>212</v>
      </c>
      <c r="D12" s="9" t="s">
        <v>217</v>
      </c>
      <c r="E12" s="48" t="s">
        <v>214</v>
      </c>
      <c r="F12" s="48" t="str">
        <f aca="false">IFERROR(IF(SUMPRODUCT(--ISERROR(Rating_Grid!B4:C20))=0,"holds","fails"),"fails")</f>
        <v>holds</v>
      </c>
      <c r="G12" s="9"/>
      <c r="H12" s="9"/>
      <c r="I12" s="45" t="str">
        <f aca="false">IFERROR(IF(SUMPRODUCT(--ISERROR(Rating_Grid!B4:C20))=0,"PASS","FAIL"),"FAIL")</f>
        <v>PASS</v>
      </c>
    </row>
    <row r="13" customFormat="false" ht="15" hidden="false" customHeight="false" outlineLevel="0" collapsed="false">
      <c r="B13" s="47" t="n">
        <v>5</v>
      </c>
      <c r="C13" s="9" t="s">
        <v>212</v>
      </c>
      <c r="D13" s="9" t="s">
        <v>218</v>
      </c>
      <c r="E13" s="48" t="s">
        <v>214</v>
      </c>
      <c r="F13" s="48" t="str">
        <f aca="false">IFERROR(IF(SUMPRODUCT(--ISERROR(Rec_Log!B4:K40))=0,"holds","fails"),"fails")</f>
        <v>holds</v>
      </c>
      <c r="G13" s="9"/>
      <c r="H13" s="9"/>
      <c r="I13" s="45" t="str">
        <f aca="false">IFERROR(IF(SUMPRODUCT(--ISERROR(Rec_Log!B4:K40))=0,"PASS","FAIL"),"FAIL")</f>
        <v>PASS</v>
      </c>
    </row>
    <row r="14" customFormat="false" ht="15" hidden="false" customHeight="false" outlineLevel="0" collapsed="false">
      <c r="B14" s="47" t="n">
        <v>6</v>
      </c>
      <c r="C14" s="9" t="s">
        <v>212</v>
      </c>
      <c r="D14" s="9" t="s">
        <v>219</v>
      </c>
      <c r="E14" s="48" t="s">
        <v>214</v>
      </c>
      <c r="F14" s="48" t="str">
        <f aca="false">IFERROR(IF(Rating_Grid!$C$7&gt;Rating_Grid!$C$8,"holds","fails"),"fails")</f>
        <v>holds</v>
      </c>
      <c r="G14" s="9"/>
      <c r="H14" s="9"/>
      <c r="I14" s="45" t="str">
        <f aca="false">IFERROR(IF(Rating_Grid!$C$7&gt;Rating_Grid!$C$8,"PASS","FAIL"),"FAIL")</f>
        <v>PASS</v>
      </c>
    </row>
  </sheetData>
  <mergeCells count="4">
    <mergeCell ref="C4:D4"/>
    <mergeCell ref="C5:D5"/>
    <mergeCell ref="C6:D6"/>
    <mergeCell ref="C7:D7"/>
  </mergeCells>
  <conditionalFormatting sqref="I9:I14">
    <cfRule type="cellIs" priority="2" operator="equal" aboveAverage="0" equalAverage="0" bottom="0" percent="0" rank="0" text="" dxfId="0">
      <formula>"FAIL"</formula>
    </cfRule>
    <cfRule type="cellIs" priority="3" operator="equal" aboveAverage="0" equalAverage="0" bottom="0" percent="0" rank="0" text="" dxfId="1">
      <formula>"PASS"</formula>
    </cfRule>
  </conditionalFormatting>
  <conditionalFormatting sqref="E4">
    <cfRule type="cellIs" priority="4" operator="equal" aboveAverage="0" equalAverage="0" bottom="0" percent="0" rank="0" text="" dxfId="0">
      <formula>"FAIL"</formula>
    </cfRule>
    <cfRule type="cellIs" priority="5" operator="equal" aboveAverage="0" equalAverage="0" bottom="0" percent="0" rank="0" text="" dxfId="1">
      <formula>"PASS"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2026-09-25T09:01:17Z</dcterms:created>
  <dc:creator>openpyxl</dc:creator>
  <dc:description/>
  <dc:language>en-US</dc:language>
  <cp:lastModifiedBy/>
  <dcterms:modified xsi:type="dcterms:W3CDTF">2026-09-25T09:01:17Z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