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3"/>
    <sheet name="Data" sheetId="2" state="visible" r:id="rId4"/>
    <sheet name="Answer" sheetId="3" state="visible" r:id="rId5"/>
    <sheet name="Text_Figur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<sst xmlns="http://schemas.openxmlformats.org/spreadsheetml/2006/main" count="199" uniqueCount="134">
  <si>
    <t xml:space="preserve">Pellmore Brands: the recruiting test</t>
  </si>
  <si>
    <t xml:space="preserve">Pellmore Brands is fictional (one segment, packaged specialty foods). All figures fictional.</t>
  </si>
  <si>
    <t xml:space="preserve">Time allowed: 2 hours for the model, then 1 hour to write a one-page pitch; then a 10-minute oral.</t>
  </si>
  <si>
    <t xml:space="preserve">Task: build FY2026E and FY2027E from the data on the Data sheet, state your assumptions, value the shares on a P/E of FY2027E EPS, round the price target to the dollar and give a rating using the firm's grid below.</t>
  </si>
  <si>
    <t xml:space="preserve">Show the calculation: every number on the Answer sheet should be a formula on your assumptions.</t>
  </si>
  <si>
    <t xml:space="preserve">Marking scheme (the firm's)</t>
  </si>
  <si>
    <t xml:space="preserve">Points</t>
  </si>
  <si>
    <t xml:space="preserve">Model mechanics</t>
  </si>
  <si>
    <t xml:space="preserve">Assumptions and their justification</t>
  </si>
  <si>
    <t xml:space="preserve">Valuation and rating consistent with the grid</t>
  </si>
  <si>
    <t xml:space="preserve">One-page pitch</t>
  </si>
  <si>
    <t xml:space="preserve">Total</t>
  </si>
  <si>
    <t xml:space="preserve">Pass mark</t>
  </si>
  <si>
    <t xml:space="preserve">The firm's rating grid (expected 12-month total return)</t>
  </si>
  <si>
    <t xml:space="preserve">Threshold</t>
  </si>
  <si>
    <t xml:space="preserve">Buy if the total return (target / price - 1 + dividend yield) is at least</t>
  </si>
  <si>
    <t xml:space="preserve">Sell if it is at most (Hold in between)</t>
  </si>
  <si>
    <t xml:space="preserve">Data given to the candidate</t>
  </si>
  <si>
    <t xml:space="preserve">$m unless stated. Fiscal years January to December.</t>
  </si>
  <si>
    <t xml:space="preserve">Line</t>
  </si>
  <si>
    <t xml:space="preserve">FY2023A</t>
  </si>
  <si>
    <t xml:space="preserve">FY2024A</t>
  </si>
  <si>
    <t xml:space="preserve">FY2025A</t>
  </si>
  <si>
    <t xml:space="preserve">Revenue</t>
  </si>
  <si>
    <t xml:space="preserve">Gross margin</t>
  </si>
  <si>
    <t xml:space="preserve">Operating expenses, % of revenue</t>
  </si>
  <si>
    <t xml:space="preserve">Diluted shares (m)</t>
  </si>
  <si>
    <t xml:space="preserve">Net interest expense, each year ($m)</t>
  </si>
  <si>
    <t xml:space="preserve">Tax rate</t>
  </si>
  <si>
    <t xml:space="preserve">Share price ($)</t>
  </si>
  <si>
    <t xml:space="preserve">Dividend per share, next 12 months ($)</t>
  </si>
  <si>
    <t xml:space="preserve">Consensus EPS FY2026E ($)</t>
  </si>
  <si>
    <t xml:space="preserve">Consensus EPS FY2027E ($)</t>
  </si>
  <si>
    <t xml:space="preserve">Answer key</t>
  </si>
  <si>
    <t xml:space="preserve">Assumptions in blue; every other number is a formula.</t>
  </si>
  <si>
    <t xml:space="preserve">Answer key assumptions</t>
  </si>
  <si>
    <t xml:space="preserve">FY2026E</t>
  </si>
  <si>
    <t xml:space="preserve">FY2027E</t>
  </si>
  <si>
    <t xml:space="preserve">Revenue growth</t>
  </si>
  <si>
    <t xml:space="preserve">Target P/E on FY2027E EPS</t>
  </si>
  <si>
    <t xml:space="preserve">Gross profit</t>
  </si>
  <si>
    <t xml:space="preserve">Operating expenses</t>
  </si>
  <si>
    <t xml:space="preserve">Operating income</t>
  </si>
  <si>
    <t xml:space="preserve">Operating margin</t>
  </si>
  <si>
    <t xml:space="preserve">Net interest</t>
  </si>
  <si>
    <t xml:space="preserve">Pretax income</t>
  </si>
  <si>
    <t xml:space="preserve">Income tax</t>
  </si>
  <si>
    <t xml:space="preserve">Net income</t>
  </si>
  <si>
    <t xml:space="preserve">EPS ($)</t>
  </si>
  <si>
    <t xml:space="preserve">Consensus EPS ($)</t>
  </si>
  <si>
    <t xml:space="preserve">Gap to consensus</t>
  </si>
  <si>
    <t xml:space="preserve">Valuation and rating</t>
  </si>
  <si>
    <t xml:space="preserve">P/E x FY2027E EPS</t>
  </si>
  <si>
    <t xml:space="preserve">Price target (rounded to the dollar)</t>
  </si>
  <si>
    <t xml:space="preserve">Upside to target</t>
  </si>
  <si>
    <t xml:space="preserve">Dividend yield</t>
  </si>
  <si>
    <t xml:space="preserve">Expected 12-month total return</t>
  </si>
  <si>
    <t xml:space="preserve">Rating on the firm's grid</t>
  </si>
  <si>
    <t xml:space="preserve">The key reading: a candidate who recommends Buy must show why the multiple or the estimates should be higher; the arithmetic says Hold.</t>
  </si>
  <si>
    <t xml:space="preserve">Text_Figures: numbers the chapters compute in their own text</t>
  </si>
  <si>
    <t xml:space="preserve">Each figure is a live formula on the model cells. Its printed value and the gap are in Checks.</t>
  </si>
  <si>
    <t xml:space="preserve">Where the text shows its arithmetic on figures it has already rounded, the formula rounds them the same way.</t>
  </si>
  <si>
    <t xml:space="preserve">Chapter</t>
  </si>
  <si>
    <t xml:space="preserve">Figure in the text</t>
  </si>
  <si>
    <t xml:space="preserve">Live value</t>
  </si>
  <si>
    <t xml:space="preserve">22</t>
  </si>
  <si>
    <t xml:space="preserve">One minus the tax rate</t>
  </si>
  <si>
    <t xml:space="preserve">Price over FY2027E EPS rounded to the cent</t>
  </si>
  <si>
    <t xml:space="preserve">Target needed for a Buy: price x 1.15 less the dividend</t>
  </si>
  <si>
    <t xml:space="preserve">One point of FY2027E gross margin, after tax, per share</t>
  </si>
  <si>
    <t xml:space="preserve">FY2027E EPS with one more point of gross margin</t>
  </si>
  <si>
    <t xml:space="preserve">FY2027E gross margin one point above the key</t>
  </si>
  <si>
    <t xml:space="preserve">Checks: every figure printed in the book against the live workbook</t>
  </si>
  <si>
    <t xml:space="preserve">Printed = the figure as printed in the book. Tolerance = half a unit of the last printed digit.</t>
  </si>
  <si>
    <t xml:space="preserve">Overall status</t>
  </si>
  <si>
    <t xml:space="preserve">Number of checks</t>
  </si>
  <si>
    <t xml:space="preserve">PASS</t>
  </si>
  <si>
    <t xml:space="preserve">FAIL</t>
  </si>
  <si>
    <t xml:space="preserve">#</t>
  </si>
  <si>
    <t xml:space="preserve">Sheet</t>
  </si>
  <si>
    <t xml:space="preserve">Figure printed in the book (or logic check)</t>
  </si>
  <si>
    <t xml:space="preserve">Printed</t>
  </si>
  <si>
    <t xml:space="preserve">Gap</t>
  </si>
  <si>
    <t xml:space="preserve">Tolerance</t>
  </si>
  <si>
    <t xml:space="preserve">Status</t>
  </si>
  <si>
    <t xml:space="preserve">Answer</t>
  </si>
  <si>
    <t xml:space="preserve">FY2023A operating income</t>
  </si>
  <si>
    <t xml:space="preserve">FY2023A operating margin</t>
  </si>
  <si>
    <t xml:space="preserve">FY2023A net income</t>
  </si>
  <si>
    <t xml:space="preserve">FY2023A EPS</t>
  </si>
  <si>
    <t xml:space="preserve">FY2024A operating income</t>
  </si>
  <si>
    <t xml:space="preserve">FY2024A operating margin</t>
  </si>
  <si>
    <t xml:space="preserve">FY2024A net income</t>
  </si>
  <si>
    <t xml:space="preserve">FY2024A EPS</t>
  </si>
  <si>
    <t xml:space="preserve">FY2025A operating income</t>
  </si>
  <si>
    <t xml:space="preserve">FY2025A operating margin</t>
  </si>
  <si>
    <t xml:space="preserve">FY2025A net income</t>
  </si>
  <si>
    <t xml:space="preserve">FY2025A EPS</t>
  </si>
  <si>
    <t xml:space="preserve">FY2026E rev</t>
  </si>
  <si>
    <t xml:space="preserve">FY2026E gp</t>
  </si>
  <si>
    <t xml:space="preserve">FY2026E opex</t>
  </si>
  <si>
    <t xml:space="preserve">FY2026E ebit</t>
  </si>
  <si>
    <t xml:space="preserve">FY2026E margin</t>
  </si>
  <si>
    <t xml:space="preserve">FY2026E ni</t>
  </si>
  <si>
    <t xml:space="preserve">FY2026E eps</t>
  </si>
  <si>
    <t xml:space="preserve">FY2026E gap</t>
  </si>
  <si>
    <t xml:space="preserve">FY2027E rev</t>
  </si>
  <si>
    <t xml:space="preserve">FY2027E gp</t>
  </si>
  <si>
    <t xml:space="preserve">FY2027E opex</t>
  </si>
  <si>
    <t xml:space="preserve">FY2027E ebit</t>
  </si>
  <si>
    <t xml:space="preserve">FY2027E margin</t>
  </si>
  <si>
    <t xml:space="preserve">FY2027E ni</t>
  </si>
  <si>
    <t xml:space="preserve">FY2027E eps</t>
  </si>
  <si>
    <t xml:space="preserve">FY2027E gap</t>
  </si>
  <si>
    <t xml:space="preserve">Price target</t>
  </si>
  <si>
    <t xml:space="preserve">Upside</t>
  </si>
  <si>
    <t xml:space="preserve">Total return</t>
  </si>
  <si>
    <t xml:space="preserve">Hold</t>
  </si>
  <si>
    <t xml:space="preserve">Instructions</t>
  </si>
  <si>
    <t xml:space="preserve">Marking: model mechanics</t>
  </si>
  <si>
    <t xml:space="preserve">Marking: assumptions</t>
  </si>
  <si>
    <t xml:space="preserve">Marking: valuation and rating</t>
  </si>
  <si>
    <t xml:space="preserve">Marking: pitch</t>
  </si>
  <si>
    <t xml:space="preserve">Marking: total</t>
  </si>
  <si>
    <t xml:space="preserve">Logic</t>
  </si>
  <si>
    <t xml:space="preserve">Revenue FY2025A equals the data given</t>
  </si>
  <si>
    <t xml:space="preserve">holds</t>
  </si>
  <si>
    <t xml:space="preserve">Text_Figures</t>
  </si>
  <si>
    <t xml:space="preserve">Ch. 22: One minus the tax rate</t>
  </si>
  <si>
    <t xml:space="preserve">Ch. 22: Price over FY2027E EPS rounded to the cent</t>
  </si>
  <si>
    <t xml:space="preserve">Ch. 22: Target needed for a Buy: price x 1.15 less the dividend</t>
  </si>
  <si>
    <t xml:space="preserve">Ch. 22: One point of FY2027E gross margin, after tax, per share</t>
  </si>
  <si>
    <t xml:space="preserve">Ch. 22: FY2027E EPS with one more point of gross margin</t>
  </si>
  <si>
    <t xml:space="preserve">Ch. 22: FY2027E gross margin one point above the key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</si>
</sst>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0"/>
    <numFmt numFmtId="166" formatCode="0%"/>
    <numFmt numFmtId="167" formatCode="\$#,##0.0;&quot;-$&quot;#,##0.0;\$0.0"/>
    <numFmt numFmtId="168" formatCode="0.0%"/>
    <numFmt numFmtId="169" formatCode="#,##0.0"/>
    <numFmt numFmtId="170" formatCode="0.00;\-0.00;0.00"/>
    <numFmt numFmtId="171" formatCode="0.0\x"/>
    <numFmt numFmtId="172" formatCode="\+0.0%;\-0.0%;0.0%"/>
    <numFmt numFmtId="173" formatCode="#,##0"/>
    <numFmt numFmtId="174" formatCode="#,##0.00"/>
    <numFmt numFmtId="175" formatCode="\$#,##0.00"/>
    <numFmt numFmtId="176" formatCode="#,##0.000"/>
    <numFmt numFmtId="177" formatCode="0.000000"/>
    <numFmt numFmtId="178" formatCode="0.000%"/>
    <numFmt numFmtId="179" formatCode="#,##0.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color rgb="FF5B6475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7D6"/>
        <bgColor rgb="FFFFFFFF"/>
      </patternFill>
    </fill>
    <fill>
      <patternFill patternType="solid">
        <fgColor rgb="FFDCE3ED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4BCC8"/>
      </left>
      <right style="thin">
        <color rgb="FFB4BCC8"/>
      </right>
      <top style="thin">
        <color rgb="FFB4BCC8"/>
      </top>
      <bottom style="thin">
        <color rgb="FFB4B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C00000"/>
      </font>
    </dxf>
    <dxf>
      <font>
        <name val="Calibri"/>
        <charset val="1"/>
        <family val="0"/>
        <b val="1"/>
        <color rgb="FF007A33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7A33"/>
      <rgbColor rgb="FF000080"/>
      <rgbColor rgb="FF808000"/>
      <rgbColor rgb="FF800080"/>
      <rgbColor rgb="FF008080"/>
      <rgbColor rgb="FFB4BCC8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DCE3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4"/>
    <col collapsed="false" customWidth="true" hidden="false" outlineLevel="0" max="4" min="3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1.5" hidden="false" customHeight="true" outlineLevel="0" collapsed="false">
      <c r="B5" s="3" t="s">
        <v>2</v>
      </c>
    </row>
    <row r="6" customFormat="false" ht="31.5" hidden="false" customHeight="true" outlineLevel="0" collapsed="false">
      <c r="B6" s="3" t="s">
        <v>3</v>
      </c>
    </row>
    <row r="7" customFormat="false" ht="31.5" hidden="false" customHeight="true" outlineLevel="0" collapsed="false">
      <c r="B7" s="3" t="s">
        <v>4</v>
      </c>
    </row>
    <row r="9" customFormat="false" ht="15" hidden="false" customHeight="false" outlineLevel="0" collapsed="false">
      <c r="B9" s="4" t="s">
        <v>5</v>
      </c>
      <c r="C9" s="5" t="s">
        <v>6</v>
      </c>
    </row>
    <row r="10" customFormat="false" ht="15" hidden="false" customHeight="false" outlineLevel="0" collapsed="false">
      <c r="B10" s="6" t="s">
        <v>7</v>
      </c>
      <c r="C10" s="7" t="n">
        <v>40</v>
      </c>
    </row>
    <row r="11" customFormat="false" ht="15" hidden="false" customHeight="false" outlineLevel="0" collapsed="false">
      <c r="B11" s="6" t="s">
        <v>8</v>
      </c>
      <c r="C11" s="7" t="n">
        <v>20</v>
      </c>
    </row>
    <row r="12" customFormat="false" ht="15" hidden="false" customHeight="false" outlineLevel="0" collapsed="false">
      <c r="B12" s="6" t="s">
        <v>9</v>
      </c>
      <c r="C12" s="7" t="n">
        <v>20</v>
      </c>
    </row>
    <row r="13" customFormat="false" ht="15" hidden="false" customHeight="false" outlineLevel="0" collapsed="false">
      <c r="B13" s="6" t="s">
        <v>10</v>
      </c>
      <c r="C13" s="7" t="n">
        <v>20</v>
      </c>
    </row>
    <row r="14" customFormat="false" ht="15" hidden="false" customHeight="false" outlineLevel="0" collapsed="false">
      <c r="B14" s="8" t="s">
        <v>11</v>
      </c>
      <c r="C14" s="9" t="n">
        <f aca="false">SUM(C10:C13)</f>
        <v>100</v>
      </c>
    </row>
    <row r="15" customFormat="false" ht="15" hidden="false" customHeight="false" outlineLevel="0" collapsed="false">
      <c r="B15" s="6" t="s">
        <v>12</v>
      </c>
      <c r="C15" s="7" t="n">
        <v>70</v>
      </c>
    </row>
    <row r="17" customFormat="false" ht="15" hidden="false" customHeight="false" outlineLevel="0" collapsed="false">
      <c r="B17" s="4" t="s">
        <v>13</v>
      </c>
      <c r="C17" s="5" t="s">
        <v>14</v>
      </c>
    </row>
    <row r="18" customFormat="false" ht="15" hidden="false" customHeight="false" outlineLevel="0" collapsed="false">
      <c r="B18" s="6" t="s">
        <v>15</v>
      </c>
      <c r="C18" s="10" t="n">
        <v>0.15</v>
      </c>
    </row>
    <row r="19" customFormat="false" ht="15" hidden="false" customHeight="false" outlineLevel="0" collapsed="false">
      <c r="B19" s="6" t="s">
        <v>16</v>
      </c>
      <c r="C19" s="10" t="n">
        <v>-0.05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5" min="3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17</v>
      </c>
    </row>
    <row r="3" customFormat="false" ht="15" hidden="false" customHeight="false" outlineLevel="0" collapsed="false">
      <c r="B3" s="2" t="s">
        <v>18</v>
      </c>
    </row>
    <row r="4" customFormat="false" ht="15" hidden="false" customHeight="false" outlineLevel="0" collapsed="false">
      <c r="B4" s="4" t="s">
        <v>19</v>
      </c>
      <c r="C4" s="5" t="s">
        <v>20</v>
      </c>
      <c r="D4" s="5" t="s">
        <v>21</v>
      </c>
      <c r="E4" s="5" t="s">
        <v>22</v>
      </c>
    </row>
    <row r="5" customFormat="false" ht="15" hidden="false" customHeight="false" outlineLevel="0" collapsed="false">
      <c r="B5" s="6" t="s">
        <v>23</v>
      </c>
      <c r="C5" s="11" t="n">
        <v>742</v>
      </c>
      <c r="D5" s="11" t="n">
        <v>781</v>
      </c>
      <c r="E5" s="11" t="n">
        <v>820</v>
      </c>
    </row>
    <row r="6" customFormat="false" ht="15" hidden="false" customHeight="false" outlineLevel="0" collapsed="false">
      <c r="B6" s="6" t="s">
        <v>24</v>
      </c>
      <c r="C6" s="12" t="n">
        <v>0.366</v>
      </c>
      <c r="D6" s="12" t="n">
        <v>0.372</v>
      </c>
      <c r="E6" s="12" t="n">
        <v>0.378</v>
      </c>
    </row>
    <row r="7" customFormat="false" ht="15" hidden="false" customHeight="false" outlineLevel="0" collapsed="false">
      <c r="B7" s="6" t="s">
        <v>25</v>
      </c>
      <c r="C7" s="12" t="n">
        <v>0.254</v>
      </c>
      <c r="D7" s="12" t="n">
        <v>0.252</v>
      </c>
      <c r="E7" s="12" t="n">
        <v>0.25</v>
      </c>
    </row>
    <row r="8" customFormat="false" ht="15" hidden="false" customHeight="false" outlineLevel="0" collapsed="false">
      <c r="B8" s="6" t="s">
        <v>26</v>
      </c>
      <c r="C8" s="13" t="n">
        <v>26.4</v>
      </c>
      <c r="D8" s="13" t="n">
        <v>26.1</v>
      </c>
      <c r="E8" s="13" t="n">
        <v>25.8</v>
      </c>
    </row>
    <row r="10" customFormat="false" ht="15" hidden="false" customHeight="false" outlineLevel="0" collapsed="false">
      <c r="B10" s="6" t="s">
        <v>27</v>
      </c>
      <c r="C10" s="11" t="n">
        <v>14</v>
      </c>
    </row>
    <row r="11" customFormat="false" ht="15" hidden="false" customHeight="false" outlineLevel="0" collapsed="false">
      <c r="B11" s="6" t="s">
        <v>28</v>
      </c>
      <c r="C11" s="10" t="n">
        <v>0.24</v>
      </c>
    </row>
    <row r="12" customFormat="false" ht="15" hidden="false" customHeight="false" outlineLevel="0" collapsed="false">
      <c r="B12" s="6" t="s">
        <v>29</v>
      </c>
      <c r="C12" s="14" t="n">
        <v>49.8</v>
      </c>
    </row>
    <row r="13" customFormat="false" ht="15" hidden="false" customHeight="false" outlineLevel="0" collapsed="false">
      <c r="B13" s="6" t="s">
        <v>30</v>
      </c>
      <c r="C13" s="14" t="n">
        <v>0.8</v>
      </c>
    </row>
    <row r="14" customFormat="false" ht="15" hidden="false" customHeight="false" outlineLevel="0" collapsed="false">
      <c r="B14" s="6" t="s">
        <v>31</v>
      </c>
      <c r="C14" s="14" t="n">
        <v>2.9</v>
      </c>
    </row>
    <row r="15" customFormat="false" ht="15" hidden="false" customHeight="false" outlineLevel="0" collapsed="false">
      <c r="B15" s="6" t="s">
        <v>32</v>
      </c>
      <c r="C15" s="14" t="n">
        <v>3.18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7" min="3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33</v>
      </c>
    </row>
    <row r="3" customFormat="false" ht="15" hidden="false" customHeight="false" outlineLevel="0" collapsed="false">
      <c r="B3" s="2" t="s">
        <v>34</v>
      </c>
    </row>
    <row r="4" customFormat="false" ht="15" hidden="false" customHeight="false" outlineLevel="0" collapsed="false">
      <c r="B4" s="15" t="s">
        <v>35</v>
      </c>
      <c r="C4" s="15" t="s">
        <v>36</v>
      </c>
      <c r="D4" s="15" t="s">
        <v>37</v>
      </c>
    </row>
    <row r="5" customFormat="false" ht="15" hidden="false" customHeight="false" outlineLevel="0" collapsed="false">
      <c r="B5" s="6" t="s">
        <v>38</v>
      </c>
      <c r="C5" s="12" t="n">
        <v>0.045</v>
      </c>
      <c r="D5" s="12" t="n">
        <v>0.05</v>
      </c>
    </row>
    <row r="6" customFormat="false" ht="15" hidden="false" customHeight="false" outlineLevel="0" collapsed="false">
      <c r="B6" s="6" t="s">
        <v>24</v>
      </c>
      <c r="C6" s="12" t="n">
        <v>0.381</v>
      </c>
      <c r="D6" s="12" t="n">
        <v>0.384</v>
      </c>
    </row>
    <row r="7" customFormat="false" ht="15" hidden="false" customHeight="false" outlineLevel="0" collapsed="false">
      <c r="B7" s="6" t="s">
        <v>25</v>
      </c>
      <c r="C7" s="12" t="n">
        <v>0.249</v>
      </c>
      <c r="D7" s="12" t="n">
        <v>0.247</v>
      </c>
    </row>
    <row r="8" customFormat="false" ht="15" hidden="false" customHeight="false" outlineLevel="0" collapsed="false">
      <c r="B8" s="6" t="s">
        <v>26</v>
      </c>
      <c r="C8" s="13" t="n">
        <v>25.5</v>
      </c>
      <c r="D8" s="13" t="n">
        <v>25.2</v>
      </c>
    </row>
    <row r="9" customFormat="false" ht="15" hidden="false" customHeight="false" outlineLevel="0" collapsed="false">
      <c r="B9" s="6" t="s">
        <v>39</v>
      </c>
      <c r="C9" s="16" t="n">
        <v>16</v>
      </c>
    </row>
    <row r="11" customFormat="false" ht="15" hidden="false" customHeight="false" outlineLevel="0" collapsed="false">
      <c r="B11" s="4" t="s">
        <v>19</v>
      </c>
      <c r="C11" s="5" t="s">
        <v>20</v>
      </c>
      <c r="D11" s="5" t="s">
        <v>21</v>
      </c>
      <c r="E11" s="5" t="s">
        <v>22</v>
      </c>
      <c r="F11" s="5" t="s">
        <v>36</v>
      </c>
      <c r="G11" s="5" t="s">
        <v>37</v>
      </c>
    </row>
    <row r="12" customFormat="false" ht="15" hidden="false" customHeight="false" outlineLevel="0" collapsed="false">
      <c r="B12" s="6" t="s">
        <v>38</v>
      </c>
      <c r="C12" s="6"/>
      <c r="D12" s="17" t="n">
        <f aca="false">D13/C13-1</f>
        <v>0.0525606469002695</v>
      </c>
      <c r="E12" s="17" t="n">
        <f aca="false">E13/D13-1</f>
        <v>0.0499359795134442</v>
      </c>
      <c r="F12" s="17" t="n">
        <f aca="false">Answer!$C$5</f>
        <v>0.045</v>
      </c>
      <c r="G12" s="17" t="n">
        <f aca="false">Answer!$D$5</f>
        <v>0.05</v>
      </c>
    </row>
    <row r="13" customFormat="false" ht="15" hidden="false" customHeight="false" outlineLevel="0" collapsed="false">
      <c r="B13" s="8" t="s">
        <v>23</v>
      </c>
      <c r="C13" s="18" t="n">
        <f aca="false">Data!$C$5</f>
        <v>742</v>
      </c>
      <c r="D13" s="18" t="n">
        <f aca="false">Data!$D$5</f>
        <v>781</v>
      </c>
      <c r="E13" s="18" t="n">
        <f aca="false">Data!$E$5</f>
        <v>820</v>
      </c>
      <c r="F13" s="18" t="n">
        <f aca="false">E13*(1+F12)</f>
        <v>856.9</v>
      </c>
      <c r="G13" s="18" t="n">
        <f aca="false">F13*(1+G12)</f>
        <v>899.745</v>
      </c>
    </row>
    <row r="14" customFormat="false" ht="15" hidden="false" customHeight="false" outlineLevel="0" collapsed="false">
      <c r="B14" s="6" t="s">
        <v>24</v>
      </c>
      <c r="C14" s="17" t="n">
        <f aca="false">Data!$C$6</f>
        <v>0.366</v>
      </c>
      <c r="D14" s="17" t="n">
        <f aca="false">Data!$D$6</f>
        <v>0.372</v>
      </c>
      <c r="E14" s="17" t="n">
        <f aca="false">Data!$E$6</f>
        <v>0.378</v>
      </c>
      <c r="F14" s="17" t="n">
        <f aca="false">Answer!$C$6</f>
        <v>0.381</v>
      </c>
      <c r="G14" s="17" t="n">
        <f aca="false">Answer!$D$6</f>
        <v>0.384</v>
      </c>
    </row>
    <row r="15" customFormat="false" ht="15" hidden="false" customHeight="false" outlineLevel="0" collapsed="false">
      <c r="B15" s="6" t="s">
        <v>40</v>
      </c>
      <c r="C15" s="19" t="n">
        <f aca="false">C13*C14</f>
        <v>271.572</v>
      </c>
      <c r="D15" s="19" t="n">
        <f aca="false">D13*D14</f>
        <v>290.532</v>
      </c>
      <c r="E15" s="19" t="n">
        <f aca="false">E13*E14</f>
        <v>309.96</v>
      </c>
      <c r="F15" s="19" t="n">
        <f aca="false">F13*F14</f>
        <v>326.4789</v>
      </c>
      <c r="G15" s="19" t="n">
        <f aca="false">G13*G14</f>
        <v>345.50208</v>
      </c>
    </row>
    <row r="16" customFormat="false" ht="15" hidden="false" customHeight="false" outlineLevel="0" collapsed="false">
      <c r="B16" s="6" t="s">
        <v>25</v>
      </c>
      <c r="C16" s="17" t="n">
        <f aca="false">Data!$C$7</f>
        <v>0.254</v>
      </c>
      <c r="D16" s="17" t="n">
        <f aca="false">Data!$D$7</f>
        <v>0.252</v>
      </c>
      <c r="E16" s="17" t="n">
        <f aca="false">Data!$E$7</f>
        <v>0.25</v>
      </c>
      <c r="F16" s="17" t="n">
        <f aca="false">Answer!$C$7</f>
        <v>0.249</v>
      </c>
      <c r="G16" s="17" t="n">
        <f aca="false">Answer!$D$7</f>
        <v>0.247</v>
      </c>
    </row>
    <row r="17" customFormat="false" ht="15" hidden="false" customHeight="false" outlineLevel="0" collapsed="false">
      <c r="B17" s="6" t="s">
        <v>41</v>
      </c>
      <c r="C17" s="19" t="n">
        <f aca="false">C13*C16</f>
        <v>188.468</v>
      </c>
      <c r="D17" s="19" t="n">
        <f aca="false">D13*D16</f>
        <v>196.812</v>
      </c>
      <c r="E17" s="19" t="n">
        <f aca="false">E13*E16</f>
        <v>205</v>
      </c>
      <c r="F17" s="19" t="n">
        <f aca="false">F13*F16</f>
        <v>213.3681</v>
      </c>
      <c r="G17" s="19" t="n">
        <f aca="false">G13*G16</f>
        <v>222.237015</v>
      </c>
    </row>
    <row r="18" customFormat="false" ht="15" hidden="false" customHeight="false" outlineLevel="0" collapsed="false">
      <c r="B18" s="8" t="s">
        <v>42</v>
      </c>
      <c r="C18" s="18" t="n">
        <f aca="false">C15-C17</f>
        <v>83.104</v>
      </c>
      <c r="D18" s="18" t="n">
        <f aca="false">D15-D17</f>
        <v>93.72</v>
      </c>
      <c r="E18" s="18" t="n">
        <f aca="false">E15-E17</f>
        <v>104.96</v>
      </c>
      <c r="F18" s="18" t="n">
        <f aca="false">F15-F17</f>
        <v>113.1108</v>
      </c>
      <c r="G18" s="18" t="n">
        <f aca="false">G15-G17</f>
        <v>123.265065</v>
      </c>
    </row>
    <row r="19" customFormat="false" ht="15" hidden="false" customHeight="false" outlineLevel="0" collapsed="false">
      <c r="B19" s="6" t="s">
        <v>43</v>
      </c>
      <c r="C19" s="17" t="n">
        <f aca="false">C18/C13</f>
        <v>0.112</v>
      </c>
      <c r="D19" s="17" t="n">
        <f aca="false">D18/D13</f>
        <v>0.12</v>
      </c>
      <c r="E19" s="17" t="n">
        <f aca="false">E18/E13</f>
        <v>0.128</v>
      </c>
      <c r="F19" s="17" t="n">
        <f aca="false">F18/F13</f>
        <v>0.132</v>
      </c>
      <c r="G19" s="17" t="n">
        <f aca="false">G18/G13</f>
        <v>0.137</v>
      </c>
    </row>
    <row r="20" customFormat="false" ht="15" hidden="false" customHeight="false" outlineLevel="0" collapsed="false">
      <c r="B20" s="6" t="s">
        <v>44</v>
      </c>
      <c r="C20" s="19" t="n">
        <f aca="false">Data!$C$10</f>
        <v>14</v>
      </c>
      <c r="D20" s="19" t="n">
        <f aca="false">Data!$C$10</f>
        <v>14</v>
      </c>
      <c r="E20" s="19" t="n">
        <f aca="false">Data!$C$10</f>
        <v>14</v>
      </c>
      <c r="F20" s="19" t="n">
        <f aca="false">Data!$C$10</f>
        <v>14</v>
      </c>
      <c r="G20" s="19" t="n">
        <f aca="false">Data!$C$10</f>
        <v>14</v>
      </c>
    </row>
    <row r="21" customFormat="false" ht="15" hidden="false" customHeight="false" outlineLevel="0" collapsed="false">
      <c r="B21" s="6" t="s">
        <v>45</v>
      </c>
      <c r="C21" s="19" t="n">
        <f aca="false">C18-C20</f>
        <v>69.104</v>
      </c>
      <c r="D21" s="19" t="n">
        <f aca="false">D18-D20</f>
        <v>79.72</v>
      </c>
      <c r="E21" s="19" t="n">
        <f aca="false">E18-E20</f>
        <v>90.96</v>
      </c>
      <c r="F21" s="19" t="n">
        <f aca="false">F18-F20</f>
        <v>99.1108</v>
      </c>
      <c r="G21" s="19" t="n">
        <f aca="false">G18-G20</f>
        <v>109.265065</v>
      </c>
    </row>
    <row r="22" customFormat="false" ht="15" hidden="false" customHeight="false" outlineLevel="0" collapsed="false">
      <c r="B22" s="6" t="s">
        <v>46</v>
      </c>
      <c r="C22" s="19" t="n">
        <f aca="false">C21*Data!$C$11</f>
        <v>16.58496</v>
      </c>
      <c r="D22" s="19" t="n">
        <f aca="false">D21*Data!$C$11</f>
        <v>19.1328</v>
      </c>
      <c r="E22" s="19" t="n">
        <f aca="false">E21*Data!$C$11</f>
        <v>21.8304</v>
      </c>
      <c r="F22" s="19" t="n">
        <f aca="false">F21*Data!$C$11</f>
        <v>23.786592</v>
      </c>
      <c r="G22" s="19" t="n">
        <f aca="false">G21*Data!$C$11</f>
        <v>26.2236156</v>
      </c>
    </row>
    <row r="23" customFormat="false" ht="15" hidden="false" customHeight="false" outlineLevel="0" collapsed="false">
      <c r="B23" s="6" t="s">
        <v>47</v>
      </c>
      <c r="C23" s="19" t="n">
        <f aca="false">C21-C22</f>
        <v>52.51904</v>
      </c>
      <c r="D23" s="19" t="n">
        <f aca="false">D21-D22</f>
        <v>60.5872</v>
      </c>
      <c r="E23" s="19" t="n">
        <f aca="false">E21-E22</f>
        <v>69.1296</v>
      </c>
      <c r="F23" s="19" t="n">
        <f aca="false">F21-F22</f>
        <v>75.324208</v>
      </c>
      <c r="G23" s="19" t="n">
        <f aca="false">G21-G22</f>
        <v>83.0414494</v>
      </c>
    </row>
    <row r="24" customFormat="false" ht="15" hidden="false" customHeight="false" outlineLevel="0" collapsed="false">
      <c r="B24" s="6" t="s">
        <v>26</v>
      </c>
      <c r="C24" s="20" t="n">
        <f aca="false">Data!$C$8</f>
        <v>26.4</v>
      </c>
      <c r="D24" s="20" t="n">
        <f aca="false">Data!$D$8</f>
        <v>26.1</v>
      </c>
      <c r="E24" s="20" t="n">
        <f aca="false">Data!$E$8</f>
        <v>25.8</v>
      </c>
      <c r="F24" s="20" t="n">
        <f aca="false">Answer!$C$8</f>
        <v>25.5</v>
      </c>
      <c r="G24" s="20" t="n">
        <f aca="false">Answer!$D$8</f>
        <v>25.2</v>
      </c>
    </row>
    <row r="25" customFormat="false" ht="15" hidden="false" customHeight="false" outlineLevel="0" collapsed="false">
      <c r="B25" s="8" t="s">
        <v>48</v>
      </c>
      <c r="C25" s="21" t="n">
        <f aca="false">C23/C24</f>
        <v>1.98935757575758</v>
      </c>
      <c r="D25" s="21" t="n">
        <f aca="false">D23/D24</f>
        <v>2.32134865900383</v>
      </c>
      <c r="E25" s="21" t="n">
        <f aca="false">E23/E24</f>
        <v>2.67944186046512</v>
      </c>
      <c r="F25" s="21" t="n">
        <f aca="false">F23/F24</f>
        <v>2.95389050980392</v>
      </c>
      <c r="G25" s="21" t="n">
        <f aca="false">G23/G24</f>
        <v>3.29529561111111</v>
      </c>
    </row>
    <row r="26" customFormat="false" ht="15" hidden="false" customHeight="false" outlineLevel="0" collapsed="false">
      <c r="B26" s="6" t="s">
        <v>49</v>
      </c>
      <c r="C26" s="6"/>
      <c r="D26" s="6"/>
      <c r="E26" s="6"/>
      <c r="F26" s="22" t="n">
        <f aca="false">Data!$C$14</f>
        <v>2.9</v>
      </c>
      <c r="G26" s="22" t="n">
        <f aca="false">Data!$C$15</f>
        <v>3.18</v>
      </c>
    </row>
    <row r="27" customFormat="false" ht="15" hidden="false" customHeight="false" outlineLevel="0" collapsed="false">
      <c r="B27" s="6" t="s">
        <v>50</v>
      </c>
      <c r="C27" s="6"/>
      <c r="D27" s="6"/>
      <c r="E27" s="6"/>
      <c r="F27" s="23" t="n">
        <f aca="false">F25/F26-1</f>
        <v>0.0185829344151456</v>
      </c>
      <c r="G27" s="23" t="n">
        <f aca="false">G25/G26-1</f>
        <v>0.0362564814814819</v>
      </c>
    </row>
    <row r="29" customFormat="false" ht="15" hidden="false" customHeight="false" outlineLevel="0" collapsed="false">
      <c r="B29" s="15" t="s">
        <v>51</v>
      </c>
      <c r="C29" s="24"/>
      <c r="D29" s="24"/>
    </row>
    <row r="30" customFormat="false" ht="15" hidden="false" customHeight="false" outlineLevel="0" collapsed="false">
      <c r="B30" s="6" t="s">
        <v>52</v>
      </c>
      <c r="C30" s="22" t="n">
        <f aca="false">$C$9*$G$25</f>
        <v>52.7247297777778</v>
      </c>
    </row>
    <row r="31" customFormat="false" ht="15" hidden="false" customHeight="false" outlineLevel="0" collapsed="false">
      <c r="B31" s="8" t="s">
        <v>53</v>
      </c>
      <c r="C31" s="25" t="n">
        <f aca="false">ROUND(C30,0)</f>
        <v>53</v>
      </c>
    </row>
    <row r="32" customFormat="false" ht="15" hidden="false" customHeight="false" outlineLevel="0" collapsed="false">
      <c r="B32" s="6" t="s">
        <v>54</v>
      </c>
      <c r="C32" s="17" t="n">
        <f aca="false">C31/Data!$C$12-1</f>
        <v>0.0642570281124499</v>
      </c>
    </row>
    <row r="33" customFormat="false" ht="15" hidden="false" customHeight="false" outlineLevel="0" collapsed="false">
      <c r="B33" s="6" t="s">
        <v>55</v>
      </c>
      <c r="C33" s="17" t="n">
        <f aca="false">Data!$C$13/Data!$C$12</f>
        <v>0.0160642570281125</v>
      </c>
    </row>
    <row r="34" customFormat="false" ht="15" hidden="false" customHeight="false" outlineLevel="0" collapsed="false">
      <c r="B34" s="6" t="s">
        <v>56</v>
      </c>
      <c r="C34" s="17" t="n">
        <f aca="false">C32+C33</f>
        <v>0.0803212851405624</v>
      </c>
    </row>
    <row r="35" customFormat="false" ht="15" hidden="false" customHeight="false" outlineLevel="0" collapsed="false">
      <c r="B35" s="8" t="s">
        <v>57</v>
      </c>
      <c r="C35" s="8" t="str">
        <f aca="false">IF(C34&gt;=Instructions!$C$18,"Buy",IF(C34&lt;=Instructions!$C$19,"Sell","Hold"))</f>
        <v>Hold</v>
      </c>
    </row>
    <row r="37" customFormat="false" ht="15" hidden="false" customHeight="false" outlineLevel="0" collapsed="false">
      <c r="B37" s="2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84"/>
    <col collapsed="false" customWidth="true" hidden="false" outlineLevel="0" max="4" min="4" style="0" width="14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59</v>
      </c>
    </row>
    <row r="3" customFormat="false" ht="15" hidden="false" customHeight="false" outlineLevel="0" collapsed="false">
      <c r="B3" s="2" t="s">
        <v>60</v>
      </c>
    </row>
    <row r="4" customFormat="false" ht="15" hidden="false" customHeight="false" outlineLevel="0" collapsed="false">
      <c r="B4" s="2" t="s">
        <v>61</v>
      </c>
    </row>
    <row r="5" customFormat="false" ht="21.75" hidden="false" customHeight="true" outlineLevel="0" collapsed="false">
      <c r="B5" s="4" t="s">
        <v>62</v>
      </c>
      <c r="C5" s="5" t="s">
        <v>63</v>
      </c>
      <c r="D5" s="5" t="s">
        <v>64</v>
      </c>
    </row>
    <row r="6" customFormat="false" ht="15" hidden="false" customHeight="false" outlineLevel="0" collapsed="false">
      <c r="B6" s="26" t="s">
        <v>65</v>
      </c>
      <c r="C6" s="6" t="s">
        <v>66</v>
      </c>
      <c r="D6" s="27" t="n">
        <f aca="false">1-Data!$C$11</f>
        <v>0.76</v>
      </c>
    </row>
    <row r="7" customFormat="false" ht="15" hidden="false" customHeight="false" outlineLevel="0" collapsed="false">
      <c r="B7" s="26" t="s">
        <v>65</v>
      </c>
      <c r="C7" s="6" t="s">
        <v>67</v>
      </c>
      <c r="D7" s="28" t="n">
        <f aca="false">Data!$C$12/ROUND(Answer!$G$25,2)</f>
        <v>15.0909090909091</v>
      </c>
    </row>
    <row r="8" customFormat="false" ht="15" hidden="false" customHeight="false" outlineLevel="0" collapsed="false">
      <c r="B8" s="26" t="s">
        <v>65</v>
      </c>
      <c r="C8" s="6" t="s">
        <v>68</v>
      </c>
      <c r="D8" s="29" t="n">
        <f aca="false">Data!$C$12*(1+Instructions!$C$18)-Data!$C$13</f>
        <v>56.47</v>
      </c>
    </row>
    <row r="9" customFormat="false" ht="15" hidden="false" customHeight="false" outlineLevel="0" collapsed="false">
      <c r="B9" s="26" t="s">
        <v>65</v>
      </c>
      <c r="C9" s="6" t="s">
        <v>69</v>
      </c>
      <c r="D9" s="29" t="n">
        <f aca="false">Answer!$G$13*0.01*$D$6/Answer!$G$24</f>
        <v>0.271351666666667</v>
      </c>
    </row>
    <row r="10" customFormat="false" ht="15" hidden="false" customHeight="false" outlineLevel="0" collapsed="false">
      <c r="B10" s="26" t="s">
        <v>65</v>
      </c>
      <c r="C10" s="6" t="s">
        <v>70</v>
      </c>
      <c r="D10" s="29" t="n">
        <f aca="false">Answer!$G$25+$D$9</f>
        <v>3.56664727777778</v>
      </c>
    </row>
    <row r="11" customFormat="false" ht="15" hidden="false" customHeight="false" outlineLevel="0" collapsed="false">
      <c r="B11" s="26" t="s">
        <v>65</v>
      </c>
      <c r="C11" s="6" t="s">
        <v>71</v>
      </c>
      <c r="D11" s="17" t="n">
        <f aca="false">Answer!$G$14+0.01</f>
        <v>0.394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3"/>
    <col collapsed="false" customWidth="true" hidden="false" outlineLevel="0" max="4" min="4" style="0" width="74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0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72</v>
      </c>
    </row>
    <row r="3" customFormat="false" ht="15" hidden="false" customHeight="false" outlineLevel="0" collapsed="false">
      <c r="B3" s="2" t="s">
        <v>73</v>
      </c>
    </row>
    <row r="4" customFormat="false" ht="15" hidden="false" customHeight="false" outlineLevel="0" collapsed="false">
      <c r="C4" s="8" t="s">
        <v>74</v>
      </c>
      <c r="D4" s="8"/>
      <c r="E4" s="30" t="str">
        <f aca="false">IF(COUNTIF(I9:I54,"PASS")=ROWS(I9:I54),"PASS","FAIL")</f>
        <v>PASS</v>
      </c>
    </row>
    <row r="5" customFormat="false" ht="15" hidden="false" customHeight="false" outlineLevel="0" collapsed="false">
      <c r="C5" s="8" t="s">
        <v>75</v>
      </c>
      <c r="D5" s="8"/>
      <c r="E5" s="9" t="n">
        <f aca="false">ROWS(I9:I54)</f>
        <v>46</v>
      </c>
    </row>
    <row r="6" customFormat="false" ht="15" hidden="false" customHeight="false" outlineLevel="0" collapsed="false">
      <c r="C6" s="8" t="s">
        <v>76</v>
      </c>
      <c r="D6" s="8"/>
      <c r="E6" s="9" t="n">
        <f aca="false">COUNTIF(I9:I54,"PASS")</f>
        <v>46</v>
      </c>
    </row>
    <row r="7" customFormat="false" ht="15" hidden="false" customHeight="false" outlineLevel="0" collapsed="false">
      <c r="C7" s="8" t="s">
        <v>77</v>
      </c>
      <c r="D7" s="8"/>
      <c r="E7" s="9" t="n">
        <f aca="false">ROWS(I9:I54)-COUNTIF(I9:I54,"PASS")</f>
        <v>0</v>
      </c>
    </row>
    <row r="8" customFormat="false" ht="21.75" hidden="false" customHeight="true" outlineLevel="0" collapsed="false">
      <c r="B8" s="4" t="s">
        <v>78</v>
      </c>
      <c r="C8" s="5" t="s">
        <v>79</v>
      </c>
      <c r="D8" s="5" t="s">
        <v>80</v>
      </c>
      <c r="E8" s="5" t="s">
        <v>81</v>
      </c>
      <c r="F8" s="5" t="s">
        <v>64</v>
      </c>
      <c r="G8" s="5" t="s">
        <v>82</v>
      </c>
      <c r="H8" s="5" t="s">
        <v>83</v>
      </c>
      <c r="I8" s="5" t="s">
        <v>84</v>
      </c>
    </row>
    <row r="9" customFormat="false" ht="15" hidden="false" customHeight="false" outlineLevel="0" collapsed="false">
      <c r="B9" s="31" t="n">
        <v>1</v>
      </c>
      <c r="C9" s="6" t="s">
        <v>85</v>
      </c>
      <c r="D9" s="6" t="s">
        <v>86</v>
      </c>
      <c r="E9" s="13" t="n">
        <v>83.1</v>
      </c>
      <c r="F9" s="32" t="n">
        <f aca="false">Answer!$C$18</f>
        <v>83.104</v>
      </c>
      <c r="G9" s="33" t="n">
        <f aca="false">IFERROR(F9-E9,"n/a")</f>
        <v>0.0040000000000191</v>
      </c>
      <c r="H9" s="34" t="n">
        <v>0.050000001</v>
      </c>
      <c r="I9" s="30" t="str">
        <f aca="false">IFERROR(IF(ABS(F9-E9)&lt;=H9,"PASS","FAIL"),"FAIL")</f>
        <v>PASS</v>
      </c>
    </row>
    <row r="10" customFormat="false" ht="15" hidden="false" customHeight="false" outlineLevel="0" collapsed="false">
      <c r="B10" s="31" t="n">
        <v>2</v>
      </c>
      <c r="C10" s="6" t="s">
        <v>85</v>
      </c>
      <c r="D10" s="6" t="s">
        <v>87</v>
      </c>
      <c r="E10" s="12" t="n">
        <v>0.112</v>
      </c>
      <c r="F10" s="35" t="n">
        <f aca="false">Answer!$C$19</f>
        <v>0.112</v>
      </c>
      <c r="G10" s="33" t="n">
        <f aca="false">IFERROR(F10-E10,"n/a")</f>
        <v>0</v>
      </c>
      <c r="H10" s="34" t="n">
        <v>0.000500001</v>
      </c>
      <c r="I10" s="30" t="str">
        <f aca="false">IFERROR(IF(ABS(F10-E10)&lt;=H10,"PASS","FAIL"),"FAIL")</f>
        <v>PASS</v>
      </c>
    </row>
    <row r="11" customFormat="false" ht="15" hidden="false" customHeight="false" outlineLevel="0" collapsed="false">
      <c r="B11" s="31" t="n">
        <v>3</v>
      </c>
      <c r="C11" s="6" t="s">
        <v>85</v>
      </c>
      <c r="D11" s="6" t="s">
        <v>88</v>
      </c>
      <c r="E11" s="13" t="n">
        <v>52.5</v>
      </c>
      <c r="F11" s="32" t="n">
        <f aca="false">Answer!$C$23</f>
        <v>52.51904</v>
      </c>
      <c r="G11" s="33" t="n">
        <f aca="false">IFERROR(F11-E11,"n/a")</f>
        <v>0.019040000000011</v>
      </c>
      <c r="H11" s="34" t="n">
        <v>0.050000001</v>
      </c>
      <c r="I11" s="30" t="str">
        <f aca="false">IFERROR(IF(ABS(F11-E11)&lt;=H11,"PASS","FAIL"),"FAIL")</f>
        <v>PASS</v>
      </c>
    </row>
    <row r="12" customFormat="false" ht="15" hidden="false" customHeight="false" outlineLevel="0" collapsed="false">
      <c r="B12" s="31" t="n">
        <v>4</v>
      </c>
      <c r="C12" s="6" t="s">
        <v>85</v>
      </c>
      <c r="D12" s="6" t="s">
        <v>89</v>
      </c>
      <c r="E12" s="36" t="n">
        <v>1.99</v>
      </c>
      <c r="F12" s="37" t="n">
        <f aca="false">Answer!$C$25</f>
        <v>1.98935757575758</v>
      </c>
      <c r="G12" s="33" t="n">
        <f aca="false">IFERROR(F12-E12,"n/a")</f>
        <v>-0.000642424242423667</v>
      </c>
      <c r="H12" s="34" t="n">
        <v>0.005000001</v>
      </c>
      <c r="I12" s="30" t="str">
        <f aca="false">IFERROR(IF(ABS(F12-E12)&lt;=H12,"PASS","FAIL"),"FAIL")</f>
        <v>PASS</v>
      </c>
    </row>
    <row r="13" customFormat="false" ht="15" hidden="false" customHeight="false" outlineLevel="0" collapsed="false">
      <c r="B13" s="31" t="n">
        <v>5</v>
      </c>
      <c r="C13" s="6" t="s">
        <v>85</v>
      </c>
      <c r="D13" s="6" t="s">
        <v>90</v>
      </c>
      <c r="E13" s="13" t="n">
        <v>93.7</v>
      </c>
      <c r="F13" s="32" t="n">
        <f aca="false">Answer!$D$18</f>
        <v>93.72</v>
      </c>
      <c r="G13" s="33" t="n">
        <f aca="false">IFERROR(F13-E13,"n/a")</f>
        <v>0.0199999999999676</v>
      </c>
      <c r="H13" s="34" t="n">
        <v>0.050000001</v>
      </c>
      <c r="I13" s="30" t="str">
        <f aca="false">IFERROR(IF(ABS(F13-E13)&lt;=H13,"PASS","FAIL"),"FAIL")</f>
        <v>PASS</v>
      </c>
    </row>
    <row r="14" customFormat="false" ht="15" hidden="false" customHeight="false" outlineLevel="0" collapsed="false">
      <c r="B14" s="31" t="n">
        <v>6</v>
      </c>
      <c r="C14" s="6" t="s">
        <v>85</v>
      </c>
      <c r="D14" s="6" t="s">
        <v>91</v>
      </c>
      <c r="E14" s="12" t="n">
        <v>0.12</v>
      </c>
      <c r="F14" s="35" t="n">
        <f aca="false">Answer!$D$19</f>
        <v>0.12</v>
      </c>
      <c r="G14" s="33" t="n">
        <f aca="false">IFERROR(F14-E14,"n/a")</f>
        <v>0</v>
      </c>
      <c r="H14" s="34" t="n">
        <v>0.000500001</v>
      </c>
      <c r="I14" s="30" t="str">
        <f aca="false">IFERROR(IF(ABS(F14-E14)&lt;=H14,"PASS","FAIL"),"FAIL")</f>
        <v>PASS</v>
      </c>
    </row>
    <row r="15" customFormat="false" ht="15" hidden="false" customHeight="false" outlineLevel="0" collapsed="false">
      <c r="B15" s="31" t="n">
        <v>7</v>
      </c>
      <c r="C15" s="6" t="s">
        <v>85</v>
      </c>
      <c r="D15" s="6" t="s">
        <v>92</v>
      </c>
      <c r="E15" s="13" t="n">
        <v>60.6</v>
      </c>
      <c r="F15" s="32" t="n">
        <f aca="false">Answer!$D$23</f>
        <v>60.5872</v>
      </c>
      <c r="G15" s="33" t="n">
        <f aca="false">IFERROR(F15-E15,"n/a")</f>
        <v>-0.0128000000000199</v>
      </c>
      <c r="H15" s="34" t="n">
        <v>0.050000001</v>
      </c>
      <c r="I15" s="30" t="str">
        <f aca="false">IFERROR(IF(ABS(F15-E15)&lt;=H15,"PASS","FAIL"),"FAIL")</f>
        <v>PASS</v>
      </c>
    </row>
    <row r="16" customFormat="false" ht="15" hidden="false" customHeight="false" outlineLevel="0" collapsed="false">
      <c r="B16" s="31" t="n">
        <v>8</v>
      </c>
      <c r="C16" s="6" t="s">
        <v>85</v>
      </c>
      <c r="D16" s="6" t="s">
        <v>93</v>
      </c>
      <c r="E16" s="36" t="n">
        <v>2.32</v>
      </c>
      <c r="F16" s="37" t="n">
        <f aca="false">Answer!$D$25</f>
        <v>2.32134865900383</v>
      </c>
      <c r="G16" s="33" t="n">
        <f aca="false">IFERROR(F16-E16,"n/a")</f>
        <v>0.00134865900383074</v>
      </c>
      <c r="H16" s="34" t="n">
        <v>0.005000001</v>
      </c>
      <c r="I16" s="30" t="str">
        <f aca="false">IFERROR(IF(ABS(F16-E16)&lt;=H16,"PASS","FAIL"),"FAIL")</f>
        <v>PASS</v>
      </c>
    </row>
    <row r="17" customFormat="false" ht="15" hidden="false" customHeight="false" outlineLevel="0" collapsed="false">
      <c r="B17" s="31" t="n">
        <v>9</v>
      </c>
      <c r="C17" s="6" t="s">
        <v>85</v>
      </c>
      <c r="D17" s="6" t="s">
        <v>94</v>
      </c>
      <c r="E17" s="13" t="n">
        <v>105</v>
      </c>
      <c r="F17" s="32" t="n">
        <f aca="false">Answer!$E$18</f>
        <v>104.96</v>
      </c>
      <c r="G17" s="33" t="n">
        <f aca="false">IFERROR(F17-E17,"n/a")</f>
        <v>-0.0400000000000205</v>
      </c>
      <c r="H17" s="34" t="n">
        <v>0.050000001</v>
      </c>
      <c r="I17" s="30" t="str">
        <f aca="false">IFERROR(IF(ABS(F17-E17)&lt;=H17,"PASS","FAIL"),"FAIL")</f>
        <v>PASS</v>
      </c>
    </row>
    <row r="18" customFormat="false" ht="15" hidden="false" customHeight="false" outlineLevel="0" collapsed="false">
      <c r="B18" s="31" t="n">
        <v>10</v>
      </c>
      <c r="C18" s="6" t="s">
        <v>85</v>
      </c>
      <c r="D18" s="6" t="s">
        <v>95</v>
      </c>
      <c r="E18" s="12" t="n">
        <v>0.128</v>
      </c>
      <c r="F18" s="35" t="n">
        <f aca="false">Answer!$E$19</f>
        <v>0.128</v>
      </c>
      <c r="G18" s="33" t="n">
        <f aca="false">IFERROR(F18-E18,"n/a")</f>
        <v>0</v>
      </c>
      <c r="H18" s="34" t="n">
        <v>0.000500001</v>
      </c>
      <c r="I18" s="30" t="str">
        <f aca="false">IFERROR(IF(ABS(F18-E18)&lt;=H18,"PASS","FAIL"),"FAIL")</f>
        <v>PASS</v>
      </c>
    </row>
    <row r="19" customFormat="false" ht="15" hidden="false" customHeight="false" outlineLevel="0" collapsed="false">
      <c r="B19" s="31" t="n">
        <v>11</v>
      </c>
      <c r="C19" s="6" t="s">
        <v>85</v>
      </c>
      <c r="D19" s="6" t="s">
        <v>96</v>
      </c>
      <c r="E19" s="13" t="n">
        <v>69.1</v>
      </c>
      <c r="F19" s="32" t="n">
        <f aca="false">Answer!$E$23</f>
        <v>69.1296</v>
      </c>
      <c r="G19" s="33" t="n">
        <f aca="false">IFERROR(F19-E19,"n/a")</f>
        <v>0.0295999999999879</v>
      </c>
      <c r="H19" s="34" t="n">
        <v>0.050000001</v>
      </c>
      <c r="I19" s="30" t="str">
        <f aca="false">IFERROR(IF(ABS(F19-E19)&lt;=H19,"PASS","FAIL"),"FAIL")</f>
        <v>PASS</v>
      </c>
    </row>
    <row r="20" customFormat="false" ht="15" hidden="false" customHeight="false" outlineLevel="0" collapsed="false">
      <c r="B20" s="31" t="n">
        <v>12</v>
      </c>
      <c r="C20" s="6" t="s">
        <v>85</v>
      </c>
      <c r="D20" s="6" t="s">
        <v>97</v>
      </c>
      <c r="E20" s="36" t="n">
        <v>2.68</v>
      </c>
      <c r="F20" s="37" t="n">
        <f aca="false">Answer!$E$25</f>
        <v>2.67944186046512</v>
      </c>
      <c r="G20" s="33" t="n">
        <f aca="false">IFERROR(F20-E20,"n/a")</f>
        <v>-0.000558139534884816</v>
      </c>
      <c r="H20" s="34" t="n">
        <v>0.005000001</v>
      </c>
      <c r="I20" s="30" t="str">
        <f aca="false">IFERROR(IF(ABS(F20-E20)&lt;=H20,"PASS","FAIL"),"FAIL")</f>
        <v>PASS</v>
      </c>
    </row>
    <row r="21" customFormat="false" ht="15" hidden="false" customHeight="false" outlineLevel="0" collapsed="false">
      <c r="B21" s="31" t="n">
        <v>13</v>
      </c>
      <c r="C21" s="6" t="s">
        <v>85</v>
      </c>
      <c r="D21" s="6" t="s">
        <v>98</v>
      </c>
      <c r="E21" s="13" t="n">
        <v>856.9</v>
      </c>
      <c r="F21" s="32" t="n">
        <f aca="false">Answer!$F$13</f>
        <v>856.9</v>
      </c>
      <c r="G21" s="33" t="n">
        <f aca="false">IFERROR(F21-E21,"n/a")</f>
        <v>0</v>
      </c>
      <c r="H21" s="34" t="n">
        <v>0.050000001</v>
      </c>
      <c r="I21" s="30" t="str">
        <f aca="false">IFERROR(IF(ABS(F21-E21)&lt;=H21,"PASS","FAIL"),"FAIL")</f>
        <v>PASS</v>
      </c>
    </row>
    <row r="22" customFormat="false" ht="15" hidden="false" customHeight="false" outlineLevel="0" collapsed="false">
      <c r="B22" s="31" t="n">
        <v>14</v>
      </c>
      <c r="C22" s="6" t="s">
        <v>85</v>
      </c>
      <c r="D22" s="6" t="s">
        <v>99</v>
      </c>
      <c r="E22" s="13" t="n">
        <v>326.5</v>
      </c>
      <c r="F22" s="32" t="n">
        <f aca="false">Answer!$F$15</f>
        <v>326.4789</v>
      </c>
      <c r="G22" s="33" t="n">
        <f aca="false">IFERROR(F22-E22,"n/a")</f>
        <v>-0.0210999999999899</v>
      </c>
      <c r="H22" s="34" t="n">
        <v>0.050000001</v>
      </c>
      <c r="I22" s="30" t="str">
        <f aca="false">IFERROR(IF(ABS(F22-E22)&lt;=H22,"PASS","FAIL"),"FAIL")</f>
        <v>PASS</v>
      </c>
    </row>
    <row r="23" customFormat="false" ht="15" hidden="false" customHeight="false" outlineLevel="0" collapsed="false">
      <c r="B23" s="31" t="n">
        <v>15</v>
      </c>
      <c r="C23" s="6" t="s">
        <v>85</v>
      </c>
      <c r="D23" s="6" t="s">
        <v>100</v>
      </c>
      <c r="E23" s="13" t="n">
        <v>213.4</v>
      </c>
      <c r="F23" s="32" t="n">
        <f aca="false">Answer!$F$17</f>
        <v>213.3681</v>
      </c>
      <c r="G23" s="33" t="n">
        <f aca="false">IFERROR(F23-E23,"n/a")</f>
        <v>-0.0319000000000074</v>
      </c>
      <c r="H23" s="34" t="n">
        <v>0.050000001</v>
      </c>
      <c r="I23" s="30" t="str">
        <f aca="false">IFERROR(IF(ABS(F23-E23)&lt;=H23,"PASS","FAIL"),"FAIL")</f>
        <v>PASS</v>
      </c>
    </row>
    <row r="24" customFormat="false" ht="15" hidden="false" customHeight="false" outlineLevel="0" collapsed="false">
      <c r="B24" s="31" t="n">
        <v>16</v>
      </c>
      <c r="C24" s="6" t="s">
        <v>85</v>
      </c>
      <c r="D24" s="6" t="s">
        <v>101</v>
      </c>
      <c r="E24" s="13" t="n">
        <v>113.1</v>
      </c>
      <c r="F24" s="32" t="n">
        <f aca="false">Answer!$F$18</f>
        <v>113.1108</v>
      </c>
      <c r="G24" s="33" t="n">
        <f aca="false">IFERROR(F24-E24,"n/a")</f>
        <v>0.0108000000000175</v>
      </c>
      <c r="H24" s="34" t="n">
        <v>0.050000001</v>
      </c>
      <c r="I24" s="30" t="str">
        <f aca="false">IFERROR(IF(ABS(F24-E24)&lt;=H24,"PASS","FAIL"),"FAIL")</f>
        <v>PASS</v>
      </c>
    </row>
    <row r="25" customFormat="false" ht="15" hidden="false" customHeight="false" outlineLevel="0" collapsed="false">
      <c r="B25" s="31" t="n">
        <v>17</v>
      </c>
      <c r="C25" s="6" t="s">
        <v>85</v>
      </c>
      <c r="D25" s="6" t="s">
        <v>102</v>
      </c>
      <c r="E25" s="12" t="n">
        <v>0.132</v>
      </c>
      <c r="F25" s="35" t="n">
        <f aca="false">Answer!$F$19</f>
        <v>0.132</v>
      </c>
      <c r="G25" s="33" t="n">
        <f aca="false">IFERROR(F25-E25,"n/a")</f>
        <v>0</v>
      </c>
      <c r="H25" s="34" t="n">
        <v>0.000500001</v>
      </c>
      <c r="I25" s="30" t="str">
        <f aca="false">IFERROR(IF(ABS(F25-E25)&lt;=H25,"PASS","FAIL"),"FAIL")</f>
        <v>PASS</v>
      </c>
    </row>
    <row r="26" customFormat="false" ht="15" hidden="false" customHeight="false" outlineLevel="0" collapsed="false">
      <c r="B26" s="31" t="n">
        <v>18</v>
      </c>
      <c r="C26" s="6" t="s">
        <v>85</v>
      </c>
      <c r="D26" s="6" t="s">
        <v>103</v>
      </c>
      <c r="E26" s="13" t="n">
        <v>75.3</v>
      </c>
      <c r="F26" s="32" t="n">
        <f aca="false">Answer!$F$23</f>
        <v>75.324208</v>
      </c>
      <c r="G26" s="33" t="n">
        <f aca="false">IFERROR(F26-E26,"n/a")</f>
        <v>0.0242080000000158</v>
      </c>
      <c r="H26" s="34" t="n">
        <v>0.050000001</v>
      </c>
      <c r="I26" s="30" t="str">
        <f aca="false">IFERROR(IF(ABS(F26-E26)&lt;=H26,"PASS","FAIL"),"FAIL")</f>
        <v>PASS</v>
      </c>
    </row>
    <row r="27" customFormat="false" ht="15" hidden="false" customHeight="false" outlineLevel="0" collapsed="false">
      <c r="B27" s="31" t="n">
        <v>19</v>
      </c>
      <c r="C27" s="6" t="s">
        <v>85</v>
      </c>
      <c r="D27" s="6" t="s">
        <v>104</v>
      </c>
      <c r="E27" s="36" t="n">
        <v>2.95</v>
      </c>
      <c r="F27" s="37" t="n">
        <f aca="false">Answer!$F$25</f>
        <v>2.95389050980392</v>
      </c>
      <c r="G27" s="33" t="n">
        <f aca="false">IFERROR(F27-E27,"n/a")</f>
        <v>0.00389050980392192</v>
      </c>
      <c r="H27" s="34" t="n">
        <v>0.005000001</v>
      </c>
      <c r="I27" s="30" t="str">
        <f aca="false">IFERROR(IF(ABS(F27-E27)&lt;=H27,"PASS","FAIL"),"FAIL")</f>
        <v>PASS</v>
      </c>
    </row>
    <row r="28" customFormat="false" ht="15" hidden="false" customHeight="false" outlineLevel="0" collapsed="false">
      <c r="B28" s="31" t="n">
        <v>20</v>
      </c>
      <c r="C28" s="6" t="s">
        <v>85</v>
      </c>
      <c r="D28" s="6" t="s">
        <v>105</v>
      </c>
      <c r="E28" s="12" t="n">
        <v>0.019</v>
      </c>
      <c r="F28" s="35" t="n">
        <f aca="false">Answer!$F$27</f>
        <v>0.0185829344151456</v>
      </c>
      <c r="G28" s="33" t="n">
        <f aca="false">IFERROR(F28-E28,"n/a")</f>
        <v>-0.00041706558485442</v>
      </c>
      <c r="H28" s="34" t="n">
        <v>0.000500001</v>
      </c>
      <c r="I28" s="30" t="str">
        <f aca="false">IFERROR(IF(ABS(F28-E28)&lt;=H28,"PASS","FAIL"),"FAIL")</f>
        <v>PASS</v>
      </c>
    </row>
    <row r="29" customFormat="false" ht="15" hidden="false" customHeight="false" outlineLevel="0" collapsed="false">
      <c r="B29" s="31" t="n">
        <v>21</v>
      </c>
      <c r="C29" s="6" t="s">
        <v>85</v>
      </c>
      <c r="D29" s="6" t="s">
        <v>106</v>
      </c>
      <c r="E29" s="13" t="n">
        <v>899.7</v>
      </c>
      <c r="F29" s="32" t="n">
        <f aca="false">Answer!$G$13</f>
        <v>899.745</v>
      </c>
      <c r="G29" s="33" t="n">
        <f aca="false">IFERROR(F29-E29,"n/a")</f>
        <v>0.0449999999999591</v>
      </c>
      <c r="H29" s="34" t="n">
        <v>0.050000001</v>
      </c>
      <c r="I29" s="30" t="str">
        <f aca="false">IFERROR(IF(ABS(F29-E29)&lt;=H29,"PASS","FAIL"),"FAIL")</f>
        <v>PASS</v>
      </c>
    </row>
    <row r="30" customFormat="false" ht="15" hidden="false" customHeight="false" outlineLevel="0" collapsed="false">
      <c r="B30" s="31" t="n">
        <v>22</v>
      </c>
      <c r="C30" s="6" t="s">
        <v>85</v>
      </c>
      <c r="D30" s="6" t="s">
        <v>107</v>
      </c>
      <c r="E30" s="13" t="n">
        <v>345.5</v>
      </c>
      <c r="F30" s="32" t="n">
        <f aca="false">Answer!$G$15</f>
        <v>345.50208</v>
      </c>
      <c r="G30" s="33" t="n">
        <f aca="false">IFERROR(F30-E30,"n/a")</f>
        <v>0.00208000000003494</v>
      </c>
      <c r="H30" s="34" t="n">
        <v>0.050000001</v>
      </c>
      <c r="I30" s="30" t="str">
        <f aca="false">IFERROR(IF(ABS(F30-E30)&lt;=H30,"PASS","FAIL"),"FAIL")</f>
        <v>PASS</v>
      </c>
    </row>
    <row r="31" customFormat="false" ht="15" hidden="false" customHeight="false" outlineLevel="0" collapsed="false">
      <c r="B31" s="31" t="n">
        <v>23</v>
      </c>
      <c r="C31" s="6" t="s">
        <v>85</v>
      </c>
      <c r="D31" s="6" t="s">
        <v>108</v>
      </c>
      <c r="E31" s="13" t="n">
        <v>222.2</v>
      </c>
      <c r="F31" s="32" t="n">
        <f aca="false">Answer!$G$17</f>
        <v>222.237015</v>
      </c>
      <c r="G31" s="33" t="n">
        <f aca="false">IFERROR(F31-E31,"n/a")</f>
        <v>0.0370149999999967</v>
      </c>
      <c r="H31" s="34" t="n">
        <v>0.050000001</v>
      </c>
      <c r="I31" s="30" t="str">
        <f aca="false">IFERROR(IF(ABS(F31-E31)&lt;=H31,"PASS","FAIL"),"FAIL")</f>
        <v>PASS</v>
      </c>
    </row>
    <row r="32" customFormat="false" ht="15" hidden="false" customHeight="false" outlineLevel="0" collapsed="false">
      <c r="B32" s="31" t="n">
        <v>24</v>
      </c>
      <c r="C32" s="6" t="s">
        <v>85</v>
      </c>
      <c r="D32" s="6" t="s">
        <v>109</v>
      </c>
      <c r="E32" s="13" t="n">
        <v>123.3</v>
      </c>
      <c r="F32" s="32" t="n">
        <f aca="false">Answer!$G$18</f>
        <v>123.265065</v>
      </c>
      <c r="G32" s="33" t="n">
        <f aca="false">IFERROR(F32-E32,"n/a")</f>
        <v>-0.0349349999999475</v>
      </c>
      <c r="H32" s="34" t="n">
        <v>0.050000001</v>
      </c>
      <c r="I32" s="30" t="str">
        <f aca="false">IFERROR(IF(ABS(F32-E32)&lt;=H32,"PASS","FAIL"),"FAIL")</f>
        <v>PASS</v>
      </c>
    </row>
    <row r="33" customFormat="false" ht="15" hidden="false" customHeight="false" outlineLevel="0" collapsed="false">
      <c r="B33" s="31" t="n">
        <v>25</v>
      </c>
      <c r="C33" s="6" t="s">
        <v>85</v>
      </c>
      <c r="D33" s="6" t="s">
        <v>110</v>
      </c>
      <c r="E33" s="12" t="n">
        <v>0.137</v>
      </c>
      <c r="F33" s="35" t="n">
        <f aca="false">Answer!$G$19</f>
        <v>0.137</v>
      </c>
      <c r="G33" s="33" t="n">
        <f aca="false">IFERROR(F33-E33,"n/a")</f>
        <v>0</v>
      </c>
      <c r="H33" s="34" t="n">
        <v>0.000500001</v>
      </c>
      <c r="I33" s="30" t="str">
        <f aca="false">IFERROR(IF(ABS(F33-E33)&lt;=H33,"PASS","FAIL"),"FAIL")</f>
        <v>PASS</v>
      </c>
    </row>
    <row r="34" customFormat="false" ht="15" hidden="false" customHeight="false" outlineLevel="0" collapsed="false">
      <c r="B34" s="31" t="n">
        <v>26</v>
      </c>
      <c r="C34" s="6" t="s">
        <v>85</v>
      </c>
      <c r="D34" s="6" t="s">
        <v>111</v>
      </c>
      <c r="E34" s="13" t="n">
        <v>83</v>
      </c>
      <c r="F34" s="32" t="n">
        <f aca="false">Answer!$G$23</f>
        <v>83.0414494</v>
      </c>
      <c r="G34" s="33" t="n">
        <f aca="false">IFERROR(F34-E34,"n/a")</f>
        <v>0.0414494000000332</v>
      </c>
      <c r="H34" s="34" t="n">
        <v>0.050000001</v>
      </c>
      <c r="I34" s="30" t="str">
        <f aca="false">IFERROR(IF(ABS(F34-E34)&lt;=H34,"PASS","FAIL"),"FAIL")</f>
        <v>PASS</v>
      </c>
    </row>
    <row r="35" customFormat="false" ht="15" hidden="false" customHeight="false" outlineLevel="0" collapsed="false">
      <c r="B35" s="31" t="n">
        <v>27</v>
      </c>
      <c r="C35" s="6" t="s">
        <v>85</v>
      </c>
      <c r="D35" s="6" t="s">
        <v>112</v>
      </c>
      <c r="E35" s="36" t="n">
        <v>3.3</v>
      </c>
      <c r="F35" s="37" t="n">
        <f aca="false">Answer!$G$25</f>
        <v>3.29529561111111</v>
      </c>
      <c r="G35" s="33" t="n">
        <f aca="false">IFERROR(F35-E35,"n/a")</f>
        <v>-0.00470438888888713</v>
      </c>
      <c r="H35" s="34" t="n">
        <v>0.005000001</v>
      </c>
      <c r="I35" s="30" t="str">
        <f aca="false">IFERROR(IF(ABS(F35-E35)&lt;=H35,"PASS","FAIL"),"FAIL")</f>
        <v>PASS</v>
      </c>
    </row>
    <row r="36" customFormat="false" ht="15" hidden="false" customHeight="false" outlineLevel="0" collapsed="false">
      <c r="B36" s="31" t="n">
        <v>28</v>
      </c>
      <c r="C36" s="6" t="s">
        <v>85</v>
      </c>
      <c r="D36" s="6" t="s">
        <v>113</v>
      </c>
      <c r="E36" s="12" t="n">
        <v>0.036</v>
      </c>
      <c r="F36" s="35" t="n">
        <f aca="false">Answer!$G$27</f>
        <v>0.0362564814814819</v>
      </c>
      <c r="G36" s="33" t="n">
        <f aca="false">IFERROR(F36-E36,"n/a")</f>
        <v>0.000256481481481864</v>
      </c>
      <c r="H36" s="34" t="n">
        <v>0.000500001</v>
      </c>
      <c r="I36" s="30" t="str">
        <f aca="false">IFERROR(IF(ABS(F36-E36)&lt;=H36,"PASS","FAIL"),"FAIL")</f>
        <v>PASS</v>
      </c>
    </row>
    <row r="37" customFormat="false" ht="15" hidden="false" customHeight="false" outlineLevel="0" collapsed="false">
      <c r="B37" s="31" t="n">
        <v>29</v>
      </c>
      <c r="C37" s="6" t="s">
        <v>85</v>
      </c>
      <c r="D37" s="6" t="s">
        <v>114</v>
      </c>
      <c r="E37" s="38" t="n">
        <v>53</v>
      </c>
      <c r="F37" s="27" t="n">
        <f aca="false">Answer!$C$31</f>
        <v>53</v>
      </c>
      <c r="G37" s="33" t="n">
        <f aca="false">IFERROR(F37-E37,"n/a")</f>
        <v>0</v>
      </c>
      <c r="H37" s="34" t="n">
        <v>0.500000001</v>
      </c>
      <c r="I37" s="30" t="str">
        <f aca="false">IFERROR(IF(ABS(F37-E37)&lt;=H37,"PASS","FAIL"),"FAIL")</f>
        <v>PASS</v>
      </c>
    </row>
    <row r="38" customFormat="false" ht="15" hidden="false" customHeight="false" outlineLevel="0" collapsed="false">
      <c r="B38" s="31" t="n">
        <v>30</v>
      </c>
      <c r="C38" s="6" t="s">
        <v>85</v>
      </c>
      <c r="D38" s="6" t="s">
        <v>115</v>
      </c>
      <c r="E38" s="12" t="n">
        <v>0.064</v>
      </c>
      <c r="F38" s="35" t="n">
        <f aca="false">Answer!$C$32</f>
        <v>0.0642570281124499</v>
      </c>
      <c r="G38" s="33" t="n">
        <f aca="false">IFERROR(F38-E38,"n/a")</f>
        <v>0.000257028112449931</v>
      </c>
      <c r="H38" s="34" t="n">
        <v>0.000500001</v>
      </c>
      <c r="I38" s="30" t="str">
        <f aca="false">IFERROR(IF(ABS(F38-E38)&lt;=H38,"PASS","FAIL"),"FAIL")</f>
        <v>PASS</v>
      </c>
    </row>
    <row r="39" customFormat="false" ht="15" hidden="false" customHeight="false" outlineLevel="0" collapsed="false">
      <c r="B39" s="31" t="n">
        <v>31</v>
      </c>
      <c r="C39" s="6" t="s">
        <v>85</v>
      </c>
      <c r="D39" s="6" t="s">
        <v>55</v>
      </c>
      <c r="E39" s="12" t="n">
        <v>0.016</v>
      </c>
      <c r="F39" s="35" t="n">
        <f aca="false">Answer!$C$33</f>
        <v>0.0160642570281125</v>
      </c>
      <c r="G39" s="33" t="n">
        <f aca="false">IFERROR(F39-E39,"n/a")</f>
        <v>6.42570281124515E-005</v>
      </c>
      <c r="H39" s="34" t="n">
        <v>0.000500001</v>
      </c>
      <c r="I39" s="30" t="str">
        <f aca="false">IFERROR(IF(ABS(F39-E39)&lt;=H39,"PASS","FAIL"),"FAIL")</f>
        <v>PASS</v>
      </c>
    </row>
    <row r="40" customFormat="false" ht="15" hidden="false" customHeight="false" outlineLevel="0" collapsed="false">
      <c r="B40" s="31" t="n">
        <v>32</v>
      </c>
      <c r="C40" s="6" t="s">
        <v>85</v>
      </c>
      <c r="D40" s="6" t="s">
        <v>116</v>
      </c>
      <c r="E40" s="12" t="n">
        <v>0.08</v>
      </c>
      <c r="F40" s="35" t="n">
        <f aca="false">Answer!$C$34</f>
        <v>0.0803212851405624</v>
      </c>
      <c r="G40" s="33" t="n">
        <f aca="false">IFERROR(F40-E40,"n/a")</f>
        <v>0.000321285140562386</v>
      </c>
      <c r="H40" s="34" t="n">
        <v>0.000500001</v>
      </c>
      <c r="I40" s="30" t="str">
        <f aca="false">IFERROR(IF(ABS(F40-E40)&lt;=H40,"PASS","FAIL"),"FAIL")</f>
        <v>PASS</v>
      </c>
    </row>
    <row r="41" customFormat="false" ht="15" hidden="false" customHeight="false" outlineLevel="0" collapsed="false">
      <c r="B41" s="31" t="n">
        <v>33</v>
      </c>
      <c r="C41" s="6" t="s">
        <v>85</v>
      </c>
      <c r="D41" s="6" t="s">
        <v>57</v>
      </c>
      <c r="E41" s="39" t="s">
        <v>117</v>
      </c>
      <c r="F41" s="40" t="str">
        <f aca="false">Answer!$C$35</f>
        <v>Hold</v>
      </c>
      <c r="G41" s="6"/>
      <c r="H41" s="6"/>
      <c r="I41" s="30" t="str">
        <f aca="false">IFERROR(IF(EXACT(F41,E41),"PASS","FAIL"),"FAIL")</f>
        <v>PASS</v>
      </c>
    </row>
    <row r="42" customFormat="false" ht="15" hidden="false" customHeight="false" outlineLevel="0" collapsed="false">
      <c r="B42" s="31" t="n">
        <v>34</v>
      </c>
      <c r="C42" s="6" t="s">
        <v>118</v>
      </c>
      <c r="D42" s="6" t="s">
        <v>119</v>
      </c>
      <c r="E42" s="38" t="n">
        <v>40</v>
      </c>
      <c r="F42" s="27" t="n">
        <f aca="false">Instructions!$C$10</f>
        <v>40</v>
      </c>
      <c r="G42" s="33" t="n">
        <f aca="false">IFERROR(F42-E42,"n/a")</f>
        <v>0</v>
      </c>
      <c r="H42" s="34" t="n">
        <v>0.500000001</v>
      </c>
      <c r="I42" s="30" t="str">
        <f aca="false">IFERROR(IF(ABS(F42-E42)&lt;=H42,"PASS","FAIL"),"FAIL")</f>
        <v>PASS</v>
      </c>
    </row>
    <row r="43" customFormat="false" ht="15" hidden="false" customHeight="false" outlineLevel="0" collapsed="false">
      <c r="B43" s="31" t="n">
        <v>35</v>
      </c>
      <c r="C43" s="6" t="s">
        <v>118</v>
      </c>
      <c r="D43" s="6" t="s">
        <v>120</v>
      </c>
      <c r="E43" s="38" t="n">
        <v>20</v>
      </c>
      <c r="F43" s="27" t="n">
        <f aca="false">Instructions!$C$11</f>
        <v>20</v>
      </c>
      <c r="G43" s="33" t="n">
        <f aca="false">IFERROR(F43-E43,"n/a")</f>
        <v>0</v>
      </c>
      <c r="H43" s="34" t="n">
        <v>0.500000001</v>
      </c>
      <c r="I43" s="30" t="str">
        <f aca="false">IFERROR(IF(ABS(F43-E43)&lt;=H43,"PASS","FAIL"),"FAIL")</f>
        <v>PASS</v>
      </c>
    </row>
    <row r="44" customFormat="false" ht="15" hidden="false" customHeight="false" outlineLevel="0" collapsed="false">
      <c r="B44" s="31" t="n">
        <v>36</v>
      </c>
      <c r="C44" s="6" t="s">
        <v>118</v>
      </c>
      <c r="D44" s="6" t="s">
        <v>121</v>
      </c>
      <c r="E44" s="38" t="n">
        <v>20</v>
      </c>
      <c r="F44" s="27" t="n">
        <f aca="false">Instructions!$C$12</f>
        <v>20</v>
      </c>
      <c r="G44" s="33" t="n">
        <f aca="false">IFERROR(F44-E44,"n/a")</f>
        <v>0</v>
      </c>
      <c r="H44" s="34" t="n">
        <v>0.500000001</v>
      </c>
      <c r="I44" s="30" t="str">
        <f aca="false">IFERROR(IF(ABS(F44-E44)&lt;=H44,"PASS","FAIL"),"FAIL")</f>
        <v>PASS</v>
      </c>
    </row>
    <row r="45" customFormat="false" ht="15" hidden="false" customHeight="false" outlineLevel="0" collapsed="false">
      <c r="B45" s="31" t="n">
        <v>37</v>
      </c>
      <c r="C45" s="6" t="s">
        <v>118</v>
      </c>
      <c r="D45" s="6" t="s">
        <v>122</v>
      </c>
      <c r="E45" s="38" t="n">
        <v>20</v>
      </c>
      <c r="F45" s="27" t="n">
        <f aca="false">Instructions!$C$13</f>
        <v>20</v>
      </c>
      <c r="G45" s="33" t="n">
        <f aca="false">IFERROR(F45-E45,"n/a")</f>
        <v>0</v>
      </c>
      <c r="H45" s="34" t="n">
        <v>0.500000001</v>
      </c>
      <c r="I45" s="30" t="str">
        <f aca="false">IFERROR(IF(ABS(F45-E45)&lt;=H45,"PASS","FAIL"),"FAIL")</f>
        <v>PASS</v>
      </c>
    </row>
    <row r="46" customFormat="false" ht="15" hidden="false" customHeight="false" outlineLevel="0" collapsed="false">
      <c r="B46" s="31" t="n">
        <v>38</v>
      </c>
      <c r="C46" s="6" t="s">
        <v>118</v>
      </c>
      <c r="D46" s="6" t="s">
        <v>123</v>
      </c>
      <c r="E46" s="38" t="n">
        <v>100</v>
      </c>
      <c r="F46" s="27" t="n">
        <f aca="false">Instructions!$C$14</f>
        <v>100</v>
      </c>
      <c r="G46" s="33" t="n">
        <f aca="false">IFERROR(F46-E46,"n/a")</f>
        <v>0</v>
      </c>
      <c r="H46" s="34" t="n">
        <v>0.500000001</v>
      </c>
      <c r="I46" s="30" t="str">
        <f aca="false">IFERROR(IF(ABS(F46-E46)&lt;=H46,"PASS","FAIL"),"FAIL")</f>
        <v>PASS</v>
      </c>
    </row>
    <row r="47" customFormat="false" ht="15" hidden="false" customHeight="false" outlineLevel="0" collapsed="false">
      <c r="B47" s="31" t="n">
        <v>39</v>
      </c>
      <c r="C47" s="6" t="s">
        <v>118</v>
      </c>
      <c r="D47" s="6" t="s">
        <v>12</v>
      </c>
      <c r="E47" s="38" t="n">
        <v>70</v>
      </c>
      <c r="F47" s="27" t="n">
        <f aca="false">Instructions!$C$15</f>
        <v>70</v>
      </c>
      <c r="G47" s="33" t="n">
        <f aca="false">IFERROR(F47-E47,"n/a")</f>
        <v>0</v>
      </c>
      <c r="H47" s="34" t="n">
        <v>0.500000001</v>
      </c>
      <c r="I47" s="30" t="str">
        <f aca="false">IFERROR(IF(ABS(F47-E47)&lt;=H47,"PASS","FAIL"),"FAIL")</f>
        <v>PASS</v>
      </c>
    </row>
    <row r="48" customFormat="false" ht="15" hidden="false" customHeight="false" outlineLevel="0" collapsed="false">
      <c r="B48" s="31" t="n">
        <v>40</v>
      </c>
      <c r="C48" s="6" t="s">
        <v>124</v>
      </c>
      <c r="D48" s="6" t="s">
        <v>125</v>
      </c>
      <c r="E48" s="40" t="s">
        <v>126</v>
      </c>
      <c r="F48" s="40" t="str">
        <f aca="false">IFERROR(IF(ABS(Answer!$E$13-Data!$E$5)&lt;0.000001,"holds","fails"),"fails")</f>
        <v>holds</v>
      </c>
      <c r="G48" s="6"/>
      <c r="H48" s="6"/>
      <c r="I48" s="30" t="str">
        <f aca="false">IFERROR(IF(ABS(Answer!$E$13-Data!$E$5)&lt;0.000001,"PASS","FAIL"),"FAIL")</f>
        <v>PASS</v>
      </c>
    </row>
    <row r="49" customFormat="false" ht="15" hidden="false" customHeight="false" outlineLevel="0" collapsed="false">
      <c r="B49" s="31" t="n">
        <v>41</v>
      </c>
      <c r="C49" s="6" t="s">
        <v>127</v>
      </c>
      <c r="D49" s="6" t="s">
        <v>128</v>
      </c>
      <c r="E49" s="36" t="n">
        <v>0.76</v>
      </c>
      <c r="F49" s="37" t="n">
        <f aca="false">Text_Figures!$D$6</f>
        <v>0.76</v>
      </c>
      <c r="G49" s="33" t="n">
        <f aca="false">IFERROR(F49-E49,"n/a")</f>
        <v>0</v>
      </c>
      <c r="H49" s="34" t="n">
        <v>0.005000001</v>
      </c>
      <c r="I49" s="30" t="str">
        <f aca="false">IFERROR(IF(ABS(F49-E49)&lt;=H49,"PASS","FAIL"),"FAIL")</f>
        <v>PASS</v>
      </c>
    </row>
    <row r="50" customFormat="false" ht="15" hidden="false" customHeight="false" outlineLevel="0" collapsed="false">
      <c r="B50" s="31" t="n">
        <v>42</v>
      </c>
      <c r="C50" s="6" t="s">
        <v>127</v>
      </c>
      <c r="D50" s="6" t="s">
        <v>129</v>
      </c>
      <c r="E50" s="13" t="n">
        <v>15.1</v>
      </c>
      <c r="F50" s="32" t="n">
        <f aca="false">Text_Figures!$D$7</f>
        <v>15.0909090909091</v>
      </c>
      <c r="G50" s="33" t="n">
        <f aca="false">IFERROR(F50-E50,"n/a")</f>
        <v>-0.00909090909090793</v>
      </c>
      <c r="H50" s="34" t="n">
        <v>0.050000001</v>
      </c>
      <c r="I50" s="30" t="str">
        <f aca="false">IFERROR(IF(ABS(F50-E50)&lt;=H50,"PASS","FAIL"),"FAIL")</f>
        <v>PASS</v>
      </c>
    </row>
    <row r="51" customFormat="false" ht="15" hidden="false" customHeight="false" outlineLevel="0" collapsed="false">
      <c r="B51" s="31" t="n">
        <v>43</v>
      </c>
      <c r="C51" s="6" t="s">
        <v>127</v>
      </c>
      <c r="D51" s="6" t="s">
        <v>130</v>
      </c>
      <c r="E51" s="36" t="n">
        <v>56.47</v>
      </c>
      <c r="F51" s="37" t="n">
        <f aca="false">Text_Figures!$D$8</f>
        <v>56.47</v>
      </c>
      <c r="G51" s="33" t="n">
        <f aca="false">IFERROR(F51-E51,"n/a")</f>
        <v>0</v>
      </c>
      <c r="H51" s="34" t="n">
        <v>0.005000001</v>
      </c>
      <c r="I51" s="30" t="str">
        <f aca="false">IFERROR(IF(ABS(F51-E51)&lt;=H51,"PASS","FAIL"),"FAIL")</f>
        <v>PASS</v>
      </c>
    </row>
    <row r="52" customFormat="false" ht="15" hidden="false" customHeight="false" outlineLevel="0" collapsed="false">
      <c r="B52" s="31" t="n">
        <v>44</v>
      </c>
      <c r="C52" s="6" t="s">
        <v>127</v>
      </c>
      <c r="D52" s="6" t="s">
        <v>131</v>
      </c>
      <c r="E52" s="36" t="n">
        <v>0.27</v>
      </c>
      <c r="F52" s="37" t="n">
        <f aca="false">Text_Figures!$D$9</f>
        <v>0.271351666666667</v>
      </c>
      <c r="G52" s="33" t="n">
        <f aca="false">IFERROR(F52-E52,"n/a")</f>
        <v>0.0013516666666667</v>
      </c>
      <c r="H52" s="34" t="n">
        <v>0.005000001</v>
      </c>
      <c r="I52" s="30" t="str">
        <f aca="false">IFERROR(IF(ABS(F52-E52)&lt;=H52,"PASS","FAIL"),"FAIL")</f>
        <v>PASS</v>
      </c>
    </row>
    <row r="53" customFormat="false" ht="15" hidden="false" customHeight="false" outlineLevel="0" collapsed="false">
      <c r="B53" s="31" t="n">
        <v>45</v>
      </c>
      <c r="C53" s="6" t="s">
        <v>127</v>
      </c>
      <c r="D53" s="6" t="s">
        <v>132</v>
      </c>
      <c r="E53" s="36" t="n">
        <v>3.57</v>
      </c>
      <c r="F53" s="37" t="n">
        <f aca="false">Text_Figures!$D$10</f>
        <v>3.56664727777778</v>
      </c>
      <c r="G53" s="33" t="n">
        <f aca="false">IFERROR(F53-E53,"n/a")</f>
        <v>-0.00335272222222027</v>
      </c>
      <c r="H53" s="34" t="n">
        <v>0.005000001</v>
      </c>
      <c r="I53" s="30" t="str">
        <f aca="false">IFERROR(IF(ABS(F53-E53)&lt;=H53,"PASS","FAIL"),"FAIL")</f>
        <v>PASS</v>
      </c>
    </row>
    <row r="54" customFormat="false" ht="15" hidden="false" customHeight="false" outlineLevel="0" collapsed="false">
      <c r="B54" s="31" t="n">
        <v>46</v>
      </c>
      <c r="C54" s="6" t="s">
        <v>127</v>
      </c>
      <c r="D54" s="6" t="s">
        <v>133</v>
      </c>
      <c r="E54" s="12" t="n">
        <v>0.394</v>
      </c>
      <c r="F54" s="35" t="n">
        <f aca="false">Text_Figures!$D$11</f>
        <v>0.394</v>
      </c>
      <c r="G54" s="33" t="n">
        <f aca="false">IFERROR(F54-E54,"n/a")</f>
        <v>0</v>
      </c>
      <c r="H54" s="34" t="n">
        <v>0.000500001</v>
      </c>
      <c r="I54" s="30" t="str">
        <f aca="false">IFERROR(IF(ABS(F54-E54)&lt;=H54,"PASS","FAIL"),"FAIL")</f>
        <v>PASS</v>
      </c>
    </row>
  </sheetData>
  <mergeCells count="4">
    <mergeCell ref="C4:D4"/>
    <mergeCell ref="C5:D5"/>
    <mergeCell ref="C6:D6"/>
    <mergeCell ref="C7:D7"/>
  </mergeCells>
  <conditionalFormatting sqref="I9:I54">
    <cfRule type="cellIs" priority="2" operator="equal" aboveAverage="0" equalAverage="0" bottom="0" percent="0" rank="0" text="" dxfId="0">
      <formula>"FAIL"</formula>
    </cfRule>
    <cfRule type="cellIs" priority="3" operator="equal" aboveAverage="0" equalAverage="0" bottom="0" percent="0" rank="0" text="" dxfId="1">
      <formula>"PASS"</formula>
    </cfRule>
  </conditionalFormatting>
  <conditionalFormatting sqref="E4">
    <cfRule type="cellIs" priority="4" operator="equal" aboveAverage="0" equalAverage="0" bottom="0" percent="0" rank="0" text="" dxfId="0">
      <formula>"FAIL"</formula>
    </cfRule>
    <cfRule type="cellIs" priority="5" operator="equal" aboveAverage="0" equalAverage="0" bottom="0" percent="0" rank="0" text="" dxfId="1">
      <formula>"PASS"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2026-09-25T09:01:16Z</dcterms:created>
  <dc:creator>openpyxl</dc:creator>
  <dc:description/>
  <dc:language>en-US</dc:language>
  <cp:lastModifiedBy/>
  <dcterms:modified xsi:type="dcterms:W3CDTF">2026-09-25T09:01:17Z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