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1 Der Fonds" sheetId="1" state="visible" r:id="rId3"/>
    <sheet name="2 Der Rueckgabebestand" sheetId="2" state="visible" r:id="rId4"/>
    <sheet name="3 Die zwoelf Monate" sheetId="3" state="visible" r:id="rId5"/>
    <sheet name="4 Das blinde Fenster" sheetId="4" state="visible" r:id="rId6"/>
    <sheet name="5 Der Euro mit 70 Cent" sheetId="5" state="visible" r:id="rId7"/>
    <sheet name="6 Die Abwertung" sheetId="6" state="visible" r:id="rId8"/>
    <sheet name="7 Cash Drag" sheetId="7" state="visible" r:id="rId9"/>
    <sheet name="8 Stresstest" sheetId="8" state="visible" r:id="rId10"/>
    <sheet name="9 Kontrollen"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<sst xmlns="http://schemas.openxmlformats.org/spreadsheetml/2006/main" count="348" uniqueCount="331">
  <si>
    <t xml:space="preserve">Der Fonds — alle Eingaben an einer Stelle</t>
  </si>
  <si>
    <t xml:space="preserve">Jede bernsteinfarbene Zelle ist eine Eingabe. Die gesetzlichen Groessen stammen aus Anhang E, die uebrigen sind illustrativ und frei ueberschreibbar. Alle Betraege in Mio EUR.</t>
  </si>
  <si>
    <t xml:space="preserve">DIE BILANZ DES FONDS</t>
  </si>
  <si>
    <t xml:space="preserve">Immobilien zum Verkehrswert</t>
  </si>
  <si>
    <t xml:space="preserve">Kapitel 8 — der Wert, den die externen Bewerter feststellen</t>
  </si>
  <si>
    <t xml:space="preserve">Fremdkapital</t>
  </si>
  <si>
    <t xml:space="preserve">Kapitel 10 — 25,0 % des Verkehrswerts</t>
  </si>
  <si>
    <t xml:space="preserve">Liquide Mittel</t>
  </si>
  <si>
    <t xml:space="preserve">Kapitel 9 — der Puffer, um den es geht</t>
  </si>
  <si>
    <t xml:space="preserve">Anteile (Mio Stueck)</t>
  </si>
  <si>
    <t xml:space="preserve">so gewaehlt, dass der Anteilwert genau 10,00 EUR betraegt</t>
  </si>
  <si>
    <t xml:space="preserve">DIE GESETZLICHEN GRENZEN (Anhang E)</t>
  </si>
  <si>
    <t xml:space="preserve">Kreditgrenze, % des Verkehrswerts</t>
  </si>
  <si>
    <t xml:space="preserve">Anhang E: "im Bereich von dreissig Prozent"</t>
  </si>
  <si>
    <t xml:space="preserve">Mindestliquiditaet, % des Fondsvermoegens</t>
  </si>
  <si>
    <t xml:space="preserve">Anhang E: "in der Groessenordnung von fuenf Prozent"</t>
  </si>
  <si>
    <t xml:space="preserve">Obergrenze Liquiditaet</t>
  </si>
  <si>
    <t xml:space="preserve">Anhang E: "knapp der Haelfte des Fondsvermoegens"</t>
  </si>
  <si>
    <t xml:space="preserve">Mindesthaltedauer, Monate</t>
  </si>
  <si>
    <t xml:space="preserve">Anhang E — Reform 2013</t>
  </si>
  <si>
    <t xml:space="preserve">Rueckgabefrist, Monate</t>
  </si>
  <si>
    <t xml:space="preserve">Anhang E — daraus wird die Warteschlange planbar</t>
  </si>
  <si>
    <t xml:space="preserve">Risikomischung je Objekt beim Erwerb</t>
  </si>
  <si>
    <t xml:space="preserve">Anhang E — nur beim Erwerb, nicht beim Verkauf</t>
  </si>
  <si>
    <t xml:space="preserve">ERTRAG UND KOSTEN, p.a.</t>
  </si>
  <si>
    <t xml:space="preserve">Netto-Mietertrag auf den Verkehrswert</t>
  </si>
  <si>
    <t xml:space="preserve">nach Bewirtschaftungskosten</t>
  </si>
  <si>
    <t xml:space="preserve">Verzinsung der liquiden Mittel</t>
  </si>
  <si>
    <t xml:space="preserve">Kapitel 9: "deutlich geringere Rendite"</t>
  </si>
  <si>
    <t xml:space="preserve">Fremdkapitalzins</t>
  </si>
  <si>
    <t xml:space="preserve">Kapitel 10</t>
  </si>
  <si>
    <t xml:space="preserve">Laufende Fondskosten auf das Fondsvermoegen</t>
  </si>
  <si>
    <t xml:space="preserve">KVG-Verguetung, Verwahrstelle, Bewerter</t>
  </si>
  <si>
    <t xml:space="preserve">Instandhaltung auf den Verkehrswert</t>
  </si>
  <si>
    <t xml:space="preserve">Kapitel 7</t>
  </si>
  <si>
    <t xml:space="preserve">ANNAHMEN ZUM LAUF</t>
  </si>
  <si>
    <t xml:space="preserve">Zeichnungen je Monat</t>
  </si>
  <si>
    <t xml:space="preserve">Mittelzufluss, ueber den der Manager nicht verfuegt</t>
  </si>
  <si>
    <t xml:space="preserve">Verkaufsdauer bis zum Mittelzufluss, Monate</t>
  </si>
  <si>
    <t xml:space="preserve">Kapitel 14 — die Laenge des blinden Fensters</t>
  </si>
  <si>
    <t xml:space="preserve">Abschlag beim erzwungenen Verkauf</t>
  </si>
  <si>
    <t xml:space="preserve">Kapitel 9: "erhebliche Abschlaege"</t>
  </si>
  <si>
    <t xml:space="preserve">ABGELEITET — keine Eingaben</t>
  </si>
  <si>
    <t xml:space="preserve">Fondsvermoegen</t>
  </si>
  <si>
    <t xml:space="preserve">Anteilwert, EUR</t>
  </si>
  <si>
    <t xml:space="preserve">Kreditquote</t>
  </si>
  <si>
    <t xml:space="preserve">Liquiditaetsquote</t>
  </si>
  <si>
    <t xml:space="preserve">Kredit-Headroom (Kapitel 10)</t>
  </si>
  <si>
    <t xml:space="preserve">Genau der Wertrueckgang, den die Kreditgrenze vertraegt. Blatt 6 zeigt, dass es zugleich die liquiditaetsguenstigste Abwertung ist.</t>
  </si>
  <si>
    <t xml:space="preserve">Immobilien + Liquiditaet</t>
  </si>
  <si>
    <t xml:space="preserve">Der Rueckgabebestand der kommenden zwoelf Monate</t>
  </si>
  <si>
    <t xml:space="preserve">Anhang E, Frage 9: "Wie ist der Rueckgabebestand ueber die kommenden zwoelf Monate verteilt?" — hier ist er. Wegen der zwoelfmonatigen Rueckgabefrist ist er heute bereits vollstaendig erklaert und in ANTEILEN fixiert, nicht in Euro.</t>
  </si>
  <si>
    <t xml:space="preserve">Monat</t>
  </si>
  <si>
    <t xml:space="preserve">Rueckgabe, Mio EUR</t>
  </si>
  <si>
    <t xml:space="preserve">Anteile, Mio</t>
  </si>
  <si>
    <t xml:space="preserve">kumuliert, Mio EUR</t>
  </si>
  <si>
    <t xml:space="preserve">kumuliert, Anteile</t>
  </si>
  <si>
    <t xml:space="preserve">% Fondsverm.</t>
  </si>
  <si>
    <t xml:space="preserve">Summe</t>
  </si>
  <si>
    <t xml:space="preserve">davon in den Monaten 1 bis 6</t>
  </si>
  <si>
    <t xml:space="preserve">Die Spitze liegt in den Monaten 3 bis 5. Bei einer Verkaufsdauer von sechs Monaten kann kein heute beschlossener Verkauf sie erreichen. Das ist das blinde Fenster von Blatt 4.</t>
  </si>
  <si>
    <t xml:space="preserve">Anteil daran</t>
  </si>
  <si>
    <t xml:space="preserve">davon in den Monaten 3 bis 5 (die Spitze)</t>
  </si>
  <si>
    <t xml:space="preserve">Liquiditaet des Fonds heute</t>
  </si>
  <si>
    <t xml:space="preserve">Rueckgaben der Monate 1 bis 6 gegen die heutige Liquiditaet</t>
  </si>
  <si>
    <t xml:space="preserve">85 Prozent der heutigen Liquiditaet gehen allein fuer das erste Halbjahr weg — und das ist der GUTE Fall, in dem alles laeuft wie geplant.</t>
  </si>
  <si>
    <t xml:space="preserve">Die zwoelf Monate, Monat fuer Monat</t>
  </si>
  <si>
    <t xml:space="preserve">Der Basisfall: keine Abwertung, keine Verkaeufe, Zeichnungen laufen weiter. Die Frage ist nur, ob der gesetzliche Boden von fuenf Prozent haelt. Alle Betraege in Mio EUR.</t>
  </si>
  <si>
    <t xml:space="preserve">Immobilien</t>
  </si>
  <si>
    <t xml:space="preserve">Fremd-kapital</t>
  </si>
  <si>
    <t xml:space="preserve">Liquiditaet Anfang</t>
  </si>
  <si>
    <t xml:space="preserve">Miet-ertrag</t>
  </si>
  <si>
    <t xml:space="preserve">Zins auf Liquiditaet</t>
  </si>
  <si>
    <t xml:space="preserve">Zins-aufwand</t>
  </si>
  <si>
    <t xml:space="preserve">Fonds-kosten</t>
  </si>
  <si>
    <t xml:space="preserve">Instand-haltung</t>
  </si>
  <si>
    <t xml:space="preserve">Zeich-nungen</t>
  </si>
  <si>
    <t xml:space="preserve">Anteilwert</t>
  </si>
  <si>
    <t xml:space="preserve">Rueckgabe</t>
  </si>
  <si>
    <t xml:space="preserve">Liquiditaet Ende</t>
  </si>
  <si>
    <t xml:space="preserve">Fonds-vermoegen</t>
  </si>
  <si>
    <t xml:space="preserve">Anteile</t>
  </si>
  <si>
    <t xml:space="preserve">Liquiditaets-quote</t>
  </si>
  <si>
    <t xml:space="preserve">5-%-Boden</t>
  </si>
  <si>
    <t xml:space="preserve">Abstand</t>
  </si>
  <si>
    <t xml:space="preserve">Tiefster Punkt der Liquiditaetsquote</t>
  </si>
  <si>
    <t xml:space="preserve">Der Boden haelt. Der tiefste Punkt liegt aber nicht im Monat der groessten Rueckgabe (Monat 4), sondern vier Monate spaeter (Monat 8): die Warteschlange leert die Kasse, und der laufende Ertrag fuellt sie langsamer, als die naechsten Raten sie weiter leeren. (Ueberarbeitet am 24.09.2026: die erste Fassung sagte "zwei Monate".)</t>
  </si>
  <si>
    <t xml:space="preserve">im Monat</t>
  </si>
  <si>
    <t xml:space="preserve">geringster Abstand zum Boden, Mio EUR</t>
  </si>
  <si>
    <t xml:space="preserve">das in Prozentpunkten des Fondsvermoegens</t>
  </si>
  <si>
    <t xml:space="preserve">Anteilwert am Ende</t>
  </si>
  <si>
    <t xml:space="preserve">Der Anteilwert steigt trotz allem, weil die Rueckgaben zum Anteilwert bezahlt werden und ihn deshalb nicht veraendern. Eine Rueckgabe verkleinert den Fonds; sie verwaessert ihn nicht.</t>
  </si>
  <si>
    <t xml:space="preserve">Anteilwert am Anfang</t>
  </si>
  <si>
    <t xml:space="preserve">Summe der Rueckgaben, Mio EUR</t>
  </si>
  <si>
    <t xml:space="preserve">Summe der Zeichnungen, Mio EUR</t>
  </si>
  <si>
    <t xml:space="preserve">Anteile am Ende, Mio</t>
  </si>
  <si>
    <t xml:space="preserve">Boden gehalten?</t>
  </si>
  <si>
    <t xml:space="preserve">Das blinde Fenster — wie viel Liquiditaet der Rueckgabebestand wirklich verlangt</t>
  </si>
  <si>
    <t xml:space="preserve">Die Rueckgabefrist gibt zwoelf Monate Vorlauf. Ein Verkauf braucht davon sechs. Was in dem Fenster dazwischen faellig wird, muss aus Mitteln bezahlt werden, die heute schon da sind. Dieses Blatt rechnet den ganzen Fonds fuer 241 verschiedene Anfangsbestaende an Liquiditaet durch und liest ab, welcher gerade noch haelt. Das Fondsvermoegen bleibt dabei konstant: mehr Liquiditaet heisst weniger Immobilien.</t>
  </si>
  <si>
    <t xml:space="preserve">Verkaufsdauer, Monate</t>
  </si>
  <si>
    <t xml:space="preserve">mit Zeichnungen, Mio EUR</t>
  </si>
  <si>
    <t xml:space="preserve">in % des Fondsverm.</t>
  </si>
  <si>
    <t xml:space="preserve">ohne Zeichnungen, Mio EUR</t>
  </si>
  <si>
    <t xml:space="preserve">Differenz, Pp</t>
  </si>
  <si>
    <t xml:space="preserve">Cash Drag darauf, Bp</t>
  </si>
  <si>
    <t xml:space="preserve">Der Fonds haelt heute</t>
  </si>
  <si>
    <t xml:space="preserve">Der gesetzliche Boden ist fuenf Prozent. Der Bestand, den dieser Rueckgabebestand tatsaechlich verlangt, ist rund dreizehn. Die Differenz ist keine Vorsicht, sondern Arithmetik.</t>
  </si>
  <si>
    <t xml:space="preserve">Ohne Zeichnungen ist der Fonds im Minus. Der Unterschied zwischen den beiden Zeilen ist Geld, ueber das der Manager nicht verfuegt.</t>
  </si>
  <si>
    <t xml:space="preserve">Gesetzlicher Boden</t>
  </si>
  <si>
    <t xml:space="preserve">Planungspuffer ueber dem Boden, mit Zeichnungen</t>
  </si>
  <si>
    <t xml:space="preserve">Cash Drag dieses Puffers, Bp p.a.</t>
  </si>
  <si>
    <t xml:space="preserve">in Mio EUR je Jahr</t>
  </si>
  <si>
    <t xml:space="preserve">RASTER — Anfang und Schrittweite (Stellgroessen, keine Fondsdaten)</t>
  </si>
  <si>
    <t xml:space="preserve">Erster Anfangsbestand im Raster, Mio EUR</t>
  </si>
  <si>
    <t xml:space="preserve">letzter Anfangsbestand im Raster (C37). Liegt die Anforderung ausserhalb, meldet Blatt 9 es.</t>
  </si>
  <si>
    <t xml:space="preserve">Schrittweite, Mio EUR (241 Zeilen)</t>
  </si>
  <si>
    <t xml:space="preserve">DAS RECHENWERK — 241 Anfangsbestaende, jeder ueber zwoelf Monate durchgerechnet</t>
  </si>
  <si>
    <t xml:space="preserve">Eine 1 bedeutet: der Fuenf-Prozent-Boden haelt in allen Monaten bis einschliesslich dieser Spalte.</t>
  </si>
  <si>
    <t xml:space="preserve">Anfangs-liquiditaet</t>
  </si>
  <si>
    <t xml:space="preserve">haelt bis M1</t>
  </si>
  <si>
    <t xml:space="preserve">haelt bis M2</t>
  </si>
  <si>
    <t xml:space="preserve">haelt bis M3</t>
  </si>
  <si>
    <t xml:space="preserve">haelt bis M4</t>
  </si>
  <si>
    <t xml:space="preserve">haelt bis M5</t>
  </si>
  <si>
    <t xml:space="preserve">haelt bis M6</t>
  </si>
  <si>
    <t xml:space="preserve">haelt bis M7</t>
  </si>
  <si>
    <t xml:space="preserve">haelt bis M8</t>
  </si>
  <si>
    <t xml:space="preserve">haelt bis M9</t>
  </si>
  <si>
    <t xml:space="preserve">haelt bis M10</t>
  </si>
  <si>
    <t xml:space="preserve">haelt bis M11</t>
  </si>
  <si>
    <t xml:space="preserve">haelt bis M12</t>
  </si>
  <si>
    <t xml:space="preserve">ohne Z. bis M1</t>
  </si>
  <si>
    <t xml:space="preserve">ohne Z. bis M2</t>
  </si>
  <si>
    <t xml:space="preserve">ohne Z. bis M3</t>
  </si>
  <si>
    <t xml:space="preserve">ohne Z. bis M4</t>
  </si>
  <si>
    <t xml:space="preserve">ohne Z. bis M5</t>
  </si>
  <si>
    <t xml:space="preserve">ohne Z. bis M6</t>
  </si>
  <si>
    <t xml:space="preserve">ohne Z. bis M7</t>
  </si>
  <si>
    <t xml:space="preserve">ohne Z. bis M8</t>
  </si>
  <si>
    <t xml:space="preserve">ohne Z. bis M9</t>
  </si>
  <si>
    <t xml:space="preserve">ohne Z. bis M10</t>
  </si>
  <si>
    <t xml:space="preserve">ohne Z. bis M11</t>
  </si>
  <si>
    <t xml:space="preserve">ohne Z. bis M12</t>
  </si>
  <si>
    <t xml:space="preserve">Der Euro, der siebzig Cent bringt</t>
  </si>
  <si>
    <t xml:space="preserve">Kapitel 9 sagt, der Manager muesse notfalls Objekte verkaufen. Anhang E sagt, der Kredit duerfe dreissig Prozent des Verkehrswerts nicht ueberschreiten. Zusammen heissen die beiden Saetze etwas, das keiner von ihnen allein sagt: Wer an der Kreditgrenze verkauft, muss anteilig tilgen — und behaelt nur den Rest.</t>
  </si>
  <si>
    <t xml:space="preserve">DIE ARITHMETIK</t>
  </si>
  <si>
    <t xml:space="preserve">Verkauf zum Verkehrswert, Mio EUR</t>
  </si>
  <si>
    <t xml:space="preserve">frei waehlbar</t>
  </si>
  <si>
    <t xml:space="preserve">Kreditquote vor dem Verkauf</t>
  </si>
  <si>
    <t xml:space="preserve">frei waehlbar — probieren Sie 0,25 und 0,30</t>
  </si>
  <si>
    <t xml:space="preserve">Verkehrswert vor dem Verkauf</t>
  </si>
  <si>
    <t xml:space="preserve">Fremdkapital vor dem Verkauf</t>
  </si>
  <si>
    <t xml:space="preserve">Verkehrswert nach dem Verkauf</t>
  </si>
  <si>
    <t xml:space="preserve">Hoechstzulaessiges Fremdkapital danach</t>
  </si>
  <si>
    <t xml:space="preserve">Zwangstilgung</t>
  </si>
  <si>
    <t xml:space="preserve">Nutzbarer Erloes</t>
  </si>
  <si>
    <t xml:space="preserve">je Euro Verkauf</t>
  </si>
  <si>
    <t xml:space="preserve">An der Grenze: 1 - 30 % = 0,70. Unter der Grenze: 1,00, bis die Grenze erreicht ist.</t>
  </si>
  <si>
    <t xml:space="preserve">Fuer 100 Mio nutzbare Liquiditaet zu verkaufen</t>
  </si>
  <si>
    <t xml:space="preserve">DIE GANZE KURVE</t>
  </si>
  <si>
    <t xml:space="preserve">Kreditquote vorher</t>
  </si>
  <si>
    <t xml:space="preserve">Zwangstilgung bei 100 Mio Verkauf</t>
  </si>
  <si>
    <t xml:space="preserve">nutzbar je Euro</t>
  </si>
  <si>
    <t xml:space="preserve">fuer 100 Mio zu verkaufen</t>
  </si>
  <si>
    <t xml:space="preserve">Unterhalb der Grenze bringt jeder Euro einen Euro. Sobald der Verkauf die Bemessungsgrundlage so weit verkleinert, dass die Grenze reisst, bricht der Ertrag auf siebzig Cent ein — und zwar unabhaengig davon, wie gross der Verkauf ist.</t>
  </si>
  <si>
    <t xml:space="preserve">Bei einer Kreditquote von vierzig Prozent ist der nutzbare Erloes NEGATIV: der Verkauf verkleinert die Bemessungsgrundlage so stark, dass die Zwangstilgung den Erloes uebersteigt. Ein Fonds in diesem Zustand kann sich nicht mehr durch Verkaufen aus einer Liquiditaetsklemme befreien. Deshalb ist die dreissig-Prozent-Grenze fuer Publikumsfonds keine Schikane.</t>
  </si>
  <si>
    <t xml:space="preserve">Kreditquote des Fonds heute</t>
  </si>
  <si>
    <t xml:space="preserve">Verkauf, ab dem die Grenze reisst, Mio EUR</t>
  </si>
  <si>
    <t xml:space="preserve">Bis zu diesem Verkaufsvolumen bringt jeder Euro einen Euro. Darueber hinaus siebzig Cent. Der Rueckgabebestand liegt darunter — aber nur, solange die Bewertung haelt.</t>
  </si>
  <si>
    <t xml:space="preserve">als Anteil des Portfolios</t>
  </si>
  <si>
    <t xml:space="preserve">Rueckgabebestand der naechsten zwoelf Monate</t>
  </si>
  <si>
    <t xml:space="preserve">Die Abwertung, die dem Fonds Liquiditaet BRINGT</t>
  </si>
  <si>
    <t xml:space="preserve">Kapitel 9 beschreibt die Abwaertsspirale: fallende Werte, mehr Rueckgaben, Notverkaeufe. Fuer den deutschen offenen Publikumsfonds fehlt in dieser Erzaehlung ein Schritt. Die Rueckgabe ist zwoelf Monate im Voraus in ANTEILEN erklaert; bezahlt wird sie zum Anteilwert am Zahltag. Faellt der Wert, wird die Warteschlange billiger. Das Raster geht in Sechzigsteln, damit der Kredit-Headroom und die Nullstelle exakt darauf liegen.</t>
  </si>
  <si>
    <t xml:space="preserve">Abwertung</t>
  </si>
  <si>
    <t xml:space="preserve">Verkehrs-wert</t>
  </si>
  <si>
    <t xml:space="preserve">Kredit-quote</t>
  </si>
  <si>
    <t xml:space="preserve">Anteil-wert</t>
  </si>
  <si>
    <t xml:space="preserve">Kosten der Warteschlange</t>
  </si>
  <si>
    <t xml:space="preserve">Ersparnis</t>
  </si>
  <si>
    <t xml:space="preserve">Zwangs-tilgung</t>
  </si>
  <si>
    <t xml:space="preserve">netto</t>
  </si>
  <si>
    <t xml:space="preserve">Kredit-Headroom (Kapitel 10): (Grenze - Kreditquote) / Grenze</t>
  </si>
  <si>
    <t xml:space="preserve">Der Punkt, an dem die Kreditgrenze zu binden beginnt, ist zugleich der Punkt, an dem die Abwertung dem Fonds am meisten Liquiditaet bringt. Kapitel 10 rechnet diese Zahl als Solvenzgroesse aus. Kapitel 9 braucht sie als Liquiditaetsgroesse. Das Buch stellt sie nie nebeneinander.</t>
  </si>
  <si>
    <t xml:space="preserve">Abwertung mit dem groessten Netto-Nutzen im Raster</t>
  </si>
  <si>
    <t xml:space="preserve">Sind die beiden Zeilen gleich?</t>
  </si>
  <si>
    <t xml:space="preserve">Groesster Netto-Nutzen, Mio EUR</t>
  </si>
  <si>
    <t xml:space="preserve">Nullstelle, geschlossen: (Kreditquote - Grenze) / (Warteschlange/Fondsverm. - Grenze)</t>
  </si>
  <si>
    <t xml:space="preserve">Bis zu einem Drittel Wertverlust spart die Abwertung an der Warteschlange mehr, als sie an Zwangstilgung kostet. Das ist keine Beruhigung — der Anteil verliert dort 38 Prozent seines Werts. Es heisst nur: die Bewertungskrise und die Liquiditaetskrise sind nicht dasselbe Ereignis, und wer sie verwechselt, sichert sich gegen das falsche ab.</t>
  </si>
  <si>
    <t xml:space="preserve">Netto-Nutzen genau dort, Mio EUR</t>
  </si>
  <si>
    <t xml:space="preserve">Anteilwert dort, EUR</t>
  </si>
  <si>
    <t xml:space="preserve">Anteilwert heute</t>
  </si>
  <si>
    <t xml:space="preserve">Wertverlust je Anteil dort</t>
  </si>
  <si>
    <t xml:space="preserve">Cash Drag — der Preis der Sicherheit, in Basispunkten</t>
  </si>
  <si>
    <t xml:space="preserve">Kapitel 9: "Es hilft, den Cash Drag als konkrete Rechengroesse zu begreifen" und "der Manager kann benennen, welchen jaehrlichen Renditeverzicht er fuer welches Mass an Liquiditaetssicherheit einkauft". Das Buch nennt ihn nie. Hier ist er, ueber die ganze gesetzlich zulaessige Spannweite.</t>
  </si>
  <si>
    <t xml:space="preserve">Immobilien, Mio</t>
  </si>
  <si>
    <t xml:space="preserve">Drag, Bp p.a.</t>
  </si>
  <si>
    <t xml:space="preserve">Drag, Mio EUR p.a.</t>
  </si>
  <si>
    <t xml:space="preserve">Bemerkung</t>
  </si>
  <si>
    <t xml:space="preserve">gesetzlicher Boden</t>
  </si>
  <si>
    <t xml:space="preserve">der Fonds heute</t>
  </si>
  <si>
    <t xml:space="preserve">gesetzliche Obergrenze</t>
  </si>
  <si>
    <t xml:space="preserve">Spannweite Boden bis Obergrenze, Bp p.a.</t>
  </si>
  <si>
    <t xml:space="preserve">Die gesetzliche Spannweite allein ist fast einen ganzen Prozentpunkt Jahresrendite wert. Wo in dieser Spannweite ein Fonds steht, ist keine technische, sondern eine Renditeentscheidung.</t>
  </si>
  <si>
    <t xml:space="preserve">Der Fonds heute, Bp p.a.</t>
  </si>
  <si>
    <t xml:space="preserve">Der gesetzliche Boden allein, Bp p.a.</t>
  </si>
  <si>
    <t xml:space="preserve">Der Planungspuffer daher, Bp p.a.</t>
  </si>
  <si>
    <t xml:space="preserve">RECHNET SICH DER PUFFER?  Kosten je Jahr gegen den Schaden eines Notverkaufs</t>
  </si>
  <si>
    <t xml:space="preserve">DREI LESARTEN DERSELBEN LUECKE</t>
  </si>
  <si>
    <t xml:space="preserve">Liquiditaetsluecke im Stressfall, Mio EUR</t>
  </si>
  <si>
    <t xml:space="preserve">Lesart</t>
  </si>
  <si>
    <t xml:space="preserve">zu verkaufen</t>
  </si>
  <si>
    <t xml:space="preserve">Schaden</t>
  </si>
  <si>
    <t xml:space="preserve">einmal in ... Jahren</t>
  </si>
  <si>
    <t xml:space="preserve">Erstausgabe: 70 Cent, ohne Abschlag auf den Erloes</t>
  </si>
  <si>
    <t xml:space="preserve">Zu verkaufen, um die Luecke zu decken: Abschlag mindert den Erloes, Zwangstilgung nur jenseits der Kreditgrenze</t>
  </si>
  <si>
    <t xml:space="preserve">Heutige Kreditquote (Blatt 1)</t>
  </si>
  <si>
    <t xml:space="preserve">Schaden je Ereignis, Mio EUR (Abschlag auf das Verkaufte)</t>
  </si>
  <si>
    <t xml:space="preserve">An der Kreditgrenze</t>
  </si>
  <si>
    <t xml:space="preserve">Kreditquote im Zeitpunkt des Notverkaufs</t>
  </si>
  <si>
    <t xml:space="preserve">heute 25 % (Blatt 1); 30 % = an der Grenze</t>
  </si>
  <si>
    <t xml:space="preserve">Puffer ueber dem Boden, Pp</t>
  </si>
  <si>
    <t xml:space="preserve">Kosten, Mio EUR p.a.</t>
  </si>
  <si>
    <t xml:space="preserve">Break-even-Wahrscheinlichkeit p.a.</t>
  </si>
  <si>
    <t xml:space="preserve">Der Puffer des Fonds ueber dem Boden</t>
  </si>
  <si>
    <t xml:space="preserve">Der Puffer des Fonds rechnet sich, wenn eine Belastungsphase dieser Groesse haeufiger eintritt als einmal in gut drei Jahren (Notverkauf bei der heutigen Kreditquote von 25 %) bis knapp fuenf Jahren (Notverkauf an der Kreditgrenze). Ob sie das tut, ist eine Frage an die Geschichte des Produkts, nicht an dieses Blatt. Ueberarbeitet am 24.09.2026: die erste Fassung nannte "gut vier Jahre" — sie wandte die Siebzig-Cent-Regel auf einen Fonds an, der erst ab 166,67 Mio Verkauf an die Grenze stoesst, und liess den Abschlag den Erloes nicht mindern.</t>
  </si>
  <si>
    <t xml:space="preserve">Break-even-Wahrscheinlichkeit dafuer</t>
  </si>
  <si>
    <t xml:space="preserve">Der Liquiditaetsstresstest, in den drei Schritten aus Kapitel 9</t>
  </si>
  <si>
    <t xml:space="preserve">Kapitel 9 beschreibt das Verfahren genau: ein Szenario mit konkreten Annahmen definieren, dem Bedarf die verfuegbaren Mittel gegenueberstellen, ermitteln ob und ab wann eine Luecke entsteht. Es fuehrt es nie aus. Hier ist es ausgefuehrt — ohne Verkaeufe, denn die Frage lautet, was der Fonds ohne Notverkauf traegt.</t>
  </si>
  <si>
    <t xml:space="preserve">Szenario</t>
  </si>
  <si>
    <t xml:space="preserve">Abwertung p.a.</t>
  </si>
  <si>
    <t xml:space="preserve">Mietausfall</t>
  </si>
  <si>
    <t xml:space="preserve">tiefste Liquiditaets-quote</t>
  </si>
  <si>
    <t xml:space="preserve">Anteilwert Ende</t>
  </si>
  <si>
    <t xml:space="preserve">hoechste Kredit-quote</t>
  </si>
  <si>
    <t xml:space="preserve">Zwangs-tilgung gesamt</t>
  </si>
  <si>
    <t xml:space="preserve">Wertrueckgang kumuliert</t>
  </si>
  <si>
    <t xml:space="preserve">Basisfall</t>
  </si>
  <si>
    <t xml:space="preserve">Zeichnungen versiegen</t>
  </si>
  <si>
    <t xml:space="preserve">Mietausfall 15 %</t>
  </si>
  <si>
    <t xml:space="preserve">Abwertung 10 % p.a.</t>
  </si>
  <si>
    <t xml:space="preserve">Abwertung 16 2/3 % p.a. (Headroom)</t>
  </si>
  <si>
    <t xml:space="preserve">Abwertung 20 % p.a.</t>
  </si>
  <si>
    <t xml:space="preserve">Abwertung 25 % p.a.</t>
  </si>
  <si>
    <t xml:space="preserve">Abwertung 33 1/3 % p.a. (Nullstelle)</t>
  </si>
  <si>
    <t xml:space="preserve">Abwertung 20 % + Mietausfall 15 %</t>
  </si>
  <si>
    <t xml:space="preserve">Abwertung 40 % p.a.</t>
  </si>
  <si>
    <t xml:space="preserve">Tiefste Liquiditaet ueber alle Szenarien</t>
  </si>
  <si>
    <t xml:space="preserve">Das Ergebnis, das die Spiralen-Erzaehlung nicht vorhersagt: eine tiefere Abwertung laesst den Fonds LIQUIDER zurueck als eine flachere — bis zum Kredit-Headroom. Danach dreht es. Der Grund steht auf Blatt 6.</t>
  </si>
  <si>
    <t xml:space="preserve">Szenarien, die den Boden halten</t>
  </si>
  <si>
    <t xml:space="preserve">von</t>
  </si>
  <si>
    <t xml:space="preserve">Abwertung 10 %: Boden gehalten?</t>
  </si>
  <si>
    <t xml:space="preserve">Abwertung 20 %: Boden gehalten?</t>
  </si>
  <si>
    <t xml:space="preserve">Was den Fonds wirklich gefaehrdet, ist nicht die Bewertung, sondern der Mietausfall und das Ausbleiben der Zeichnungen — also die beiden Groessen, die den laufenden Cashflow treffen. Eine Abwertung allein bringt ihn nicht zu Fall; sie macht ihn nur aermer.</t>
  </si>
  <si>
    <t xml:space="preserve">Liquiditaet Ende bei 10 % Abwertung</t>
  </si>
  <si>
    <t xml:space="preserve">Liquiditaet Ende bei 16 2/3 % Abwertung</t>
  </si>
  <si>
    <t xml:space="preserve">Liquiditaet Ende bei 20 % Abwertung</t>
  </si>
  <si>
    <t xml:space="preserve">Ist die Liquiditaet beim Headroom am hoechsten?</t>
  </si>
  <si>
    <t xml:space="preserve">Kumulierter Wertrueckgang im Headroom-Szenario</t>
  </si>
  <si>
    <t xml:space="preserve">Blatt 6 rechnet mit einer Abwertung, die auf einen Schlag kommt, bevor die Warteschlange bedient wird. Hier faellt sie ueber das Jahr verteilt an, sodass die grossen Raten der Monate 3 bis 5 noch zu fast unveraenderten Anteilwerten bezahlt werden. Der Unterschied ist die eigentliche Lehre: nicht die Hoehe der Abwertung entscheidet, sondern ob sie VOR oder NACH der Spitze der Warteschlange gebucht wird.</t>
  </si>
  <si>
    <t xml:space="preserve">Die Abwertung faellt hier ueber zwoelf Monate an, auf Blatt 6 auf einen Schlag</t>
  </si>
  <si>
    <t xml:space="preserve">EINZELTESTS — nicht in der Zaehlung der zehn Szenarien oben: dort laufen in neun von zehn Faellen KEINE Zeichnungen</t>
  </si>
  <si>
    <t xml:space="preserve">Abwertung 10 % p.a. allein — Zeichnungen laufen</t>
  </si>
  <si>
    <t xml:space="preserve">Einzeln getestet, mit laufenden Zeichnungen: eine Abwertung um zehn Prozent HEBT den Tiefpunkt ueber den Basisfall; ein Mietausfall von fuenfzehn Prozent allein reisst den Boden. Die 2,0 Prozent der Zeile 8 stammen also aus den fehlenden Zeichnungen, nicht aus der Abwertung.</t>
  </si>
  <si>
    <t xml:space="preserve">Mietausfall 15 % allein — Zeichnungen laufen</t>
  </si>
  <si>
    <t xml:space="preserve">Abwertung 18,09 % p.a. — kumuliert genau der Headroom, ohne Zeichnungen</t>
  </si>
  <si>
    <t xml:space="preserve">Die hoechste Liquiditaet am Jahresende liegt nicht bei 16 2/3 % p.a. (kumuliert 15,45 %), sondern dort, wo der kumulierte Rueckgang den Headroom erreicht: 18,09 % p.a.</t>
  </si>
  <si>
    <t xml:space="preserve">Kontrollen</t>
  </si>
  <si>
    <t xml:space="preserve">Jede Zeile ist eine Formel, die etwas prueft, das entweder im Buch behauptet wird oder gelten muss, damit das Modell in sich stimmt. Wo es moeglich war, wird dieselbe Groesse auf zwei verschiedenen Wegen berechnet und verglichen. Wenn Sie eine Eingabe aendern und eine Zeile auf FEHLER springt, sagt Ihnen das Blatt etwas Wahres.</t>
  </si>
  <si>
    <t xml:space="preserve">Nr</t>
  </si>
  <si>
    <t xml:space="preserve">Geprueft wird</t>
  </si>
  <si>
    <t xml:space="preserve">Erwartet</t>
  </si>
  <si>
    <t xml:space="preserve">Ist</t>
  </si>
  <si>
    <t xml:space="preserve">Ergebnis</t>
  </si>
  <si>
    <t xml:space="preserve">Fondsvermoegen = Immobilien + Liquiditaet - Fremdkapital</t>
  </si>
  <si>
    <t xml:space="preserve">Anteilwert betraegt genau 10,00 EUR</t>
  </si>
  <si>
    <t xml:space="preserve">Kreditquote liegt unter der gesetzlichen Grenze</t>
  </si>
  <si>
    <t xml:space="preserve">Liquiditaetsquote liegt ueber dem gesetzlichen Boden</t>
  </si>
  <si>
    <t xml:space="preserve">Kredit-Headroom = (Grenze - Quote)/Grenze = ein Sechstel</t>
  </si>
  <si>
    <t xml:space="preserve">Rueckgabebestand in Euro = Summe der zwoelf Monate</t>
  </si>
  <si>
    <t xml:space="preserve">Rueckgabebestand in Anteilen = Euro / Anteilwert</t>
  </si>
  <si>
    <t xml:space="preserve">Rueckgabebestand betraegt fuenfzehn Prozent des Fondsvermoegens</t>
  </si>
  <si>
    <t xml:space="preserve">Immobilien + Liquiditaet = 1120 (Konvention der Blaetter 4 und 7)</t>
  </si>
  <si>
    <t xml:space="preserve">Blatt 3: Liquiditaet Ende = Anfang + alle Zu- und Abfluesse (zweiter Weg)</t>
  </si>
  <si>
    <t xml:space="preserve">Blatt 3: Anteile Ende = Anfang + gezeichnete - zurueckgegebene (zweiter Weg)</t>
  </si>
  <si>
    <t xml:space="preserve">Blatt 3: Bilanzidentitaet im Monat 12</t>
  </si>
  <si>
    <t xml:space="preserve">Blatt 3: der Fuenf-Prozent-Boden haelt</t>
  </si>
  <si>
    <t xml:space="preserve">Blatt 3: der tiefste Punkt liegt im Monat 8, nicht im Monat der groessten Rueckgabe</t>
  </si>
  <si>
    <t xml:space="preserve">Blatt 3: die Rueckgaben kosten mehr als der heutige Anteilwert vermuten laesst</t>
  </si>
  <si>
    <t xml:space="preserve">Blatt 4: bei sechs Monaten Verkaufsdauer reicht die heutige Liquiditaet — MIT Zeichnungen</t>
  </si>
  <si>
    <t xml:space="preserve">Blatt 4: OHNE Zeichnungen reicht sie nicht</t>
  </si>
  <si>
    <t xml:space="preserve">Blatt 4: die Anforderung waechst mit der Verkaufsdauer</t>
  </si>
  <si>
    <t xml:space="preserve">Blatt 4: ab acht Monaten waechst sie nicht mehr (mit Zeichnungen)</t>
  </si>
  <si>
    <t xml:space="preserve">Blatt 4: die Anforderung liegt weit ueber dem gesetzlichen Boden</t>
  </si>
  <si>
    <t xml:space="preserve">Blatt 5: an der Kreditgrenze bringt ein Euro Verkauf 1 - Grenze</t>
  </si>
  <si>
    <t xml:space="preserve">Blatt 5: unter der Kreditgrenze bringt ein Euro einen Euro</t>
  </si>
  <si>
    <t xml:space="preserve">Blatt 5: fuer 100 Mio nutzbar sind an der Grenze 100/0,7 zu verkaufen</t>
  </si>
  <si>
    <t xml:space="preserve">Blatt 5: der Verkauf, ab dem die Grenze reisst</t>
  </si>
  <si>
    <t xml:space="preserve">Blatt 6: die liquiditaetsguenstigste Abwertung IST der Kredit-Headroom</t>
  </si>
  <si>
    <t xml:space="preserve">Blatt 6: der Netto-Nutzen ist dort am groessten</t>
  </si>
  <si>
    <t xml:space="preserve">Blatt 6: die Nullstelle in geschlossener Form betraegt ein Drittel</t>
  </si>
  <si>
    <t xml:space="preserve">Blatt 6: dort ist der Netto-Nutzen null</t>
  </si>
  <si>
    <t xml:space="preserve">Blatt 6: ohne Abwertung ist auch keine Ersparnis da</t>
  </si>
  <si>
    <t xml:space="preserve">Blatt 6: der Anteil verliert dort mehr als ein Drittel seines Werts</t>
  </si>
  <si>
    <t xml:space="preserve">Blatt 7: Cash Drag am gesetzlichen Boden, Bp</t>
  </si>
  <si>
    <t xml:space="preserve">Blatt 7: Cash Drag an der gesetzlichen Obergrenze, Bp</t>
  </si>
  <si>
    <t xml:space="preserve">Blatt 7: die Spannweite der gesetzlichen Grenzen, Bp</t>
  </si>
  <si>
    <t xml:space="preserve">Blatt 7: der Drag des Fonds heute, Bp</t>
  </si>
  <si>
    <t xml:space="preserve">Blatt 8: der Basisfall reproduziert Blatt 3 — tiefste Quote</t>
  </si>
  <si>
    <t xml:space="preserve">Blatt 8: der Basisfall reproduziert Blatt 3 — Anteilwert am Ende</t>
  </si>
  <si>
    <t xml:space="preserve">Blatt 8: der Basisfall reproduziert Blatt 3 — Liquiditaet am Ende</t>
  </si>
  <si>
    <t xml:space="preserve">Blatt 8: ohne Zeichnungen haelt der Boden nicht</t>
  </si>
  <si>
    <t xml:space="preserve">Blatt 8: im Basisfall gibt es keine Zwangstilgung</t>
  </si>
  <si>
    <t xml:space="preserve">Blatt 8: die Liquiditaet am Ende ist beim Headroom am hoechsten</t>
  </si>
  <si>
    <t xml:space="preserve">Blatt 8: bei vierzig Prozent Abwertung wird zwangsgetilgt</t>
  </si>
  <si>
    <t xml:space="preserve">Blatt 8: der Mietausfall von 15 % trifft den Fonds haerter als eine Abwertung um 20 % (beide ohne Zeichnungen)</t>
  </si>
  <si>
    <t xml:space="preserve">Blatt 8: eine ueber das Jahr verteilte Abwertung ist kumuliert kleiner als ihr Jahressatz</t>
  </si>
  <si>
    <t xml:space="preserve">Blatt 8: der kumulierte Rueckgang im Headroom-Szenario</t>
  </si>
  <si>
    <t xml:space="preserve">Blatt 5: bei vierzig Prozent Kreditquote ist der nutzbare Erloes negativ</t>
  </si>
  <si>
    <t xml:space="preserve">Blatt 3: laufender Nettoertrag der zwoelf Monate, zweiter Weg (Anhang F nannte "rund 36"; es sind knapp 20)</t>
  </si>
  <si>
    <t xml:space="preserve">Blatt 4: die Anforderung liegt fuer jede Verkaufsdauer innerhalb des Rasters</t>
  </si>
  <si>
    <t xml:space="preserve">Blatt 4: ohne Zeichnungen waechst die Anforderung auch nach acht Monaten weiter</t>
  </si>
  <si>
    <t xml:space="preserve">Blatt 7: der Verkauf in Zeile 36 bringt nach Abschlag und Zwangstilgung genau die Luecke</t>
  </si>
  <si>
    <t xml:space="preserve">Blatt 7: der Verkauf der Erstausgabe deckt an der Kreditgrenze die Luecke nicht</t>
  </si>
  <si>
    <t xml:space="preserve">Blatt 7: bei der heutigen Kreditquote rechnet sich der Puffer schneller als an der Grenze</t>
  </si>
  <si>
    <t xml:space="preserve">Blatt 8: eine Abwertung um 10 % allein, bei laufenden Zeichnungen, haelt den Boden und hebt den Tiefpunkt ueber den Basisfall</t>
  </si>
  <si>
    <t xml:space="preserve">Blatt 8: ein Mietausfall von 15 % allein, bei laufenden Zeichnungen, reisst den Boden</t>
  </si>
  <si>
    <t xml:space="preserve">Blatt 8: Zeile 32 — der kumulierte Rueckgang ist genau der Kredit-Headroom</t>
  </si>
  <si>
    <t xml:space="preserve">Blatt 8: dort ist die Liquiditaet am Jahresende hoeher als bei 16 2/3 % und bei 20 % p.a.</t>
  </si>
  <si>
    <t xml:space="preserve">Blatt 4: Zeile 19 und 21 folgen der Verkaufsdauer von Blatt 1 (die erste Fassung las sie nicht)</t>
  </si>
  <si>
    <t xml:space="preserve">PASS gezaehlt</t>
  </si>
  <si>
    <t xml:space="preserve">Kontrollen insgesamt</t>
  </si>
</sst>
</file>

<file path=xl/styles.xml><?xml version="1.0" encoding="utf-8"?>
<styleSheet xmlns="http://schemas.openxmlformats.org/spreadsheetml/2006/main">
  <numFmts count="10">
    <numFmt numFmtId="164" formatCode="General"/>
    <numFmt numFmtId="165" formatCode="#,##0"/>
    <numFmt numFmtId="166" formatCode="0.0%"/>
    <numFmt numFmtId="167" formatCode="0.00%"/>
    <numFmt numFmtId="168" formatCode="#,##0.00"/>
    <numFmt numFmtId="169" formatCode="#,##0.000"/>
    <numFmt numFmtId="170" formatCode="#,##0.0"/>
    <numFmt numFmtId="171" formatCode="General"/>
    <numFmt numFmtId="172" formatCode="0.000%"/>
    <numFmt numFmtId="173" formatCode="#,##0.0000"/>
  </numFmts>
  <fonts count="9">
    <font>
      <sz val="11"/>
      <color theme="1"/>
      <name val="Calibri"/>
      <family val="2"/>
      <charset val="1"/>
    </font>
    <font>
      <sz val="10"/>
      <name val="Arial"/>
      <family val="0"/>
    </font>
    <font>
      <sz val="10"/>
      <name val="Arial"/>
      <family val="0"/>
    </font>
    <font>
      <sz val="10"/>
      <name val="Arial"/>
      <family val="0"/>
    </font>
    <font>
      <b val="true"/>
      <sz val="13"/>
      <name val="Cambria"/>
      <family val="0"/>
      <charset val="1"/>
    </font>
    <font>
      <i val="true"/>
      <sz val="9"/>
      <color rgb="FF666666"/>
      <name val="Cambria"/>
      <family val="0"/>
      <charset val="1"/>
    </font>
    <font>
      <b val="true"/>
      <sz val="11"/>
      <name val="Cambria"/>
      <family val="0"/>
      <charset val="1"/>
    </font>
    <font>
      <b val="true"/>
      <sz val="11"/>
      <color rgb="FFFFFFFF"/>
      <name val="Cambria"/>
      <family val="0"/>
      <charset val="1"/>
    </font>
    <font>
      <b val="true"/>
      <sz val="11"/>
      <name val="Calibri"/>
      <family val="0"/>
      <charset val="1"/>
    </font>
  </fonts>
  <fills count="6">
    <fill>
      <patternFill patternType="none"/>
    </fill>
    <fill>
      <patternFill patternType="gray125"/>
    </fill>
    <fill>
      <patternFill patternType="solid">
        <fgColor rgb="FFEDEDED"/>
        <bgColor rgb="FFE2EFDA"/>
      </patternFill>
    </fill>
    <fill>
      <patternFill patternType="solid">
        <fgColor rgb="FFFFF2CC"/>
        <bgColor rgb="FFEDEDED"/>
      </patternFill>
    </fill>
    <fill>
      <patternFill patternType="solid">
        <fgColor rgb="FFE2EFDA"/>
        <bgColor rgb="FFEDEDED"/>
      </patternFill>
    </fill>
    <fill>
      <patternFill patternType="solid">
        <fgColor rgb="FF1B1F27"/>
        <bgColor rgb="FF333300"/>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6" fontId="0" fillId="3" borderId="1" xfId="0" applyFont="false" applyBorder="true" applyAlignment="false" applyProtection="false">
      <alignment horizontal="general" vertical="bottom" textRotation="0" wrapText="false" indent="0" shrinkToFit="false"/>
      <protection locked="true" hidden="false"/>
    </xf>
    <xf numFmtId="167" fontId="0" fillId="3" borderId="1" xfId="0" applyFont="false" applyBorder="true" applyAlignment="false" applyProtection="false">
      <alignment horizontal="general" vertical="bottom" textRotation="0" wrapText="false" indent="0" shrinkToFit="false"/>
      <protection locked="true" hidden="false"/>
    </xf>
    <xf numFmtId="168" fontId="0" fillId="3" borderId="1"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6" fillId="4" borderId="0" xfId="0" applyFont="true" applyBorder="false" applyAlignment="false" applyProtection="false">
      <alignment horizontal="general" vertical="bottom" textRotation="0" wrapText="false" indent="0" shrinkToFit="false"/>
      <protection locked="true" hidden="false"/>
    </xf>
    <xf numFmtId="167" fontId="6" fillId="4" borderId="0" xfId="0" applyFont="true" applyBorder="false" applyAlignment="false" applyProtection="false">
      <alignment horizontal="general" vertical="bottom" textRotation="0" wrapText="false" indent="0" shrinkToFit="false"/>
      <protection locked="true" hidden="false"/>
    </xf>
    <xf numFmtId="164" fontId="7" fillId="5" borderId="0" xfId="0" applyFont="true" applyBorder="false" applyAlignment="true" applyProtection="false">
      <alignment horizontal="center" vertical="bottom" textRotation="0" wrapText="tru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9" fontId="6" fillId="4"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8" fontId="0" fillId="0" borderId="1" xfId="0" applyFont="false" applyBorder="tru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7" fontId="0" fillId="0" borderId="1" xfId="0" applyFont="false" applyBorder="tru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2CC"/>
      <rgbColor rgb="FFEDED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1B1F2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2"/>
    <col collapsed="false" customWidth="true" hidden="false" outlineLevel="0" max="2" min="2" style="0" width="14"/>
    <col collapsed="false" customWidth="true" hidden="false" outlineLevel="0" max="3" min="3" style="0" width="3"/>
    <col collapsed="false" customWidth="true" hidden="false" outlineLevel="0" max="4" min="4" style="0" width="62"/>
  </cols>
  <sheetData>
    <row r="1" customFormat="false" ht="16.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c r="C4" s="4"/>
      <c r="D4" s="4"/>
    </row>
    <row r="5" customFormat="false" ht="15" hidden="false" customHeight="false" outlineLevel="0" collapsed="false">
      <c r="A5" s="0" t="s">
        <v>3</v>
      </c>
      <c r="B5" s="5" t="n">
        <v>1000</v>
      </c>
      <c r="D5" s="2" t="s">
        <v>4</v>
      </c>
    </row>
    <row r="6" customFormat="false" ht="15" hidden="false" customHeight="false" outlineLevel="0" collapsed="false">
      <c r="A6" s="0" t="s">
        <v>5</v>
      </c>
      <c r="B6" s="5" t="n">
        <v>250</v>
      </c>
      <c r="D6" s="2" t="s">
        <v>6</v>
      </c>
    </row>
    <row r="7" customFormat="false" ht="15" hidden="false" customHeight="false" outlineLevel="0" collapsed="false">
      <c r="A7" s="0" t="s">
        <v>7</v>
      </c>
      <c r="B7" s="5" t="n">
        <v>120</v>
      </c>
      <c r="D7" s="2" t="s">
        <v>8</v>
      </c>
    </row>
    <row r="8" customFormat="false" ht="15" hidden="false" customHeight="false" outlineLevel="0" collapsed="false">
      <c r="A8" s="0" t="s">
        <v>9</v>
      </c>
      <c r="B8" s="5" t="n">
        <v>87</v>
      </c>
      <c r="D8" s="2" t="s">
        <v>10</v>
      </c>
    </row>
    <row r="10" customFormat="false" ht="15" hidden="false" customHeight="false" outlineLevel="0" collapsed="false">
      <c r="A10" s="3" t="s">
        <v>11</v>
      </c>
      <c r="B10" s="4"/>
      <c r="C10" s="4"/>
      <c r="D10" s="4"/>
    </row>
    <row r="11" customFormat="false" ht="15" hidden="false" customHeight="false" outlineLevel="0" collapsed="false">
      <c r="A11" s="0" t="s">
        <v>12</v>
      </c>
      <c r="B11" s="6" t="n">
        <v>0.3</v>
      </c>
      <c r="D11" s="2" t="s">
        <v>13</v>
      </c>
    </row>
    <row r="12" customFormat="false" ht="15" hidden="false" customHeight="false" outlineLevel="0" collapsed="false">
      <c r="A12" s="0" t="s">
        <v>14</v>
      </c>
      <c r="B12" s="6" t="n">
        <v>0.05</v>
      </c>
      <c r="D12" s="2" t="s">
        <v>15</v>
      </c>
    </row>
    <row r="13" customFormat="false" ht="15" hidden="false" customHeight="false" outlineLevel="0" collapsed="false">
      <c r="A13" s="0" t="s">
        <v>16</v>
      </c>
      <c r="B13" s="6" t="n">
        <v>0.49</v>
      </c>
      <c r="D13" s="2" t="s">
        <v>17</v>
      </c>
    </row>
    <row r="14" customFormat="false" ht="15" hidden="false" customHeight="false" outlineLevel="0" collapsed="false">
      <c r="A14" s="0" t="s">
        <v>18</v>
      </c>
      <c r="B14" s="5" t="n">
        <v>24</v>
      </c>
      <c r="D14" s="2" t="s">
        <v>19</v>
      </c>
    </row>
    <row r="15" customFormat="false" ht="15" hidden="false" customHeight="false" outlineLevel="0" collapsed="false">
      <c r="A15" s="0" t="s">
        <v>20</v>
      </c>
      <c r="B15" s="5" t="n">
        <v>12</v>
      </c>
      <c r="D15" s="2" t="s">
        <v>21</v>
      </c>
    </row>
    <row r="16" customFormat="false" ht="15" hidden="false" customHeight="false" outlineLevel="0" collapsed="false">
      <c r="A16" s="0" t="s">
        <v>22</v>
      </c>
      <c r="B16" s="6" t="n">
        <v>0.15</v>
      </c>
      <c r="D16" s="2" t="s">
        <v>23</v>
      </c>
    </row>
    <row r="18" customFormat="false" ht="15" hidden="false" customHeight="false" outlineLevel="0" collapsed="false">
      <c r="A18" s="3" t="s">
        <v>24</v>
      </c>
      <c r="B18" s="4"/>
      <c r="C18" s="4"/>
      <c r="D18" s="4"/>
    </row>
    <row r="19" customFormat="false" ht="15" hidden="false" customHeight="false" outlineLevel="0" collapsed="false">
      <c r="A19" s="0" t="s">
        <v>25</v>
      </c>
      <c r="B19" s="6" t="n">
        <v>0.042</v>
      </c>
      <c r="D19" s="2" t="s">
        <v>26</v>
      </c>
    </row>
    <row r="20" customFormat="false" ht="15" hidden="false" customHeight="false" outlineLevel="0" collapsed="false">
      <c r="A20" s="0" t="s">
        <v>27</v>
      </c>
      <c r="B20" s="6" t="n">
        <v>0.02</v>
      </c>
      <c r="D20" s="2" t="s">
        <v>28</v>
      </c>
    </row>
    <row r="21" customFormat="false" ht="15" hidden="false" customHeight="false" outlineLevel="0" collapsed="false">
      <c r="A21" s="0" t="s">
        <v>29</v>
      </c>
      <c r="B21" s="6" t="n">
        <v>0.034</v>
      </c>
      <c r="D21" s="2" t="s">
        <v>30</v>
      </c>
    </row>
    <row r="22" customFormat="false" ht="15" hidden="false" customHeight="false" outlineLevel="0" collapsed="false">
      <c r="A22" s="0" t="s">
        <v>31</v>
      </c>
      <c r="B22" s="7" t="n">
        <v>0.0085</v>
      </c>
      <c r="D22" s="2" t="s">
        <v>32</v>
      </c>
    </row>
    <row r="23" customFormat="false" ht="15" hidden="false" customHeight="false" outlineLevel="0" collapsed="false">
      <c r="A23" s="0" t="s">
        <v>33</v>
      </c>
      <c r="B23" s="6" t="n">
        <v>0.008</v>
      </c>
      <c r="D23" s="2" t="s">
        <v>34</v>
      </c>
    </row>
    <row r="25" customFormat="false" ht="15" hidden="false" customHeight="false" outlineLevel="0" collapsed="false">
      <c r="A25" s="3" t="s">
        <v>35</v>
      </c>
      <c r="B25" s="4"/>
      <c r="C25" s="4"/>
      <c r="D25" s="4"/>
    </row>
    <row r="26" customFormat="false" ht="15" hidden="false" customHeight="false" outlineLevel="0" collapsed="false">
      <c r="A26" s="0" t="s">
        <v>36</v>
      </c>
      <c r="B26" s="8" t="n">
        <v>3</v>
      </c>
      <c r="D26" s="2" t="s">
        <v>37</v>
      </c>
    </row>
    <row r="27" customFormat="false" ht="15" hidden="false" customHeight="false" outlineLevel="0" collapsed="false">
      <c r="A27" s="0" t="s">
        <v>38</v>
      </c>
      <c r="B27" s="5" t="n">
        <v>6</v>
      </c>
      <c r="D27" s="2" t="s">
        <v>39</v>
      </c>
    </row>
    <row r="28" customFormat="false" ht="15" hidden="false" customHeight="false" outlineLevel="0" collapsed="false">
      <c r="A28" s="0" t="s">
        <v>40</v>
      </c>
      <c r="B28" s="6" t="n">
        <v>0.12</v>
      </c>
      <c r="D28" s="2" t="s">
        <v>41</v>
      </c>
    </row>
    <row r="30" customFormat="false" ht="15" hidden="false" customHeight="false" outlineLevel="0" collapsed="false">
      <c r="A30" s="3" t="s">
        <v>42</v>
      </c>
      <c r="B30" s="4"/>
      <c r="C30" s="4"/>
      <c r="D30" s="4"/>
    </row>
    <row r="31" customFormat="false" ht="15" hidden="false" customHeight="false" outlineLevel="0" collapsed="false">
      <c r="A31" s="9" t="s">
        <v>43</v>
      </c>
      <c r="B31" s="10" t="n">
        <f aca="false">B5+B7-B6</f>
        <v>870</v>
      </c>
    </row>
    <row r="32" customFormat="false" ht="15" hidden="false" customHeight="false" outlineLevel="0" collapsed="false">
      <c r="A32" s="9" t="s">
        <v>44</v>
      </c>
      <c r="B32" s="10" t="n">
        <f aca="false">B31/B8</f>
        <v>10</v>
      </c>
    </row>
    <row r="33" customFormat="false" ht="15" hidden="false" customHeight="false" outlineLevel="0" collapsed="false">
      <c r="A33" s="9" t="s">
        <v>45</v>
      </c>
      <c r="B33" s="11" t="n">
        <f aca="false">B6/B5</f>
        <v>0.25</v>
      </c>
    </row>
    <row r="34" customFormat="false" ht="15" hidden="false" customHeight="false" outlineLevel="0" collapsed="false">
      <c r="A34" s="9" t="s">
        <v>46</v>
      </c>
      <c r="B34" s="11" t="n">
        <f aca="false">B7/B31</f>
        <v>0.137931034482759</v>
      </c>
    </row>
    <row r="35" customFormat="false" ht="15" hidden="false" customHeight="false" outlineLevel="0" collapsed="false">
      <c r="A35" s="9" t="s">
        <v>47</v>
      </c>
      <c r="B35" s="11" t="n">
        <f aca="false">(B11-B33)/B11</f>
        <v>0.166666666666667</v>
      </c>
      <c r="D35" s="2" t="s">
        <v>48</v>
      </c>
    </row>
    <row r="36" customFormat="false" ht="15" hidden="false" customHeight="false" outlineLevel="0" collapsed="false">
      <c r="A36" s="9" t="s">
        <v>49</v>
      </c>
      <c r="B36" s="10" t="n">
        <f aca="false">B5+B7</f>
        <v>1120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16"/>
    <col collapsed="false" customWidth="true" hidden="false" outlineLevel="0" max="5" min="4" style="0" width="18"/>
    <col collapsed="false" customWidth="true" hidden="false" outlineLevel="0" max="6" min="6" style="0" width="14"/>
    <col collapsed="false" customWidth="true" hidden="false" outlineLevel="0" max="7" min="7" style="0" width="3"/>
    <col collapsed="false" customWidth="true" hidden="false" outlineLevel="0" max="8" min="8" style="0" width="56"/>
  </cols>
  <sheetData>
    <row r="1" customFormat="false" ht="16.15" hidden="false" customHeight="false" outlineLevel="0" collapsed="false">
      <c r="A1" s="1" t="s">
        <v>50</v>
      </c>
    </row>
    <row r="2" customFormat="false" ht="15" hidden="false" customHeight="false" outlineLevel="0" collapsed="false">
      <c r="A2" s="2" t="s">
        <v>51</v>
      </c>
    </row>
    <row r="4" customFormat="false" ht="28.35" hidden="false" customHeight="false" outlineLevel="0" collapsed="false">
      <c r="A4" s="12" t="s">
        <v>52</v>
      </c>
      <c r="B4" s="12" t="s">
        <v>53</v>
      </c>
      <c r="C4" s="12" t="s">
        <v>54</v>
      </c>
      <c r="D4" s="12" t="s">
        <v>55</v>
      </c>
      <c r="E4" s="12" t="s">
        <v>56</v>
      </c>
      <c r="F4" s="12" t="s">
        <v>57</v>
      </c>
    </row>
    <row r="5" customFormat="false" ht="15" hidden="false" customHeight="false" outlineLevel="0" collapsed="false">
      <c r="A5" s="0" t="n">
        <v>1</v>
      </c>
      <c r="B5" s="8" t="n">
        <v>4</v>
      </c>
      <c r="C5" s="13" t="n">
        <f aca="false">B5/'1 Der Fonds'!$B$32</f>
        <v>0.4</v>
      </c>
      <c r="D5" s="14" t="n">
        <f aca="false">B5</f>
        <v>4</v>
      </c>
      <c r="E5" s="13" t="n">
        <f aca="false">C5</f>
        <v>0.4</v>
      </c>
      <c r="F5" s="15" t="n">
        <f aca="false">D5/'1 Der Fonds'!$B$31</f>
        <v>0.00459770114942529</v>
      </c>
    </row>
    <row r="6" customFormat="false" ht="15" hidden="false" customHeight="false" outlineLevel="0" collapsed="false">
      <c r="A6" s="0" t="n">
        <v>2</v>
      </c>
      <c r="B6" s="8" t="n">
        <v>5</v>
      </c>
      <c r="C6" s="13" t="n">
        <f aca="false">B6/'1 Der Fonds'!$B$32</f>
        <v>0.5</v>
      </c>
      <c r="D6" s="14" t="n">
        <f aca="false">D5+B6</f>
        <v>9</v>
      </c>
      <c r="E6" s="13" t="n">
        <f aca="false">E5+C6</f>
        <v>0.9</v>
      </c>
      <c r="F6" s="15" t="n">
        <f aca="false">D6/'1 Der Fonds'!$B$31</f>
        <v>0.0103448275862069</v>
      </c>
    </row>
    <row r="7" customFormat="false" ht="15" hidden="false" customHeight="false" outlineLevel="0" collapsed="false">
      <c r="A7" s="0" t="n">
        <v>3</v>
      </c>
      <c r="B7" s="8" t="n">
        <v>22</v>
      </c>
      <c r="C7" s="13" t="n">
        <f aca="false">B7/'1 Der Fonds'!$B$32</f>
        <v>2.2</v>
      </c>
      <c r="D7" s="14" t="n">
        <f aca="false">D6+B7</f>
        <v>31</v>
      </c>
      <c r="E7" s="13" t="n">
        <f aca="false">E6+C7</f>
        <v>3.1</v>
      </c>
      <c r="F7" s="15" t="n">
        <f aca="false">D7/'1 Der Fonds'!$B$31</f>
        <v>0.035632183908046</v>
      </c>
    </row>
    <row r="8" customFormat="false" ht="15" hidden="false" customHeight="false" outlineLevel="0" collapsed="false">
      <c r="A8" s="0" t="n">
        <v>4</v>
      </c>
      <c r="B8" s="8" t="n">
        <v>31</v>
      </c>
      <c r="C8" s="13" t="n">
        <f aca="false">B8/'1 Der Fonds'!$B$32</f>
        <v>3.1</v>
      </c>
      <c r="D8" s="14" t="n">
        <f aca="false">D7+B8</f>
        <v>62</v>
      </c>
      <c r="E8" s="13" t="n">
        <f aca="false">E7+C8</f>
        <v>6.2</v>
      </c>
      <c r="F8" s="15" t="n">
        <f aca="false">D8/'1 Der Fonds'!$B$31</f>
        <v>0.071264367816092</v>
      </c>
    </row>
    <row r="9" customFormat="false" ht="15" hidden="false" customHeight="false" outlineLevel="0" collapsed="false">
      <c r="A9" s="0" t="n">
        <v>5</v>
      </c>
      <c r="B9" s="8" t="n">
        <v>26</v>
      </c>
      <c r="C9" s="13" t="n">
        <f aca="false">B9/'1 Der Fonds'!$B$32</f>
        <v>2.6</v>
      </c>
      <c r="D9" s="14" t="n">
        <f aca="false">D8+B9</f>
        <v>88</v>
      </c>
      <c r="E9" s="13" t="n">
        <f aca="false">E8+C9</f>
        <v>8.8</v>
      </c>
      <c r="F9" s="15" t="n">
        <f aca="false">D9/'1 Der Fonds'!$B$31</f>
        <v>0.101149425287356</v>
      </c>
    </row>
    <row r="10" customFormat="false" ht="15" hidden="false" customHeight="false" outlineLevel="0" collapsed="false">
      <c r="A10" s="0" t="n">
        <v>6</v>
      </c>
      <c r="B10" s="8" t="n">
        <v>14</v>
      </c>
      <c r="C10" s="13" t="n">
        <f aca="false">B10/'1 Der Fonds'!$B$32</f>
        <v>1.4</v>
      </c>
      <c r="D10" s="14" t="n">
        <f aca="false">D9+B10</f>
        <v>102</v>
      </c>
      <c r="E10" s="13" t="n">
        <f aca="false">E9+C10</f>
        <v>10.2</v>
      </c>
      <c r="F10" s="15" t="n">
        <f aca="false">D10/'1 Der Fonds'!$B$31</f>
        <v>0.117241379310345</v>
      </c>
    </row>
    <row r="11" customFormat="false" ht="15" hidden="false" customHeight="false" outlineLevel="0" collapsed="false">
      <c r="A11" s="0" t="n">
        <v>7</v>
      </c>
      <c r="B11" s="8" t="n">
        <v>6</v>
      </c>
      <c r="C11" s="13" t="n">
        <f aca="false">B11/'1 Der Fonds'!$B$32</f>
        <v>0.6</v>
      </c>
      <c r="D11" s="14" t="n">
        <f aca="false">D10+B11</f>
        <v>108</v>
      </c>
      <c r="E11" s="13" t="n">
        <f aca="false">E10+C11</f>
        <v>10.8</v>
      </c>
      <c r="F11" s="15" t="n">
        <f aca="false">D11/'1 Der Fonds'!$B$31</f>
        <v>0.124137931034483</v>
      </c>
    </row>
    <row r="12" customFormat="false" ht="15" hidden="false" customHeight="false" outlineLevel="0" collapsed="false">
      <c r="A12" s="0" t="n">
        <v>8</v>
      </c>
      <c r="B12" s="8" t="n">
        <v>5</v>
      </c>
      <c r="C12" s="13" t="n">
        <f aca="false">B12/'1 Der Fonds'!$B$32</f>
        <v>0.5</v>
      </c>
      <c r="D12" s="14" t="n">
        <f aca="false">D11+B12</f>
        <v>113</v>
      </c>
      <c r="E12" s="13" t="n">
        <f aca="false">E11+C12</f>
        <v>11.3</v>
      </c>
      <c r="F12" s="15" t="n">
        <f aca="false">D12/'1 Der Fonds'!$B$31</f>
        <v>0.129885057471264</v>
      </c>
    </row>
    <row r="13" customFormat="false" ht="15" hidden="false" customHeight="false" outlineLevel="0" collapsed="false">
      <c r="A13" s="0" t="n">
        <v>9</v>
      </c>
      <c r="B13" s="8" t="n">
        <v>4.5</v>
      </c>
      <c r="C13" s="13" t="n">
        <f aca="false">B13/'1 Der Fonds'!$B$32</f>
        <v>0.45</v>
      </c>
      <c r="D13" s="14" t="n">
        <f aca="false">D12+B13</f>
        <v>117.5</v>
      </c>
      <c r="E13" s="13" t="n">
        <f aca="false">E12+C13</f>
        <v>11.75</v>
      </c>
      <c r="F13" s="15" t="n">
        <f aca="false">D13/'1 Der Fonds'!$B$31</f>
        <v>0.135057471264368</v>
      </c>
    </row>
    <row r="14" customFormat="false" ht="15" hidden="false" customHeight="false" outlineLevel="0" collapsed="false">
      <c r="A14" s="0" t="n">
        <v>10</v>
      </c>
      <c r="B14" s="8" t="n">
        <v>4</v>
      </c>
      <c r="C14" s="13" t="n">
        <f aca="false">B14/'1 Der Fonds'!$B$32</f>
        <v>0.4</v>
      </c>
      <c r="D14" s="14" t="n">
        <f aca="false">D13+B14</f>
        <v>121.5</v>
      </c>
      <c r="E14" s="13" t="n">
        <f aca="false">E13+C14</f>
        <v>12.15</v>
      </c>
      <c r="F14" s="15" t="n">
        <f aca="false">D14/'1 Der Fonds'!$B$31</f>
        <v>0.139655172413793</v>
      </c>
    </row>
    <row r="15" customFormat="false" ht="15" hidden="false" customHeight="false" outlineLevel="0" collapsed="false">
      <c r="A15" s="0" t="n">
        <v>11</v>
      </c>
      <c r="B15" s="8" t="n">
        <v>4</v>
      </c>
      <c r="C15" s="13" t="n">
        <f aca="false">B15/'1 Der Fonds'!$B$32</f>
        <v>0.4</v>
      </c>
      <c r="D15" s="14" t="n">
        <f aca="false">D14+B15</f>
        <v>125.5</v>
      </c>
      <c r="E15" s="13" t="n">
        <f aca="false">E14+C15</f>
        <v>12.55</v>
      </c>
      <c r="F15" s="15" t="n">
        <f aca="false">D15/'1 Der Fonds'!$B$31</f>
        <v>0.144252873563218</v>
      </c>
    </row>
    <row r="16" customFormat="false" ht="15" hidden="false" customHeight="false" outlineLevel="0" collapsed="false">
      <c r="A16" s="0" t="n">
        <v>12</v>
      </c>
      <c r="B16" s="8" t="n">
        <v>5</v>
      </c>
      <c r="C16" s="13" t="n">
        <f aca="false">B16/'1 Der Fonds'!$B$32</f>
        <v>0.5</v>
      </c>
      <c r="D16" s="14" t="n">
        <f aca="false">D15+B16</f>
        <v>130.5</v>
      </c>
      <c r="E16" s="13" t="n">
        <f aca="false">E15+C16</f>
        <v>13.05</v>
      </c>
      <c r="F16" s="15" t="n">
        <f aca="false">D16/'1 Der Fonds'!$B$31</f>
        <v>0.15</v>
      </c>
    </row>
    <row r="18" customFormat="false" ht="15" hidden="false" customHeight="false" outlineLevel="0" collapsed="false">
      <c r="A18" s="9" t="s">
        <v>58</v>
      </c>
      <c r="B18" s="10" t="n">
        <f aca="false">SUM(B5:B16)</f>
        <v>130.5</v>
      </c>
      <c r="C18" s="16" t="n">
        <f aca="false">SUM(C5:C16)</f>
        <v>13.05</v>
      </c>
      <c r="F18" s="11" t="n">
        <f aca="false">B18/'1 Der Fonds'!$B$31</f>
        <v>0.15</v>
      </c>
    </row>
    <row r="20" customFormat="false" ht="15" hidden="false" customHeight="false" outlineLevel="0" collapsed="false">
      <c r="A20" s="0" t="s">
        <v>59</v>
      </c>
      <c r="B20" s="17" t="n">
        <f aca="false">SUM(B5:B10)</f>
        <v>102</v>
      </c>
      <c r="H20" s="2" t="s">
        <v>60</v>
      </c>
    </row>
    <row r="21" customFormat="false" ht="15" hidden="false" customHeight="false" outlineLevel="0" collapsed="false">
      <c r="A21" s="0" t="s">
        <v>61</v>
      </c>
      <c r="B21" s="18" t="n">
        <f aca="false">B20/B18</f>
        <v>0.781609195402299</v>
      </c>
    </row>
    <row r="22" customFormat="false" ht="15" hidden="false" customHeight="false" outlineLevel="0" collapsed="false">
      <c r="A22" s="0" t="s">
        <v>62</v>
      </c>
      <c r="B22" s="17" t="n">
        <f aca="false">SUM(B7:B9)</f>
        <v>79</v>
      </c>
    </row>
    <row r="23" customFormat="false" ht="15" hidden="false" customHeight="false" outlineLevel="0" collapsed="false">
      <c r="A23" s="0" t="s">
        <v>61</v>
      </c>
      <c r="B23" s="18" t="n">
        <f aca="false">B22/B18</f>
        <v>0.60536398467433</v>
      </c>
    </row>
    <row r="24" customFormat="false" ht="15" hidden="false" customHeight="false" outlineLevel="0" collapsed="false">
      <c r="A24" s="0" t="s">
        <v>63</v>
      </c>
      <c r="B24" s="17" t="n">
        <f aca="false">'1 Der Fonds'!$B$7</f>
        <v>120</v>
      </c>
    </row>
    <row r="25" customFormat="false" ht="15" hidden="false" customHeight="false" outlineLevel="0" collapsed="false">
      <c r="A25" s="0" t="s">
        <v>64</v>
      </c>
      <c r="B25" s="18" t="n">
        <f aca="false">B20/B24</f>
        <v>0.85</v>
      </c>
      <c r="H25" s="2" t="s">
        <v>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18" min="2" style="0" width="12"/>
    <col collapsed="false" customWidth="true" hidden="false" outlineLevel="0" max="19" min="19" style="0" width="3"/>
    <col collapsed="false" customWidth="true" hidden="false" outlineLevel="0" max="20" min="20" style="0" width="48"/>
  </cols>
  <sheetData>
    <row r="1" customFormat="false" ht="16.15" hidden="false" customHeight="false" outlineLevel="0" collapsed="false">
      <c r="A1" s="1" t="s">
        <v>66</v>
      </c>
    </row>
    <row r="2" customFormat="false" ht="15" hidden="false" customHeight="false" outlineLevel="0" collapsed="false">
      <c r="A2" s="2" t="s">
        <v>67</v>
      </c>
    </row>
    <row r="4" customFormat="false" ht="28.35" hidden="false" customHeight="false" outlineLevel="0" collapsed="false">
      <c r="A4" s="12" t="s">
        <v>52</v>
      </c>
      <c r="B4" s="12" t="s">
        <v>68</v>
      </c>
      <c r="C4" s="12" t="s">
        <v>69</v>
      </c>
      <c r="D4" s="12" t="s">
        <v>70</v>
      </c>
      <c r="E4" s="12" t="s">
        <v>71</v>
      </c>
      <c r="F4" s="12" t="s">
        <v>72</v>
      </c>
      <c r="G4" s="12" t="s">
        <v>73</v>
      </c>
      <c r="H4" s="12" t="s">
        <v>74</v>
      </c>
      <c r="I4" s="12" t="s">
        <v>75</v>
      </c>
      <c r="J4" s="12" t="s">
        <v>76</v>
      </c>
      <c r="K4" s="12" t="s">
        <v>77</v>
      </c>
      <c r="L4" s="12" t="s">
        <v>78</v>
      </c>
      <c r="M4" s="12" t="s">
        <v>79</v>
      </c>
      <c r="N4" s="12" t="s">
        <v>80</v>
      </c>
      <c r="O4" s="12" t="s">
        <v>81</v>
      </c>
      <c r="P4" s="12" t="s">
        <v>82</v>
      </c>
      <c r="Q4" s="12" t="s">
        <v>83</v>
      </c>
      <c r="R4" s="12" t="s">
        <v>84</v>
      </c>
    </row>
    <row r="5" customFormat="false" ht="15" hidden="false" customHeight="false" outlineLevel="0" collapsed="false">
      <c r="A5" s="0" t="n">
        <v>1</v>
      </c>
      <c r="B5" s="14" t="n">
        <f aca="false">'1 Der Fonds'!$B$5</f>
        <v>1000</v>
      </c>
      <c r="C5" s="14" t="n">
        <f aca="false">'1 Der Fonds'!$B$6</f>
        <v>250</v>
      </c>
      <c r="D5" s="14" t="n">
        <f aca="false">'1 Der Fonds'!$B$7</f>
        <v>120</v>
      </c>
      <c r="E5" s="13" t="n">
        <f aca="false">B5*'1 Der Fonds'!$B$19/12</f>
        <v>3.5</v>
      </c>
      <c r="F5" s="13" t="n">
        <f aca="false">D5*'1 Der Fonds'!$B$20/12</f>
        <v>0.2</v>
      </c>
      <c r="G5" s="13" t="n">
        <f aca="false">C5*'1 Der Fonds'!$B$21/12</f>
        <v>0.708333333333333</v>
      </c>
      <c r="H5" s="13" t="n">
        <f aca="false">(B5+D5-C5)*'1 Der Fonds'!$B$22/12</f>
        <v>0.61625</v>
      </c>
      <c r="I5" s="13" t="n">
        <f aca="false">B5*'1 Der Fonds'!$B$23/12</f>
        <v>0.666666666666667</v>
      </c>
      <c r="J5" s="14" t="n">
        <f aca="false">'1 Der Fonds'!$B$26</f>
        <v>3</v>
      </c>
      <c r="K5" s="13" t="n">
        <f aca="false">(B5+(D5+E5+F5-G5-H5-I5)-C5)/'1 Der Fonds'!$B$8</f>
        <v>10.0196408045977</v>
      </c>
      <c r="L5" s="14" t="n">
        <f aca="false">'2 Der Rueckgabebestand'!C5*K5</f>
        <v>4.00785632183908</v>
      </c>
      <c r="M5" s="14" t="n">
        <f aca="false">D5+E5+F5-G5-H5-I5+J5-L5</f>
        <v>120.700893678161</v>
      </c>
      <c r="N5" s="14" t="n">
        <f aca="false">B5+M5-C5</f>
        <v>870.700893678161</v>
      </c>
      <c r="O5" s="13" t="n">
        <f aca="false">'1 Der Fonds'!$B$8+J5/K5-'2 Der Rueckgabebestand'!C5</f>
        <v>86.8994119308771</v>
      </c>
      <c r="P5" s="15" t="n">
        <f aca="false">M5/N5</f>
        <v>0.138624979662391</v>
      </c>
      <c r="Q5" s="14" t="n">
        <f aca="false">N5*'1 Der Fonds'!$B$12</f>
        <v>43.535044683908</v>
      </c>
      <c r="R5" s="14" t="n">
        <f aca="false">M5-Q5</f>
        <v>77.1658489942529</v>
      </c>
    </row>
    <row r="6" customFormat="false" ht="15" hidden="false" customHeight="false" outlineLevel="0" collapsed="false">
      <c r="A6" s="0" t="n">
        <v>2</v>
      </c>
      <c r="B6" s="14" t="n">
        <f aca="false">'1 Der Fonds'!$B$5</f>
        <v>1000</v>
      </c>
      <c r="C6" s="14" t="n">
        <f aca="false">'1 Der Fonds'!$B$6</f>
        <v>250</v>
      </c>
      <c r="D6" s="14" t="n">
        <f aca="false">M5</f>
        <v>120.700893678161</v>
      </c>
      <c r="E6" s="13" t="n">
        <f aca="false">B6*'1 Der Fonds'!$B$19/12</f>
        <v>3.5</v>
      </c>
      <c r="F6" s="13" t="n">
        <f aca="false">D6*'1 Der Fonds'!$B$20/12</f>
        <v>0.201168156130268</v>
      </c>
      <c r="G6" s="13" t="n">
        <f aca="false">C6*'1 Der Fonds'!$B$21/12</f>
        <v>0.708333333333333</v>
      </c>
      <c r="H6" s="13" t="n">
        <f aca="false">(B6+D6-C6)*'1 Der Fonds'!$B$22/12</f>
        <v>0.616746466355364</v>
      </c>
      <c r="I6" s="13" t="n">
        <f aca="false">B6*'1 Der Fonds'!$B$23/12</f>
        <v>0.666666666666667</v>
      </c>
      <c r="J6" s="14" t="n">
        <f aca="false">'1 Der Fonds'!$B$26</f>
        <v>3</v>
      </c>
      <c r="K6" s="13" t="n">
        <f aca="false">(B6+(D6+E6+F6-G6-H6-I6)-C6)/O5</f>
        <v>10.0393120733876</v>
      </c>
      <c r="L6" s="14" t="n">
        <f aca="false">'2 Der Rueckgabebestand'!C6*K6</f>
        <v>5.01965603669379</v>
      </c>
      <c r="M6" s="14" t="n">
        <f aca="false">D6+E6+F6-G6-H6-I6+J6-L6</f>
        <v>120.390659331242</v>
      </c>
      <c r="N6" s="14" t="n">
        <f aca="false">B6+M6-C6</f>
        <v>870.390659331242</v>
      </c>
      <c r="O6" s="13" t="n">
        <f aca="false">O5+J6/K6-'2 Der Rueckgabebestand'!C6</f>
        <v>86.6982371868379</v>
      </c>
      <c r="P6" s="15" t="n">
        <f aca="false">M6/N6</f>
        <v>0.138317958770081</v>
      </c>
      <c r="Q6" s="14" t="n">
        <f aca="false">N6*'1 Der Fonds'!$B$12</f>
        <v>43.5195329665621</v>
      </c>
      <c r="R6" s="14" t="n">
        <f aca="false">M6-Q6</f>
        <v>76.8711263646799</v>
      </c>
    </row>
    <row r="7" customFormat="false" ht="15" hidden="false" customHeight="false" outlineLevel="0" collapsed="false">
      <c r="A7" s="0" t="n">
        <v>3</v>
      </c>
      <c r="B7" s="14" t="n">
        <f aca="false">'1 Der Fonds'!$B$5</f>
        <v>1000</v>
      </c>
      <c r="C7" s="14" t="n">
        <f aca="false">'1 Der Fonds'!$B$6</f>
        <v>250</v>
      </c>
      <c r="D7" s="14" t="n">
        <f aca="false">M6</f>
        <v>120.390659331242</v>
      </c>
      <c r="E7" s="13" t="n">
        <f aca="false">B7*'1 Der Fonds'!$B$19/12</f>
        <v>3.5</v>
      </c>
      <c r="F7" s="13" t="n">
        <f aca="false">D7*'1 Der Fonds'!$B$20/12</f>
        <v>0.200651098885403</v>
      </c>
      <c r="G7" s="13" t="n">
        <f aca="false">C7*'1 Der Fonds'!$B$21/12</f>
        <v>0.708333333333333</v>
      </c>
      <c r="H7" s="13" t="n">
        <f aca="false">(B7+D7-C7)*'1 Der Fonds'!$B$22/12</f>
        <v>0.616526717026297</v>
      </c>
      <c r="I7" s="13" t="n">
        <f aca="false">B7*'1 Der Fonds'!$B$23/12</f>
        <v>0.666666666666667</v>
      </c>
      <c r="J7" s="14" t="n">
        <f aca="false">'1 Der Fonds'!$B$26</f>
        <v>3</v>
      </c>
      <c r="K7" s="13" t="n">
        <f aca="false">(B7+(D7+E7+F7-G7-H7-I7)-C7)/O6</f>
        <v>10.0590255581978</v>
      </c>
      <c r="L7" s="14" t="n">
        <f aca="false">'2 Der Rueckgabebestand'!C7*K7</f>
        <v>22.1298562280353</v>
      </c>
      <c r="M7" s="14" t="n">
        <f aca="false">D7+E7+F7-G7-H7-I7+J7-L7</f>
        <v>102.969927485066</v>
      </c>
      <c r="N7" s="14" t="n">
        <f aca="false">B7+M7-C7</f>
        <v>852.969927485066</v>
      </c>
      <c r="O7" s="13" t="n">
        <f aca="false">O6+J7/K7-'2 Der Rueckgabebestand'!C7</f>
        <v>84.7964768108097</v>
      </c>
      <c r="P7" s="15" t="n">
        <f aca="false">M7/N7</f>
        <v>0.120719294042015</v>
      </c>
      <c r="Q7" s="14" t="n">
        <f aca="false">N7*'1 Der Fonds'!$B$12</f>
        <v>42.6484963742533</v>
      </c>
      <c r="R7" s="14" t="n">
        <f aca="false">M7-Q7</f>
        <v>60.3214311108126</v>
      </c>
    </row>
    <row r="8" customFormat="false" ht="15" hidden="false" customHeight="false" outlineLevel="0" collapsed="false">
      <c r="A8" s="0" t="n">
        <v>4</v>
      </c>
      <c r="B8" s="14" t="n">
        <f aca="false">'1 Der Fonds'!$B$5</f>
        <v>1000</v>
      </c>
      <c r="C8" s="14" t="n">
        <f aca="false">'1 Der Fonds'!$B$6</f>
        <v>250</v>
      </c>
      <c r="D8" s="14" t="n">
        <f aca="false">M7</f>
        <v>102.969927485066</v>
      </c>
      <c r="E8" s="13" t="n">
        <f aca="false">B8*'1 Der Fonds'!$B$19/12</f>
        <v>3.5</v>
      </c>
      <c r="F8" s="13" t="n">
        <f aca="false">D8*'1 Der Fonds'!$B$20/12</f>
        <v>0.171616545808443</v>
      </c>
      <c r="G8" s="13" t="n">
        <f aca="false">C8*'1 Der Fonds'!$B$21/12</f>
        <v>0.708333333333333</v>
      </c>
      <c r="H8" s="13" t="n">
        <f aca="false">(B8+D8-C8)*'1 Der Fonds'!$B$22/12</f>
        <v>0.604187031968588</v>
      </c>
      <c r="I8" s="13" t="n">
        <f aca="false">B8*'1 Der Fonds'!$B$23/12</f>
        <v>0.666666666666667</v>
      </c>
      <c r="J8" s="14" t="n">
        <f aca="false">'1 Der Fonds'!$B$26</f>
        <v>3</v>
      </c>
      <c r="K8" s="13" t="n">
        <f aca="false">(B8+(D8+E8+F8-G8-H8-I8)-C8)/O7</f>
        <v>10.0789842826342</v>
      </c>
      <c r="L8" s="14" t="n">
        <f aca="false">'2 Der Rueckgabebestand'!C8*K8</f>
        <v>31.244851276166</v>
      </c>
      <c r="M8" s="14" t="n">
        <f aca="false">D8+E8+F8-G8-H8-I8+J8-L8</f>
        <v>76.4175057227398</v>
      </c>
      <c r="N8" s="14" t="n">
        <f aca="false">B8+M8-C8</f>
        <v>826.41750572274</v>
      </c>
      <c r="O8" s="13" t="n">
        <f aca="false">O7+J8/K8-'2 Der Rueckgabebestand'!C8</f>
        <v>81.9941258512164</v>
      </c>
      <c r="P8" s="15" t="n">
        <f aca="false">M8/N8</f>
        <v>0.0924684014962983</v>
      </c>
      <c r="Q8" s="14" t="n">
        <f aca="false">N8*'1 Der Fonds'!$B$12</f>
        <v>41.320875286137</v>
      </c>
      <c r="R8" s="14" t="n">
        <f aca="false">M8-Q8</f>
        <v>35.0966304366028</v>
      </c>
    </row>
    <row r="9" customFormat="false" ht="15" hidden="false" customHeight="false" outlineLevel="0" collapsed="false">
      <c r="A9" s="0" t="n">
        <v>5</v>
      </c>
      <c r="B9" s="14" t="n">
        <f aca="false">'1 Der Fonds'!$B$5</f>
        <v>1000</v>
      </c>
      <c r="C9" s="14" t="n">
        <f aca="false">'1 Der Fonds'!$B$6</f>
        <v>250</v>
      </c>
      <c r="D9" s="14" t="n">
        <f aca="false">M8</f>
        <v>76.4175057227398</v>
      </c>
      <c r="E9" s="13" t="n">
        <f aca="false">B9*'1 Der Fonds'!$B$19/12</f>
        <v>3.5</v>
      </c>
      <c r="F9" s="13" t="n">
        <f aca="false">D9*'1 Der Fonds'!$B$20/12</f>
        <v>0.1273625095379</v>
      </c>
      <c r="G9" s="13" t="n">
        <f aca="false">C9*'1 Der Fonds'!$B$21/12</f>
        <v>0.708333333333333</v>
      </c>
      <c r="H9" s="13" t="n">
        <f aca="false">(B9+D9-C9)*'1 Der Fonds'!$B$22/12</f>
        <v>0.585379066553608</v>
      </c>
      <c r="I9" s="13" t="n">
        <f aca="false">B9*'1 Der Fonds'!$B$23/12</f>
        <v>0.666666666666667</v>
      </c>
      <c r="J9" s="14" t="n">
        <f aca="false">'1 Der Fonds'!$B$26</f>
        <v>3</v>
      </c>
      <c r="K9" s="13" t="n">
        <f aca="false">(B9+(D9+E9+F9-G9-H9-I9)-C9)/O8</f>
        <v>10.0993148054086</v>
      </c>
      <c r="L9" s="14" t="n">
        <f aca="false">'2 Der Rueckgabebestand'!C9*K9</f>
        <v>26.2582184940623</v>
      </c>
      <c r="M9" s="14" t="n">
        <f aca="false">D9+E9+F9-G9-H9-I9+J9-L9</f>
        <v>54.8262706716617</v>
      </c>
      <c r="N9" s="14" t="n">
        <f aca="false">B9+M9-C9</f>
        <v>804.826270671662</v>
      </c>
      <c r="O9" s="13" t="n">
        <f aca="false">O8+J9/K9-'2 Der Rueckgabebestand'!C9</f>
        <v>79.6911757063604</v>
      </c>
      <c r="P9" s="15" t="n">
        <f aca="false">M9/N9</f>
        <v>0.068121870109815</v>
      </c>
      <c r="Q9" s="14" t="n">
        <f aca="false">N9*'1 Der Fonds'!$B$12</f>
        <v>40.2413135335831</v>
      </c>
      <c r="R9" s="14" t="n">
        <f aca="false">M9-Q9</f>
        <v>14.5849571380787</v>
      </c>
    </row>
    <row r="10" customFormat="false" ht="15" hidden="false" customHeight="false" outlineLevel="0" collapsed="false">
      <c r="A10" s="0" t="n">
        <v>6</v>
      </c>
      <c r="B10" s="14" t="n">
        <f aca="false">'1 Der Fonds'!$B$5</f>
        <v>1000</v>
      </c>
      <c r="C10" s="14" t="n">
        <f aca="false">'1 Der Fonds'!$B$6</f>
        <v>250</v>
      </c>
      <c r="D10" s="14" t="n">
        <f aca="false">M9</f>
        <v>54.8262706716617</v>
      </c>
      <c r="E10" s="13" t="n">
        <f aca="false">B10*'1 Der Fonds'!$B$19/12</f>
        <v>3.5</v>
      </c>
      <c r="F10" s="13" t="n">
        <f aca="false">D10*'1 Der Fonds'!$B$20/12</f>
        <v>0.0913771177861029</v>
      </c>
      <c r="G10" s="13" t="n">
        <f aca="false">C10*'1 Der Fonds'!$B$21/12</f>
        <v>0.708333333333333</v>
      </c>
      <c r="H10" s="13" t="n">
        <f aca="false">(B10+D10-C10)*'1 Der Fonds'!$B$22/12</f>
        <v>0.570085275059094</v>
      </c>
      <c r="I10" s="13" t="n">
        <f aca="false">B10*'1 Der Fonds'!$B$23/12</f>
        <v>0.666666666666667</v>
      </c>
      <c r="J10" s="14" t="n">
        <f aca="false">'1 Der Fonds'!$B$26</f>
        <v>3</v>
      </c>
      <c r="K10" s="13" t="n">
        <f aca="false">(B10+(D10+E10+F10-G10-H10-I10)-C10)/O9</f>
        <v>10.1199732011235</v>
      </c>
      <c r="L10" s="14" t="n">
        <f aca="false">'2 Der Rueckgabebestand'!C10*K10</f>
        <v>14.1679624815729</v>
      </c>
      <c r="M10" s="14" t="n">
        <f aca="false">D10+E10+F10-G10-H10-I10+J10-L10</f>
        <v>45.3046000328159</v>
      </c>
      <c r="N10" s="14" t="n">
        <f aca="false">B10+M10-C10</f>
        <v>795.304600032816</v>
      </c>
      <c r="O10" s="13" t="n">
        <f aca="false">O9+J10/K10-'2 Der Rueckgabebestand'!C10</f>
        <v>78.5876191791224</v>
      </c>
      <c r="P10" s="15" t="n">
        <f aca="false">M10/N10</f>
        <v>0.0569650924072947</v>
      </c>
      <c r="Q10" s="14" t="n">
        <f aca="false">N10*'1 Der Fonds'!$B$12</f>
        <v>39.7652300016408</v>
      </c>
      <c r="R10" s="14" t="n">
        <f aca="false">M10-Q10</f>
        <v>5.53937003117509</v>
      </c>
    </row>
    <row r="11" customFormat="false" ht="15" hidden="false" customHeight="false" outlineLevel="0" collapsed="false">
      <c r="A11" s="0" t="n">
        <v>7</v>
      </c>
      <c r="B11" s="14" t="n">
        <f aca="false">'1 Der Fonds'!$B$5</f>
        <v>1000</v>
      </c>
      <c r="C11" s="14" t="n">
        <f aca="false">'1 Der Fonds'!$B$6</f>
        <v>250</v>
      </c>
      <c r="D11" s="14" t="n">
        <f aca="false">M10</f>
        <v>45.3046000328159</v>
      </c>
      <c r="E11" s="13" t="n">
        <f aca="false">B11*'1 Der Fonds'!$B$19/12</f>
        <v>3.5</v>
      </c>
      <c r="F11" s="13" t="n">
        <f aca="false">D11*'1 Der Fonds'!$B$20/12</f>
        <v>0.0755076667213598</v>
      </c>
      <c r="G11" s="13" t="n">
        <f aca="false">C11*'1 Der Fonds'!$B$21/12</f>
        <v>0.708333333333333</v>
      </c>
      <c r="H11" s="13" t="n">
        <f aca="false">(B11+D11-C11)*'1 Der Fonds'!$B$22/12</f>
        <v>0.563340758356578</v>
      </c>
      <c r="I11" s="13" t="n">
        <f aca="false">B11*'1 Der Fonds'!$B$23/12</f>
        <v>0.666666666666667</v>
      </c>
      <c r="J11" s="14" t="n">
        <f aca="false">'1 Der Fonds'!$B$26</f>
        <v>3</v>
      </c>
      <c r="K11" s="13" t="n">
        <f aca="false">(B11+(D11+E11+F11-G11-H11-I11)-C11)/O10</f>
        <v>10.1408055780992</v>
      </c>
      <c r="L11" s="14" t="n">
        <f aca="false">'2 Der Rueckgabebestand'!C11*K11</f>
        <v>6.08448334685952</v>
      </c>
      <c r="M11" s="14" t="n">
        <f aca="false">D11+E11+F11-G11-H11-I11+J11-L11</f>
        <v>43.8572835943211</v>
      </c>
      <c r="N11" s="14" t="n">
        <f aca="false">B11+M11-C11</f>
        <v>793.857283594321</v>
      </c>
      <c r="O11" s="13" t="n">
        <f aca="false">O10+J11/K11-'2 Der Rueckgabebestand'!C11</f>
        <v>78.2834536645483</v>
      </c>
      <c r="P11" s="15" t="n">
        <f aca="false">M11/N11</f>
        <v>0.0552458036232281</v>
      </c>
      <c r="Q11" s="14" t="n">
        <f aca="false">N11*'1 Der Fonds'!$B$12</f>
        <v>39.6928641797161</v>
      </c>
      <c r="R11" s="14" t="n">
        <f aca="false">M11-Q11</f>
        <v>4.16441941460508</v>
      </c>
    </row>
    <row r="12" customFormat="false" ht="15" hidden="false" customHeight="false" outlineLevel="0" collapsed="false">
      <c r="A12" s="0" t="n">
        <v>8</v>
      </c>
      <c r="B12" s="14" t="n">
        <f aca="false">'1 Der Fonds'!$B$5</f>
        <v>1000</v>
      </c>
      <c r="C12" s="14" t="n">
        <f aca="false">'1 Der Fonds'!$B$6</f>
        <v>250</v>
      </c>
      <c r="D12" s="14" t="n">
        <f aca="false">M11</f>
        <v>43.8572835943211</v>
      </c>
      <c r="E12" s="13" t="n">
        <f aca="false">B12*'1 Der Fonds'!$B$19/12</f>
        <v>3.5</v>
      </c>
      <c r="F12" s="13" t="n">
        <f aca="false">D12*'1 Der Fonds'!$B$20/12</f>
        <v>0.0730954726572019</v>
      </c>
      <c r="G12" s="13" t="n">
        <f aca="false">C12*'1 Der Fonds'!$B$21/12</f>
        <v>0.708333333333333</v>
      </c>
      <c r="H12" s="13" t="n">
        <f aca="false">(B12+D12-C12)*'1 Der Fonds'!$B$22/12</f>
        <v>0.562315575879311</v>
      </c>
      <c r="I12" s="13" t="n">
        <f aca="false">B12*'1 Der Fonds'!$B$23/12</f>
        <v>0.666666666666667</v>
      </c>
      <c r="J12" s="14" t="n">
        <f aca="false">'1 Der Fonds'!$B$26</f>
        <v>3</v>
      </c>
      <c r="K12" s="13" t="n">
        <f aca="false">(B12+(D12+E12+F12-G12-H12-I12)-C12)/O11</f>
        <v>10.1617011801735</v>
      </c>
      <c r="L12" s="14" t="n">
        <f aca="false">'2 Der Rueckgabebestand'!C12*K12</f>
        <v>5.08085059008676</v>
      </c>
      <c r="M12" s="14" t="n">
        <f aca="false">D12+E12+F12-G12-H12-I12+J12-L12</f>
        <v>43.4122129010123</v>
      </c>
      <c r="N12" s="14" t="n">
        <f aca="false">B12+M12-C12</f>
        <v>793.412212901012</v>
      </c>
      <c r="O12" s="13" t="n">
        <f aca="false">O11+J12/K12-'2 Der Rueckgabebestand'!C12</f>
        <v>78.0786798227287</v>
      </c>
      <c r="P12" s="15" t="n">
        <f aca="false">M12/N12</f>
        <v>0.0547158364783433</v>
      </c>
      <c r="Q12" s="14" t="n">
        <f aca="false">N12*'1 Der Fonds'!$B$12</f>
        <v>39.6706106450506</v>
      </c>
      <c r="R12" s="14" t="n">
        <f aca="false">M12-Q12</f>
        <v>3.74160225596165</v>
      </c>
    </row>
    <row r="13" customFormat="false" ht="15" hidden="false" customHeight="false" outlineLevel="0" collapsed="false">
      <c r="A13" s="0" t="n">
        <v>9</v>
      </c>
      <c r="B13" s="14" t="n">
        <f aca="false">'1 Der Fonds'!$B$5</f>
        <v>1000</v>
      </c>
      <c r="C13" s="14" t="n">
        <f aca="false">'1 Der Fonds'!$B$6</f>
        <v>250</v>
      </c>
      <c r="D13" s="14" t="n">
        <f aca="false">M12</f>
        <v>43.4122129010123</v>
      </c>
      <c r="E13" s="13" t="n">
        <f aca="false">B13*'1 Der Fonds'!$B$19/12</f>
        <v>3.5</v>
      </c>
      <c r="F13" s="13" t="n">
        <f aca="false">D13*'1 Der Fonds'!$B$20/12</f>
        <v>0.0723536881683538</v>
      </c>
      <c r="G13" s="13" t="n">
        <f aca="false">C13*'1 Der Fonds'!$B$21/12</f>
        <v>0.708333333333333</v>
      </c>
      <c r="H13" s="13" t="n">
        <f aca="false">(B13+D13-C13)*'1 Der Fonds'!$B$22/12</f>
        <v>0.56200031747155</v>
      </c>
      <c r="I13" s="13" t="n">
        <f aca="false">B13*'1 Der Fonds'!$B$23/12</f>
        <v>0.666666666666667</v>
      </c>
      <c r="J13" s="14" t="n">
        <f aca="false">'1 Der Fonds'!$B$26</f>
        <v>3</v>
      </c>
      <c r="K13" s="13" t="n">
        <f aca="false">(B13+(D13+E13+F13-G13-H13-I13)-C13)/O12</f>
        <v>10.1826461215379</v>
      </c>
      <c r="L13" s="14" t="n">
        <f aca="false">'2 Der Rueckgabebestand'!C13*K13</f>
        <v>4.58219075469206</v>
      </c>
      <c r="M13" s="14" t="n">
        <f aca="false">D13+E13+F13-G13-H13-I13+J13-L13</f>
        <v>43.465375517017</v>
      </c>
      <c r="N13" s="14" t="n">
        <f aca="false">B13+M13-C13</f>
        <v>793.465375517017</v>
      </c>
      <c r="O13" s="13" t="n">
        <f aca="false">O12+J13/K13-'2 Der Rueckgabebestand'!C13</f>
        <v>77.9232987227859</v>
      </c>
      <c r="P13" s="15" t="n">
        <f aca="false">M13/N13</f>
        <v>0.0547791710365373</v>
      </c>
      <c r="Q13" s="14" t="n">
        <f aca="false">N13*'1 Der Fonds'!$B$12</f>
        <v>39.6732687758509</v>
      </c>
      <c r="R13" s="14" t="n">
        <f aca="false">M13-Q13</f>
        <v>3.79210674116615</v>
      </c>
    </row>
    <row r="14" customFormat="false" ht="15" hidden="false" customHeight="false" outlineLevel="0" collapsed="false">
      <c r="A14" s="0" t="n">
        <v>10</v>
      </c>
      <c r="B14" s="14" t="n">
        <f aca="false">'1 Der Fonds'!$B$5</f>
        <v>1000</v>
      </c>
      <c r="C14" s="14" t="n">
        <f aca="false">'1 Der Fonds'!$B$6</f>
        <v>250</v>
      </c>
      <c r="D14" s="14" t="n">
        <f aca="false">M13</f>
        <v>43.465375517017</v>
      </c>
      <c r="E14" s="13" t="n">
        <f aca="false">B14*'1 Der Fonds'!$B$19/12</f>
        <v>3.5</v>
      </c>
      <c r="F14" s="13" t="n">
        <f aca="false">D14*'1 Der Fonds'!$B$20/12</f>
        <v>0.0724422925283617</v>
      </c>
      <c r="G14" s="13" t="n">
        <f aca="false">C14*'1 Der Fonds'!$B$21/12</f>
        <v>0.708333333333333</v>
      </c>
      <c r="H14" s="13" t="n">
        <f aca="false">(B14+D14-C14)*'1 Der Fonds'!$B$22/12</f>
        <v>0.562037974324554</v>
      </c>
      <c r="I14" s="13" t="n">
        <f aca="false">B14*'1 Der Fonds'!$B$23/12</f>
        <v>0.666666666666667</v>
      </c>
      <c r="J14" s="14" t="n">
        <f aca="false">'1 Der Fonds'!$B$26</f>
        <v>3</v>
      </c>
      <c r="K14" s="13" t="n">
        <f aca="false">(B14+(D14+E14+F14-G14-H14-I14)-C14)/O13</f>
        <v>10.2036334814804</v>
      </c>
      <c r="L14" s="14" t="n">
        <f aca="false">'2 Der Rueckgabebestand'!C14*K14</f>
        <v>4.08145339259218</v>
      </c>
      <c r="M14" s="14" t="n">
        <f aca="false">D14+E14+F14-G14-H14-I14+J14-L14</f>
        <v>44.0193264426286</v>
      </c>
      <c r="N14" s="14" t="n">
        <f aca="false">B14+M14-C14</f>
        <v>794.019326442629</v>
      </c>
      <c r="O14" s="13" t="n">
        <f aca="false">O13+J14/K14-'2 Der Rueckgabebestand'!C14</f>
        <v>77.8173116354846</v>
      </c>
      <c r="P14" s="15" t="n">
        <f aca="false">M14/N14</f>
        <v>0.0554386083268834</v>
      </c>
      <c r="Q14" s="14" t="n">
        <f aca="false">N14*'1 Der Fonds'!$B$12</f>
        <v>39.7009663221314</v>
      </c>
      <c r="R14" s="14" t="n">
        <f aca="false">M14-Q14</f>
        <v>4.3183601204972</v>
      </c>
    </row>
    <row r="15" customFormat="false" ht="15" hidden="false" customHeight="false" outlineLevel="0" collapsed="false">
      <c r="A15" s="0" t="n">
        <v>11</v>
      </c>
      <c r="B15" s="14" t="n">
        <f aca="false">'1 Der Fonds'!$B$5</f>
        <v>1000</v>
      </c>
      <c r="C15" s="14" t="n">
        <f aca="false">'1 Der Fonds'!$B$6</f>
        <v>250</v>
      </c>
      <c r="D15" s="14" t="n">
        <f aca="false">M14</f>
        <v>44.0193264426286</v>
      </c>
      <c r="E15" s="13" t="n">
        <f aca="false">B15*'1 Der Fonds'!$B$19/12</f>
        <v>3.5</v>
      </c>
      <c r="F15" s="13" t="n">
        <f aca="false">D15*'1 Der Fonds'!$B$20/12</f>
        <v>0.0733655440710477</v>
      </c>
      <c r="G15" s="13" t="n">
        <f aca="false">C15*'1 Der Fonds'!$B$21/12</f>
        <v>0.708333333333333</v>
      </c>
      <c r="H15" s="13" t="n">
        <f aca="false">(B15+D15-C15)*'1 Der Fonds'!$B$22/12</f>
        <v>0.562430356230195</v>
      </c>
      <c r="I15" s="13" t="n">
        <f aca="false">B15*'1 Der Fonds'!$B$23/12</f>
        <v>0.666666666666667</v>
      </c>
      <c r="J15" s="14" t="n">
        <f aca="false">'1 Der Fonds'!$B$26</f>
        <v>3</v>
      </c>
      <c r="K15" s="13" t="n">
        <f aca="false">(B15+(D15+E15+F15-G15-H15-I15)-C15)/O14</f>
        <v>10.2246562481818</v>
      </c>
      <c r="L15" s="14" t="n">
        <f aca="false">'2 Der Rueckgabebestand'!C15*K15</f>
        <v>4.08986249927273</v>
      </c>
      <c r="M15" s="14" t="n">
        <f aca="false">D15+E15+F15-G15-H15-I15+J15-L15</f>
        <v>44.5653991311968</v>
      </c>
      <c r="N15" s="14" t="n">
        <f aca="false">B15+M15-C15</f>
        <v>794.565399131197</v>
      </c>
      <c r="O15" s="13" t="n">
        <f aca="false">O14+J15/K15-'2 Der Rueckgabebestand'!C15</f>
        <v>77.7107200325183</v>
      </c>
      <c r="P15" s="15" t="n">
        <f aca="false">M15/N15</f>
        <v>0.0560877671994351</v>
      </c>
      <c r="Q15" s="14" t="n">
        <f aca="false">N15*'1 Der Fonds'!$B$12</f>
        <v>39.7282699565598</v>
      </c>
      <c r="R15" s="14" t="n">
        <f aca="false">M15-Q15</f>
        <v>4.83712917463692</v>
      </c>
    </row>
    <row r="16" customFormat="false" ht="15" hidden="false" customHeight="false" outlineLevel="0" collapsed="false">
      <c r="A16" s="0" t="n">
        <v>12</v>
      </c>
      <c r="B16" s="14" t="n">
        <f aca="false">'1 Der Fonds'!$B$5</f>
        <v>1000</v>
      </c>
      <c r="C16" s="14" t="n">
        <f aca="false">'1 Der Fonds'!$B$6</f>
        <v>250</v>
      </c>
      <c r="D16" s="14" t="n">
        <f aca="false">M15</f>
        <v>44.5653991311968</v>
      </c>
      <c r="E16" s="13" t="n">
        <f aca="false">B16*'1 Der Fonds'!$B$19/12</f>
        <v>3.5</v>
      </c>
      <c r="F16" s="13" t="n">
        <f aca="false">D16*'1 Der Fonds'!$B$20/12</f>
        <v>0.0742756652186613</v>
      </c>
      <c r="G16" s="13" t="n">
        <f aca="false">C16*'1 Der Fonds'!$B$21/12</f>
        <v>0.708333333333333</v>
      </c>
      <c r="H16" s="13" t="n">
        <f aca="false">(B16+D16-C16)*'1 Der Fonds'!$B$22/12</f>
        <v>0.562817157717931</v>
      </c>
      <c r="I16" s="13" t="n">
        <f aca="false">B16*'1 Der Fonds'!$B$23/12</f>
        <v>0.666666666666667</v>
      </c>
      <c r="J16" s="14" t="n">
        <f aca="false">'1 Der Fonds'!$B$26</f>
        <v>3</v>
      </c>
      <c r="K16" s="13" t="n">
        <f aca="false">(B16+(D16+E16+F16-G16-H16-I16)-C16)/O15</f>
        <v>10.24571458488</v>
      </c>
      <c r="L16" s="14" t="n">
        <f aca="false">'2 Der Rueckgabebestand'!C16*K16</f>
        <v>5.12285729243999</v>
      </c>
      <c r="M16" s="14" t="n">
        <f aca="false">D16+E16+F16-G16-H16-I16+J16-L16</f>
        <v>44.0790003462575</v>
      </c>
      <c r="N16" s="14" t="n">
        <f aca="false">B16+M16-C16</f>
        <v>794.079000346258</v>
      </c>
      <c r="O16" s="13" t="n">
        <f aca="false">O15+J16/K16-'2 Der Rueckgabebestand'!C16</f>
        <v>77.5035253781237</v>
      </c>
      <c r="P16" s="15" t="n">
        <f aca="false">M16/N16</f>
        <v>0.0555095907674638</v>
      </c>
      <c r="Q16" s="14" t="n">
        <f aca="false">N16*'1 Der Fonds'!$B$12</f>
        <v>39.7039500173129</v>
      </c>
      <c r="R16" s="14" t="n">
        <f aca="false">M16-Q16</f>
        <v>4.37505032894463</v>
      </c>
    </row>
    <row r="19" customFormat="false" ht="15" hidden="false" customHeight="false" outlineLevel="0" collapsed="false">
      <c r="A19" s="0" t="s">
        <v>85</v>
      </c>
      <c r="B19" s="19" t="n">
        <f aca="false">MIN(P5:P16)</f>
        <v>0.0547158364783433</v>
      </c>
      <c r="T19" s="2" t="s">
        <v>86</v>
      </c>
    </row>
    <row r="20" customFormat="false" ht="15" hidden="false" customHeight="false" outlineLevel="0" collapsed="false">
      <c r="A20" s="0" t="s">
        <v>87</v>
      </c>
      <c r="B20" s="20" t="n">
        <f aca="false">MATCH(B19,P5:P16,0)</f>
        <v>8</v>
      </c>
    </row>
    <row r="21" customFormat="false" ht="15" hidden="false" customHeight="false" outlineLevel="0" collapsed="false">
      <c r="A21" s="0" t="s">
        <v>88</v>
      </c>
      <c r="B21" s="17" t="n">
        <f aca="false">MIN(R5:R16)</f>
        <v>3.74160225596165</v>
      </c>
    </row>
    <row r="22" customFormat="false" ht="15" hidden="false" customHeight="false" outlineLevel="0" collapsed="false">
      <c r="A22" s="0" t="s">
        <v>89</v>
      </c>
      <c r="B22" s="19" t="n">
        <f aca="false">B19-'1 Der Fonds'!$B$12</f>
        <v>0.00471583647834328</v>
      </c>
    </row>
    <row r="23" customFormat="false" ht="15" hidden="false" customHeight="false" outlineLevel="0" collapsed="false">
      <c r="A23" s="0" t="s">
        <v>90</v>
      </c>
      <c r="B23" s="21" t="n">
        <f aca="false">K16</f>
        <v>10.24571458488</v>
      </c>
      <c r="T23" s="2" t="s">
        <v>91</v>
      </c>
    </row>
    <row r="24" customFormat="false" ht="15" hidden="false" customHeight="false" outlineLevel="0" collapsed="false">
      <c r="A24" s="0" t="s">
        <v>92</v>
      </c>
      <c r="B24" s="21" t="n">
        <f aca="false">'1 Der Fonds'!$B$32</f>
        <v>10</v>
      </c>
    </row>
    <row r="25" customFormat="false" ht="15" hidden="false" customHeight="false" outlineLevel="0" collapsed="false">
      <c r="A25" s="0" t="s">
        <v>93</v>
      </c>
      <c r="B25" s="17" t="n">
        <f aca="false">SUM(L5:L16)</f>
        <v>131.870098714313</v>
      </c>
    </row>
    <row r="26" customFormat="false" ht="15" hidden="false" customHeight="false" outlineLevel="0" collapsed="false">
      <c r="A26" s="0" t="s">
        <v>94</v>
      </c>
      <c r="B26" s="17" t="n">
        <f aca="false">SUM(J5:J16)</f>
        <v>36</v>
      </c>
    </row>
    <row r="27" customFormat="false" ht="15" hidden="false" customHeight="false" outlineLevel="0" collapsed="false">
      <c r="A27" s="0" t="s">
        <v>95</v>
      </c>
      <c r="B27" s="21" t="n">
        <f aca="false">O16</f>
        <v>77.5035253781237</v>
      </c>
    </row>
    <row r="28" customFormat="false" ht="15" hidden="false" customHeight="false" outlineLevel="0" collapsed="false">
      <c r="A28" s="0" t="s">
        <v>96</v>
      </c>
      <c r="B28" s="22" t="str">
        <f aca="false">IF(MIN(P5:P16)&gt;='1 Der Fonds'!$B$12,"JA","NEIN")</f>
        <v>JA</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Q2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2" min="1" style="0" width="20"/>
    <col collapsed="false" customWidth="true" hidden="false" outlineLevel="0" max="3" min="3" style="0" width="14"/>
    <col collapsed="false" customWidth="true" hidden="false" outlineLevel="0" max="4" min="4" style="0" width="20"/>
    <col collapsed="false" customWidth="true" hidden="false" outlineLevel="0" max="6" min="5" style="0" width="14"/>
    <col collapsed="false" customWidth="true" hidden="false" outlineLevel="0" max="7" min="7" style="0" width="13"/>
    <col collapsed="false" customWidth="true" hidden="false" outlineLevel="0" max="8" min="8" style="0" width="3"/>
    <col collapsed="false" customWidth="true" hidden="false" outlineLevel="0" max="9" min="9" style="0" width="54"/>
    <col collapsed="false" customWidth="true" hidden="true" outlineLevel="0" max="173" min="30" style="0" width="13"/>
  </cols>
  <sheetData>
    <row r="1" customFormat="false" ht="16.15" hidden="false" customHeight="false" outlineLevel="0" collapsed="false">
      <c r="A1" s="1" t="s">
        <v>97</v>
      </c>
    </row>
    <row r="2" customFormat="false" ht="15" hidden="false" customHeight="false" outlineLevel="0" collapsed="false">
      <c r="A2" s="2" t="s">
        <v>98</v>
      </c>
    </row>
    <row r="4" customFormat="false" ht="28.35" hidden="false" customHeight="false" outlineLevel="0" collapsed="false">
      <c r="A4" s="12" t="s">
        <v>99</v>
      </c>
      <c r="B4" s="12" t="s">
        <v>100</v>
      </c>
      <c r="C4" s="12" t="s">
        <v>101</v>
      </c>
      <c r="D4" s="12" t="s">
        <v>102</v>
      </c>
      <c r="E4" s="12" t="s">
        <v>101</v>
      </c>
      <c r="F4" s="12" t="s">
        <v>103</v>
      </c>
      <c r="G4" s="12" t="s">
        <v>104</v>
      </c>
    </row>
    <row r="5" customFormat="false" ht="15" hidden="false" customHeight="false" outlineLevel="0" collapsed="false">
      <c r="A5" s="0" t="n">
        <v>1</v>
      </c>
      <c r="B5" s="14" t="n">
        <f aca="false">MIN(ET$42:ET$282)</f>
        <v>43</v>
      </c>
      <c r="C5" s="15" t="n">
        <f aca="false">B5/'1 Der Fonds'!$B$31</f>
        <v>0.0494252873563218</v>
      </c>
      <c r="D5" s="14" t="n">
        <f aca="false">MIN(FF$42:FF$282)</f>
        <v>46</v>
      </c>
      <c r="E5" s="15" t="n">
        <f aca="false">D5/'1 Der Fonds'!$B$31</f>
        <v>0.0528735632183908</v>
      </c>
      <c r="F5" s="15" t="n">
        <f aca="false">E5-C5</f>
        <v>0.00344827586206897</v>
      </c>
      <c r="G5" s="23" t="n">
        <f aca="false">F5*('1 Der Fonds'!$B$19-'1 Der Fonds'!$B$20)*10000</f>
        <v>0.758620689655173</v>
      </c>
    </row>
    <row r="6" customFormat="false" ht="15" hidden="false" customHeight="false" outlineLevel="0" collapsed="false">
      <c r="A6" s="0" t="n">
        <v>2</v>
      </c>
      <c r="B6" s="14" t="n">
        <f aca="false">MIN(EU$42:EU$282)</f>
        <v>43</v>
      </c>
      <c r="C6" s="15" t="n">
        <f aca="false">B6/'1 Der Fonds'!$B$31</f>
        <v>0.0494252873563218</v>
      </c>
      <c r="D6" s="14" t="n">
        <f aca="false">MIN(FG$42:FG$282)</f>
        <v>49</v>
      </c>
      <c r="E6" s="15" t="n">
        <f aca="false">D6/'1 Der Fonds'!$B$31</f>
        <v>0.0563218390804598</v>
      </c>
      <c r="F6" s="15" t="n">
        <f aca="false">E6-C6</f>
        <v>0.00689655172413793</v>
      </c>
      <c r="G6" s="23" t="n">
        <f aca="false">F6*('1 Der Fonds'!$B$19-'1 Der Fonds'!$B$20)*10000</f>
        <v>1.51724137931035</v>
      </c>
    </row>
    <row r="7" customFormat="false" ht="15" hidden="false" customHeight="false" outlineLevel="0" collapsed="false">
      <c r="A7" s="0" t="n">
        <v>3</v>
      </c>
      <c r="B7" s="14" t="n">
        <f aca="false">MIN(EV$42:EV$282)</f>
        <v>59.5</v>
      </c>
      <c r="C7" s="15" t="n">
        <f aca="false">B7/'1 Der Fonds'!$B$31</f>
        <v>0.0683908045977012</v>
      </c>
      <c r="D7" s="14" t="n">
        <f aca="false">MIN(FH$42:FH$282)</f>
        <v>68.5</v>
      </c>
      <c r="E7" s="15" t="n">
        <f aca="false">D7/'1 Der Fonds'!$B$31</f>
        <v>0.078735632183908</v>
      </c>
      <c r="F7" s="15" t="n">
        <f aca="false">E7-C7</f>
        <v>0.0103448275862069</v>
      </c>
      <c r="G7" s="23" t="n">
        <f aca="false">F7*('1 Der Fonds'!$B$19-'1 Der Fonds'!$B$20)*10000</f>
        <v>2.27586206896552</v>
      </c>
    </row>
    <row r="8" customFormat="false" ht="15" hidden="false" customHeight="false" outlineLevel="0" collapsed="false">
      <c r="A8" s="0" t="n">
        <v>4</v>
      </c>
      <c r="B8" s="14" t="n">
        <f aca="false">MIN(EW$42:EW$282)</f>
        <v>85</v>
      </c>
      <c r="C8" s="15" t="n">
        <f aca="false">B8/'1 Der Fonds'!$B$31</f>
        <v>0.0977011494252874</v>
      </c>
      <c r="D8" s="14" t="n">
        <f aca="false">MIN(FI$42:FI$282)</f>
        <v>96.5</v>
      </c>
      <c r="E8" s="15" t="n">
        <f aca="false">D8/'1 Der Fonds'!$B$31</f>
        <v>0.110919540229885</v>
      </c>
      <c r="F8" s="15" t="n">
        <f aca="false">E8-C8</f>
        <v>0.0132183908045977</v>
      </c>
      <c r="G8" s="23" t="n">
        <f aca="false">F8*('1 Der Fonds'!$B$19-'1 Der Fonds'!$B$20)*10000</f>
        <v>2.90804597701149</v>
      </c>
    </row>
    <row r="9" customFormat="false" ht="15" hidden="false" customHeight="false" outlineLevel="0" collapsed="false">
      <c r="A9" s="0" t="n">
        <v>5</v>
      </c>
      <c r="B9" s="14" t="n">
        <f aca="false">MIN(EX$42:EX$282)</f>
        <v>105.5</v>
      </c>
      <c r="C9" s="15" t="n">
        <f aca="false">B9/'1 Der Fonds'!$B$31</f>
        <v>0.121264367816092</v>
      </c>
      <c r="D9" s="14" t="n">
        <f aca="false">MIN(FJ$42:FJ$282)</f>
        <v>120</v>
      </c>
      <c r="E9" s="15" t="n">
        <f aca="false">D9/'1 Der Fonds'!$B$31</f>
        <v>0.137931034482759</v>
      </c>
      <c r="F9" s="15" t="n">
        <f aca="false">E9-C9</f>
        <v>0.0166666666666667</v>
      </c>
      <c r="G9" s="23" t="n">
        <f aca="false">F9*('1 Der Fonds'!$B$19-'1 Der Fonds'!$B$20)*10000</f>
        <v>3.66666666666667</v>
      </c>
    </row>
    <row r="10" customFormat="false" ht="15" hidden="false" customHeight="false" outlineLevel="0" collapsed="false">
      <c r="A10" s="0" t="n">
        <v>6</v>
      </c>
      <c r="B10" s="14" t="n">
        <f aca="false">MIN(EY$42:EY$282)</f>
        <v>114.5</v>
      </c>
      <c r="C10" s="15" t="n">
        <f aca="false">B10/'1 Der Fonds'!$B$31</f>
        <v>0.131609195402299</v>
      </c>
      <c r="D10" s="14" t="n">
        <f aca="false">MIN(FK$42:FK$282)</f>
        <v>132</v>
      </c>
      <c r="E10" s="15" t="n">
        <f aca="false">D10/'1 Der Fonds'!$B$31</f>
        <v>0.151724137931034</v>
      </c>
      <c r="F10" s="15" t="n">
        <f aca="false">E10-C10</f>
        <v>0.0201149425287356</v>
      </c>
      <c r="G10" s="23" t="n">
        <f aca="false">F10*('1 Der Fonds'!$B$19-'1 Der Fonds'!$B$20)*10000</f>
        <v>4.42528735632184</v>
      </c>
    </row>
    <row r="11" customFormat="false" ht="15" hidden="false" customHeight="false" outlineLevel="0" collapsed="false">
      <c r="A11" s="0" t="n">
        <v>7</v>
      </c>
      <c r="B11" s="14" t="n">
        <f aca="false">MIN(EZ$42:EZ$282)</f>
        <v>116</v>
      </c>
      <c r="C11" s="15" t="n">
        <f aca="false">B11/'1 Der Fonds'!$B$31</f>
        <v>0.133333333333333</v>
      </c>
      <c r="D11" s="14" t="n">
        <f aca="false">MIN(FL$42:FL$282)</f>
        <v>136</v>
      </c>
      <c r="E11" s="15" t="n">
        <f aca="false">D11/'1 Der Fonds'!$B$31</f>
        <v>0.15632183908046</v>
      </c>
      <c r="F11" s="15" t="n">
        <f aca="false">E11-C11</f>
        <v>0.0229885057471264</v>
      </c>
      <c r="G11" s="23" t="n">
        <f aca="false">F11*('1 Der Fonds'!$B$19-'1 Der Fonds'!$B$20)*10000</f>
        <v>5.05747126436782</v>
      </c>
    </row>
    <row r="12" customFormat="false" ht="15" hidden="false" customHeight="false" outlineLevel="0" collapsed="false">
      <c r="A12" s="0" t="n">
        <v>8</v>
      </c>
      <c r="B12" s="14" t="n">
        <f aca="false">MIN(FA$42:FA$282)</f>
        <v>116.5</v>
      </c>
      <c r="C12" s="15" t="n">
        <f aca="false">B12/'1 Der Fonds'!$B$31</f>
        <v>0.133908045977012</v>
      </c>
      <c r="D12" s="14" t="n">
        <f aca="false">MIN(FM$42:FM$282)</f>
        <v>139.5</v>
      </c>
      <c r="E12" s="15" t="n">
        <f aca="false">D12/'1 Der Fonds'!$B$31</f>
        <v>0.160344827586207</v>
      </c>
      <c r="F12" s="15" t="n">
        <f aca="false">E12-C12</f>
        <v>0.0264367816091954</v>
      </c>
      <c r="G12" s="23" t="n">
        <f aca="false">F12*('1 Der Fonds'!$B$19-'1 Der Fonds'!$B$20)*10000</f>
        <v>5.81609195402299</v>
      </c>
    </row>
    <row r="13" customFormat="false" ht="15" hidden="false" customHeight="false" outlineLevel="0" collapsed="false">
      <c r="A13" s="0" t="n">
        <v>9</v>
      </c>
      <c r="B13" s="14" t="n">
        <f aca="false">MIN(FB$42:FB$282)</f>
        <v>116.5</v>
      </c>
      <c r="C13" s="15" t="n">
        <f aca="false">B13/'1 Der Fonds'!$B$31</f>
        <v>0.133908045977012</v>
      </c>
      <c r="D13" s="14" t="n">
        <f aca="false">MIN(FN$42:FN$282)</f>
        <v>142.5</v>
      </c>
      <c r="E13" s="15" t="n">
        <f aca="false">D13/'1 Der Fonds'!$B$31</f>
        <v>0.163793103448276</v>
      </c>
      <c r="F13" s="15" t="n">
        <f aca="false">E13-C13</f>
        <v>0.0298850574712644</v>
      </c>
      <c r="G13" s="23" t="n">
        <f aca="false">F13*('1 Der Fonds'!$B$19-'1 Der Fonds'!$B$20)*10000</f>
        <v>6.57471264367816</v>
      </c>
    </row>
    <row r="14" customFormat="false" ht="15" hidden="false" customHeight="false" outlineLevel="0" collapsed="false">
      <c r="A14" s="0" t="n">
        <v>10</v>
      </c>
      <c r="B14" s="14" t="n">
        <f aca="false">MIN(FC$42:FC$282)</f>
        <v>116.5</v>
      </c>
      <c r="C14" s="15" t="n">
        <f aca="false">B14/'1 Der Fonds'!$B$31</f>
        <v>0.133908045977012</v>
      </c>
      <c r="D14" s="14" t="n">
        <f aca="false">MIN(FO$42:FO$282)</f>
        <v>145</v>
      </c>
      <c r="E14" s="15" t="n">
        <f aca="false">D14/'1 Der Fonds'!$B$31</f>
        <v>0.166666666666667</v>
      </c>
      <c r="F14" s="15" t="n">
        <f aca="false">E14-C14</f>
        <v>0.0327586206896552</v>
      </c>
      <c r="G14" s="23" t="n">
        <f aca="false">F14*('1 Der Fonds'!$B$19-'1 Der Fonds'!$B$20)*10000</f>
        <v>7.20689655172413</v>
      </c>
    </row>
    <row r="15" customFormat="false" ht="15" hidden="false" customHeight="false" outlineLevel="0" collapsed="false">
      <c r="A15" s="0" t="n">
        <v>11</v>
      </c>
      <c r="B15" s="14" t="n">
        <f aca="false">MIN(FD$42:FD$282)</f>
        <v>116.5</v>
      </c>
      <c r="C15" s="15" t="n">
        <f aca="false">B15/'1 Der Fonds'!$B$31</f>
        <v>0.133908045977012</v>
      </c>
      <c r="D15" s="14" t="n">
        <f aca="false">MIN(FP$42:FP$282)</f>
        <v>147</v>
      </c>
      <c r="E15" s="15" t="n">
        <f aca="false">D15/'1 Der Fonds'!$B$31</f>
        <v>0.168965517241379</v>
      </c>
      <c r="F15" s="15" t="n">
        <f aca="false">E15-C15</f>
        <v>0.0350574712643678</v>
      </c>
      <c r="G15" s="23" t="n">
        <f aca="false">F15*('1 Der Fonds'!$B$19-'1 Der Fonds'!$B$20)*10000</f>
        <v>7.71264367816092</v>
      </c>
    </row>
    <row r="16" customFormat="false" ht="15" hidden="false" customHeight="false" outlineLevel="0" collapsed="false">
      <c r="A16" s="0" t="n">
        <v>12</v>
      </c>
      <c r="B16" s="14" t="n">
        <f aca="false">MIN(FE$42:FE$282)</f>
        <v>116.5</v>
      </c>
      <c r="C16" s="15" t="n">
        <f aca="false">B16/'1 Der Fonds'!$B$31</f>
        <v>0.133908045977012</v>
      </c>
      <c r="D16" s="14" t="n">
        <f aca="false">MIN(FQ$42:FQ$282)</f>
        <v>150.5</v>
      </c>
      <c r="E16" s="15" t="n">
        <f aca="false">D16/'1 Der Fonds'!$B$31</f>
        <v>0.172988505747126</v>
      </c>
      <c r="F16" s="15" t="n">
        <f aca="false">E16-C16</f>
        <v>0.0390804597701149</v>
      </c>
      <c r="G16" s="23" t="n">
        <f aca="false">F16*('1 Der Fonds'!$B$19-'1 Der Fonds'!$B$20)*10000</f>
        <v>8.59770114942529</v>
      </c>
    </row>
    <row r="18" customFormat="false" ht="15" hidden="false" customHeight="false" outlineLevel="0" collapsed="false">
      <c r="A18" s="0" t="s">
        <v>105</v>
      </c>
      <c r="B18" s="17" t="n">
        <f aca="false">'1 Der Fonds'!$B$7</f>
        <v>120</v>
      </c>
      <c r="I18" s="2" t="s">
        <v>106</v>
      </c>
    </row>
    <row r="19" customFormat="false" ht="15" hidden="false" customHeight="false" outlineLevel="0" collapsed="false">
      <c r="A19" s="0" t="str">
        <f aca="false">"Er braucht bei "&amp;'1 Der Fonds'!$B$27&amp;" Monaten Verkaufsdauer (Blatt 1), mit Zeichnungen"</f>
        <v>Er braucht bei 6 Monaten Verkaufsdauer (Blatt 1), mit Zeichnungen</v>
      </c>
      <c r="B19" s="17" t="n">
        <f aca="false">INDEX(B5:B16,'1 Der Fonds'!$B$27)</f>
        <v>114.5</v>
      </c>
    </row>
    <row r="20" customFormat="false" ht="15" hidden="false" customHeight="false" outlineLevel="0" collapsed="false">
      <c r="A20" s="0" t="s">
        <v>84</v>
      </c>
      <c r="B20" s="10" t="n">
        <f aca="false">B18-B19</f>
        <v>5.5</v>
      </c>
    </row>
    <row r="21" customFormat="false" ht="15" hidden="false" customHeight="false" outlineLevel="0" collapsed="false">
      <c r="A21" s="0" t="str">
        <f aca="false">"Er braucht bei "&amp;'1 Der Fonds'!$B$27&amp;" Monaten Verkaufsdauer (Blatt 1), ohne Zeichnungen"</f>
        <v>Er braucht bei 6 Monaten Verkaufsdauer (Blatt 1), ohne Zeichnungen</v>
      </c>
      <c r="B21" s="17" t="n">
        <f aca="false">INDEX(D5:D16,'1 Der Fonds'!$B$27)</f>
        <v>132</v>
      </c>
      <c r="I21" s="2" t="s">
        <v>107</v>
      </c>
    </row>
    <row r="22" customFormat="false" ht="15" hidden="false" customHeight="false" outlineLevel="0" collapsed="false">
      <c r="A22" s="0" t="s">
        <v>84</v>
      </c>
      <c r="B22" s="10" t="n">
        <f aca="false">B18-B21</f>
        <v>-12</v>
      </c>
    </row>
    <row r="23" customFormat="false" ht="15" hidden="false" customHeight="false" outlineLevel="0" collapsed="false">
      <c r="A23" s="0" t="s">
        <v>108</v>
      </c>
      <c r="B23" s="17" t="n">
        <f aca="false">'1 Der Fonds'!$B$12*'1 Der Fonds'!$B$31</f>
        <v>43.5</v>
      </c>
    </row>
    <row r="24" customFormat="false" ht="15" hidden="false" customHeight="false" outlineLevel="0" collapsed="false">
      <c r="A24" s="0" t="s">
        <v>109</v>
      </c>
      <c r="B24" s="19" t="n">
        <f aca="false">INDEX(C5:C16,'1 Der Fonds'!$B$27)-'1 Der Fonds'!$B$12</f>
        <v>0.0816091954022988</v>
      </c>
    </row>
    <row r="25" customFormat="false" ht="15" hidden="false" customHeight="false" outlineLevel="0" collapsed="false">
      <c r="A25" s="0" t="s">
        <v>110</v>
      </c>
      <c r="B25" s="24" t="n">
        <f aca="false">B24*('1 Der Fonds'!$B$19-'1 Der Fonds'!$B$20)*10000</f>
        <v>17.9540229885058</v>
      </c>
    </row>
    <row r="26" customFormat="false" ht="15" hidden="false" customHeight="false" outlineLevel="0" collapsed="false">
      <c r="A26" s="0" t="s">
        <v>111</v>
      </c>
      <c r="B26" s="17" t="n">
        <f aca="false">B24*('1 Der Fonds'!$B$19-'1 Der Fonds'!$B$20)*'1 Der Fonds'!$B$31</f>
        <v>1.562</v>
      </c>
    </row>
    <row r="36" customFormat="false" ht="15" hidden="false" customHeight="false" outlineLevel="0" collapsed="false">
      <c r="A36" s="3" t="s">
        <v>112</v>
      </c>
    </row>
    <row r="37" customFormat="false" ht="15" hidden="false" customHeight="false" outlineLevel="0" collapsed="false">
      <c r="A37" s="0" t="s">
        <v>113</v>
      </c>
      <c r="B37" s="8" t="n">
        <v>40</v>
      </c>
      <c r="C37" s="25" t="n">
        <f aca="false">B37+240*B38</f>
        <v>160</v>
      </c>
      <c r="D37" s="2" t="s">
        <v>114</v>
      </c>
    </row>
    <row r="38" customFormat="false" ht="15" hidden="false" customHeight="false" outlineLevel="0" collapsed="false">
      <c r="A38" s="0" t="s">
        <v>115</v>
      </c>
      <c r="B38" s="8" t="n">
        <v>0.5</v>
      </c>
    </row>
    <row r="39" customFormat="false" ht="15" hidden="false" customHeight="false" outlineLevel="0" collapsed="false">
      <c r="A39" s="9" t="s">
        <v>116</v>
      </c>
    </row>
    <row r="40" customFormat="false" ht="15" hidden="false" customHeight="false" outlineLevel="0" collapsed="false">
      <c r="A40" s="2" t="s">
        <v>117</v>
      </c>
    </row>
    <row r="41" customFormat="false" ht="82.05" hidden="false" customHeight="false" outlineLevel="0" collapsed="false">
      <c r="A41" s="12" t="s">
        <v>118</v>
      </c>
      <c r="B41" s="12" t="s">
        <v>68</v>
      </c>
      <c r="C41" s="12" t="s">
        <v>119</v>
      </c>
      <c r="D41" s="12" t="s">
        <v>120</v>
      </c>
      <c r="E41" s="12" t="s">
        <v>121</v>
      </c>
      <c r="F41" s="12" t="s">
        <v>122</v>
      </c>
      <c r="G41" s="12" t="s">
        <v>123</v>
      </c>
      <c r="H41" s="12" t="s">
        <v>124</v>
      </c>
      <c r="I41" s="12" t="s">
        <v>125</v>
      </c>
      <c r="J41" s="12" t="s">
        <v>126</v>
      </c>
      <c r="K41" s="12" t="s">
        <v>127</v>
      </c>
      <c r="L41" s="12" t="s">
        <v>128</v>
      </c>
      <c r="M41" s="12" t="s">
        <v>129</v>
      </c>
      <c r="N41" s="12" t="s">
        <v>130</v>
      </c>
      <c r="O41" s="12" t="s">
        <v>131</v>
      </c>
      <c r="P41" s="12" t="s">
        <v>132</v>
      </c>
      <c r="Q41" s="12" t="s">
        <v>133</v>
      </c>
      <c r="R41" s="12" t="s">
        <v>134</v>
      </c>
      <c r="S41" s="12" t="s">
        <v>135</v>
      </c>
      <c r="T41" s="12" t="s">
        <v>136</v>
      </c>
      <c r="U41" s="12" t="s">
        <v>137</v>
      </c>
      <c r="V41" s="12" t="s">
        <v>138</v>
      </c>
      <c r="W41" s="12" t="s">
        <v>139</v>
      </c>
      <c r="X41" s="12" t="s">
        <v>140</v>
      </c>
      <c r="Y41" s="12" t="s">
        <v>141</v>
      </c>
      <c r="Z41" s="12" t="s">
        <v>142</v>
      </c>
    </row>
    <row r="42" customFormat="false" ht="15" hidden="false" customHeight="false" outlineLevel="0" collapsed="false">
      <c r="A42" s="14" t="n">
        <f aca="false">$B$37</f>
        <v>40</v>
      </c>
      <c r="B42" s="14" t="n">
        <f aca="false">'1 Der Fonds'!$B$36-A42</f>
        <v>1080</v>
      </c>
      <c r="C42" s="26" t="n">
        <f aca="false">IF(AH42&gt;='1 Der Fonds'!$B$12,1,0)</f>
        <v>0</v>
      </c>
      <c r="D42" s="26" t="n">
        <f aca="false">IF(AND(C42=1,AM42&gt;='1 Der Fonds'!$B$12),1,0)</f>
        <v>0</v>
      </c>
      <c r="E42" s="26" t="n">
        <f aca="false">IF(AND(D42=1,AR42&gt;='1 Der Fonds'!$B$12),1,0)</f>
        <v>0</v>
      </c>
      <c r="F42" s="26" t="n">
        <f aca="false">IF(AND(E42=1,AW42&gt;='1 Der Fonds'!$B$12),1,0)</f>
        <v>0</v>
      </c>
      <c r="G42" s="26" t="n">
        <f aca="false">IF(AND(F42=1,BB42&gt;='1 Der Fonds'!$B$12),1,0)</f>
        <v>0</v>
      </c>
      <c r="H42" s="26" t="n">
        <f aca="false">IF(AND(G42=1,BG42&gt;='1 Der Fonds'!$B$12),1,0)</f>
        <v>0</v>
      </c>
      <c r="I42" s="26" t="n">
        <f aca="false">IF(AND(H42=1,BL42&gt;='1 Der Fonds'!$B$12),1,0)</f>
        <v>0</v>
      </c>
      <c r="J42" s="26" t="n">
        <f aca="false">IF(AND(I42=1,BQ42&gt;='1 Der Fonds'!$B$12),1,0)</f>
        <v>0</v>
      </c>
      <c r="K42" s="26" t="n">
        <f aca="false">IF(AND(J42=1,BV42&gt;='1 Der Fonds'!$B$12),1,0)</f>
        <v>0</v>
      </c>
      <c r="L42" s="26" t="n">
        <f aca="false">IF(AND(K42=1,CA42&gt;='1 Der Fonds'!$B$12),1,0)</f>
        <v>0</v>
      </c>
      <c r="M42" s="26" t="n">
        <f aca="false">IF(AND(L42=1,CF42&gt;='1 Der Fonds'!$B$12),1,0)</f>
        <v>0</v>
      </c>
      <c r="N42" s="26" t="n">
        <f aca="false">IF(AND(M42=1,CK42&gt;='1 Der Fonds'!$B$12),1,0)</f>
        <v>0</v>
      </c>
      <c r="O42" s="26" t="n">
        <f aca="false">IF(CP42&gt;='1 Der Fonds'!$B$12,1,0)</f>
        <v>0</v>
      </c>
      <c r="P42" s="26" t="n">
        <f aca="false">IF(AND(O42=1,CU42&gt;='1 Der Fonds'!$B$12),1,0)</f>
        <v>0</v>
      </c>
      <c r="Q42" s="26" t="n">
        <f aca="false">IF(AND(P42=1,CZ42&gt;='1 Der Fonds'!$B$12),1,0)</f>
        <v>0</v>
      </c>
      <c r="R42" s="26" t="n">
        <f aca="false">IF(AND(Q42=1,DE42&gt;='1 Der Fonds'!$B$12),1,0)</f>
        <v>0</v>
      </c>
      <c r="S42" s="26" t="n">
        <f aca="false">IF(AND(R42=1,DJ42&gt;='1 Der Fonds'!$B$12),1,0)</f>
        <v>0</v>
      </c>
      <c r="T42" s="26" t="n">
        <f aca="false">IF(AND(S42=1,DO42&gt;='1 Der Fonds'!$B$12),1,0)</f>
        <v>0</v>
      </c>
      <c r="U42" s="26" t="n">
        <f aca="false">IF(AND(T42=1,DT42&gt;='1 Der Fonds'!$B$12),1,0)</f>
        <v>0</v>
      </c>
      <c r="V42" s="26" t="n">
        <f aca="false">IF(AND(U42=1,DY42&gt;='1 Der Fonds'!$B$12),1,0)</f>
        <v>0</v>
      </c>
      <c r="W42" s="26" t="n">
        <f aca="false">IF(AND(V42=1,ED42&gt;='1 Der Fonds'!$B$12),1,0)</f>
        <v>0</v>
      </c>
      <c r="X42" s="26" t="n">
        <f aca="false">IF(AND(W42=1,EI42&gt;='1 Der Fonds'!$B$12),1,0)</f>
        <v>0</v>
      </c>
      <c r="Y42" s="26" t="n">
        <f aca="false">IF(AND(X42=1,EN42&gt;='1 Der Fonds'!$B$12),1,0)</f>
        <v>0</v>
      </c>
      <c r="Z42" s="26" t="n">
        <f aca="false">IF(AND(Y42=1,ES42&gt;='1 Der Fonds'!$B$12),1,0)</f>
        <v>0</v>
      </c>
      <c r="AD42" s="26" t="n">
        <f aca="false">$A$42+$B$42*'1 Der Fonds'!$B$19/12+$A$42*'1 Der Fonds'!$B$20/12-'1 Der Fonds'!$B$6*'1 Der Fonds'!$B$21/12-($B$42+$A$42-'1 Der Fonds'!$B$6)*'1 Der Fonds'!$B$22/12-$B$42*'1 Der Fonds'!$B$23/12</f>
        <v>41.8020833333333</v>
      </c>
      <c r="AE42" s="26" t="n">
        <f aca="false">($B$42+AD42-'1 Der Fonds'!$B$6)/'1 Der Fonds'!$B$8</f>
        <v>10.0207136015326</v>
      </c>
      <c r="AF42" s="26" t="n">
        <f aca="false">AD42+'1 Der Fonds'!$B$26-'2 Der Rueckgabebestand'!$C$5*AE42</f>
        <v>40.7937978927203</v>
      </c>
      <c r="AG42" s="26" t="n">
        <f aca="false">'1 Der Fonds'!$B$8+'1 Der Fonds'!$B$26/AE42-'2 Der Rueckgabebestand'!$C$5</f>
        <v>86.8993798764532</v>
      </c>
      <c r="AH42" s="26" t="n">
        <f aca="false">AF42/($B$42+AF42-'1 Der Fonds'!$B$6)</f>
        <v>0.0468466794222</v>
      </c>
      <c r="AI42" s="26" t="n">
        <f aca="false">AF42+$B$42*'1 Der Fonds'!$B$19/12+AF42*'1 Der Fonds'!$B$20/12-'1 Der Fonds'!$B$6*'1 Der Fonds'!$B$21/12-($B$42+AF42-'1 Der Fonds'!$B$6)*'1 Der Fonds'!$B$22/12-$B$42*'1 Der Fonds'!$B$23/12</f>
        <v>42.5966419490342</v>
      </c>
      <c r="AJ42" s="26" t="n">
        <f aca="false">($B$42+AI42-'1 Der Fonds'!$B$6)/AG42</f>
        <v>10.0414599412519</v>
      </c>
      <c r="AK42" s="26" t="n">
        <f aca="false">AI42+'1 Der Fonds'!$B$26-'2 Der Rueckgabebestand'!$C$6*AJ42</f>
        <v>40.5759119784082</v>
      </c>
      <c r="AL42" s="26" t="n">
        <f aca="false">AG42+'1 Der Fonds'!$B$26/AJ42-'2 Der Rueckgabebestand'!$C$6</f>
        <v>86.6981412137042</v>
      </c>
      <c r="AM42" s="26" t="n">
        <f aca="false">AK42/($B$42+AK42-'1 Der Fonds'!$B$6)</f>
        <v>0.0466081262071659</v>
      </c>
      <c r="AN42" s="26" t="n">
        <f aca="false">AK42+$B$42*'1 Der Fonds'!$B$19/12+AK42*'1 Der Fonds'!$B$20/12-'1 Der Fonds'!$B$6*'1 Der Fonds'!$B$21/12-($B$42+AK42-'1 Der Fonds'!$B$6)*'1 Der Fonds'!$B$22/12-$B$42*'1 Der Fonds'!$B$23/12</f>
        <v>42.3785472273875</v>
      </c>
      <c r="AO42" s="26" t="n">
        <f aca="false">($B$42+AN42-'1 Der Fonds'!$B$6)/AL42</f>
        <v>10.0622520277227</v>
      </c>
      <c r="AP42" s="26" t="n">
        <f aca="false">AN42+'1 Der Fonds'!$B$26-'2 Der Rueckgabebestand'!$C$7*AO42</f>
        <v>23.2415927663975</v>
      </c>
      <c r="AQ42" s="26" t="n">
        <f aca="false">AL42+'1 Der Fonds'!$B$26/AO42-'2 Der Rueckgabebestand'!$C$7</f>
        <v>84.7962852068912</v>
      </c>
      <c r="AR42" s="26" t="n">
        <f aca="false">AP42/($B$42+AP42-'1 Der Fonds'!$B$6)</f>
        <v>0.0272391699647964</v>
      </c>
      <c r="AS42" s="26" t="n">
        <f aca="false">AP42+$B$42*'1 Der Fonds'!$B$19/12+AP42*'1 Der Fonds'!$B$20/12-'1 Der Fonds'!$B$6*'1 Der Fonds'!$B$21/12-($B$42+AP42-'1 Der Fonds'!$B$6)*'1 Der Fonds'!$B$22/12-$B$42*'1 Der Fonds'!$B$23/12</f>
        <v>25.0276159594653</v>
      </c>
      <c r="AT42" s="26" t="n">
        <f aca="false">($B$42+AS42-'1 Der Fonds'!$B$6)/AQ42</f>
        <v>10.0833145446562</v>
      </c>
      <c r="AU42" s="26" t="n">
        <f aca="false">AS42+'1 Der Fonds'!$B$26-'2 Der Rueckgabebestand'!$C$8*AT42</f>
        <v>-3.23065912896907</v>
      </c>
      <c r="AV42" s="26" t="n">
        <f aca="false">AQ42+'1 Der Fonds'!$B$26/AT42-'2 Der Rueckgabebestand'!$C$8</f>
        <v>81.9938064224314</v>
      </c>
      <c r="AW42" s="26" t="n">
        <f aca="false">AU42/($B$42+AU42-'1 Der Fonds'!$B$6)</f>
        <v>-0.00390757006732428</v>
      </c>
      <c r="AX42" s="26" t="n">
        <f aca="false">AU42+$B$42*'1 Der Fonds'!$B$19/12+AU42*'1 Der Fonds'!$B$20/12-'1 Der Fonds'!$B$6*'1 Der Fonds'!$B$21/12-($B$42+AU42-'1 Der Fonds'!$B$6)*'1 Der Fonds'!$B$22/12-$B$42*'1 Der Fonds'!$B$23/12</f>
        <v>-1.47000517730099</v>
      </c>
      <c r="AY42" s="26" t="n">
        <f aca="false">($B$42+AX42-'1 Der Fonds'!$B$6)/AV42</f>
        <v>10.1047875561981</v>
      </c>
      <c r="AZ42" s="26" t="n">
        <f aca="false">AX42+'1 Der Fonds'!$B$26-'2 Der Rueckgabebestand'!$C$9*AY42</f>
        <v>-24.742452823416</v>
      </c>
      <c r="BA42" s="26" t="n">
        <f aca="false">AV42+'1 Der Fonds'!$B$26/AY42-'2 Der Rueckgabebestand'!$C$9</f>
        <v>79.6906953954371</v>
      </c>
      <c r="BB42" s="26" t="n">
        <f aca="false">AZ42/($B$42+AZ42-'1 Der Fonds'!$B$6)</f>
        <v>-0.0307261358930055</v>
      </c>
      <c r="BC42" s="26" t="n">
        <f aca="false">AZ42+$B$42*'1 Der Fonds'!$B$19/12+AZ42*'1 Der Fonds'!$B$20/12-'1 Der Fonds'!$B$6*'1 Der Fonds'!$B$21/12-($B$42+AZ42-'1 Der Fonds'!$B$6)*'1 Der Fonds'!$B$22/12-$B$42*'1 Der Fonds'!$B$23/12</f>
        <v>-23.0024143407051</v>
      </c>
      <c r="BD42" s="26" t="n">
        <f aca="false">($B$42+BC42-'1 Der Fonds'!$B$6)/BA42</f>
        <v>10.1266224576766</v>
      </c>
      <c r="BE42" s="26" t="n">
        <f aca="false">BC42+'1 Der Fonds'!$B$26-'2 Der Rueckgabebestand'!$C$10*BD42</f>
        <v>-34.1796857814523</v>
      </c>
      <c r="BF42" s="26" t="n">
        <f aca="false">BA42+'1 Der Fonds'!$B$26/BD42-'2 Der Rueckgabebestand'!$C$10</f>
        <v>78.5869442200119</v>
      </c>
      <c r="BG42" s="26" t="n">
        <f aca="false">BE42/($B$42+BE42-'1 Der Fonds'!$B$6)</f>
        <v>-0.0429489988767312</v>
      </c>
      <c r="BH42" s="26" t="n">
        <f aca="false">BE42+$B$42*'1 Der Fonds'!$B$19/12+BE42*'1 Der Fonds'!$B$20/12-'1 Der Fonds'!$B$6*'1 Der Fonds'!$B$21/12-($B$42+BE42-'1 Der Fonds'!$B$6)*'1 Der Fonds'!$B$22/12-$B$42*'1 Der Fonds'!$B$23/12</f>
        <v>-32.4486913136595</v>
      </c>
      <c r="BI42" s="26" t="n">
        <f aca="false">($B$42+BH42-'1 Der Fonds'!$B$6)/BF42</f>
        <v>10.1486489467451</v>
      </c>
      <c r="BJ42" s="26" t="n">
        <f aca="false">BH42+'1 Der Fonds'!$B$26-'2 Der Rueckgabebestand'!$C$11*BI42</f>
        <v>-35.5378806817066</v>
      </c>
      <c r="BK42" s="26" t="n">
        <f aca="false">BF42+'1 Der Fonds'!$B$26/BI42-'2 Der Rueckgabebestand'!$C$11</f>
        <v>78.2825500701839</v>
      </c>
      <c r="BL42" s="26" t="n">
        <f aca="false">BJ42/($B$42+BJ42-'1 Der Fonds'!$B$6)</f>
        <v>-0.0447320014605614</v>
      </c>
      <c r="BM42" s="26" t="n">
        <f aca="false">BJ42+$B$42*'1 Der Fonds'!$B$19/12+BJ42*'1 Der Fonds'!$B$20/12-'1 Der Fonds'!$B$6*'1 Der Fonds'!$B$21/12-($B$42+BJ42-'1 Der Fonds'!$B$6)*'1 Der Fonds'!$B$22/12-$B$42*'1 Der Fonds'!$B$23/12</f>
        <v>-33.8081878173599</v>
      </c>
      <c r="BN42" s="26" t="n">
        <f aca="false">($B$42+BM42-'1 Der Fonds'!$B$6)/BK42</f>
        <v>10.1707444566997</v>
      </c>
      <c r="BO42" s="26" t="n">
        <f aca="false">BM42+'1 Der Fonds'!$B$26-'2 Der Rueckgabebestand'!$C$12*BN42</f>
        <v>-35.8935600457097</v>
      </c>
      <c r="BP42" s="26" t="n">
        <f aca="false">BK42+'1 Der Fonds'!$B$26/BN42-'2 Der Rueckgabebestand'!$C$12</f>
        <v>78.0775137292132</v>
      </c>
      <c r="BQ42" s="26" t="n">
        <f aca="false">BO42/($B$42+BO42-'1 Der Fonds'!$B$6)</f>
        <v>-0.045199935726218</v>
      </c>
      <c r="BR42" s="26" t="n">
        <f aca="false">BO42+$B$42*'1 Der Fonds'!$B$19/12+BO42*'1 Der Fonds'!$B$20/12-'1 Der Fonds'!$B$6*'1 Der Fonds'!$B$21/12-($B$42+BO42-'1 Der Fonds'!$B$6)*'1 Der Fonds'!$B$22/12-$B$42*'1 Der Fonds'!$B$23/12</f>
        <v>-34.1642080407535</v>
      </c>
      <c r="BS42" s="26" t="n">
        <f aca="false">($B$42+BR42-'1 Der Fonds'!$B$6)/BP42</f>
        <v>10.1928936251652</v>
      </c>
      <c r="BT42" s="26" t="n">
        <f aca="false">BR42+'1 Der Fonds'!$B$26-'2 Der Rueckgabebestand'!$C$13*BS42</f>
        <v>-35.7510101720779</v>
      </c>
      <c r="BU42" s="26" t="n">
        <f aca="false">BP42+'1 Der Fonds'!$B$26/BS42-'2 Der Rueckgabebestand'!$C$13</f>
        <v>77.9218364319042</v>
      </c>
      <c r="BV42" s="26" t="n">
        <f aca="false">BT42/($B$42+BT42-'1 Der Fonds'!$B$6)</f>
        <v>-0.0450123457882188</v>
      </c>
      <c r="BW42" s="26" t="n">
        <f aca="false">BT42+$B$42*'1 Der Fonds'!$B$19/12+BT42*'1 Der Fonds'!$B$20/12-'1 Der Fonds'!$B$6*'1 Der Fonds'!$B$21/12-($B$42+BT42-'1 Der Fonds'!$B$6)*'1 Der Fonds'!$B$22/12-$B$42*'1 Der Fonds'!$B$23/12</f>
        <v>-34.0215215568261</v>
      </c>
      <c r="BX42" s="26" t="n">
        <f aca="false">($B$42+BW42-'1 Der Fonds'!$B$6)/BU42</f>
        <v>10.2150887978465</v>
      </c>
      <c r="BY42" s="26" t="n">
        <f aca="false">BW42+'1 Der Fonds'!$B$26-'2 Der Rueckgabebestand'!$C$14*BX42</f>
        <v>-35.1075570759647</v>
      </c>
      <c r="BZ42" s="26" t="n">
        <f aca="false">BU42+'1 Der Fonds'!$B$26/BX42-'2 Der Rueckgabebestand'!$C$14</f>
        <v>77.8155196351899</v>
      </c>
      <c r="CA42" s="26" t="n">
        <f aca="false">BY42/($B$42+BY42-'1 Der Fonds'!$B$6)</f>
        <v>-0.0441664245125045</v>
      </c>
      <c r="CB42" s="26" t="n">
        <f aca="false">BY42+$B$42*'1 Der Fonds'!$B$19/12+BY42*'1 Der Fonds'!$B$20/12-'1 Der Fonds'!$B$6*'1 Der Fonds'!$B$21/12-($B$42+BY42-'1 Der Fonds'!$B$6)*'1 Der Fonds'!$B$22/12-$B$42*'1 Der Fonds'!$B$23/12</f>
        <v>-33.3774518181625</v>
      </c>
      <c r="CC42" s="26" t="n">
        <f aca="false">($B$42+CB42-'1 Der Fonds'!$B$6)/BZ42</f>
        <v>10.2373222194816</v>
      </c>
      <c r="CD42" s="26" t="n">
        <f aca="false">CB42+'1 Der Fonds'!$B$26-'2 Der Rueckgabebestand'!$C$15*CC42</f>
        <v>-34.4723807059552</v>
      </c>
      <c r="CE42" s="26" t="n">
        <f aca="false">BZ42+'1 Der Fonds'!$B$26/CC42-'2 Der Rueckgabebestand'!$C$15</f>
        <v>77.7085650171445</v>
      </c>
      <c r="CF42" s="26" t="n">
        <f aca="false">CD42/($B$42+CD42-'1 Der Fonds'!$B$6)</f>
        <v>-0.0433327264445528</v>
      </c>
      <c r="CG42" s="26" t="n">
        <f aca="false">CD42+$B$42*'1 Der Fonds'!$B$19/12+CD42*'1 Der Fonds'!$B$20/12-'1 Der Fonds'!$B$6*'1 Der Fonds'!$B$21/12-($B$42+CD42-'1 Der Fonds'!$B$6)*'1 Der Fonds'!$B$22/12-$B$42*'1 Der Fonds'!$B$23/12</f>
        <v>-32.741666737465</v>
      </c>
      <c r="CH42" s="26" t="n">
        <f aca="false">($B$42+CG42-'1 Der Fonds'!$B$6)/CE42</f>
        <v>10.2595940754618</v>
      </c>
      <c r="CI42" s="26" t="n">
        <f aca="false">CG42+'1 Der Fonds'!$B$26-'2 Der Rueckgabebestand'!$C$16*CH42</f>
        <v>-34.871463775196</v>
      </c>
      <c r="CJ42" s="26" t="n">
        <f aca="false">CE42+'1 Der Fonds'!$B$26/CH42-'2 Der Rueckgabebestand'!$C$16</f>
        <v>77.5009742467821</v>
      </c>
      <c r="CK42" s="26" t="n">
        <f aca="false">CI42/($B$42+CI42-'1 Der Fonds'!$B$6)</f>
        <v>-0.043856385711878</v>
      </c>
      <c r="CL42" s="26" t="n">
        <f aca="false">$A$42+$B$42*'1 Der Fonds'!$B$19/12+$A$42*'1 Der Fonds'!$B$20/12-'1 Der Fonds'!$B$6*'1 Der Fonds'!$B$21/12-($B$42+$A$42-'1 Der Fonds'!$B$6)*'1 Der Fonds'!$B$22/12-$B$42*'1 Der Fonds'!$B$23/12</f>
        <v>41.8020833333333</v>
      </c>
      <c r="CM42" s="26" t="n">
        <f aca="false">($B$42+CL42-'1 Der Fonds'!$B$6)/'1 Der Fonds'!$B$8</f>
        <v>10.0207136015326</v>
      </c>
      <c r="CN42" s="26" t="n">
        <f aca="false">CL42+0-'2 Der Rueckgabebestand'!$C$5*CM42</f>
        <v>37.7937978927203</v>
      </c>
      <c r="CO42" s="26" t="n">
        <f aca="false">'1 Der Fonds'!$B$8+0/CM42-'2 Der Rueckgabebestand'!$C$5</f>
        <v>86.6</v>
      </c>
      <c r="CP42" s="26" t="n">
        <f aca="false">CN42/($B$42+CN42-'1 Der Fonds'!$B$6)</f>
        <v>0.0435515879284868</v>
      </c>
      <c r="CQ42" s="26" t="n">
        <f aca="false">CN42+$B$42*'1 Der Fonds'!$B$19/12+CN42*'1 Der Fonds'!$B$20/12-'1 Der Fonds'!$B$6*'1 Der Fonds'!$B$21/12-($B$42+CN42-'1 Der Fonds'!$B$6)*'1 Der Fonds'!$B$22/12-$B$42*'1 Der Fonds'!$B$23/12</f>
        <v>39.5937669490342</v>
      </c>
      <c r="CR42" s="26" t="n">
        <f aca="false">($B$42+CQ42-'1 Der Fonds'!$B$6)/CO42</f>
        <v>10.0414984636147</v>
      </c>
      <c r="CS42" s="26" t="n">
        <f aca="false">CQ42+0-'2 Der Rueckgabebestand'!$C$6*CR42</f>
        <v>34.5730177172268</v>
      </c>
      <c r="CT42" s="26" t="n">
        <f aca="false">CO42+0/CR42-'2 Der Rueckgabebestand'!$C$6</f>
        <v>86.1</v>
      </c>
      <c r="CU42" s="26" t="n">
        <f aca="false">CS42/($B$42+CS42-'1 Der Fonds'!$B$6)</f>
        <v>0.0399885458009222</v>
      </c>
      <c r="CV42" s="26" t="n">
        <f aca="false">CS42+$B$42*'1 Der Fonds'!$B$19/12+CS42*'1 Der Fonds'!$B$20/12-'1 Der Fonds'!$B$6*'1 Der Fonds'!$B$21/12-($B$42+CS42-'1 Der Fonds'!$B$6)*'1 Der Fonds'!$B$22/12-$B$42*'1 Der Fonds'!$B$23/12</f>
        <v>36.3699001925391</v>
      </c>
      <c r="CW42" s="26" t="n">
        <f aca="false">($B$42+CV42-'1 Der Fonds'!$B$6)/CT42</f>
        <v>10.0623681787751</v>
      </c>
      <c r="CX42" s="26" t="n">
        <f aca="false">CV42+0-'2 Der Rueckgabebestand'!$C$7*CW42</f>
        <v>14.2326901992338</v>
      </c>
      <c r="CY42" s="26" t="n">
        <f aca="false">CT42+0/CW42-'2 Der Rueckgabebestand'!$C$7</f>
        <v>83.9</v>
      </c>
      <c r="CZ42" s="26" t="n">
        <f aca="false">CX42/($B$42+CX42-'1 Der Fonds'!$B$6)</f>
        <v>0.0168587290737048</v>
      </c>
      <c r="DA42" s="26" t="n">
        <f aca="false">CX42+$B$42*'1 Der Fonds'!$B$19/12+CX42*'1 Der Fonds'!$B$20/12-'1 Der Fonds'!$B$6*'1 Der Fonds'!$B$21/12-($B$42+CX42-'1 Der Fonds'!$B$6)*'1 Der Fonds'!$B$22/12-$B$42*'1 Der Fonds'!$B$23/12</f>
        <v>16.0100798606748</v>
      </c>
      <c r="DB42" s="26" t="n">
        <f aca="false">($B$42+DA42-'1 Der Fonds'!$B$6)/CY42</f>
        <v>10.0835527992929</v>
      </c>
      <c r="DC42" s="26" t="n">
        <f aca="false">DA42+0-'2 Der Rueckgabebestand'!$C$8*DB42</f>
        <v>-15.2489338171332</v>
      </c>
      <c r="DD42" s="26" t="n">
        <f aca="false">CY42+0/DB42-'2 Der Rueckgabebestand'!$C$8</f>
        <v>80.8</v>
      </c>
      <c r="DE42" s="26" t="n">
        <f aca="false">DC42/($B$42+DC42-'1 Der Fonds'!$B$6)</f>
        <v>-0.0187160648817251</v>
      </c>
      <c r="DF42" s="26" t="n">
        <f aca="false">DC42+$B$42*'1 Der Fonds'!$B$19/12+DC42*'1 Der Fonds'!$B$20/12-'1 Der Fonds'!$B$6*'1 Der Fonds'!$B$21/12-($B$42+DC42-'1 Der Fonds'!$B$6)*'1 Der Fonds'!$B$22/12-$B$42*'1 Der Fonds'!$B$23/12</f>
        <v>-13.499797378708</v>
      </c>
      <c r="DG42" s="26" t="n">
        <f aca="false">($B$42+DF42-'1 Der Fonds'!$B$6)/DD42</f>
        <v>10.1052005274912</v>
      </c>
      <c r="DH42" s="26" t="n">
        <f aca="false">DF42+0-'2 Der Rueckgabebestand'!$C$9*DG42</f>
        <v>-39.7733187501852</v>
      </c>
      <c r="DI42" s="26" t="n">
        <f aca="false">DD42+0/DG42-'2 Der Rueckgabebestand'!$C$9</f>
        <v>78.2</v>
      </c>
      <c r="DJ42" s="26" t="n">
        <f aca="false">DH42/($B$42+DH42-'1 Der Fonds'!$B$6)</f>
        <v>-0.0503315310579998</v>
      </c>
      <c r="DK42" s="26" t="n">
        <f aca="false">DH42+$B$42*'1 Der Fonds'!$B$19/12+DH42*'1 Der Fonds'!$B$20/12-'1 Der Fonds'!$B$6*'1 Der Fonds'!$B$21/12-($B$42+DH42-'1 Der Fonds'!$B$6)*'1 Der Fonds'!$B$22/12-$B$42*'1 Der Fonds'!$B$23/12</f>
        <v>-38.0476848473208</v>
      </c>
      <c r="DL42" s="26" t="n">
        <f aca="false">($B$42+DK42-'1 Der Fonds'!$B$6)/DI42</f>
        <v>10.1272674571954</v>
      </c>
      <c r="DM42" s="26" t="n">
        <f aca="false">DK42+0-'2 Der Rueckgabebestand'!$C$10*DL42</f>
        <v>-52.2258592873943</v>
      </c>
      <c r="DN42" s="26" t="n">
        <f aca="false">DI42+0/DL42-'2 Der Rueckgabebestand'!$C$10</f>
        <v>76.8</v>
      </c>
      <c r="DO42" s="26" t="n">
        <f aca="false">DM42/($B$42+DM42-'1 Der Fonds'!$B$6)</f>
        <v>-0.0671478473680603</v>
      </c>
      <c r="DP42" s="26" t="n">
        <f aca="false">DM42+$B$42*'1 Der Fonds'!$B$19/12+DM42*'1 Der Fonds'!$B$20/12-'1 Der Fonds'!$B$6*'1 Der Fonds'!$B$21/12-($B$42+DM42-'1 Der Fonds'!$B$6)*'1 Der Fonds'!$B$22/12-$B$42*'1 Der Fonds'!$B$23/12</f>
        <v>-50.5121590692114</v>
      </c>
      <c r="DQ42" s="26" t="n">
        <f aca="false">($B$42+DP42-'1 Der Fonds'!$B$6)/DN42</f>
        <v>10.1495812621196</v>
      </c>
      <c r="DR42" s="26" t="n">
        <f aca="false">DP42+0-'2 Der Rueckgabebestand'!$C$11*DQ42</f>
        <v>-56.6019078264832</v>
      </c>
      <c r="DS42" s="26" t="n">
        <f aca="false">DN42+0/DQ42-'2 Der Rueckgabebestand'!$C$11</f>
        <v>76.2</v>
      </c>
      <c r="DT42" s="26" t="n">
        <f aca="false">DR42/($B$42+DR42-'1 Der Fonds'!$B$6)</f>
        <v>-0.073185993603129</v>
      </c>
      <c r="DU42" s="26" t="n">
        <f aca="false">DR42+$B$42*'1 Der Fonds'!$B$19/12+DR42*'1 Der Fonds'!$B$20/12-'1 Der Fonds'!$B$6*'1 Der Fonds'!$B$21/12-($B$42+DR42-'1 Der Fonds'!$B$6)*'1 Der Fonds'!$B$22/12-$B$42*'1 Der Fonds'!$B$23/12</f>
        <v>-54.8924013214836</v>
      </c>
      <c r="DV42" s="26" t="n">
        <f aca="false">($B$42+DU42-'1 Der Fonds'!$B$6)/DS42</f>
        <v>10.1720157306892</v>
      </c>
      <c r="DW42" s="26" t="n">
        <f aca="false">DU42+0-'2 Der Rueckgabebestand'!$C$12*DV42</f>
        <v>-59.9784091868282</v>
      </c>
      <c r="DX42" s="26" t="n">
        <f aca="false">DS42+0/DV42-'2 Der Rueckgabebestand'!$C$12</f>
        <v>75.7</v>
      </c>
      <c r="DY42" s="26" t="n">
        <f aca="false">DW42/($B$42+DW42-'1 Der Fonds'!$B$6)</f>
        <v>-0.0778918538160582</v>
      </c>
      <c r="DZ42" s="26" t="n">
        <f aca="false">DW42+$B$42*'1 Der Fonds'!$B$19/12+DW42*'1 Der Fonds'!$B$20/12-'1 Der Fonds'!$B$6*'1 Der Fonds'!$B$21/12-($B$42+DW42-'1 Der Fonds'!$B$6)*'1 Der Fonds'!$B$22/12-$B$42*'1 Der Fonds'!$B$23/12</f>
        <v>-58.2721384956322</v>
      </c>
      <c r="EA42" s="26" t="n">
        <f aca="false">($B$42+DZ42-'1 Der Fonds'!$B$6)/DX42</f>
        <v>10.1945556341396</v>
      </c>
      <c r="EB42" s="26" t="n">
        <f aca="false">DZ42+0-'2 Der Rueckgabebestand'!$C$13*EA42</f>
        <v>-62.859688530995</v>
      </c>
      <c r="EC42" s="26" t="n">
        <f aca="false">DX42+0/EA42-'2 Der Rueckgabebestand'!$C$13</f>
        <v>75.25</v>
      </c>
      <c r="ED42" s="26" t="n">
        <f aca="false">EB42/($B$42+EB42-'1 Der Fonds'!$B$6)</f>
        <v>-0.0819402755809095</v>
      </c>
      <c r="EE42" s="26" t="n">
        <f aca="false">EB42+$B$42*'1 Der Fonds'!$B$19/12+EB42*'1 Der Fonds'!$B$20/12-'1 Der Fonds'!$B$6*'1 Der Fonds'!$B$21/12-($B$42+EB42-'1 Der Fonds'!$B$6)*'1 Der Fonds'!$B$22/12-$B$42*'1 Der Fonds'!$B$23/12</f>
        <v>-61.1561790658373</v>
      </c>
      <c r="EF42" s="26" t="n">
        <f aca="false">($B$42+EE42-'1 Der Fonds'!$B$6)/EC42</f>
        <v>10.2171936336766</v>
      </c>
      <c r="EG42" s="26" t="n">
        <f aca="false">EE42+0-'2 Der Rueckgabebestand'!$C$14*EF42</f>
        <v>-65.2430565193079</v>
      </c>
      <c r="EH42" s="26" t="n">
        <f aca="false">EC42+0/EF42-'2 Der Rueckgabebestand'!$C$14</f>
        <v>74.85</v>
      </c>
      <c r="EI42" s="26" t="n">
        <f aca="false">EG42/($B$42+EG42-'1 Der Fonds'!$B$6)</f>
        <v>-0.0853121466571622</v>
      </c>
      <c r="EJ42" s="26" t="n">
        <f aca="false">EG42+$B$42*'1 Der Fonds'!$B$19/12+EG42*'1 Der Fonds'!$B$20/12-'1 Der Fonds'!$B$6*'1 Der Fonds'!$B$21/12-($B$42+EG42-'1 Der Fonds'!$B$6)*'1 Der Fonds'!$B$22/12-$B$42*'1 Der Fonds'!$B$23/12</f>
        <v>-63.5418311151389</v>
      </c>
      <c r="EK42" s="26" t="n">
        <f aca="false">($B$42+EJ42-'1 Der Fonds'!$B$6)/EH42</f>
        <v>10.2399220959901</v>
      </c>
      <c r="EL42" s="26" t="n">
        <f aca="false">EJ42+0-'2 Der Rueckgabebestand'!$C$15*EK42</f>
        <v>-67.6377999535349</v>
      </c>
      <c r="EM42" s="26" t="n">
        <f aca="false">EH42+0/EK42-'2 Der Rueckgabebestand'!$C$15</f>
        <v>74.45</v>
      </c>
      <c r="EN42" s="26" t="n">
        <f aca="false">EL42/($B$42+EL42-'1 Der Fonds'!$B$6)</f>
        <v>-0.0887213452469345</v>
      </c>
      <c r="EO42" s="26" t="n">
        <f aca="false">EL42+$B$42*'1 Der Fonds'!$B$19/12+EL42*'1 Der Fonds'!$B$20/12-'1 Der Fonds'!$B$6*'1 Der Fonds'!$B$21/12-($B$42+EL42-'1 Der Fonds'!$B$6)*'1 Der Fonds'!$B$22/12-$B$42*'1 Der Fonds'!$B$23/12</f>
        <v>-65.9388695118237</v>
      </c>
      <c r="EP42" s="26" t="n">
        <f aca="false">($B$42+EO42-'1 Der Fonds'!$B$6)/EM42</f>
        <v>10.2627418467183</v>
      </c>
      <c r="EQ42" s="26" t="n">
        <f aca="false">EO42+0-'2 Der Rueckgabebestand'!$C$16*EP42</f>
        <v>-71.0702404351829</v>
      </c>
      <c r="ER42" s="26" t="n">
        <f aca="false">EM42+0/EP42-'2 Der Rueckgabebestand'!$C$16</f>
        <v>73.95</v>
      </c>
      <c r="ES42" s="26" t="n">
        <f aca="false">EQ42/($B$42+EQ42-'1 Der Fonds'!$B$6)</f>
        <v>-0.0936453466733677</v>
      </c>
      <c r="ET42" s="26" t="n">
        <f aca="false">IF(C42=1,$A$42,1000000)</f>
        <v>1000000</v>
      </c>
      <c r="EU42" s="26" t="n">
        <f aca="false">IF(D42=1,$A$42,1000000)</f>
        <v>1000000</v>
      </c>
      <c r="EV42" s="26" t="n">
        <f aca="false">IF(E42=1,$A$42,1000000)</f>
        <v>1000000</v>
      </c>
      <c r="EW42" s="26" t="n">
        <f aca="false">IF(F42=1,$A$42,1000000)</f>
        <v>1000000</v>
      </c>
      <c r="EX42" s="26" t="n">
        <f aca="false">IF(G42=1,$A$42,1000000)</f>
        <v>1000000</v>
      </c>
      <c r="EY42" s="26" t="n">
        <f aca="false">IF(H42=1,$A$42,1000000)</f>
        <v>1000000</v>
      </c>
      <c r="EZ42" s="26" t="n">
        <f aca="false">IF(I42=1,$A$42,1000000)</f>
        <v>1000000</v>
      </c>
      <c r="FA42" s="26" t="n">
        <f aca="false">IF(J42=1,$A$42,1000000)</f>
        <v>1000000</v>
      </c>
      <c r="FB42" s="26" t="n">
        <f aca="false">IF(K42=1,$A$42,1000000)</f>
        <v>1000000</v>
      </c>
      <c r="FC42" s="26" t="n">
        <f aca="false">IF(L42=1,$A$42,1000000)</f>
        <v>1000000</v>
      </c>
      <c r="FD42" s="26" t="n">
        <f aca="false">IF(M42=1,$A$42,1000000)</f>
        <v>1000000</v>
      </c>
      <c r="FE42" s="26" t="n">
        <f aca="false">IF(N42=1,$A$42,1000000)</f>
        <v>1000000</v>
      </c>
      <c r="FF42" s="26" t="n">
        <f aca="false">IF(O42=1,$A$42,1000000)</f>
        <v>1000000</v>
      </c>
      <c r="FG42" s="26" t="n">
        <f aca="false">IF(P42=1,$A$42,1000000)</f>
        <v>1000000</v>
      </c>
      <c r="FH42" s="26" t="n">
        <f aca="false">IF(Q42=1,$A$42,1000000)</f>
        <v>1000000</v>
      </c>
      <c r="FI42" s="26" t="n">
        <f aca="false">IF(R42=1,$A$42,1000000)</f>
        <v>1000000</v>
      </c>
      <c r="FJ42" s="26" t="n">
        <f aca="false">IF(S42=1,$A$42,1000000)</f>
        <v>1000000</v>
      </c>
      <c r="FK42" s="26" t="n">
        <f aca="false">IF(T42=1,$A$42,1000000)</f>
        <v>1000000</v>
      </c>
      <c r="FL42" s="26" t="n">
        <f aca="false">IF(U42=1,$A$42,1000000)</f>
        <v>1000000</v>
      </c>
      <c r="FM42" s="26" t="n">
        <f aca="false">IF(V42=1,$A$42,1000000)</f>
        <v>1000000</v>
      </c>
      <c r="FN42" s="26" t="n">
        <f aca="false">IF(W42=1,$A$42,1000000)</f>
        <v>1000000</v>
      </c>
      <c r="FO42" s="26" t="n">
        <f aca="false">IF(X42=1,$A$42,1000000)</f>
        <v>1000000</v>
      </c>
      <c r="FP42" s="26" t="n">
        <f aca="false">IF(Y42=1,$A$42,1000000)</f>
        <v>1000000</v>
      </c>
      <c r="FQ42" s="26" t="n">
        <f aca="false">IF(Z42=1,$A$42,1000000)</f>
        <v>1000000</v>
      </c>
    </row>
    <row r="43" customFormat="false" ht="15" hidden="false" customHeight="false" outlineLevel="0" collapsed="false">
      <c r="A43" s="14" t="n">
        <f aca="false">A42+$B$38</f>
        <v>40.5</v>
      </c>
      <c r="B43" s="14" t="n">
        <f aca="false">'1 Der Fonds'!$B$36-A43</f>
        <v>1079.5</v>
      </c>
      <c r="C43" s="26" t="n">
        <f aca="false">IF(AH43&gt;='1 Der Fonds'!$B$12,1,0)</f>
        <v>0</v>
      </c>
      <c r="D43" s="26" t="n">
        <f aca="false">IF(AND(C43=1,AM43&gt;='1 Der Fonds'!$B$12),1,0)</f>
        <v>0</v>
      </c>
      <c r="E43" s="26" t="n">
        <f aca="false">IF(AND(D43=1,AR43&gt;='1 Der Fonds'!$B$12),1,0)</f>
        <v>0</v>
      </c>
      <c r="F43" s="26" t="n">
        <f aca="false">IF(AND(E43=1,AW43&gt;='1 Der Fonds'!$B$12),1,0)</f>
        <v>0</v>
      </c>
      <c r="G43" s="26" t="n">
        <f aca="false">IF(AND(F43=1,BB43&gt;='1 Der Fonds'!$B$12),1,0)</f>
        <v>0</v>
      </c>
      <c r="H43" s="26" t="n">
        <f aca="false">IF(AND(G43=1,BG43&gt;='1 Der Fonds'!$B$12),1,0)</f>
        <v>0</v>
      </c>
      <c r="I43" s="26" t="n">
        <f aca="false">IF(AND(H43=1,BL43&gt;='1 Der Fonds'!$B$12),1,0)</f>
        <v>0</v>
      </c>
      <c r="J43" s="26" t="n">
        <f aca="false">IF(AND(I43=1,BQ43&gt;='1 Der Fonds'!$B$12),1,0)</f>
        <v>0</v>
      </c>
      <c r="K43" s="26" t="n">
        <f aca="false">IF(AND(J43=1,BV43&gt;='1 Der Fonds'!$B$12),1,0)</f>
        <v>0</v>
      </c>
      <c r="L43" s="26" t="n">
        <f aca="false">IF(AND(K43=1,CA43&gt;='1 Der Fonds'!$B$12),1,0)</f>
        <v>0</v>
      </c>
      <c r="M43" s="26" t="n">
        <f aca="false">IF(AND(L43=1,CF43&gt;='1 Der Fonds'!$B$12),1,0)</f>
        <v>0</v>
      </c>
      <c r="N43" s="26" t="n">
        <f aca="false">IF(AND(M43=1,CK43&gt;='1 Der Fonds'!$B$12),1,0)</f>
        <v>0</v>
      </c>
      <c r="O43" s="26" t="n">
        <f aca="false">IF(CP43&gt;='1 Der Fonds'!$B$12,1,0)</f>
        <v>0</v>
      </c>
      <c r="P43" s="26" t="n">
        <f aca="false">IF(AND(O43=1,CU43&gt;='1 Der Fonds'!$B$12),1,0)</f>
        <v>0</v>
      </c>
      <c r="Q43" s="26" t="n">
        <f aca="false">IF(AND(P43=1,CZ43&gt;='1 Der Fonds'!$B$12),1,0)</f>
        <v>0</v>
      </c>
      <c r="R43" s="26" t="n">
        <f aca="false">IF(AND(Q43=1,DE43&gt;='1 Der Fonds'!$B$12),1,0)</f>
        <v>0</v>
      </c>
      <c r="S43" s="26" t="n">
        <f aca="false">IF(AND(R43=1,DJ43&gt;='1 Der Fonds'!$B$12),1,0)</f>
        <v>0</v>
      </c>
      <c r="T43" s="26" t="n">
        <f aca="false">IF(AND(S43=1,DO43&gt;='1 Der Fonds'!$B$12),1,0)</f>
        <v>0</v>
      </c>
      <c r="U43" s="26" t="n">
        <f aca="false">IF(AND(T43=1,DT43&gt;='1 Der Fonds'!$B$12),1,0)</f>
        <v>0</v>
      </c>
      <c r="V43" s="26" t="n">
        <f aca="false">IF(AND(U43=1,DY43&gt;='1 Der Fonds'!$B$12),1,0)</f>
        <v>0</v>
      </c>
      <c r="W43" s="26" t="n">
        <f aca="false">IF(AND(V43=1,ED43&gt;='1 Der Fonds'!$B$12),1,0)</f>
        <v>0</v>
      </c>
      <c r="X43" s="26" t="n">
        <f aca="false">IF(AND(W43=1,EI43&gt;='1 Der Fonds'!$B$12),1,0)</f>
        <v>0</v>
      </c>
      <c r="Y43" s="26" t="n">
        <f aca="false">IF(AND(X43=1,EN43&gt;='1 Der Fonds'!$B$12),1,0)</f>
        <v>0</v>
      </c>
      <c r="Z43" s="26" t="n">
        <f aca="false">IF(AND(Y43=1,ES43&gt;='1 Der Fonds'!$B$12),1,0)</f>
        <v>0</v>
      </c>
      <c r="AD43" s="26" t="n">
        <f aca="false">$A$43+$B$43*'1 Der Fonds'!$B$19/12+$A$43*'1 Der Fonds'!$B$20/12-'1 Der Fonds'!$B$6*'1 Der Fonds'!$B$21/12-($B$43+$A$43-'1 Der Fonds'!$B$6)*'1 Der Fonds'!$B$22/12-$B$43*'1 Der Fonds'!$B$23/12</f>
        <v>42.3015</v>
      </c>
      <c r="AE43" s="26" t="n">
        <f aca="false">($B$43+AD43-'1 Der Fonds'!$B$6)/'1 Der Fonds'!$B$8</f>
        <v>10.0207068965517</v>
      </c>
      <c r="AF43" s="26" t="n">
        <f aca="false">AD43+'1 Der Fonds'!$B$26-'2 Der Rueckgabebestand'!$C$5*AE43</f>
        <v>41.2932172413793</v>
      </c>
      <c r="AG43" s="26" t="n">
        <f aca="false">'1 Der Fonds'!$B$8+'1 Der Fonds'!$B$26/AE43-'2 Der Rueckgabebestand'!$C$5</f>
        <v>86.8993800767721</v>
      </c>
      <c r="AH43" s="26" t="n">
        <f aca="false">AF43/($B$43+AF43-'1 Der Fonds'!$B$6)</f>
        <v>0.0474202329827439</v>
      </c>
      <c r="AI43" s="26" t="n">
        <f aca="false">AF43+$B$43*'1 Der Fonds'!$B$19/12+AF43*'1 Der Fonds'!$B$20/12-'1 Der Fonds'!$B$6*'1 Der Fonds'!$B$21/12-($B$43+AF43-'1 Der Fonds'!$B$6)*'1 Der Fonds'!$B$22/12-$B$43*'1 Der Fonds'!$B$23/12</f>
        <v>43.0954774079023</v>
      </c>
      <c r="AJ43" s="26" t="n">
        <f aca="false">($B$43+AI43-'1 Der Fonds'!$B$6)/AG43</f>
        <v>10.0414465170753</v>
      </c>
      <c r="AK43" s="26" t="n">
        <f aca="false">AI43+'1 Der Fonds'!$B$26-'2 Der Rueckgabebestand'!$C$6*AJ43</f>
        <v>41.0747541493647</v>
      </c>
      <c r="AL43" s="26" t="n">
        <f aca="false">AG43+'1 Der Fonds'!$B$26/AJ43-'2 Der Rueckgabebestand'!$C$6</f>
        <v>86.6981418134301</v>
      </c>
      <c r="AM43" s="26" t="n">
        <f aca="false">AK43/($B$43+AK43-'1 Der Fonds'!$B$6)</f>
        <v>0.0471811914526498</v>
      </c>
      <c r="AN43" s="26" t="n">
        <f aca="false">AK43+$B$43*'1 Der Fonds'!$B$19/12+AK43*'1 Der Fonds'!$B$20/12-'1 Der Fonds'!$B$6*'1 Der Fonds'!$B$21/12-($B$43+AK43-'1 Der Fonds'!$B$6)*'1 Der Fonds'!$B$22/12-$B$43*'1 Der Fonds'!$B$23/12</f>
        <v>42.8768049554245</v>
      </c>
      <c r="AO43" s="26" t="n">
        <f aca="false">($B$43+AN43-'1 Der Fonds'!$B$6)/AL43</f>
        <v>10.0622318622784</v>
      </c>
      <c r="AP43" s="26" t="n">
        <f aca="false">AN43+'1 Der Fonds'!$B$26-'2 Der Rueckgabebestand'!$C$7*AO43</f>
        <v>23.7398948584121</v>
      </c>
      <c r="AQ43" s="26" t="n">
        <f aca="false">AL43+'1 Der Fonds'!$B$26/AO43-'2 Der Rueckgabebestand'!$C$7</f>
        <v>84.7962864041194</v>
      </c>
      <c r="AR43" s="26" t="n">
        <f aca="false">AP43/($B$43+AP43-'1 Der Fonds'!$B$6)</f>
        <v>0.027823235881805</v>
      </c>
      <c r="AS43" s="26" t="n">
        <f aca="false">AP43+$B$43*'1 Der Fonds'!$B$19/12+AP43*'1 Der Fonds'!$B$20/12-'1 Der Fonds'!$B$6*'1 Der Fonds'!$B$21/12-($B$43+AP43-'1 Der Fonds'!$B$6)*'1 Der Fonds'!$B$22/12-$B$43*'1 Der Fonds'!$B$23/12</f>
        <v>25.5253330909847</v>
      </c>
      <c r="AT43" s="26" t="n">
        <f aca="false">($B$43+AS43-'1 Der Fonds'!$B$6)/AQ43</f>
        <v>10.0832874804933</v>
      </c>
      <c r="AU43" s="26" t="n">
        <f aca="false">AS43+'1 Der Fonds'!$B$26-'2 Der Rueckgabebestand'!$C$8*AT43</f>
        <v>-2.73285809854464</v>
      </c>
      <c r="AV43" s="26" t="n">
        <f aca="false">AQ43+'1 Der Fonds'!$B$26/AT43-'2 Der Rueckgabebestand'!$C$8</f>
        <v>81.9938084182248</v>
      </c>
      <c r="AW43" s="26" t="n">
        <f aca="false">AU43/($B$43+AU43-'1 Der Fonds'!$B$6)</f>
        <v>-0.0033054749760125</v>
      </c>
      <c r="AX43" s="26" t="n">
        <f aca="false">AU43+$B$43*'1 Der Fonds'!$B$19/12+AU43*'1 Der Fonds'!$B$20/12-'1 Der Fonds'!$B$6*'1 Der Fonds'!$B$21/12-($B$43+AU43-'1 Der Fonds'!$B$6)*'1 Der Fonds'!$B$22/12-$B$43*'1 Der Fonds'!$B$23/12</f>
        <v>-0.972789587555745</v>
      </c>
      <c r="AY43" s="26" t="n">
        <f aca="false">($B$43+AX43-'1 Der Fonds'!$B$6)/AV43</f>
        <v>10.1047533514529</v>
      </c>
      <c r="AZ43" s="26" t="n">
        <f aca="false">AX43+'1 Der Fonds'!$B$26-'2 Der Rueckgabebestand'!$C$9*AY43</f>
        <v>-24.2451483013333</v>
      </c>
      <c r="BA43" s="26" t="n">
        <f aca="false">AV43+'1 Der Fonds'!$B$26/AY43-'2 Der Rueckgabebestand'!$C$9</f>
        <v>79.6906983962042</v>
      </c>
      <c r="BB43" s="26" t="n">
        <f aca="false">AZ43/($B$43+AZ43-'1 Der Fonds'!$B$6)</f>
        <v>-0.0301086646670786</v>
      </c>
      <c r="BC43" s="26" t="n">
        <f aca="false">AZ43+$B$43*'1 Der Fonds'!$B$19/12+AZ43*'1 Der Fonds'!$B$20/12-'1 Der Fonds'!$B$6*'1 Der Fonds'!$B$21/12-($B$43+AZ43-'1 Der Fonds'!$B$6)*'1 Der Fonds'!$B$22/12-$B$43*'1 Der Fonds'!$B$23/12</f>
        <v>-22.5056957351221</v>
      </c>
      <c r="BD43" s="26" t="n">
        <f aca="false">($B$43+BC43-'1 Der Fonds'!$B$6)/BA43</f>
        <v>10.1265808997266</v>
      </c>
      <c r="BE43" s="26" t="n">
        <f aca="false">BC43+'1 Der Fonds'!$B$26-'2 Der Rueckgabebestand'!$C$10*BD43</f>
        <v>-33.6829089947394</v>
      </c>
      <c r="BF43" s="26" t="n">
        <f aca="false">BA43+'1 Der Fonds'!$B$26/BD43-'2 Der Rueckgabebestand'!$C$10</f>
        <v>78.5869484365392</v>
      </c>
      <c r="BG43" s="26" t="n">
        <f aca="false">BE43/($B$43+BE43-'1 Der Fonds'!$B$6)</f>
        <v>-0.0423249379479797</v>
      </c>
      <c r="BH43" s="26" t="n">
        <f aca="false">BE43+$B$43*'1 Der Fonds'!$B$19/12+BE43*'1 Der Fonds'!$B$20/12-'1 Der Fonds'!$B$6*'1 Der Fonds'!$B$21/12-($B$43+BE43-'1 Der Fonds'!$B$6)*'1 Der Fonds'!$B$22/12-$B$43*'1 Der Fonds'!$B$23/12</f>
        <v>-31.9525009491927</v>
      </c>
      <c r="BI43" s="26" t="n">
        <f aca="false">($B$43+BH43-'1 Der Fonds'!$B$6)/BF43</f>
        <v>10.1485999255315</v>
      </c>
      <c r="BJ43" s="26" t="n">
        <f aca="false">BH43+'1 Der Fonds'!$B$26-'2 Der Rueckgabebestand'!$C$11*BI43</f>
        <v>-35.0416609045115</v>
      </c>
      <c r="BK43" s="26" t="n">
        <f aca="false">BF43+'1 Der Fonds'!$B$26/BI43-'2 Der Rueckgabebestand'!$C$11</f>
        <v>78.2825557145888</v>
      </c>
      <c r="BL43" s="26" t="n">
        <f aca="false">BJ43/($B$43+BJ43-'1 Der Fonds'!$B$6)</f>
        <v>-0.0441076129232999</v>
      </c>
      <c r="BM43" s="26" t="n">
        <f aca="false">BJ43+$B$43*'1 Der Fonds'!$B$19/12+BJ43*'1 Der Fonds'!$B$20/12-'1 Der Fonds'!$B$6*'1 Der Fonds'!$B$21/12-($B$43+BJ43-'1 Der Fonds'!$B$6)*'1 Der Fonds'!$B$22/12-$B$43*'1 Der Fonds'!$B$23/12</f>
        <v>-33.3125549962117</v>
      </c>
      <c r="BN43" s="26" t="n">
        <f aca="false">($B$43+BM43-'1 Der Fonds'!$B$6)/BK43</f>
        <v>10.1706879359767</v>
      </c>
      <c r="BO43" s="26" t="n">
        <f aca="false">BM43+'1 Der Fonds'!$B$26-'2 Der Rueckgabebestand'!$C$12*BN43</f>
        <v>-35.3978989642</v>
      </c>
      <c r="BP43" s="26" t="n">
        <f aca="false">BK43+'1 Der Fonds'!$B$26/BN43-'2 Der Rueckgabebestand'!$C$12</f>
        <v>78.0775210127952</v>
      </c>
      <c r="BQ43" s="26" t="n">
        <f aca="false">BO43/($B$43+BO43-'1 Der Fonds'!$B$6)</f>
        <v>-0.044576004669964</v>
      </c>
      <c r="BR43" s="26" t="n">
        <f aca="false">BO43+$B$43*'1 Der Fonds'!$B$19/12+BO43*'1 Der Fonds'!$B$20/12-'1 Der Fonds'!$B$6*'1 Der Fonds'!$B$21/12-($B$43+BO43-'1 Der Fonds'!$B$6)*'1 Der Fonds'!$B$22/12-$B$43*'1 Der Fonds'!$B$23/12</f>
        <v>-33.6691344507074</v>
      </c>
      <c r="BS43" s="26" t="n">
        <f aca="false">($B$43+BR43-'1 Der Fonds'!$B$6)/BP43</f>
        <v>10.1928295779124</v>
      </c>
      <c r="BT43" s="26" t="n">
        <f aca="false">BR43+'1 Der Fonds'!$B$26-'2 Der Rueckgabebestand'!$C$13*BS43</f>
        <v>-35.255907760768</v>
      </c>
      <c r="BU43" s="26" t="n">
        <f aca="false">BP43+'1 Der Fonds'!$B$26/BS43-'2 Der Rueckgabebestand'!$C$13</f>
        <v>77.9218455648804</v>
      </c>
      <c r="BV43" s="26" t="n">
        <f aca="false">BT43/($B$43+BT43-'1 Der Fonds'!$B$6)</f>
        <v>-0.0443892603108575</v>
      </c>
      <c r="BW43" s="26" t="n">
        <f aca="false">BT43+$B$43*'1 Der Fonds'!$B$19/12+BT43*'1 Der Fonds'!$B$20/12-'1 Der Fonds'!$B$6*'1 Der Fonds'!$B$21/12-($B$43+BT43-'1 Der Fonds'!$B$6)*'1 Der Fonds'!$B$22/12-$B$43*'1 Der Fonds'!$B$23/12</f>
        <v>-33.527007172372</v>
      </c>
      <c r="BX43" s="26" t="n">
        <f aca="false">($B$43+BW43-'1 Der Fonds'!$B$6)/BU43</f>
        <v>10.2150172016251</v>
      </c>
      <c r="BY43" s="26" t="n">
        <f aca="false">BW43+'1 Der Fonds'!$B$26-'2 Der Rueckgabebestand'!$C$14*BX43</f>
        <v>-34.6130140530221</v>
      </c>
      <c r="BZ43" s="26" t="n">
        <f aca="false">BU43+'1 Der Fonds'!$B$26/BX43-'2 Der Rueckgabebestand'!$C$14</f>
        <v>77.8155308265677</v>
      </c>
      <c r="CA43" s="26" t="n">
        <f aca="false">BY43/($B$43+BY43-'1 Der Fonds'!$B$6)</f>
        <v>-0.0435445725807</v>
      </c>
      <c r="CB43" s="26" t="n">
        <f aca="false">BY43+$B$43*'1 Der Fonds'!$B$19/12+BY43*'1 Der Fonds'!$B$20/12-'1 Der Fonds'!$B$6*'1 Der Fonds'!$B$21/12-($B$43+BY43-'1 Der Fonds'!$B$6)*'1 Der Fonds'!$B$22/12-$B$43*'1 Der Fonds'!$B$23/12</f>
        <v>-32.8834973581562</v>
      </c>
      <c r="CC43" s="26" t="n">
        <f aca="false">($B$43+CB43-'1 Der Fonds'!$B$6)/BZ43</f>
        <v>10.2372430564962</v>
      </c>
      <c r="CD43" s="26" t="n">
        <f aca="false">CB43+'1 Der Fonds'!$B$26-'2 Der Rueckgabebestand'!$C$15*CC43</f>
        <v>-33.9783945807547</v>
      </c>
      <c r="CE43" s="26" t="n">
        <f aca="false">BZ43+'1 Der Fonds'!$B$26/CC43-'2 Der Rueckgabebestand'!$C$15</f>
        <v>77.708578474596</v>
      </c>
      <c r="CF43" s="26" t="n">
        <f aca="false">CD43/($B$43+CD43-'1 Der Fonds'!$B$6)</f>
        <v>-0.0427120952457952</v>
      </c>
      <c r="CG43" s="26" t="n">
        <f aca="false">CD43+$B$43*'1 Der Fonds'!$B$19/12+CD43*'1 Der Fonds'!$B$20/12-'1 Der Fonds'!$B$6*'1 Der Fonds'!$B$21/12-($B$43+CD43-'1 Der Fonds'!$B$6)*'1 Der Fonds'!$B$22/12-$B$43*'1 Der Fonds'!$B$23/12</f>
        <v>-32.2482697088946</v>
      </c>
      <c r="CH43" s="26" t="n">
        <f aca="false">($B$43+CG43-'1 Der Fonds'!$B$6)/CE43</f>
        <v>10.2595073277751</v>
      </c>
      <c r="CI43" s="26" t="n">
        <f aca="false">CG43+'1 Der Fonds'!$B$26-'2 Der Rueckgabebestand'!$C$16*CH43</f>
        <v>-34.3780233727821</v>
      </c>
      <c r="CJ43" s="26" t="n">
        <f aca="false">CE43+'1 Der Fonds'!$B$26/CH43-'2 Der Rueckgabebestand'!$C$16</f>
        <v>77.5009901766549</v>
      </c>
      <c r="CK43" s="26" t="n">
        <f aca="false">CI43/($B$43+CI43-'1 Der Fonds'!$B$6)</f>
        <v>-0.043236162982953</v>
      </c>
      <c r="CL43" s="26" t="n">
        <f aca="false">$A$43+$B$43*'1 Der Fonds'!$B$19/12+$A$43*'1 Der Fonds'!$B$20/12-'1 Der Fonds'!$B$6*'1 Der Fonds'!$B$21/12-($B$43+$A$43-'1 Der Fonds'!$B$6)*'1 Der Fonds'!$B$22/12-$B$43*'1 Der Fonds'!$B$23/12</f>
        <v>42.3015</v>
      </c>
      <c r="CM43" s="26" t="n">
        <f aca="false">($B$43+CL43-'1 Der Fonds'!$B$6)/'1 Der Fonds'!$B$8</f>
        <v>10.0207068965517</v>
      </c>
      <c r="CN43" s="26" t="n">
        <f aca="false">CL43+0-'2 Der Rueckgabebestand'!$C$5*CM43</f>
        <v>38.2932172413793</v>
      </c>
      <c r="CO43" s="26" t="n">
        <f aca="false">'1 Der Fonds'!$B$8+0/CM43-'2 Der Rueckgabebestand'!$C$5</f>
        <v>86.6</v>
      </c>
      <c r="CP43" s="26" t="n">
        <f aca="false">CN43/($B$43+CN43-'1 Der Fonds'!$B$6)</f>
        <v>0.0441271220845783</v>
      </c>
      <c r="CQ43" s="26" t="n">
        <f aca="false">CN43+$B$43*'1 Der Fonds'!$B$19/12+CN43*'1 Der Fonds'!$B$20/12-'1 Der Fonds'!$B$6*'1 Der Fonds'!$B$21/12-($B$43+CN43-'1 Der Fonds'!$B$6)*'1 Der Fonds'!$B$22/12-$B$43*'1 Der Fonds'!$B$23/12</f>
        <v>40.0926024079023</v>
      </c>
      <c r="CR43" s="26" t="n">
        <f aca="false">($B$43+CQ43-'1 Der Fonds'!$B$6)/CO43</f>
        <v>10.0414850162575</v>
      </c>
      <c r="CS43" s="26" t="n">
        <f aca="false">CQ43+0-'2 Der Rueckgabebestand'!$C$6*CR43</f>
        <v>35.0718598997735</v>
      </c>
      <c r="CT43" s="26" t="n">
        <f aca="false">CO43+0/CR43-'2 Der Rueckgabebestand'!$C$6</f>
        <v>86.1</v>
      </c>
      <c r="CU43" s="26" t="n">
        <f aca="false">CS43/($B$43+CS43-'1 Der Fonds'!$B$6)</f>
        <v>0.0405655811002677</v>
      </c>
      <c r="CV43" s="26" t="n">
        <f aca="false">CS43+$B$43*'1 Der Fonds'!$B$19/12+CS43*'1 Der Fonds'!$B$20/12-'1 Der Fonds'!$B$6*'1 Der Fonds'!$B$21/12-($B$43+CS43-'1 Der Fonds'!$B$6)*'1 Der Fonds'!$B$22/12-$B$43*'1 Der Fonds'!$B$23/12</f>
        <v>36.8681579321775</v>
      </c>
      <c r="CW43" s="26" t="n">
        <f aca="false">($B$43+CV43-'1 Der Fonds'!$B$6)/CT43</f>
        <v>10.0623479434632</v>
      </c>
      <c r="CX43" s="26" t="n">
        <f aca="false">CV43+0-'2 Der Rueckgabebestand'!$C$7*CW43</f>
        <v>14.7309924565585</v>
      </c>
      <c r="CY43" s="26" t="n">
        <f aca="false">CT43+0/CW43-'2 Der Rueckgabebestand'!$C$7</f>
        <v>83.9</v>
      </c>
      <c r="CZ43" s="26" t="n">
        <f aca="false">CX43/($B$43+CX43-'1 Der Fonds'!$B$6)</f>
        <v>0.0174490069521068</v>
      </c>
      <c r="DA43" s="26" t="n">
        <f aca="false">CX43+$B$43*'1 Der Fonds'!$B$19/12+CX43*'1 Der Fonds'!$B$20/12-'1 Der Fonds'!$B$6*'1 Der Fonds'!$B$21/12-($B$43+CX43-'1 Der Fonds'!$B$6)*'1 Der Fonds'!$B$22/12-$B$43*'1 Der Fonds'!$B$23/12</f>
        <v>16.5077971576627</v>
      </c>
      <c r="DB43" s="26" t="n">
        <f aca="false">($B$43+DA43-'1 Der Fonds'!$B$6)/CY43</f>
        <v>10.0835255918673</v>
      </c>
      <c r="DC43" s="26" t="n">
        <f aca="false">DA43+0-'2 Der Rueckgabebestand'!$C$8*DB43</f>
        <v>-14.7511321771258</v>
      </c>
      <c r="DD43" s="26" t="n">
        <f aca="false">CY43+0/DB43-'2 Der Rueckgabebestand'!$C$8</f>
        <v>80.8</v>
      </c>
      <c r="DE43" s="26" t="n">
        <f aca="false">DC43/($B$43+DC43-'1 Der Fonds'!$B$6)</f>
        <v>-0.0181051275548782</v>
      </c>
      <c r="DF43" s="26" t="n">
        <f aca="false">DC43+$B$43*'1 Der Fonds'!$B$19/12+DC43*'1 Der Fonds'!$B$20/12-'1 Der Fonds'!$B$6*'1 Der Fonds'!$B$21/12-($B$43+DC43-'1 Der Fonds'!$B$6)*'1 Der Fonds'!$B$22/12-$B$43*'1 Der Fonds'!$B$23/12</f>
        <v>-13.0025811787955</v>
      </c>
      <c r="DG43" s="26" t="n">
        <f aca="false">($B$43+DF43-'1 Der Fonds'!$B$6)/DD43</f>
        <v>10.1051660745199</v>
      </c>
      <c r="DH43" s="26" t="n">
        <f aca="false">DF43+0-'2 Der Rueckgabebestand'!$C$9*DG43</f>
        <v>-39.2760129725471</v>
      </c>
      <c r="DI43" s="26" t="n">
        <f aca="false">DD43+0/DG43-'2 Der Rueckgabebestand'!$C$9</f>
        <v>78.2</v>
      </c>
      <c r="DJ43" s="26" t="n">
        <f aca="false">DH43/($B$43+DH43-'1 Der Fonds'!$B$6)</f>
        <v>-0.049702380106544</v>
      </c>
      <c r="DK43" s="26" t="n">
        <f aca="false">DH43+$B$43*'1 Der Fonds'!$B$19/12+DH43*'1 Der Fonds'!$B$20/12-'1 Der Fonds'!$B$6*'1 Der Fonds'!$B$21/12-($B$43+DH43-'1 Der Fonds'!$B$6)*'1 Der Fonds'!$B$22/12-$B$43*'1 Der Fonds'!$B$23/12</f>
        <v>-37.5509649849792</v>
      </c>
      <c r="DL43" s="26" t="n">
        <f aca="false">($B$43+DK43-'1 Der Fonds'!$B$6)/DI43</f>
        <v>10.127225511701</v>
      </c>
      <c r="DM43" s="26" t="n">
        <f aca="false">DK43+0-'2 Der Rueckgabebestand'!$C$10*DL43</f>
        <v>-51.7290807013606</v>
      </c>
      <c r="DN43" s="26" t="n">
        <f aca="false">DI43+0/DL43-'2 Der Rueckgabebestand'!$C$10</f>
        <v>76.8</v>
      </c>
      <c r="DO43" s="26" t="n">
        <f aca="false">DM43/($B$43+DM43-'1 Der Fonds'!$B$6)</f>
        <v>-0.0665094045275024</v>
      </c>
      <c r="DP43" s="26" t="n">
        <f aca="false">DM43+$B$43*'1 Der Fonds'!$B$19/12+DM43*'1 Der Fonds'!$B$20/12-'1 Der Fonds'!$B$6*'1 Der Fonds'!$B$21/12-($B$43+DM43-'1 Der Fonds'!$B$6)*'1 Der Fonds'!$B$22/12-$B$43*'1 Der Fonds'!$B$23/12</f>
        <v>-50.0159669036994</v>
      </c>
      <c r="DQ43" s="26" t="n">
        <f aca="false">($B$43+DP43-'1 Der Fonds'!$B$6)/DN43</f>
        <v>10.1495316809414</v>
      </c>
      <c r="DR43" s="26" t="n">
        <f aca="false">DP43+0-'2 Der Rueckgabebestand'!$C$11*DQ43</f>
        <v>-56.1056859122643</v>
      </c>
      <c r="DS43" s="26" t="n">
        <f aca="false">DN43+0/DQ43-'2 Der Rueckgabebestand'!$C$11</f>
        <v>76.2</v>
      </c>
      <c r="DT43" s="26" t="n">
        <f aca="false">DR43/($B$43+DR43-'1 Der Fonds'!$B$6)</f>
        <v>-0.0725447354477182</v>
      </c>
      <c r="DU43" s="26" t="n">
        <f aca="false">DR43+$B$43*'1 Der Fonds'!$B$19/12+DR43*'1 Der Fonds'!$B$20/12-'1 Der Fonds'!$B$6*'1 Der Fonds'!$B$21/12-($B$43+DR43-'1 Der Fonds'!$B$6)*'1 Der Fonds'!$B$22/12-$B$43*'1 Der Fonds'!$B$23/12</f>
        <v>-54.3967663612635</v>
      </c>
      <c r="DV43" s="26" t="n">
        <f aca="false">($B$43+DU43-'1 Der Fonds'!$B$6)/DS43</f>
        <v>10.1719584467026</v>
      </c>
      <c r="DW43" s="26" t="n">
        <f aca="false">DU43+0-'2 Der Rueckgabebestand'!$C$12*DV43</f>
        <v>-59.4827455846148</v>
      </c>
      <c r="DX43" s="26" t="n">
        <f aca="false">DS43+0/DV43-'2 Der Rueckgabebestand'!$C$12</f>
        <v>75.7</v>
      </c>
      <c r="DY43" s="26" t="n">
        <f aca="false">DW43/($B$43+DW43-'1 Der Fonds'!$B$6)</f>
        <v>-0.0772485879290789</v>
      </c>
      <c r="DZ43" s="26" t="n">
        <f aca="false">DW43+$B$43*'1 Der Fonds'!$B$19/12+DW43*'1 Der Fonds'!$B$20/12-'1 Der Fonds'!$B$6*'1 Der Fonds'!$B$21/12-($B$43+DW43-'1 Der Fonds'!$B$6)*'1 Der Fonds'!$B$22/12-$B$43*'1 Der Fonds'!$B$23/12</f>
        <v>-57.7770623824667</v>
      </c>
      <c r="EA43" s="26" t="n">
        <f aca="false">($B$43+DZ43-'1 Der Fonds'!$B$6)/DX43</f>
        <v>10.1944905893994</v>
      </c>
      <c r="EB43" s="26" t="n">
        <f aca="false">DZ43+0-'2 Der Rueckgabebestand'!$C$13*EA43</f>
        <v>-62.3645831476965</v>
      </c>
      <c r="EC43" s="26" t="n">
        <f aca="false">DX43+0/EA43-'2 Der Rueckgabebestand'!$C$13</f>
        <v>75.25</v>
      </c>
      <c r="ED43" s="26" t="n">
        <f aca="false">EB43/($B$43+EB43-'1 Der Fonds'!$B$6)</f>
        <v>-0.0812954033638412</v>
      </c>
      <c r="EE43" s="26" t="n">
        <f aca="false">EB43+$B$43*'1 Der Fonds'!$B$19/12+EB43*'1 Der Fonds'!$B$20/12-'1 Der Fonds'!$B$6*'1 Der Fonds'!$B$21/12-($B$43+EB43-'1 Der Fonds'!$B$6)*'1 Der Fonds'!$B$22/12-$B$43*'1 Der Fonds'!$B$23/12</f>
        <v>-60.6616617065464</v>
      </c>
      <c r="EF43" s="26" t="n">
        <f aca="false">($B$43+EE43-'1 Der Fonds'!$B$6)/EC43</f>
        <v>10.2171207746638</v>
      </c>
      <c r="EG43" s="26" t="n">
        <f aca="false">EE43+0-'2 Der Rueckgabebestand'!$C$14*EF43</f>
        <v>-64.7485100164119</v>
      </c>
      <c r="EH43" s="26" t="n">
        <f aca="false">EC43+0/EF43-'2 Der Rueckgabebestand'!$C$14</f>
        <v>74.85</v>
      </c>
      <c r="EI43" s="26" t="n">
        <f aca="false">EG43/($B$43+EG43-'1 Der Fonds'!$B$6)</f>
        <v>-0.0846660789347418</v>
      </c>
      <c r="EJ43" s="26" t="n">
        <f aca="false">EG43+$B$43*'1 Der Fonds'!$B$19/12+EG43*'1 Der Fonds'!$B$20/12-'1 Der Fonds'!$B$6*'1 Der Fonds'!$B$21/12-($B$43+EG43-'1 Der Fonds'!$B$6)*'1 Der Fonds'!$B$22/12-$B$43*'1 Der Fonds'!$B$23/12</f>
        <v>-63.0478731718443</v>
      </c>
      <c r="EK43" s="26" t="n">
        <f aca="false">($B$43+EJ43-'1 Der Fonds'!$B$6)/EH43</f>
        <v>10.2398413737897</v>
      </c>
      <c r="EL43" s="26" t="n">
        <f aca="false">EJ43+0-'2 Der Rueckgabebestand'!$C$15*EK43</f>
        <v>-67.1438097213601</v>
      </c>
      <c r="EM43" s="26" t="n">
        <f aca="false">EH43+0/EK43-'2 Der Rueckgabebestand'!$C$15</f>
        <v>74.45</v>
      </c>
      <c r="EN43" s="26" t="n">
        <f aca="false">EL43/($B$43+EL43-'1 Der Fonds'!$B$6)</f>
        <v>-0.0880740663977808</v>
      </c>
      <c r="EO43" s="26" t="n">
        <f aca="false">EL43+$B$43*'1 Der Fonds'!$B$19/12+EL43*'1 Der Fonds'!$B$20/12-'1 Der Fonds'!$B$6*'1 Der Fonds'!$B$21/12-($B$43+EL43-'1 Der Fonds'!$B$6)*'1 Der Fonds'!$B$22/12-$B$43*'1 Der Fonds'!$B$23/12</f>
        <v>-65.4454683723431</v>
      </c>
      <c r="EP43" s="26" t="n">
        <f aca="false">($B$43+EO43-'1 Der Fonds'!$B$6)/EM43</f>
        <v>10.2626532119229</v>
      </c>
      <c r="EQ43" s="26" t="n">
        <f aca="false">EO43+0-'2 Der Rueckgabebestand'!$C$16*EP43</f>
        <v>-70.5767949783046</v>
      </c>
      <c r="ER43" s="26" t="n">
        <f aca="false">EM43+0/EP43-'2 Der Rueckgabebestand'!$C$16</f>
        <v>73.95</v>
      </c>
      <c r="ES43" s="26" t="n">
        <f aca="false">EQ43/($B$43+EQ43-'1 Der Fonds'!$B$6)</f>
        <v>-0.0929959639016269</v>
      </c>
      <c r="ET43" s="26" t="n">
        <f aca="false">IF(C43=1,$A$43,1000000)</f>
        <v>1000000</v>
      </c>
      <c r="EU43" s="26" t="n">
        <f aca="false">IF(D43=1,$A$43,1000000)</f>
        <v>1000000</v>
      </c>
      <c r="EV43" s="26" t="n">
        <f aca="false">IF(E43=1,$A$43,1000000)</f>
        <v>1000000</v>
      </c>
      <c r="EW43" s="26" t="n">
        <f aca="false">IF(F43=1,$A$43,1000000)</f>
        <v>1000000</v>
      </c>
      <c r="EX43" s="26" t="n">
        <f aca="false">IF(G43=1,$A$43,1000000)</f>
        <v>1000000</v>
      </c>
      <c r="EY43" s="26" t="n">
        <f aca="false">IF(H43=1,$A$43,1000000)</f>
        <v>1000000</v>
      </c>
      <c r="EZ43" s="26" t="n">
        <f aca="false">IF(I43=1,$A$43,1000000)</f>
        <v>1000000</v>
      </c>
      <c r="FA43" s="26" t="n">
        <f aca="false">IF(J43=1,$A$43,1000000)</f>
        <v>1000000</v>
      </c>
      <c r="FB43" s="26" t="n">
        <f aca="false">IF(K43=1,$A$43,1000000)</f>
        <v>1000000</v>
      </c>
      <c r="FC43" s="26" t="n">
        <f aca="false">IF(L43=1,$A$43,1000000)</f>
        <v>1000000</v>
      </c>
      <c r="FD43" s="26" t="n">
        <f aca="false">IF(M43=1,$A$43,1000000)</f>
        <v>1000000</v>
      </c>
      <c r="FE43" s="26" t="n">
        <f aca="false">IF(N43=1,$A$43,1000000)</f>
        <v>1000000</v>
      </c>
      <c r="FF43" s="26" t="n">
        <f aca="false">IF(O43=1,$A$43,1000000)</f>
        <v>1000000</v>
      </c>
      <c r="FG43" s="26" t="n">
        <f aca="false">IF(P43=1,$A$43,1000000)</f>
        <v>1000000</v>
      </c>
      <c r="FH43" s="26" t="n">
        <f aca="false">IF(Q43=1,$A$43,1000000)</f>
        <v>1000000</v>
      </c>
      <c r="FI43" s="26" t="n">
        <f aca="false">IF(R43=1,$A$43,1000000)</f>
        <v>1000000</v>
      </c>
      <c r="FJ43" s="26" t="n">
        <f aca="false">IF(S43=1,$A$43,1000000)</f>
        <v>1000000</v>
      </c>
      <c r="FK43" s="26" t="n">
        <f aca="false">IF(T43=1,$A$43,1000000)</f>
        <v>1000000</v>
      </c>
      <c r="FL43" s="26" t="n">
        <f aca="false">IF(U43=1,$A$43,1000000)</f>
        <v>1000000</v>
      </c>
      <c r="FM43" s="26" t="n">
        <f aca="false">IF(V43=1,$A$43,1000000)</f>
        <v>1000000</v>
      </c>
      <c r="FN43" s="26" t="n">
        <f aca="false">IF(W43=1,$A$43,1000000)</f>
        <v>1000000</v>
      </c>
      <c r="FO43" s="26" t="n">
        <f aca="false">IF(X43=1,$A$43,1000000)</f>
        <v>1000000</v>
      </c>
      <c r="FP43" s="26" t="n">
        <f aca="false">IF(Y43=1,$A$43,1000000)</f>
        <v>1000000</v>
      </c>
      <c r="FQ43" s="26" t="n">
        <f aca="false">IF(Z43=1,$A$43,1000000)</f>
        <v>1000000</v>
      </c>
    </row>
    <row r="44" customFormat="false" ht="15" hidden="false" customHeight="false" outlineLevel="0" collapsed="false">
      <c r="A44" s="14" t="n">
        <f aca="false">A43+$B$38</f>
        <v>41</v>
      </c>
      <c r="B44" s="14" t="n">
        <f aca="false">'1 Der Fonds'!$B$36-A44</f>
        <v>1079</v>
      </c>
      <c r="C44" s="26" t="n">
        <f aca="false">IF(AH44&gt;='1 Der Fonds'!$B$12,1,0)</f>
        <v>0</v>
      </c>
      <c r="D44" s="26" t="n">
        <f aca="false">IF(AND(C44=1,AM44&gt;='1 Der Fonds'!$B$12),1,0)</f>
        <v>0</v>
      </c>
      <c r="E44" s="26" t="n">
        <f aca="false">IF(AND(D44=1,AR44&gt;='1 Der Fonds'!$B$12),1,0)</f>
        <v>0</v>
      </c>
      <c r="F44" s="26" t="n">
        <f aca="false">IF(AND(E44=1,AW44&gt;='1 Der Fonds'!$B$12),1,0)</f>
        <v>0</v>
      </c>
      <c r="G44" s="26" t="n">
        <f aca="false">IF(AND(F44=1,BB44&gt;='1 Der Fonds'!$B$12),1,0)</f>
        <v>0</v>
      </c>
      <c r="H44" s="26" t="n">
        <f aca="false">IF(AND(G44=1,BG44&gt;='1 Der Fonds'!$B$12),1,0)</f>
        <v>0</v>
      </c>
      <c r="I44" s="26" t="n">
        <f aca="false">IF(AND(H44=1,BL44&gt;='1 Der Fonds'!$B$12),1,0)</f>
        <v>0</v>
      </c>
      <c r="J44" s="26" t="n">
        <f aca="false">IF(AND(I44=1,BQ44&gt;='1 Der Fonds'!$B$12),1,0)</f>
        <v>0</v>
      </c>
      <c r="K44" s="26" t="n">
        <f aca="false">IF(AND(J44=1,BV44&gt;='1 Der Fonds'!$B$12),1,0)</f>
        <v>0</v>
      </c>
      <c r="L44" s="26" t="n">
        <f aca="false">IF(AND(K44=1,CA44&gt;='1 Der Fonds'!$B$12),1,0)</f>
        <v>0</v>
      </c>
      <c r="M44" s="26" t="n">
        <f aca="false">IF(AND(L44=1,CF44&gt;='1 Der Fonds'!$B$12),1,0)</f>
        <v>0</v>
      </c>
      <c r="N44" s="26" t="n">
        <f aca="false">IF(AND(M44=1,CK44&gt;='1 Der Fonds'!$B$12),1,0)</f>
        <v>0</v>
      </c>
      <c r="O44" s="26" t="n">
        <f aca="false">IF(CP44&gt;='1 Der Fonds'!$B$12,1,0)</f>
        <v>0</v>
      </c>
      <c r="P44" s="26" t="n">
        <f aca="false">IF(AND(O44=1,CU44&gt;='1 Der Fonds'!$B$12),1,0)</f>
        <v>0</v>
      </c>
      <c r="Q44" s="26" t="n">
        <f aca="false">IF(AND(P44=1,CZ44&gt;='1 Der Fonds'!$B$12),1,0)</f>
        <v>0</v>
      </c>
      <c r="R44" s="26" t="n">
        <f aca="false">IF(AND(Q44=1,DE44&gt;='1 Der Fonds'!$B$12),1,0)</f>
        <v>0</v>
      </c>
      <c r="S44" s="26" t="n">
        <f aca="false">IF(AND(R44=1,DJ44&gt;='1 Der Fonds'!$B$12),1,0)</f>
        <v>0</v>
      </c>
      <c r="T44" s="26" t="n">
        <f aca="false">IF(AND(S44=1,DO44&gt;='1 Der Fonds'!$B$12),1,0)</f>
        <v>0</v>
      </c>
      <c r="U44" s="26" t="n">
        <f aca="false">IF(AND(T44=1,DT44&gt;='1 Der Fonds'!$B$12),1,0)</f>
        <v>0</v>
      </c>
      <c r="V44" s="26" t="n">
        <f aca="false">IF(AND(U44=1,DY44&gt;='1 Der Fonds'!$B$12),1,0)</f>
        <v>0</v>
      </c>
      <c r="W44" s="26" t="n">
        <f aca="false">IF(AND(V44=1,ED44&gt;='1 Der Fonds'!$B$12),1,0)</f>
        <v>0</v>
      </c>
      <c r="X44" s="26" t="n">
        <f aca="false">IF(AND(W44=1,EI44&gt;='1 Der Fonds'!$B$12),1,0)</f>
        <v>0</v>
      </c>
      <c r="Y44" s="26" t="n">
        <f aca="false">IF(AND(X44=1,EN44&gt;='1 Der Fonds'!$B$12),1,0)</f>
        <v>0</v>
      </c>
      <c r="Z44" s="26" t="n">
        <f aca="false">IF(AND(Y44=1,ES44&gt;='1 Der Fonds'!$B$12),1,0)</f>
        <v>0</v>
      </c>
      <c r="AD44" s="26" t="n">
        <f aca="false">$A$44+$B$44*'1 Der Fonds'!$B$19/12+$A$44*'1 Der Fonds'!$B$20/12-'1 Der Fonds'!$B$6*'1 Der Fonds'!$B$21/12-($B$44+$A$44-'1 Der Fonds'!$B$6)*'1 Der Fonds'!$B$22/12-$B$44*'1 Der Fonds'!$B$23/12</f>
        <v>42.8009166666667</v>
      </c>
      <c r="AE44" s="26" t="n">
        <f aca="false">($B$44+AD44-'1 Der Fonds'!$B$6)/'1 Der Fonds'!$B$8</f>
        <v>10.0207001915709</v>
      </c>
      <c r="AF44" s="26" t="n">
        <f aca="false">AD44+'1 Der Fonds'!$B$26-'2 Der Rueckgabebestand'!$C$5*AE44</f>
        <v>41.7926365900383</v>
      </c>
      <c r="AG44" s="26" t="n">
        <f aca="false">'1 Der Fonds'!$B$8+'1 Der Fonds'!$B$26/AE44-'2 Der Rueckgabebestand'!$C$5</f>
        <v>86.8993802770912</v>
      </c>
      <c r="AH44" s="26" t="n">
        <f aca="false">AF44/($B$44+AF44-'1 Der Fonds'!$B$6)</f>
        <v>0.0479937873081877</v>
      </c>
      <c r="AI44" s="26" t="n">
        <f aca="false">AF44+$B$44*'1 Der Fonds'!$B$19/12+AF44*'1 Der Fonds'!$B$20/12-'1 Der Fonds'!$B$6*'1 Der Fonds'!$B$21/12-($B$44+AF44-'1 Der Fonds'!$B$6)*'1 Der Fonds'!$B$22/12-$B$44*'1 Der Fonds'!$B$23/12</f>
        <v>43.5943128667704</v>
      </c>
      <c r="AJ44" s="26" t="n">
        <f aca="false">($B$44+AI44-'1 Der Fonds'!$B$6)/AG44</f>
        <v>10.0414330928987</v>
      </c>
      <c r="AK44" s="26" t="n">
        <f aca="false">AI44+'1 Der Fonds'!$B$26-'2 Der Rueckgabebestand'!$C$6*AJ44</f>
        <v>41.5735963203211</v>
      </c>
      <c r="AL44" s="26" t="n">
        <f aca="false">AG44+'1 Der Fonds'!$B$26/AJ44-'2 Der Rueckgabebestand'!$C$6</f>
        <v>86.6981424131573</v>
      </c>
      <c r="AM44" s="26" t="n">
        <f aca="false">AK44/($B$44+AK44-'1 Der Fonds'!$B$6)</f>
        <v>0.0477542582224426</v>
      </c>
      <c r="AN44" s="26" t="n">
        <f aca="false">AK44+$B$44*'1 Der Fonds'!$B$19/12+AK44*'1 Der Fonds'!$B$20/12-'1 Der Fonds'!$B$6*'1 Der Fonds'!$B$21/12-($B$44+AK44-'1 Der Fonds'!$B$6)*'1 Der Fonds'!$B$22/12-$B$44*'1 Der Fonds'!$B$23/12</f>
        <v>43.3750626834614</v>
      </c>
      <c r="AO44" s="26" t="n">
        <f aca="false">($B$44+AN44-'1 Der Fonds'!$B$6)/AL44</f>
        <v>10.0622116968341</v>
      </c>
      <c r="AP44" s="26" t="n">
        <f aca="false">AN44+'1 Der Fonds'!$B$26-'2 Der Rueckgabebestand'!$C$7*AO44</f>
        <v>24.2381969504263</v>
      </c>
      <c r="AQ44" s="26" t="n">
        <f aca="false">AL44+'1 Der Fonds'!$B$26/AO44-'2 Der Rueckgabebestand'!$C$7</f>
        <v>84.7962876013513</v>
      </c>
      <c r="AR44" s="26" t="n">
        <f aca="false">AP44/($B$44+AP44-'1 Der Fonds'!$B$6)</f>
        <v>0.0284073041233462</v>
      </c>
      <c r="AS44" s="26" t="n">
        <f aca="false">AP44+$B$44*'1 Der Fonds'!$B$19/12+AP44*'1 Der Fonds'!$B$20/12-'1 Der Fonds'!$B$6*'1 Der Fonds'!$B$21/12-($B$44+AP44-'1 Der Fonds'!$B$6)*'1 Der Fonds'!$B$22/12-$B$44*'1 Der Fonds'!$B$23/12</f>
        <v>26.0230502225038</v>
      </c>
      <c r="AT44" s="26" t="n">
        <f aca="false">($B$44+AS44-'1 Der Fonds'!$B$6)/AQ44</f>
        <v>10.0832604163308</v>
      </c>
      <c r="AU44" s="26" t="n">
        <f aca="false">AS44+'1 Der Fonds'!$B$26-'2 Der Rueckgabebestand'!$C$8*AT44</f>
        <v>-2.23505706812151</v>
      </c>
      <c r="AV44" s="26" t="n">
        <f aca="false">AQ44+'1 Der Fonds'!$B$26/AT44-'2 Der Rueckgabebestand'!$C$8</f>
        <v>81.9938104140262</v>
      </c>
      <c r="AW44" s="26" t="n">
        <f aca="false">AU44/($B$44+AU44-'1 Der Fonds'!$B$6)</f>
        <v>-0.00270337668188438</v>
      </c>
      <c r="AX44" s="26" t="n">
        <f aca="false">AU44+$B$44*'1 Der Fonds'!$B$19/12+AU44*'1 Der Fonds'!$B$20/12-'1 Der Fonds'!$B$6*'1 Der Fonds'!$B$21/12-($B$44+AU44-'1 Der Fonds'!$B$6)*'1 Der Fonds'!$B$22/12-$B$44*'1 Der Fonds'!$B$23/12</f>
        <v>-0.475573997811796</v>
      </c>
      <c r="AY44" s="26" t="n">
        <f aca="false">($B$44+AX44-'1 Der Fonds'!$B$6)/AV44</f>
        <v>10.1047191467084</v>
      </c>
      <c r="AZ44" s="26" t="n">
        <f aca="false">AX44+'1 Der Fonds'!$B$26-'2 Der Rueckgabebestand'!$C$9*AY44</f>
        <v>-23.7478437792536</v>
      </c>
      <c r="BA44" s="26" t="n">
        <f aca="false">AV44+'1 Der Fonds'!$B$26/AY44-'2 Der Rueckgabebestand'!$C$9</f>
        <v>79.6907013969861</v>
      </c>
      <c r="BB44" s="26" t="n">
        <f aca="false">AZ44/($B$44+AZ44-'1 Der Fonds'!$B$6)</f>
        <v>-0.0294911893073448</v>
      </c>
      <c r="BC44" s="26" t="n">
        <f aca="false">AZ44+$B$44*'1 Der Fonds'!$B$19/12+AZ44*'1 Der Fonds'!$B$20/12-'1 Der Fonds'!$B$6*'1 Der Fonds'!$B$21/12-($B$44+AZ44-'1 Der Fonds'!$B$6)*'1 Der Fonds'!$B$22/12-$B$44*'1 Der Fonds'!$B$23/12</f>
        <v>-22.0089771295421</v>
      </c>
      <c r="BD44" s="26" t="n">
        <f aca="false">($B$44+BC44-'1 Der Fonds'!$B$6)/BA44</f>
        <v>10.1265393417779</v>
      </c>
      <c r="BE44" s="26" t="n">
        <f aca="false">BC44+'1 Der Fonds'!$B$26-'2 Der Rueckgabebestand'!$C$10*BD44</f>
        <v>-33.1861322080312</v>
      </c>
      <c r="BF44" s="26" t="n">
        <f aca="false">BA44+'1 Der Fonds'!$B$26/BD44-'2 Der Rueckgabebestand'!$C$10</f>
        <v>78.5869526530912</v>
      </c>
      <c r="BG44" s="26" t="n">
        <f aca="false">BE44/($B$44+BE44-'1 Der Fonds'!$B$6)</f>
        <v>-0.0417008719640788</v>
      </c>
      <c r="BH44" s="26" t="n">
        <f aca="false">BE44+$B$44*'1 Der Fonds'!$B$19/12+BE44*'1 Der Fonds'!$B$20/12-'1 Der Fonds'!$B$6*'1 Der Fonds'!$B$21/12-($B$44+BE44-'1 Der Fonds'!$B$6)*'1 Der Fonds'!$B$22/12-$B$44*'1 Der Fonds'!$B$23/12</f>
        <v>-31.4563105847306</v>
      </c>
      <c r="BI44" s="26" t="n">
        <f aca="false">($B$44+BH44-'1 Der Fonds'!$B$6)/BF44</f>
        <v>10.1485509043198</v>
      </c>
      <c r="BJ44" s="26" t="n">
        <f aca="false">BH44+'1 Der Fonds'!$B$26-'2 Der Rueckgabebestand'!$C$11*BI44</f>
        <v>-34.5454411273225</v>
      </c>
      <c r="BK44" s="26" t="n">
        <f aca="false">BF44+'1 Der Fonds'!$B$26/BI44-'2 Der Rueckgabebestand'!$C$11</f>
        <v>78.282561359032</v>
      </c>
      <c r="BL44" s="26" t="n">
        <f aca="false">BJ44/($B$44+BJ44-'1 Der Fonds'!$B$6)</f>
        <v>-0.043483218444038</v>
      </c>
      <c r="BM44" s="26" t="n">
        <f aca="false">BJ44+$B$44*'1 Der Fonds'!$B$19/12+BJ44*'1 Der Fonds'!$B$20/12-'1 Der Fonds'!$B$6*'1 Der Fonds'!$B$21/12-($B$44+BJ44-'1 Der Fonds'!$B$6)*'1 Der Fonds'!$B$22/12-$B$44*'1 Der Fonds'!$B$23/12</f>
        <v>-32.8169221750695</v>
      </c>
      <c r="BN44" s="26" t="n">
        <f aca="false">($B$44+BM44-'1 Der Fonds'!$B$6)/BK44</f>
        <v>10.1706314152567</v>
      </c>
      <c r="BO44" s="26" t="n">
        <f aca="false">BM44+'1 Der Fonds'!$B$26-'2 Der Rueckgabebestand'!$C$12*BN44</f>
        <v>-34.9022378826978</v>
      </c>
      <c r="BP44" s="26" t="n">
        <f aca="false">BK44+'1 Der Fonds'!$B$26/BN44-'2 Der Rueckgabebestand'!$C$12</f>
        <v>78.0775282964337</v>
      </c>
      <c r="BQ44" s="26" t="n">
        <f aca="false">BO44/($B$44+BO44-'1 Der Fonds'!$B$6)</f>
        <v>-0.043952066795451</v>
      </c>
      <c r="BR44" s="26" t="n">
        <f aca="false">BO44+$B$44*'1 Der Fonds'!$B$19/12+BO44*'1 Der Fonds'!$B$20/12-'1 Der Fonds'!$B$6*'1 Der Fonds'!$B$21/12-($B$44+BO44-'1 Der Fonds'!$B$6)*'1 Der Fonds'!$B$22/12-$B$44*'1 Der Fonds'!$B$23/12</f>
        <v>-33.1740608606687</v>
      </c>
      <c r="BS44" s="26" t="n">
        <f aca="false">($B$44+BR44-'1 Der Fonds'!$B$6)/BP44</f>
        <v>10.192765530664</v>
      </c>
      <c r="BT44" s="26" t="n">
        <f aca="false">BR44+'1 Der Fonds'!$B$26-'2 Der Rueckgabebestand'!$C$13*BS44</f>
        <v>-34.7608053494675</v>
      </c>
      <c r="BU44" s="26" t="n">
        <f aca="false">BP44+'1 Der Fonds'!$B$26/BS44-'2 Der Rueckgabebestand'!$C$13</f>
        <v>77.9218546979363</v>
      </c>
      <c r="BV44" s="26" t="n">
        <f aca="false">BT44/($B$44+BT44-'1 Der Fonds'!$B$6)</f>
        <v>-0.0437661671491324</v>
      </c>
      <c r="BW44" s="26" t="n">
        <f aca="false">BT44+$B$44*'1 Der Fonds'!$B$19/12+BT44*'1 Der Fonds'!$B$20/12-'1 Der Fonds'!$B$6*'1 Der Fonds'!$B$21/12-($B$44+BT44-'1 Der Fonds'!$B$6)*'1 Der Fonds'!$B$22/12-$B$44*'1 Der Fonds'!$B$23/12</f>
        <v>-33.0324927879274</v>
      </c>
      <c r="BX44" s="26" t="n">
        <f aca="false">($B$44+BW44-'1 Der Fonds'!$B$6)/BU44</f>
        <v>10.2149456054099</v>
      </c>
      <c r="BY44" s="26" t="n">
        <f aca="false">BW44+'1 Der Fonds'!$B$26-'2 Der Rueckgabebestand'!$C$14*BX44</f>
        <v>-34.1184710300914</v>
      </c>
      <c r="BZ44" s="26" t="n">
        <f aca="false">BU44+'1 Der Fonds'!$B$26/BX44-'2 Der Rueckgabebestand'!$C$14</f>
        <v>77.8155420180539</v>
      </c>
      <c r="CA44" s="26" t="n">
        <f aca="false">BY44/($B$44+BY44-'1 Der Fonds'!$B$6)</f>
        <v>-0.0429227121107037</v>
      </c>
      <c r="CB44" s="26" t="n">
        <f aca="false">BY44+$B$44*'1 Der Fonds'!$B$19/12+BY44*'1 Der Fonds'!$B$20/12-'1 Der Fonds'!$B$6*'1 Der Fonds'!$B$21/12-($B$44+BY44-'1 Der Fonds'!$B$6)*'1 Der Fonds'!$B$22/12-$B$44*'1 Der Fonds'!$B$23/12</f>
        <v>-32.3895428981619</v>
      </c>
      <c r="CC44" s="26" t="n">
        <f aca="false">($B$44+CB44-'1 Der Fonds'!$B$6)/BZ44</f>
        <v>10.2371638935191</v>
      </c>
      <c r="CD44" s="26" t="n">
        <f aca="false">CB44+'1 Der Fonds'!$B$26-'2 Der Rueckgabebestand'!$C$15*CC44</f>
        <v>-33.4844084555695</v>
      </c>
      <c r="CE44" s="26" t="n">
        <f aca="false">BZ44+'1 Der Fonds'!$B$26/CC44-'2 Der Rueckgabebestand'!$C$15</f>
        <v>77.7085919321907</v>
      </c>
      <c r="CF44" s="26" t="n">
        <f aca="false">CD44/($B$44+CD44-'1 Der Fonds'!$B$6)</f>
        <v>-0.042091454663462</v>
      </c>
      <c r="CG44" s="26" t="n">
        <f aca="false">CD44+$B$44*'1 Der Fonds'!$B$19/12+CD44*'1 Der Fonds'!$B$20/12-'1 Der Fonds'!$B$6*'1 Der Fonds'!$B$21/12-($B$44+CD44-'1 Der Fonds'!$B$6)*'1 Der Fonds'!$B$22/12-$B$44*'1 Der Fonds'!$B$23/12</f>
        <v>-31.7548726803394</v>
      </c>
      <c r="CH44" s="26" t="n">
        <f aca="false">($B$44+CG44-'1 Der Fonds'!$B$6)/CE44</f>
        <v>10.2594205800994</v>
      </c>
      <c r="CI44" s="26" t="n">
        <f aca="false">CG44+'1 Der Fonds'!$B$26-'2 Der Rueckgabebestand'!$C$16*CH44</f>
        <v>-33.8845829703891</v>
      </c>
      <c r="CJ44" s="26" t="n">
        <f aca="false">CE44+'1 Der Fonds'!$B$26/CH44-'2 Der Rueckgabebestand'!$C$16</f>
        <v>77.5010061067123</v>
      </c>
      <c r="CK44" s="26" t="n">
        <f aca="false">CI44/($B$44+CI44-'1 Der Fonds'!$B$6)</f>
        <v>-0.0426159300205435</v>
      </c>
      <c r="CL44" s="26" t="n">
        <f aca="false">$A$44+$B$44*'1 Der Fonds'!$B$19/12+$A$44*'1 Der Fonds'!$B$20/12-'1 Der Fonds'!$B$6*'1 Der Fonds'!$B$21/12-($B$44+$A$44-'1 Der Fonds'!$B$6)*'1 Der Fonds'!$B$22/12-$B$44*'1 Der Fonds'!$B$23/12</f>
        <v>42.8009166666667</v>
      </c>
      <c r="CM44" s="26" t="n">
        <f aca="false">($B$44+CL44-'1 Der Fonds'!$B$6)/'1 Der Fonds'!$B$8</f>
        <v>10.0207001915709</v>
      </c>
      <c r="CN44" s="26" t="n">
        <f aca="false">CL44+0-'2 Der Rueckgabebestand'!$C$5*CM44</f>
        <v>38.7926365900383</v>
      </c>
      <c r="CO44" s="26" t="n">
        <f aca="false">'1 Der Fonds'!$B$8+0/CM44-'2 Der Rueckgabebestand'!$C$5</f>
        <v>86.6</v>
      </c>
      <c r="CP44" s="26" t="n">
        <f aca="false">CN44/($B$44+CN44-'1 Der Fonds'!$B$6)</f>
        <v>0.0447026570108646</v>
      </c>
      <c r="CQ44" s="26" t="n">
        <f aca="false">CN44+$B$44*'1 Der Fonds'!$B$19/12+CN44*'1 Der Fonds'!$B$20/12-'1 Der Fonds'!$B$6*'1 Der Fonds'!$B$21/12-($B$44+CN44-'1 Der Fonds'!$B$6)*'1 Der Fonds'!$B$22/12-$B$44*'1 Der Fonds'!$B$23/12</f>
        <v>40.5914378667704</v>
      </c>
      <c r="CR44" s="26" t="n">
        <f aca="false">($B$44+CQ44-'1 Der Fonds'!$B$6)/CO44</f>
        <v>10.0414715689004</v>
      </c>
      <c r="CS44" s="26" t="n">
        <f aca="false">CQ44+0-'2 Der Rueckgabebestand'!$C$6*CR44</f>
        <v>35.5707020823203</v>
      </c>
      <c r="CT44" s="26" t="n">
        <f aca="false">CO44+0/CR44-'2 Der Rueckgabebestand'!$C$6</f>
        <v>86.1</v>
      </c>
      <c r="CU44" s="26" t="n">
        <f aca="false">CS44/($B$44+CS44-'1 Der Fonds'!$B$6)</f>
        <v>0.0411426179451237</v>
      </c>
      <c r="CV44" s="26" t="n">
        <f aca="false">CS44+$B$44*'1 Der Fonds'!$B$19/12+CS44*'1 Der Fonds'!$B$20/12-'1 Der Fonds'!$B$6*'1 Der Fonds'!$B$21/12-($B$44+CS44-'1 Der Fonds'!$B$6)*'1 Der Fonds'!$B$22/12-$B$44*'1 Der Fonds'!$B$23/12</f>
        <v>37.3664156718158</v>
      </c>
      <c r="CW44" s="26" t="n">
        <f aca="false">($B$44+CV44-'1 Der Fonds'!$B$6)/CT44</f>
        <v>10.0623277081512</v>
      </c>
      <c r="CX44" s="26" t="n">
        <f aca="false">CV44+0-'2 Der Rueckgabebestand'!$C$7*CW44</f>
        <v>15.2292947138832</v>
      </c>
      <c r="CY44" s="26" t="n">
        <f aca="false">CT44+0/CW44-'2 Der Rueckgabebestand'!$C$7</f>
        <v>83.9</v>
      </c>
      <c r="CZ44" s="26" t="n">
        <f aca="false">CX44/($B$44+CX44-'1 Der Fonds'!$B$6)</f>
        <v>0.0180392872046031</v>
      </c>
      <c r="DA44" s="26" t="n">
        <f aca="false">CX44+$B$44*'1 Der Fonds'!$B$19/12+CX44*'1 Der Fonds'!$B$20/12-'1 Der Fonds'!$B$6*'1 Der Fonds'!$B$21/12-($B$44+CX44-'1 Der Fonds'!$B$6)*'1 Der Fonds'!$B$22/12-$B$44*'1 Der Fonds'!$B$23/12</f>
        <v>17.0055144546507</v>
      </c>
      <c r="DB44" s="26" t="n">
        <f aca="false">($B$44+DA44-'1 Der Fonds'!$B$6)/CY44</f>
        <v>10.0834983844416</v>
      </c>
      <c r="DC44" s="26" t="n">
        <f aca="false">DA44+0-'2 Der Rueckgabebestand'!$C$8*DB44</f>
        <v>-14.2533305371183</v>
      </c>
      <c r="DD44" s="26" t="n">
        <f aca="false">CY44+0/DB44-'2 Der Rueckgabebestand'!$C$8</f>
        <v>80.8</v>
      </c>
      <c r="DE44" s="26" t="n">
        <f aca="false">DC44/($B$44+DC44-'1 Der Fonds'!$B$6)</f>
        <v>-0.0174941869311534</v>
      </c>
      <c r="DF44" s="26" t="n">
        <f aca="false">DC44+$B$44*'1 Der Fonds'!$B$19/12+DC44*'1 Der Fonds'!$B$20/12-'1 Der Fonds'!$B$6*'1 Der Fonds'!$B$21/12-($B$44+DC44-'1 Der Fonds'!$B$6)*'1 Der Fonds'!$B$22/12-$B$44*'1 Der Fonds'!$B$23/12</f>
        <v>-12.505364978883</v>
      </c>
      <c r="DG44" s="26" t="n">
        <f aca="false">($B$44+DF44-'1 Der Fonds'!$B$6)/DD44</f>
        <v>10.1051316215485</v>
      </c>
      <c r="DH44" s="26" t="n">
        <f aca="false">DF44+0-'2 Der Rueckgabebestand'!$C$9*DG44</f>
        <v>-38.778707194909</v>
      </c>
      <c r="DI44" s="26" t="n">
        <f aca="false">DD44+0/DG44-'2 Der Rueckgabebestand'!$C$9</f>
        <v>78.2</v>
      </c>
      <c r="DJ44" s="26" t="n">
        <f aca="false">DH44/($B$44+DH44-'1 Der Fonds'!$B$6)</f>
        <v>-0.0490732248649669</v>
      </c>
      <c r="DK44" s="26" t="n">
        <f aca="false">DH44+$B$44*'1 Der Fonds'!$B$19/12+DH44*'1 Der Fonds'!$B$20/12-'1 Der Fonds'!$B$6*'1 Der Fonds'!$B$21/12-($B$44+DH44-'1 Der Fonds'!$B$6)*'1 Der Fonds'!$B$22/12-$B$44*'1 Der Fonds'!$B$23/12</f>
        <v>-37.0542451226375</v>
      </c>
      <c r="DL44" s="26" t="n">
        <f aca="false">($B$44+DK44-'1 Der Fonds'!$B$6)/DI44</f>
        <v>10.1271835662067</v>
      </c>
      <c r="DM44" s="26" t="n">
        <f aca="false">DK44+0-'2 Der Rueckgabebestand'!$C$10*DL44</f>
        <v>-51.2323021153269</v>
      </c>
      <c r="DN44" s="26" t="n">
        <f aca="false">DI44+0/DL44-'2 Der Rueckgabebestand'!$C$10</f>
        <v>76.8</v>
      </c>
      <c r="DO44" s="26" t="n">
        <f aca="false">DM44/($B$44+DM44-'1 Der Fonds'!$B$6)</f>
        <v>-0.0658709563982478</v>
      </c>
      <c r="DP44" s="26" t="n">
        <f aca="false">DM44+$B$44*'1 Der Fonds'!$B$19/12+DM44*'1 Der Fonds'!$B$20/12-'1 Der Fonds'!$B$6*'1 Der Fonds'!$B$21/12-($B$44+DM44-'1 Der Fonds'!$B$6)*'1 Der Fonds'!$B$22/12-$B$44*'1 Der Fonds'!$B$23/12</f>
        <v>-49.5197747381874</v>
      </c>
      <c r="DQ44" s="26" t="n">
        <f aca="false">($B$44+DP44-'1 Der Fonds'!$B$6)/DN44</f>
        <v>10.1494820997632</v>
      </c>
      <c r="DR44" s="26" t="n">
        <f aca="false">DP44+0-'2 Der Rueckgabebestand'!$C$11*DQ44</f>
        <v>-55.6094639980453</v>
      </c>
      <c r="DS44" s="26" t="n">
        <f aca="false">DN44+0/DQ44-'2 Der Rueckgabebestand'!$C$11</f>
        <v>76.2</v>
      </c>
      <c r="DT44" s="26" t="n">
        <f aca="false">DR44/($B$44+DR44-'1 Der Fonds'!$B$6)</f>
        <v>-0.0719034710270941</v>
      </c>
      <c r="DU44" s="26" t="n">
        <f aca="false">DR44+$B$44*'1 Der Fonds'!$B$19/12+DR44*'1 Der Fonds'!$B$20/12-'1 Der Fonds'!$B$6*'1 Der Fonds'!$B$21/12-($B$44+DR44-'1 Der Fonds'!$B$6)*'1 Der Fonds'!$B$22/12-$B$44*'1 Der Fonds'!$B$23/12</f>
        <v>-53.9011314010434</v>
      </c>
      <c r="DV44" s="26" t="n">
        <f aca="false">($B$44+DU44-'1 Der Fonds'!$B$6)/DS44</f>
        <v>10.171901162716</v>
      </c>
      <c r="DW44" s="26" t="n">
        <f aca="false">DU44+0-'2 Der Rueckgabebestand'!$C$12*DV44</f>
        <v>-58.9870819824014</v>
      </c>
      <c r="DX44" s="26" t="n">
        <f aca="false">DS44+0/DV44-'2 Der Rueckgabebestand'!$C$12</f>
        <v>75.7</v>
      </c>
      <c r="DY44" s="26" t="n">
        <f aca="false">DW44/($B$44+DW44-'1 Der Fonds'!$B$6)</f>
        <v>-0.0766053147968789</v>
      </c>
      <c r="DZ44" s="26" t="n">
        <f aca="false">DW44+$B$44*'1 Der Fonds'!$B$19/12+DW44*'1 Der Fonds'!$B$20/12-'1 Der Fonds'!$B$6*'1 Der Fonds'!$B$21/12-($B$44+DW44-'1 Der Fonds'!$B$6)*'1 Der Fonds'!$B$22/12-$B$44*'1 Der Fonds'!$B$23/12</f>
        <v>-57.2819862693012</v>
      </c>
      <c r="EA44" s="26" t="n">
        <f aca="false">($B$44+DZ44-'1 Der Fonds'!$B$6)/DX44</f>
        <v>10.1944255446592</v>
      </c>
      <c r="EB44" s="26" t="n">
        <f aca="false">DZ44+0-'2 Der Rueckgabebestand'!$C$13*EA44</f>
        <v>-61.8694777643978</v>
      </c>
      <c r="EC44" s="26" t="n">
        <f aca="false">DX44+0/EA44-'2 Der Rueckgabebestand'!$C$13</f>
        <v>75.25</v>
      </c>
      <c r="ED44" s="26" t="n">
        <f aca="false">EB44/($B$44+EB44-'1 Der Fonds'!$B$6)</f>
        <v>-0.0806505229176586</v>
      </c>
      <c r="EE44" s="26" t="n">
        <f aca="false">EB44+$B$44*'1 Der Fonds'!$B$19/12+EB44*'1 Der Fonds'!$B$20/12-'1 Der Fonds'!$B$6*'1 Der Fonds'!$B$21/12-($B$44+EB44-'1 Der Fonds'!$B$6)*'1 Der Fonds'!$B$22/12-$B$44*'1 Der Fonds'!$B$23/12</f>
        <v>-60.1671443472554</v>
      </c>
      <c r="EF44" s="26" t="n">
        <f aca="false">($B$44+EE44-'1 Der Fonds'!$B$6)/EC44</f>
        <v>10.2170479156511</v>
      </c>
      <c r="EG44" s="26" t="n">
        <f aca="false">EE44+0-'2 Der Rueckgabebestand'!$C$14*EF44</f>
        <v>-64.2539635135158</v>
      </c>
      <c r="EH44" s="26" t="n">
        <f aca="false">EC44+0/EF44-'2 Der Rueckgabebestand'!$C$14</f>
        <v>74.85</v>
      </c>
      <c r="EI44" s="26" t="n">
        <f aca="false">EG44/($B$44+EG44-'1 Der Fonds'!$B$6)</f>
        <v>-0.0840200019979462</v>
      </c>
      <c r="EJ44" s="26" t="n">
        <f aca="false">EG44+$B$44*'1 Der Fonds'!$B$19/12+EG44*'1 Der Fonds'!$B$20/12-'1 Der Fonds'!$B$6*'1 Der Fonds'!$B$21/12-($B$44+EG44-'1 Der Fonds'!$B$6)*'1 Der Fonds'!$B$22/12-$B$44*'1 Der Fonds'!$B$23/12</f>
        <v>-62.5539152285496</v>
      </c>
      <c r="EK44" s="26" t="n">
        <f aca="false">($B$44+EJ44-'1 Der Fonds'!$B$6)/EH44</f>
        <v>10.2397606515892</v>
      </c>
      <c r="EL44" s="26" t="n">
        <f aca="false">EJ44+0-'2 Der Rueckgabebestand'!$C$15*EK44</f>
        <v>-66.6498194891853</v>
      </c>
      <c r="EM44" s="26" t="n">
        <f aca="false">EH44+0/EK44-'2 Der Rueckgabebestand'!$C$15</f>
        <v>74.45</v>
      </c>
      <c r="EN44" s="26" t="n">
        <f aca="false">EL44/($B$44+EL44-'1 Der Fonds'!$B$6)</f>
        <v>-0.0874267773433547</v>
      </c>
      <c r="EO44" s="26" t="n">
        <f aca="false">EL44+$B$44*'1 Der Fonds'!$B$19/12+EL44*'1 Der Fonds'!$B$20/12-'1 Der Fonds'!$B$6*'1 Der Fonds'!$B$21/12-($B$44+EL44-'1 Der Fonds'!$B$6)*'1 Der Fonds'!$B$22/12-$B$44*'1 Der Fonds'!$B$23/12</f>
        <v>-64.9520672328624</v>
      </c>
      <c r="EP44" s="26" t="n">
        <f aca="false">($B$44+EO44-'1 Der Fonds'!$B$6)/EM44</f>
        <v>10.2625645771274</v>
      </c>
      <c r="EQ44" s="26" t="n">
        <f aca="false">EO44+0-'2 Der Rueckgabebestand'!$C$16*EP44</f>
        <v>-70.0833495214262</v>
      </c>
      <c r="ER44" s="26" t="n">
        <f aca="false">EM44+0/EP44-'2 Der Rueckgabebestand'!$C$16</f>
        <v>73.95</v>
      </c>
      <c r="ES44" s="26" t="n">
        <f aca="false">EQ44/($B$44+EQ44-'1 Der Fonds'!$B$6)</f>
        <v>-0.0923465699128244</v>
      </c>
      <c r="ET44" s="26" t="n">
        <f aca="false">IF(C44=1,$A$44,1000000)</f>
        <v>1000000</v>
      </c>
      <c r="EU44" s="26" t="n">
        <f aca="false">IF(D44=1,$A$44,1000000)</f>
        <v>1000000</v>
      </c>
      <c r="EV44" s="26" t="n">
        <f aca="false">IF(E44=1,$A$44,1000000)</f>
        <v>1000000</v>
      </c>
      <c r="EW44" s="26" t="n">
        <f aca="false">IF(F44=1,$A$44,1000000)</f>
        <v>1000000</v>
      </c>
      <c r="EX44" s="26" t="n">
        <f aca="false">IF(G44=1,$A$44,1000000)</f>
        <v>1000000</v>
      </c>
      <c r="EY44" s="26" t="n">
        <f aca="false">IF(H44=1,$A$44,1000000)</f>
        <v>1000000</v>
      </c>
      <c r="EZ44" s="26" t="n">
        <f aca="false">IF(I44=1,$A$44,1000000)</f>
        <v>1000000</v>
      </c>
      <c r="FA44" s="26" t="n">
        <f aca="false">IF(J44=1,$A$44,1000000)</f>
        <v>1000000</v>
      </c>
      <c r="FB44" s="26" t="n">
        <f aca="false">IF(K44=1,$A$44,1000000)</f>
        <v>1000000</v>
      </c>
      <c r="FC44" s="26" t="n">
        <f aca="false">IF(L44=1,$A$44,1000000)</f>
        <v>1000000</v>
      </c>
      <c r="FD44" s="26" t="n">
        <f aca="false">IF(M44=1,$A$44,1000000)</f>
        <v>1000000</v>
      </c>
      <c r="FE44" s="26" t="n">
        <f aca="false">IF(N44=1,$A$44,1000000)</f>
        <v>1000000</v>
      </c>
      <c r="FF44" s="26" t="n">
        <f aca="false">IF(O44=1,$A$44,1000000)</f>
        <v>1000000</v>
      </c>
      <c r="FG44" s="26" t="n">
        <f aca="false">IF(P44=1,$A$44,1000000)</f>
        <v>1000000</v>
      </c>
      <c r="FH44" s="26" t="n">
        <f aca="false">IF(Q44=1,$A$44,1000000)</f>
        <v>1000000</v>
      </c>
      <c r="FI44" s="26" t="n">
        <f aca="false">IF(R44=1,$A$44,1000000)</f>
        <v>1000000</v>
      </c>
      <c r="FJ44" s="26" t="n">
        <f aca="false">IF(S44=1,$A$44,1000000)</f>
        <v>1000000</v>
      </c>
      <c r="FK44" s="26" t="n">
        <f aca="false">IF(T44=1,$A$44,1000000)</f>
        <v>1000000</v>
      </c>
      <c r="FL44" s="26" t="n">
        <f aca="false">IF(U44=1,$A$44,1000000)</f>
        <v>1000000</v>
      </c>
      <c r="FM44" s="26" t="n">
        <f aca="false">IF(V44=1,$A$44,1000000)</f>
        <v>1000000</v>
      </c>
      <c r="FN44" s="26" t="n">
        <f aca="false">IF(W44=1,$A$44,1000000)</f>
        <v>1000000</v>
      </c>
      <c r="FO44" s="26" t="n">
        <f aca="false">IF(X44=1,$A$44,1000000)</f>
        <v>1000000</v>
      </c>
      <c r="FP44" s="26" t="n">
        <f aca="false">IF(Y44=1,$A$44,1000000)</f>
        <v>1000000</v>
      </c>
      <c r="FQ44" s="26" t="n">
        <f aca="false">IF(Z44=1,$A$44,1000000)</f>
        <v>1000000</v>
      </c>
    </row>
    <row r="45" customFormat="false" ht="15" hidden="false" customHeight="false" outlineLevel="0" collapsed="false">
      <c r="A45" s="14" t="n">
        <f aca="false">A44+$B$38</f>
        <v>41.5</v>
      </c>
      <c r="B45" s="14" t="n">
        <f aca="false">'1 Der Fonds'!$B$36-A45</f>
        <v>1078.5</v>
      </c>
      <c r="C45" s="26" t="n">
        <f aca="false">IF(AH45&gt;='1 Der Fonds'!$B$12,1,0)</f>
        <v>0</v>
      </c>
      <c r="D45" s="26" t="n">
        <f aca="false">IF(AND(C45=1,AM45&gt;='1 Der Fonds'!$B$12),1,0)</f>
        <v>0</v>
      </c>
      <c r="E45" s="26" t="n">
        <f aca="false">IF(AND(D45=1,AR45&gt;='1 Der Fonds'!$B$12),1,0)</f>
        <v>0</v>
      </c>
      <c r="F45" s="26" t="n">
        <f aca="false">IF(AND(E45=1,AW45&gt;='1 Der Fonds'!$B$12),1,0)</f>
        <v>0</v>
      </c>
      <c r="G45" s="26" t="n">
        <f aca="false">IF(AND(F45=1,BB45&gt;='1 Der Fonds'!$B$12),1,0)</f>
        <v>0</v>
      </c>
      <c r="H45" s="26" t="n">
        <f aca="false">IF(AND(G45=1,BG45&gt;='1 Der Fonds'!$B$12),1,0)</f>
        <v>0</v>
      </c>
      <c r="I45" s="26" t="n">
        <f aca="false">IF(AND(H45=1,BL45&gt;='1 Der Fonds'!$B$12),1,0)</f>
        <v>0</v>
      </c>
      <c r="J45" s="26" t="n">
        <f aca="false">IF(AND(I45=1,BQ45&gt;='1 Der Fonds'!$B$12),1,0)</f>
        <v>0</v>
      </c>
      <c r="K45" s="26" t="n">
        <f aca="false">IF(AND(J45=1,BV45&gt;='1 Der Fonds'!$B$12),1,0)</f>
        <v>0</v>
      </c>
      <c r="L45" s="26" t="n">
        <f aca="false">IF(AND(K45=1,CA45&gt;='1 Der Fonds'!$B$12),1,0)</f>
        <v>0</v>
      </c>
      <c r="M45" s="26" t="n">
        <f aca="false">IF(AND(L45=1,CF45&gt;='1 Der Fonds'!$B$12),1,0)</f>
        <v>0</v>
      </c>
      <c r="N45" s="26" t="n">
        <f aca="false">IF(AND(M45=1,CK45&gt;='1 Der Fonds'!$B$12),1,0)</f>
        <v>0</v>
      </c>
      <c r="O45" s="26" t="n">
        <f aca="false">IF(CP45&gt;='1 Der Fonds'!$B$12,1,0)</f>
        <v>0</v>
      </c>
      <c r="P45" s="26" t="n">
        <f aca="false">IF(AND(O45=1,CU45&gt;='1 Der Fonds'!$B$12),1,0)</f>
        <v>0</v>
      </c>
      <c r="Q45" s="26" t="n">
        <f aca="false">IF(AND(P45=1,CZ45&gt;='1 Der Fonds'!$B$12),1,0)</f>
        <v>0</v>
      </c>
      <c r="R45" s="26" t="n">
        <f aca="false">IF(AND(Q45=1,DE45&gt;='1 Der Fonds'!$B$12),1,0)</f>
        <v>0</v>
      </c>
      <c r="S45" s="26" t="n">
        <f aca="false">IF(AND(R45=1,DJ45&gt;='1 Der Fonds'!$B$12),1,0)</f>
        <v>0</v>
      </c>
      <c r="T45" s="26" t="n">
        <f aca="false">IF(AND(S45=1,DO45&gt;='1 Der Fonds'!$B$12),1,0)</f>
        <v>0</v>
      </c>
      <c r="U45" s="26" t="n">
        <f aca="false">IF(AND(T45=1,DT45&gt;='1 Der Fonds'!$B$12),1,0)</f>
        <v>0</v>
      </c>
      <c r="V45" s="26" t="n">
        <f aca="false">IF(AND(U45=1,DY45&gt;='1 Der Fonds'!$B$12),1,0)</f>
        <v>0</v>
      </c>
      <c r="W45" s="26" t="n">
        <f aca="false">IF(AND(V45=1,ED45&gt;='1 Der Fonds'!$B$12),1,0)</f>
        <v>0</v>
      </c>
      <c r="X45" s="26" t="n">
        <f aca="false">IF(AND(W45=1,EI45&gt;='1 Der Fonds'!$B$12),1,0)</f>
        <v>0</v>
      </c>
      <c r="Y45" s="26" t="n">
        <f aca="false">IF(AND(X45=1,EN45&gt;='1 Der Fonds'!$B$12),1,0)</f>
        <v>0</v>
      </c>
      <c r="Z45" s="26" t="n">
        <f aca="false">IF(AND(Y45=1,ES45&gt;='1 Der Fonds'!$B$12),1,0)</f>
        <v>0</v>
      </c>
      <c r="AD45" s="26" t="n">
        <f aca="false">$A$45+$B$45*'1 Der Fonds'!$B$19/12+$A$45*'1 Der Fonds'!$B$20/12-'1 Der Fonds'!$B$6*'1 Der Fonds'!$B$21/12-($B$45+$A$45-'1 Der Fonds'!$B$6)*'1 Der Fonds'!$B$22/12-$B$45*'1 Der Fonds'!$B$23/12</f>
        <v>43.3003333333333</v>
      </c>
      <c r="AE45" s="26" t="n">
        <f aca="false">($B$45+AD45-'1 Der Fonds'!$B$6)/'1 Der Fonds'!$B$8</f>
        <v>10.02069348659</v>
      </c>
      <c r="AF45" s="26" t="n">
        <f aca="false">AD45+'1 Der Fonds'!$B$26-'2 Der Rueckgabebestand'!$C$5*AE45</f>
        <v>42.2920559386973</v>
      </c>
      <c r="AG45" s="26" t="n">
        <f aca="false">'1 Der Fonds'!$B$8+'1 Der Fonds'!$B$26/AE45-'2 Der Rueckgabebestand'!$C$5</f>
        <v>86.8993804774105</v>
      </c>
      <c r="AH45" s="26" t="n">
        <f aca="false">AF45/($B$45+AF45-'1 Der Fonds'!$B$6)</f>
        <v>0.0485673423985331</v>
      </c>
      <c r="AI45" s="26" t="n">
        <f aca="false">AF45+$B$45*'1 Der Fonds'!$B$19/12+AF45*'1 Der Fonds'!$B$20/12-'1 Der Fonds'!$B$6*'1 Der Fonds'!$B$21/12-($B$45+AF45-'1 Der Fonds'!$B$6)*'1 Der Fonds'!$B$22/12-$B$45*'1 Der Fonds'!$B$23/12</f>
        <v>44.0931483256386</v>
      </c>
      <c r="AJ45" s="26" t="n">
        <f aca="false">($B$45+AI45-'1 Der Fonds'!$B$6)/AG45</f>
        <v>10.0414196687221</v>
      </c>
      <c r="AK45" s="26" t="n">
        <f aca="false">AI45+'1 Der Fonds'!$B$26-'2 Der Rueckgabebestand'!$C$6*AJ45</f>
        <v>42.0724384912775</v>
      </c>
      <c r="AL45" s="26" t="n">
        <f aca="false">AG45+'1 Der Fonds'!$B$26/AJ45-'2 Der Rueckgabebestand'!$C$6</f>
        <v>86.6981430128859</v>
      </c>
      <c r="AM45" s="26" t="n">
        <f aca="false">AK45/($B$45+AK45-'1 Der Fonds'!$B$6)</f>
        <v>0.0483273265165504</v>
      </c>
      <c r="AN45" s="26" t="n">
        <f aca="false">AK45+$B$45*'1 Der Fonds'!$B$19/12+AK45*'1 Der Fonds'!$B$20/12-'1 Der Fonds'!$B$6*'1 Der Fonds'!$B$21/12-($B$45+AK45-'1 Der Fonds'!$B$6)*'1 Der Fonds'!$B$22/12-$B$45*'1 Der Fonds'!$B$23/12</f>
        <v>43.8733204114983</v>
      </c>
      <c r="AO45" s="26" t="n">
        <f aca="false">($B$45+AN45-'1 Der Fonds'!$B$6)/AL45</f>
        <v>10.06219153139</v>
      </c>
      <c r="AP45" s="26" t="n">
        <f aca="false">AN45+'1 Der Fonds'!$B$26-'2 Der Rueckgabebestand'!$C$7*AO45</f>
        <v>24.7364990424403</v>
      </c>
      <c r="AQ45" s="26" t="n">
        <f aca="false">AL45+'1 Der Fonds'!$B$26/AO45-'2 Der Rueckgabebestand'!$C$7</f>
        <v>84.7962887985869</v>
      </c>
      <c r="AR45" s="26" t="n">
        <f aca="false">AP45/($B$45+AP45-'1 Der Fonds'!$B$6)</f>
        <v>0.028991374689434</v>
      </c>
      <c r="AS45" s="26" t="n">
        <f aca="false">AP45+$B$45*'1 Der Fonds'!$B$19/12+AP45*'1 Der Fonds'!$B$20/12-'1 Der Fonds'!$B$6*'1 Der Fonds'!$B$21/12-($B$45+AP45-'1 Der Fonds'!$B$6)*'1 Der Fonds'!$B$22/12-$B$45*'1 Der Fonds'!$B$23/12</f>
        <v>26.5207673540227</v>
      </c>
      <c r="AT45" s="26" t="n">
        <f aca="false">($B$45+AS45-'1 Der Fonds'!$B$6)/AQ45</f>
        <v>10.0832333521685</v>
      </c>
      <c r="AU45" s="26" t="n">
        <f aca="false">AS45+'1 Der Fonds'!$B$26-'2 Der Rueckgabebestand'!$C$8*AT45</f>
        <v>-1.73725603769966</v>
      </c>
      <c r="AV45" s="26" t="n">
        <f aca="false">AQ45+'1 Der Fonds'!$B$26/AT45-'2 Der Rueckgabebestand'!$C$8</f>
        <v>81.9938124098356</v>
      </c>
      <c r="AW45" s="26" t="n">
        <f aca="false">AU45/($B$45+AU45-'1 Der Fonds'!$B$6)</f>
        <v>-0.00210127518491432</v>
      </c>
      <c r="AX45" s="26" t="n">
        <f aca="false">AU45+$B$45*'1 Der Fonds'!$B$19/12+AU45*'1 Der Fonds'!$B$20/12-'1 Der Fonds'!$B$6*'1 Der Fonds'!$B$21/12-($B$45+AU45-'1 Der Fonds'!$B$6)*'1 Der Fonds'!$B$22/12-$B$45*'1 Der Fonds'!$B$23/12</f>
        <v>0.0216415919308828</v>
      </c>
      <c r="AY45" s="26" t="n">
        <f aca="false">($B$45+AX45-'1 Der Fonds'!$B$6)/AV45</f>
        <v>10.1046849419645</v>
      </c>
      <c r="AZ45" s="26" t="n">
        <f aca="false">AX45+'1 Der Fonds'!$B$26-'2 Der Rueckgabebestand'!$C$9*AY45</f>
        <v>-23.2505392571769</v>
      </c>
      <c r="BA45" s="26" t="n">
        <f aca="false">AV45+'1 Der Fonds'!$B$26/AY45-'2 Der Rueckgabebestand'!$C$9</f>
        <v>79.6907043977828</v>
      </c>
      <c r="BB45" s="26" t="n">
        <f aca="false">AZ45/($B$45+AZ45-'1 Der Fonds'!$B$6)</f>
        <v>-0.0288737098137624</v>
      </c>
      <c r="BC45" s="26" t="n">
        <f aca="false">AZ45+$B$45*'1 Der Fonds'!$B$19/12+AZ45*'1 Der Fonds'!$B$20/12-'1 Der Fonds'!$B$6*'1 Der Fonds'!$B$21/12-($B$45+AZ45-'1 Der Fonds'!$B$6)*'1 Der Fonds'!$B$22/12-$B$45*'1 Der Fonds'!$B$23/12</f>
        <v>-21.5122585239651</v>
      </c>
      <c r="BD45" s="26" t="n">
        <f aca="false">($B$45+BC45-'1 Der Fonds'!$B$6)/BA45</f>
        <v>10.1264977838305</v>
      </c>
      <c r="BE45" s="26" t="n">
        <f aca="false">BC45+'1 Der Fonds'!$B$26-'2 Der Rueckgabebestand'!$C$10*BD45</f>
        <v>-32.6893554213277</v>
      </c>
      <c r="BF45" s="26" t="n">
        <f aca="false">BA45+'1 Der Fonds'!$B$26/BD45-'2 Der Rueckgabebestand'!$C$10</f>
        <v>78.586956869668</v>
      </c>
      <c r="BG45" s="26" t="n">
        <f aca="false">BE45/($B$45+BE45-'1 Der Fonds'!$B$6)</f>
        <v>-0.0410768009249669</v>
      </c>
      <c r="BH45" s="26" t="n">
        <f aca="false">BE45+$B$45*'1 Der Fonds'!$B$19/12+BE45*'1 Der Fonds'!$B$20/12-'1 Der Fonds'!$B$6*'1 Der Fonds'!$B$21/12-($B$45+BE45-'1 Der Fonds'!$B$6)*'1 Der Fonds'!$B$22/12-$B$45*'1 Der Fonds'!$B$23/12</f>
        <v>-30.9601202202731</v>
      </c>
      <c r="BI45" s="26" t="n">
        <f aca="false">($B$45+BH45-'1 Der Fonds'!$B$6)/BF45</f>
        <v>10.1485018831102</v>
      </c>
      <c r="BJ45" s="26" t="n">
        <f aca="false">BH45+'1 Der Fonds'!$B$26-'2 Der Rueckgabebestand'!$C$11*BI45</f>
        <v>-34.0492213501393</v>
      </c>
      <c r="BK45" s="26" t="n">
        <f aca="false">BF45+'1 Der Fonds'!$B$26/BI45-'2 Der Rueckgabebestand'!$C$11</f>
        <v>78.2825670035138</v>
      </c>
      <c r="BL45" s="26" t="n">
        <f aca="false">BJ45/($B$45+BJ45-'1 Der Fonds'!$B$6)</f>
        <v>-0.0428588180226906</v>
      </c>
      <c r="BM45" s="26" t="n">
        <f aca="false">BJ45+$B$45*'1 Der Fonds'!$B$19/12+BJ45*'1 Der Fonds'!$B$20/12-'1 Der Fonds'!$B$6*'1 Der Fonds'!$B$21/12-($B$45+BJ45-'1 Der Fonds'!$B$6)*'1 Der Fonds'!$B$22/12-$B$45*'1 Der Fonds'!$B$23/12</f>
        <v>-32.3212893539331</v>
      </c>
      <c r="BN45" s="26" t="n">
        <f aca="false">($B$45+BM45-'1 Der Fonds'!$B$6)/BK45</f>
        <v>10.1705748945398</v>
      </c>
      <c r="BO45" s="26" t="n">
        <f aca="false">BM45+'1 Der Fonds'!$B$26-'2 Der Rueckgabebestand'!$C$12*BN45</f>
        <v>-34.406576801203</v>
      </c>
      <c r="BP45" s="26" t="n">
        <f aca="false">BK45+'1 Der Fonds'!$B$26/BN45-'2 Der Rueckgabebestand'!$C$12</f>
        <v>78.0775355801289</v>
      </c>
      <c r="BQ45" s="26" t="n">
        <f aca="false">BO45/($B$45+BO45-'1 Der Fonds'!$B$6)</f>
        <v>-0.0433281221025672</v>
      </c>
      <c r="BR45" s="26" t="n">
        <f aca="false">BO45+$B$45*'1 Der Fonds'!$B$19/12+BO45*'1 Der Fonds'!$B$20/12-'1 Der Fonds'!$B$6*'1 Der Fonds'!$B$21/12-($B$45+BO45-'1 Der Fonds'!$B$6)*'1 Der Fonds'!$B$22/12-$B$45*'1 Der Fonds'!$B$23/12</f>
        <v>-32.6789872706375</v>
      </c>
      <c r="BS45" s="26" t="n">
        <f aca="false">($B$45+BR45-'1 Der Fonds'!$B$6)/BP45</f>
        <v>10.1927014834201</v>
      </c>
      <c r="BT45" s="26" t="n">
        <f aca="false">BR45+'1 Der Fonds'!$B$26-'2 Der Rueckgabebestand'!$C$13*BS45</f>
        <v>-34.2657029381765</v>
      </c>
      <c r="BU45" s="26" t="n">
        <f aca="false">BP45+'1 Der Fonds'!$B$26/BS45-'2 Der Rueckgabebestand'!$C$13</f>
        <v>77.921863831072</v>
      </c>
      <c r="BV45" s="26" t="n">
        <f aca="false">BT45/($B$45+BT45-'1 Der Fonds'!$B$6)</f>
        <v>-0.0431430663029014</v>
      </c>
      <c r="BW45" s="26" t="n">
        <f aca="false">BT45+$B$45*'1 Der Fonds'!$B$19/12+BT45*'1 Der Fonds'!$B$20/12-'1 Der Fonds'!$B$6*'1 Der Fonds'!$B$21/12-($B$45+BT45-'1 Der Fonds'!$B$6)*'1 Der Fonds'!$B$22/12-$B$45*'1 Der Fonds'!$B$23/12</f>
        <v>-32.5379784034923</v>
      </c>
      <c r="BX45" s="26" t="n">
        <f aca="false">($B$45+BW45-'1 Der Fonds'!$B$6)/BU45</f>
        <v>10.2148740092009</v>
      </c>
      <c r="BY45" s="26" t="n">
        <f aca="false">BW45+'1 Der Fonds'!$B$26-'2 Der Rueckgabebestand'!$C$14*BX45</f>
        <v>-33.6239280071727</v>
      </c>
      <c r="BZ45" s="26" t="n">
        <f aca="false">BU45+'1 Der Fonds'!$B$26/BX45-'2 Der Rueckgabebestand'!$C$14</f>
        <v>77.8155532096485</v>
      </c>
      <c r="CA45" s="26" t="n">
        <f aca="false">BY45/($B$45+BY45-'1 Der Fonds'!$B$6)</f>
        <v>-0.0423008431023397</v>
      </c>
      <c r="CB45" s="26" t="n">
        <f aca="false">BY45+$B$45*'1 Der Fonds'!$B$19/12+BY45*'1 Der Fonds'!$B$20/12-'1 Der Fonds'!$B$6*'1 Der Fonds'!$B$21/12-($B$45+BY45-'1 Der Fonds'!$B$6)*'1 Der Fonds'!$B$22/12-$B$45*'1 Der Fonds'!$B$23/12</f>
        <v>-31.8955884381795</v>
      </c>
      <c r="CC45" s="26" t="n">
        <f aca="false">($B$45+CB45-'1 Der Fonds'!$B$6)/BZ45</f>
        <v>10.2370847305503</v>
      </c>
      <c r="CD45" s="26" t="n">
        <f aca="false">CB45+'1 Der Fonds'!$B$26-'2 Der Rueckgabebestand'!$C$15*CC45</f>
        <v>-32.9904223303997</v>
      </c>
      <c r="CE45" s="26" t="n">
        <f aca="false">BZ45+'1 Der Fonds'!$B$26/CC45-'2 Der Rueckgabebestand'!$C$15</f>
        <v>77.7086053899286</v>
      </c>
      <c r="CF45" s="26" t="n">
        <f aca="false">CD45/($B$45+CD45-'1 Der Fonds'!$B$6)</f>
        <v>-0.0414708046973403</v>
      </c>
      <c r="CG45" s="26" t="n">
        <f aca="false">CD45+$B$45*'1 Der Fonds'!$B$19/12+CD45*'1 Der Fonds'!$B$20/12-'1 Der Fonds'!$B$6*'1 Der Fonds'!$B$21/12-($B$45+CD45-'1 Der Fonds'!$B$6)*'1 Der Fonds'!$B$22/12-$B$45*'1 Der Fonds'!$B$23/12</f>
        <v>-31.2614756517996</v>
      </c>
      <c r="CH45" s="26" t="n">
        <f aca="false">($B$45+CG45-'1 Der Fonds'!$B$6)/CE45</f>
        <v>10.2593338324345</v>
      </c>
      <c r="CI45" s="26" t="n">
        <f aca="false">CG45+'1 Der Fonds'!$B$26-'2 Der Rueckgabebestand'!$C$16*CH45</f>
        <v>-33.3911425680169</v>
      </c>
      <c r="CJ45" s="26" t="n">
        <f aca="false">CE45+'1 Der Fonds'!$B$26/CH45-'2 Der Rueckgabebestand'!$C$16</f>
        <v>77.5010220369545</v>
      </c>
      <c r="CK45" s="26" t="n">
        <f aca="false">CI45/($B$45+CI45-'1 Der Fonds'!$B$6)</f>
        <v>-0.041995686824396</v>
      </c>
      <c r="CL45" s="26" t="n">
        <f aca="false">$A$45+$B$45*'1 Der Fonds'!$B$19/12+$A$45*'1 Der Fonds'!$B$20/12-'1 Der Fonds'!$B$6*'1 Der Fonds'!$B$21/12-($B$45+$A$45-'1 Der Fonds'!$B$6)*'1 Der Fonds'!$B$22/12-$B$45*'1 Der Fonds'!$B$23/12</f>
        <v>43.3003333333333</v>
      </c>
      <c r="CM45" s="26" t="n">
        <f aca="false">($B$45+CL45-'1 Der Fonds'!$B$6)/'1 Der Fonds'!$B$8</f>
        <v>10.02069348659</v>
      </c>
      <c r="CN45" s="26" t="n">
        <f aca="false">CL45+0-'2 Der Rueckgabebestand'!$C$5*CM45</f>
        <v>39.2920559386973</v>
      </c>
      <c r="CO45" s="26" t="n">
        <f aca="false">'1 Der Fonds'!$B$8+0/CM45-'2 Der Rueckgabebestand'!$C$5</f>
        <v>86.6</v>
      </c>
      <c r="CP45" s="26" t="n">
        <f aca="false">CN45/($B$45+CN45-'1 Der Fonds'!$B$6)</f>
        <v>0.0452781927073471</v>
      </c>
      <c r="CQ45" s="26" t="n">
        <f aca="false">CN45+$B$45*'1 Der Fonds'!$B$19/12+CN45*'1 Der Fonds'!$B$20/12-'1 Der Fonds'!$B$6*'1 Der Fonds'!$B$21/12-($B$45+CN45-'1 Der Fonds'!$B$6)*'1 Der Fonds'!$B$22/12-$B$45*'1 Der Fonds'!$B$23/12</f>
        <v>41.0902733256386</v>
      </c>
      <c r="CR45" s="26" t="n">
        <f aca="false">($B$45+CQ45-'1 Der Fonds'!$B$6)/CO45</f>
        <v>10.0414581215432</v>
      </c>
      <c r="CS45" s="26" t="n">
        <f aca="false">CQ45+0-'2 Der Rueckgabebestand'!$C$6*CR45</f>
        <v>36.069544264867</v>
      </c>
      <c r="CT45" s="26" t="n">
        <f aca="false">CO45+0/CR45-'2 Der Rueckgabebestand'!$C$6</f>
        <v>86.1</v>
      </c>
      <c r="CU45" s="26" t="n">
        <f aca="false">CS45/($B$45+CS45-'1 Der Fonds'!$B$6)</f>
        <v>0.0417196563354964</v>
      </c>
      <c r="CV45" s="26" t="n">
        <f aca="false">CS45+$B$45*'1 Der Fonds'!$B$19/12+CS45*'1 Der Fonds'!$B$20/12-'1 Der Fonds'!$B$6*'1 Der Fonds'!$B$21/12-($B$45+CS45-'1 Der Fonds'!$B$6)*'1 Der Fonds'!$B$22/12-$B$45*'1 Der Fonds'!$B$23/12</f>
        <v>37.8646734114541</v>
      </c>
      <c r="CW45" s="26" t="n">
        <f aca="false">($B$45+CV45-'1 Der Fonds'!$B$6)/CT45</f>
        <v>10.0623074728392</v>
      </c>
      <c r="CX45" s="26" t="n">
        <f aca="false">CV45+0-'2 Der Rueckgabebestand'!$C$7*CW45</f>
        <v>15.7275969712079</v>
      </c>
      <c r="CY45" s="26" t="n">
        <f aca="false">CT45+0/CW45-'2 Der Rueckgabebestand'!$C$7</f>
        <v>83.9</v>
      </c>
      <c r="CZ45" s="26" t="n">
        <f aca="false">CX45/($B$45+CX45-'1 Der Fonds'!$B$6)</f>
        <v>0.0186295698312078</v>
      </c>
      <c r="DA45" s="26" t="n">
        <f aca="false">CX45+$B$45*'1 Der Fonds'!$B$19/12+CX45*'1 Der Fonds'!$B$20/12-'1 Der Fonds'!$B$6*'1 Der Fonds'!$B$21/12-($B$45+CX45-'1 Der Fonds'!$B$6)*'1 Der Fonds'!$B$22/12-$B$45*'1 Der Fonds'!$B$23/12</f>
        <v>17.5032317516387</v>
      </c>
      <c r="DB45" s="26" t="n">
        <f aca="false">($B$45+DA45-'1 Der Fonds'!$B$6)/CY45</f>
        <v>10.083471177016</v>
      </c>
      <c r="DC45" s="26" t="n">
        <f aca="false">DA45+0-'2 Der Rueckgabebestand'!$C$8*DB45</f>
        <v>-13.7555288971108</v>
      </c>
      <c r="DD45" s="26" t="n">
        <f aca="false">CY45+0/DB45-'2 Der Rueckgabebestand'!$C$8</f>
        <v>80.8</v>
      </c>
      <c r="DE45" s="26" t="n">
        <f aca="false">DC45/($B$45+DC45-'1 Der Fonds'!$B$6)</f>
        <v>-0.0168832430105239</v>
      </c>
      <c r="DF45" s="26" t="n">
        <f aca="false">DC45+$B$45*'1 Der Fonds'!$B$19/12+DC45*'1 Der Fonds'!$B$20/12-'1 Der Fonds'!$B$6*'1 Der Fonds'!$B$21/12-($B$45+DC45-'1 Der Fonds'!$B$6)*'1 Der Fonds'!$B$22/12-$B$45*'1 Der Fonds'!$B$23/12</f>
        <v>-12.0081487789705</v>
      </c>
      <c r="DG45" s="26" t="n">
        <f aca="false">($B$45+DF45-'1 Der Fonds'!$B$6)/DD45</f>
        <v>10.1050971685771</v>
      </c>
      <c r="DH45" s="26" t="n">
        <f aca="false">DF45+0-'2 Der Rueckgabebestand'!$C$9*DG45</f>
        <v>-38.281401417271</v>
      </c>
      <c r="DI45" s="26" t="n">
        <f aca="false">DD45+0/DG45-'2 Der Rueckgabebestand'!$C$9</f>
        <v>78.2</v>
      </c>
      <c r="DJ45" s="26" t="n">
        <f aca="false">DH45/($B$45+DH45-'1 Der Fonds'!$B$6)</f>
        <v>-0.0484440653332247</v>
      </c>
      <c r="DK45" s="26" t="n">
        <f aca="false">DH45+$B$45*'1 Der Fonds'!$B$19/12+DH45*'1 Der Fonds'!$B$20/12-'1 Der Fonds'!$B$6*'1 Der Fonds'!$B$21/12-($B$45+DH45-'1 Der Fonds'!$B$6)*'1 Der Fonds'!$B$22/12-$B$45*'1 Der Fonds'!$B$23/12</f>
        <v>-36.5575252602959</v>
      </c>
      <c r="DL45" s="26" t="n">
        <f aca="false">($B$45+DK45-'1 Der Fonds'!$B$6)/DI45</f>
        <v>10.1271416207123</v>
      </c>
      <c r="DM45" s="26" t="n">
        <f aca="false">DK45+0-'2 Der Rueckgabebestand'!$C$10*DL45</f>
        <v>-50.7355235292932</v>
      </c>
      <c r="DN45" s="26" t="n">
        <f aca="false">DI45+0/DL45-'2 Der Rueckgabebestand'!$C$10</f>
        <v>76.8</v>
      </c>
      <c r="DO45" s="26" t="n">
        <f aca="false">DM45/($B$45+DM45-'1 Der Fonds'!$B$6)</f>
        <v>-0.065232502980231</v>
      </c>
      <c r="DP45" s="26" t="n">
        <f aca="false">DM45+$B$45*'1 Der Fonds'!$B$19/12+DM45*'1 Der Fonds'!$B$20/12-'1 Der Fonds'!$B$6*'1 Der Fonds'!$B$21/12-($B$45+DM45-'1 Der Fonds'!$B$6)*'1 Der Fonds'!$B$22/12-$B$45*'1 Der Fonds'!$B$23/12</f>
        <v>-49.0235825726754</v>
      </c>
      <c r="DQ45" s="26" t="n">
        <f aca="false">($B$45+DP45-'1 Der Fonds'!$B$6)/DN45</f>
        <v>10.149432518585</v>
      </c>
      <c r="DR45" s="26" t="n">
        <f aca="false">DP45+0-'2 Der Rueckgabebestand'!$C$11*DQ45</f>
        <v>-55.1132420838264</v>
      </c>
      <c r="DS45" s="26" t="n">
        <f aca="false">DN45+0/DQ45-'2 Der Rueckgabebestand'!$C$11</f>
        <v>76.2</v>
      </c>
      <c r="DT45" s="26" t="n">
        <f aca="false">DR45/($B$45+DR45-'1 Der Fonds'!$B$6)</f>
        <v>-0.0712622003411649</v>
      </c>
      <c r="DU45" s="26" t="n">
        <f aca="false">DR45+$B$45*'1 Der Fonds'!$B$19/12+DR45*'1 Der Fonds'!$B$20/12-'1 Der Fonds'!$B$6*'1 Der Fonds'!$B$21/12-($B$45+DR45-'1 Der Fonds'!$B$6)*'1 Der Fonds'!$B$22/12-$B$45*'1 Der Fonds'!$B$23/12</f>
        <v>-53.4054964408234</v>
      </c>
      <c r="DV45" s="26" t="n">
        <f aca="false">($B$45+DU45-'1 Der Fonds'!$B$6)/DS45</f>
        <v>10.1718438787294</v>
      </c>
      <c r="DW45" s="26" t="n">
        <f aca="false">DU45+0-'2 Der Rueckgabebestand'!$C$12*DV45</f>
        <v>-58.4914183801881</v>
      </c>
      <c r="DX45" s="26" t="n">
        <f aca="false">DS45+0/DV45-'2 Der Rueckgabebestand'!$C$12</f>
        <v>75.7</v>
      </c>
      <c r="DY45" s="26" t="n">
        <f aca="false">DW45/($B$45+DW45-'1 Der Fonds'!$B$6)</f>
        <v>-0.0759620344193358</v>
      </c>
      <c r="DZ45" s="26" t="n">
        <f aca="false">DW45+$B$45*'1 Der Fonds'!$B$19/12+DW45*'1 Der Fonds'!$B$20/12-'1 Der Fonds'!$B$6*'1 Der Fonds'!$B$21/12-($B$45+DW45-'1 Der Fonds'!$B$6)*'1 Der Fonds'!$B$22/12-$B$45*'1 Der Fonds'!$B$23/12</f>
        <v>-56.7869101561358</v>
      </c>
      <c r="EA45" s="26" t="n">
        <f aca="false">($B$45+DZ45-'1 Der Fonds'!$B$6)/DX45</f>
        <v>10.1943604999189</v>
      </c>
      <c r="EB45" s="26" t="n">
        <f aca="false">DZ45+0-'2 Der Rueckgabebestand'!$C$13*EA45</f>
        <v>-61.3743723810993</v>
      </c>
      <c r="EC45" s="26" t="n">
        <f aca="false">DX45+0/EA45-'2 Der Rueckgabebestand'!$C$13</f>
        <v>75.25</v>
      </c>
      <c r="ED45" s="26" t="n">
        <f aca="false">EB45/($B$45+EB45-'1 Der Fonds'!$B$6)</f>
        <v>-0.0800056342422044</v>
      </c>
      <c r="EE45" s="26" t="n">
        <f aca="false">EB45+$B$45*'1 Der Fonds'!$B$19/12+EB45*'1 Der Fonds'!$B$20/12-'1 Der Fonds'!$B$6*'1 Der Fonds'!$B$21/12-($B$45+EB45-'1 Der Fonds'!$B$6)*'1 Der Fonds'!$B$22/12-$B$45*'1 Der Fonds'!$B$23/12</f>
        <v>-59.6726269879645</v>
      </c>
      <c r="EF45" s="26" t="n">
        <f aca="false">($B$45+EE45-'1 Der Fonds'!$B$6)/EC45</f>
        <v>10.2169750566383</v>
      </c>
      <c r="EG45" s="26" t="n">
        <f aca="false">EE45+0-'2 Der Rueckgabebestand'!$C$14*EF45</f>
        <v>-63.7594170106198</v>
      </c>
      <c r="EH45" s="26" t="n">
        <f aca="false">EC45+0/EF45-'2 Der Rueckgabebestand'!$C$14</f>
        <v>74.85</v>
      </c>
      <c r="EI45" s="26" t="n">
        <f aca="false">EG45/($B$45+EG45-'1 Der Fonds'!$B$6)</f>
        <v>-0.0833739158465783</v>
      </c>
      <c r="EJ45" s="26" t="n">
        <f aca="false">EG45+$B$45*'1 Der Fonds'!$B$19/12+EG45*'1 Der Fonds'!$B$20/12-'1 Der Fonds'!$B$6*'1 Der Fonds'!$B$21/12-($B$45+EG45-'1 Der Fonds'!$B$6)*'1 Der Fonds'!$B$22/12-$B$45*'1 Der Fonds'!$B$23/12</f>
        <v>-62.059957285255</v>
      </c>
      <c r="EK45" s="26" t="n">
        <f aca="false">($B$45+EJ45-'1 Der Fonds'!$B$6)/EH45</f>
        <v>10.2396799293887</v>
      </c>
      <c r="EL45" s="26" t="n">
        <f aca="false">EJ45+0-'2 Der Rueckgabebestand'!$C$15*EK45</f>
        <v>-66.1558292570105</v>
      </c>
      <c r="EM45" s="26" t="n">
        <f aca="false">EH45+0/EK45-'2 Der Rueckgabebestand'!$C$15</f>
        <v>74.45</v>
      </c>
      <c r="EN45" s="26" t="n">
        <f aca="false">EL45/($B$45+EL45-'1 Der Fonds'!$B$6)</f>
        <v>-0.0867794780834151</v>
      </c>
      <c r="EO45" s="26" t="n">
        <f aca="false">EL45+$B$45*'1 Der Fonds'!$B$19/12+EL45*'1 Der Fonds'!$B$20/12-'1 Der Fonds'!$B$6*'1 Der Fonds'!$B$21/12-($B$45+EL45-'1 Der Fonds'!$B$6)*'1 Der Fonds'!$B$22/12-$B$45*'1 Der Fonds'!$B$23/12</f>
        <v>-64.4586660933818</v>
      </c>
      <c r="EP45" s="26" t="n">
        <f aca="false">($B$45+EO45-'1 Der Fonds'!$B$6)/EM45</f>
        <v>10.262475942332</v>
      </c>
      <c r="EQ45" s="26" t="n">
        <f aca="false">EO45+0-'2 Der Rueckgabebestand'!$C$16*EP45</f>
        <v>-69.5899040645478</v>
      </c>
      <c r="ER45" s="26" t="n">
        <f aca="false">EM45+0/EP45-'2 Der Rueckgabebestand'!$C$16</f>
        <v>73.95</v>
      </c>
      <c r="ES45" s="26" t="n">
        <f aca="false">EQ45/($B$45+EQ45-'1 Der Fonds'!$B$6)</f>
        <v>-0.0916971647066699</v>
      </c>
      <c r="ET45" s="26" t="n">
        <f aca="false">IF(C45=1,$A$45,1000000)</f>
        <v>1000000</v>
      </c>
      <c r="EU45" s="26" t="n">
        <f aca="false">IF(D45=1,$A$45,1000000)</f>
        <v>1000000</v>
      </c>
      <c r="EV45" s="26" t="n">
        <f aca="false">IF(E45=1,$A$45,1000000)</f>
        <v>1000000</v>
      </c>
      <c r="EW45" s="26" t="n">
        <f aca="false">IF(F45=1,$A$45,1000000)</f>
        <v>1000000</v>
      </c>
      <c r="EX45" s="26" t="n">
        <f aca="false">IF(G45=1,$A$45,1000000)</f>
        <v>1000000</v>
      </c>
      <c r="EY45" s="26" t="n">
        <f aca="false">IF(H45=1,$A$45,1000000)</f>
        <v>1000000</v>
      </c>
      <c r="EZ45" s="26" t="n">
        <f aca="false">IF(I45=1,$A$45,1000000)</f>
        <v>1000000</v>
      </c>
      <c r="FA45" s="26" t="n">
        <f aca="false">IF(J45=1,$A$45,1000000)</f>
        <v>1000000</v>
      </c>
      <c r="FB45" s="26" t="n">
        <f aca="false">IF(K45=1,$A$45,1000000)</f>
        <v>1000000</v>
      </c>
      <c r="FC45" s="26" t="n">
        <f aca="false">IF(L45=1,$A$45,1000000)</f>
        <v>1000000</v>
      </c>
      <c r="FD45" s="26" t="n">
        <f aca="false">IF(M45=1,$A$45,1000000)</f>
        <v>1000000</v>
      </c>
      <c r="FE45" s="26" t="n">
        <f aca="false">IF(N45=1,$A$45,1000000)</f>
        <v>1000000</v>
      </c>
      <c r="FF45" s="26" t="n">
        <f aca="false">IF(O45=1,$A$45,1000000)</f>
        <v>1000000</v>
      </c>
      <c r="FG45" s="26" t="n">
        <f aca="false">IF(P45=1,$A$45,1000000)</f>
        <v>1000000</v>
      </c>
      <c r="FH45" s="26" t="n">
        <f aca="false">IF(Q45=1,$A$45,1000000)</f>
        <v>1000000</v>
      </c>
      <c r="FI45" s="26" t="n">
        <f aca="false">IF(R45=1,$A$45,1000000)</f>
        <v>1000000</v>
      </c>
      <c r="FJ45" s="26" t="n">
        <f aca="false">IF(S45=1,$A$45,1000000)</f>
        <v>1000000</v>
      </c>
      <c r="FK45" s="26" t="n">
        <f aca="false">IF(T45=1,$A$45,1000000)</f>
        <v>1000000</v>
      </c>
      <c r="FL45" s="26" t="n">
        <f aca="false">IF(U45=1,$A$45,1000000)</f>
        <v>1000000</v>
      </c>
      <c r="FM45" s="26" t="n">
        <f aca="false">IF(V45=1,$A$45,1000000)</f>
        <v>1000000</v>
      </c>
      <c r="FN45" s="26" t="n">
        <f aca="false">IF(W45=1,$A$45,1000000)</f>
        <v>1000000</v>
      </c>
      <c r="FO45" s="26" t="n">
        <f aca="false">IF(X45=1,$A$45,1000000)</f>
        <v>1000000</v>
      </c>
      <c r="FP45" s="26" t="n">
        <f aca="false">IF(Y45=1,$A$45,1000000)</f>
        <v>1000000</v>
      </c>
      <c r="FQ45" s="26" t="n">
        <f aca="false">IF(Z45=1,$A$45,1000000)</f>
        <v>1000000</v>
      </c>
    </row>
    <row r="46" customFormat="false" ht="15" hidden="false" customHeight="false" outlineLevel="0" collapsed="false">
      <c r="A46" s="14" t="n">
        <f aca="false">A45+$B$38</f>
        <v>42</v>
      </c>
      <c r="B46" s="14" t="n">
        <f aca="false">'1 Der Fonds'!$B$36-A46</f>
        <v>1078</v>
      </c>
      <c r="C46" s="26" t="n">
        <f aca="false">IF(AH46&gt;='1 Der Fonds'!$B$12,1,0)</f>
        <v>0</v>
      </c>
      <c r="D46" s="26" t="n">
        <f aca="false">IF(AND(C46=1,AM46&gt;='1 Der Fonds'!$B$12),1,0)</f>
        <v>0</v>
      </c>
      <c r="E46" s="26" t="n">
        <f aca="false">IF(AND(D46=1,AR46&gt;='1 Der Fonds'!$B$12),1,0)</f>
        <v>0</v>
      </c>
      <c r="F46" s="26" t="n">
        <f aca="false">IF(AND(E46=1,AW46&gt;='1 Der Fonds'!$B$12),1,0)</f>
        <v>0</v>
      </c>
      <c r="G46" s="26" t="n">
        <f aca="false">IF(AND(F46=1,BB46&gt;='1 Der Fonds'!$B$12),1,0)</f>
        <v>0</v>
      </c>
      <c r="H46" s="26" t="n">
        <f aca="false">IF(AND(G46=1,BG46&gt;='1 Der Fonds'!$B$12),1,0)</f>
        <v>0</v>
      </c>
      <c r="I46" s="26" t="n">
        <f aca="false">IF(AND(H46=1,BL46&gt;='1 Der Fonds'!$B$12),1,0)</f>
        <v>0</v>
      </c>
      <c r="J46" s="26" t="n">
        <f aca="false">IF(AND(I46=1,BQ46&gt;='1 Der Fonds'!$B$12),1,0)</f>
        <v>0</v>
      </c>
      <c r="K46" s="26" t="n">
        <f aca="false">IF(AND(J46=1,BV46&gt;='1 Der Fonds'!$B$12),1,0)</f>
        <v>0</v>
      </c>
      <c r="L46" s="26" t="n">
        <f aca="false">IF(AND(K46=1,CA46&gt;='1 Der Fonds'!$B$12),1,0)</f>
        <v>0</v>
      </c>
      <c r="M46" s="26" t="n">
        <f aca="false">IF(AND(L46=1,CF46&gt;='1 Der Fonds'!$B$12),1,0)</f>
        <v>0</v>
      </c>
      <c r="N46" s="26" t="n">
        <f aca="false">IF(AND(M46=1,CK46&gt;='1 Der Fonds'!$B$12),1,0)</f>
        <v>0</v>
      </c>
      <c r="O46" s="26" t="n">
        <f aca="false">IF(CP46&gt;='1 Der Fonds'!$B$12,1,0)</f>
        <v>0</v>
      </c>
      <c r="P46" s="26" t="n">
        <f aca="false">IF(AND(O46=1,CU46&gt;='1 Der Fonds'!$B$12),1,0)</f>
        <v>0</v>
      </c>
      <c r="Q46" s="26" t="n">
        <f aca="false">IF(AND(P46=1,CZ46&gt;='1 Der Fonds'!$B$12),1,0)</f>
        <v>0</v>
      </c>
      <c r="R46" s="26" t="n">
        <f aca="false">IF(AND(Q46=1,DE46&gt;='1 Der Fonds'!$B$12),1,0)</f>
        <v>0</v>
      </c>
      <c r="S46" s="26" t="n">
        <f aca="false">IF(AND(R46=1,DJ46&gt;='1 Der Fonds'!$B$12),1,0)</f>
        <v>0</v>
      </c>
      <c r="T46" s="26" t="n">
        <f aca="false">IF(AND(S46=1,DO46&gt;='1 Der Fonds'!$B$12),1,0)</f>
        <v>0</v>
      </c>
      <c r="U46" s="26" t="n">
        <f aca="false">IF(AND(T46=1,DT46&gt;='1 Der Fonds'!$B$12),1,0)</f>
        <v>0</v>
      </c>
      <c r="V46" s="26" t="n">
        <f aca="false">IF(AND(U46=1,DY46&gt;='1 Der Fonds'!$B$12),1,0)</f>
        <v>0</v>
      </c>
      <c r="W46" s="26" t="n">
        <f aca="false">IF(AND(V46=1,ED46&gt;='1 Der Fonds'!$B$12),1,0)</f>
        <v>0</v>
      </c>
      <c r="X46" s="26" t="n">
        <f aca="false">IF(AND(W46=1,EI46&gt;='1 Der Fonds'!$B$12),1,0)</f>
        <v>0</v>
      </c>
      <c r="Y46" s="26" t="n">
        <f aca="false">IF(AND(X46=1,EN46&gt;='1 Der Fonds'!$B$12),1,0)</f>
        <v>0</v>
      </c>
      <c r="Z46" s="26" t="n">
        <f aca="false">IF(AND(Y46=1,ES46&gt;='1 Der Fonds'!$B$12),1,0)</f>
        <v>0</v>
      </c>
      <c r="AD46" s="26" t="n">
        <f aca="false">$A$46+$B$46*'1 Der Fonds'!$B$19/12+$A$46*'1 Der Fonds'!$B$20/12-'1 Der Fonds'!$B$6*'1 Der Fonds'!$B$21/12-($B$46+$A$46-'1 Der Fonds'!$B$6)*'1 Der Fonds'!$B$22/12-$B$46*'1 Der Fonds'!$B$23/12</f>
        <v>43.79975</v>
      </c>
      <c r="AE46" s="26" t="n">
        <f aca="false">($B$46+AD46-'1 Der Fonds'!$B$6)/'1 Der Fonds'!$B$8</f>
        <v>10.0206867816092</v>
      </c>
      <c r="AF46" s="26" t="n">
        <f aca="false">AD46+'1 Der Fonds'!$B$26-'2 Der Rueckgabebestand'!$C$5*AE46</f>
        <v>42.7914752873563</v>
      </c>
      <c r="AG46" s="26" t="n">
        <f aca="false">'1 Der Fonds'!$B$8+'1 Der Fonds'!$B$26/AE46-'2 Der Rueckgabebestand'!$C$5</f>
        <v>86.8993806777302</v>
      </c>
      <c r="AH46" s="26" t="n">
        <f aca="false">AF46/($B$46+AF46-'1 Der Fonds'!$B$6)</f>
        <v>0.0491408982537816</v>
      </c>
      <c r="AI46" s="26" t="n">
        <f aca="false">AF46+$B$46*'1 Der Fonds'!$B$19/12+AF46*'1 Der Fonds'!$B$20/12-'1 Der Fonds'!$B$6*'1 Der Fonds'!$B$21/12-($B$46+AF46-'1 Der Fonds'!$B$6)*'1 Der Fonds'!$B$22/12-$B$46*'1 Der Fonds'!$B$23/12</f>
        <v>44.5919837845067</v>
      </c>
      <c r="AJ46" s="26" t="n">
        <f aca="false">($B$46+AI46-'1 Der Fonds'!$B$6)/AG46</f>
        <v>10.0414062445456</v>
      </c>
      <c r="AK46" s="26" t="n">
        <f aca="false">AI46+'1 Der Fonds'!$B$26-'2 Der Rueckgabebestand'!$C$6*AJ46</f>
        <v>42.5712806622339</v>
      </c>
      <c r="AL46" s="26" t="n">
        <f aca="false">AG46+'1 Der Fonds'!$B$26/AJ46-'2 Der Rueckgabebestand'!$C$6</f>
        <v>86.6981436126159</v>
      </c>
      <c r="AM46" s="26" t="n">
        <f aca="false">AK46/($B$46+AK46-'1 Der Fonds'!$B$6)</f>
        <v>0.0489003963349795</v>
      </c>
      <c r="AN46" s="26" t="n">
        <f aca="false">AK46+$B$46*'1 Der Fonds'!$B$19/12+AK46*'1 Der Fonds'!$B$20/12-'1 Der Fonds'!$B$6*'1 Der Fonds'!$B$21/12-($B$46+AK46-'1 Der Fonds'!$B$6)*'1 Der Fonds'!$B$22/12-$B$46*'1 Der Fonds'!$B$23/12</f>
        <v>44.3715781395352</v>
      </c>
      <c r="AO46" s="26" t="n">
        <f aca="false">($B$46+AN46-'1 Der Fonds'!$B$6)/AL46</f>
        <v>10.062171365946</v>
      </c>
      <c r="AP46" s="26" t="n">
        <f aca="false">AN46+'1 Der Fonds'!$B$26-'2 Der Rueckgabebestand'!$C$7*AO46</f>
        <v>25.2348011344541</v>
      </c>
      <c r="AQ46" s="26" t="n">
        <f aca="false">AL46+'1 Der Fonds'!$B$26/AO46-'2 Der Rueckgabebestand'!$C$7</f>
        <v>84.7962899958263</v>
      </c>
      <c r="AR46" s="26" t="n">
        <f aca="false">AP46/($B$46+AP46-'1 Der Fonds'!$B$6)</f>
        <v>0.0295754475800824</v>
      </c>
      <c r="AS46" s="26" t="n">
        <f aca="false">AP46+$B$46*'1 Der Fonds'!$B$19/12+AP46*'1 Der Fonds'!$B$20/12-'1 Der Fonds'!$B$6*'1 Der Fonds'!$B$21/12-($B$46+AP46-'1 Der Fonds'!$B$6)*'1 Der Fonds'!$B$22/12-$B$46*'1 Der Fonds'!$B$23/12</f>
        <v>27.0184844855413</v>
      </c>
      <c r="AT46" s="26" t="n">
        <f aca="false">($B$46+AS46-'1 Der Fonds'!$B$6)/AQ46</f>
        <v>10.0832062880065</v>
      </c>
      <c r="AU46" s="26" t="n">
        <f aca="false">AS46+'1 Der Fonds'!$B$26-'2 Der Rueckgabebestand'!$C$8*AT46</f>
        <v>-1.239455007279</v>
      </c>
      <c r="AV46" s="26" t="n">
        <f aca="false">AQ46+'1 Der Fonds'!$B$26/AT46-'2 Der Rueckgabebestand'!$C$8</f>
        <v>81.993814405653</v>
      </c>
      <c r="AW46" s="26" t="n">
        <f aca="false">AU46/($B$46+AU46-'1 Der Fonds'!$B$6)</f>
        <v>-0.00149917048507669</v>
      </c>
      <c r="AX46" s="26" t="n">
        <f aca="false">AU46+$B$46*'1 Der Fonds'!$B$19/12+AU46*'1 Der Fonds'!$B$20/12-'1 Der Fonds'!$B$6*'1 Der Fonds'!$B$21/12-($B$46+AU46-'1 Der Fonds'!$B$6)*'1 Der Fonds'!$B$22/12-$B$46*'1 Der Fonds'!$B$23/12</f>
        <v>0.518857181672356</v>
      </c>
      <c r="AY46" s="26" t="n">
        <f aca="false">($B$46+AX46-'1 Der Fonds'!$B$6)/AV46</f>
        <v>10.1046507372214</v>
      </c>
      <c r="AZ46" s="26" t="n">
        <f aca="false">AX46+'1 Der Fonds'!$B$26-'2 Der Rueckgabebestand'!$C$9*AY46</f>
        <v>-22.7532347351032</v>
      </c>
      <c r="BA46" s="26" t="n">
        <f aca="false">AV46+'1 Der Fonds'!$B$26/AY46-'2 Der Rueckgabebestand'!$C$9</f>
        <v>79.6907073985943</v>
      </c>
      <c r="BB46" s="26" t="n">
        <f aca="false">AZ46/($B$46+AZ46-'1 Der Fonds'!$B$6)</f>
        <v>-0.0282562261862898</v>
      </c>
      <c r="BC46" s="26" t="n">
        <f aca="false">AZ46+$B$46*'1 Der Fonds'!$B$19/12+AZ46*'1 Der Fonds'!$B$20/12-'1 Der Fonds'!$B$6*'1 Der Fonds'!$B$21/12-($B$46+AZ46-'1 Der Fonds'!$B$6)*'1 Der Fonds'!$B$22/12-$B$46*'1 Der Fonds'!$B$23/12</f>
        <v>-21.015539918391</v>
      </c>
      <c r="BD46" s="26" t="n">
        <f aca="false">($B$46+BC46-'1 Der Fonds'!$B$6)/BA46</f>
        <v>10.1264562258842</v>
      </c>
      <c r="BE46" s="26" t="n">
        <f aca="false">BC46+'1 Der Fonds'!$B$26-'2 Der Rueckgabebestand'!$C$10*BD46</f>
        <v>-32.1925786346288</v>
      </c>
      <c r="BF46" s="26" t="n">
        <f aca="false">BA46+'1 Der Fonds'!$B$26/BD46-'2 Der Rueckgabebestand'!$C$10</f>
        <v>78.5869610862695</v>
      </c>
      <c r="BG46" s="26" t="n">
        <f aca="false">BE46/($B$46+BE46-'1 Der Fonds'!$B$6)</f>
        <v>-0.0404527248305826</v>
      </c>
      <c r="BH46" s="26" t="n">
        <f aca="false">BE46+$B$46*'1 Der Fonds'!$B$19/12+BE46*'1 Der Fonds'!$B$20/12-'1 Der Fonds'!$B$6*'1 Der Fonds'!$B$21/12-($B$46+BE46-'1 Der Fonds'!$B$6)*'1 Der Fonds'!$B$22/12-$B$46*'1 Der Fonds'!$B$23/12</f>
        <v>-30.4639298558203</v>
      </c>
      <c r="BI46" s="26" t="n">
        <f aca="false">($B$46+BH46-'1 Der Fonds'!$B$6)/BF46</f>
        <v>10.1484528619026</v>
      </c>
      <c r="BJ46" s="26" t="n">
        <f aca="false">BH46+'1 Der Fonds'!$B$26-'2 Der Rueckgabebestand'!$C$11*BI46</f>
        <v>-33.5530015729619</v>
      </c>
      <c r="BK46" s="26" t="n">
        <f aca="false">BF46+'1 Der Fonds'!$B$26/BI46-'2 Der Rueckgabebestand'!$C$11</f>
        <v>78.282572648034</v>
      </c>
      <c r="BL46" s="26" t="n">
        <f aca="false">BJ46/($B$46+BJ46-'1 Der Fonds'!$B$6)</f>
        <v>-0.042234411659173</v>
      </c>
      <c r="BM46" s="26" t="n">
        <f aca="false">BJ46+$B$46*'1 Der Fonds'!$B$19/12+BJ46*'1 Der Fonds'!$B$20/12-'1 Der Fonds'!$B$6*'1 Der Fonds'!$B$21/12-($B$46+BJ46-'1 Der Fonds'!$B$6)*'1 Der Fonds'!$B$22/12-$B$46*'1 Der Fonds'!$B$23/12</f>
        <v>-31.8256565328027</v>
      </c>
      <c r="BN46" s="26" t="n">
        <f aca="false">($B$46+BM46-'1 Der Fonds'!$B$6)/BK46</f>
        <v>10.170518373826</v>
      </c>
      <c r="BO46" s="26" t="n">
        <f aca="false">BM46+'1 Der Fonds'!$B$26-'2 Der Rueckgabebestand'!$C$12*BN46</f>
        <v>-33.9109157197157</v>
      </c>
      <c r="BP46" s="26" t="n">
        <f aca="false">BK46+'1 Der Fonds'!$B$26/BN46-'2 Der Rueckgabebestand'!$C$12</f>
        <v>78.0775428638806</v>
      </c>
      <c r="BQ46" s="26" t="n">
        <f aca="false">BO46/($B$46+BO46-'1 Der Fonds'!$B$6)</f>
        <v>-0.0427041705912008</v>
      </c>
      <c r="BR46" s="26" t="n">
        <f aca="false">BO46+$B$46*'1 Der Fonds'!$B$19/12+BO46*'1 Der Fonds'!$B$20/12-'1 Der Fonds'!$B$6*'1 Der Fonds'!$B$21/12-($B$46+BO46-'1 Der Fonds'!$B$6)*'1 Der Fonds'!$B$22/12-$B$46*'1 Der Fonds'!$B$23/12</f>
        <v>-32.1839136806137</v>
      </c>
      <c r="BS46" s="26" t="n">
        <f aca="false">($B$46+BR46-'1 Der Fonds'!$B$6)/BP46</f>
        <v>10.1926374361806</v>
      </c>
      <c r="BT46" s="26" t="n">
        <f aca="false">BR46+'1 Der Fonds'!$B$26-'2 Der Rueckgabebestand'!$C$13*BS46</f>
        <v>-33.770600526895</v>
      </c>
      <c r="BU46" s="26" t="n">
        <f aca="false">BP46+'1 Der Fonds'!$B$26/BS46-'2 Der Rueckgabebestand'!$C$13</f>
        <v>77.9218729642873</v>
      </c>
      <c r="BV46" s="26" t="n">
        <f aca="false">BT46/($B$46+BT46-'1 Der Fonds'!$B$6)</f>
        <v>-0.0425199577720222</v>
      </c>
      <c r="BW46" s="26" t="n">
        <f aca="false">BT46+$B$46*'1 Der Fonds'!$B$19/12+BT46*'1 Der Fonds'!$B$20/12-'1 Der Fonds'!$B$6*'1 Der Fonds'!$B$21/12-($B$46+BT46-'1 Der Fonds'!$B$6)*'1 Der Fonds'!$B$22/12-$B$46*'1 Der Fonds'!$B$23/12</f>
        <v>-32.0434640190666</v>
      </c>
      <c r="BX46" s="26" t="n">
        <f aca="false">($B$46+BW46-'1 Der Fonds'!$B$6)/BU46</f>
        <v>10.2148024129981</v>
      </c>
      <c r="BY46" s="26" t="n">
        <f aca="false">BW46+'1 Der Fonds'!$B$26-'2 Der Rueckgabebestand'!$C$14*BX46</f>
        <v>-33.1293849842658</v>
      </c>
      <c r="BZ46" s="26" t="n">
        <f aca="false">BU46+'1 Der Fonds'!$B$26/BX46-'2 Der Rueckgabebestand'!$C$14</f>
        <v>77.8155644013515</v>
      </c>
      <c r="CA46" s="26" t="n">
        <f aca="false">BY46/($B$46+BY46-'1 Der Fonds'!$B$6)</f>
        <v>-0.041678965555432</v>
      </c>
      <c r="CB46" s="26" t="n">
        <f aca="false">BY46+$B$46*'1 Der Fonds'!$B$19/12+BY46*'1 Der Fonds'!$B$20/12-'1 Der Fonds'!$B$6*'1 Der Fonds'!$B$21/12-($B$46+BY46-'1 Der Fonds'!$B$6)*'1 Der Fonds'!$B$22/12-$B$46*'1 Der Fonds'!$B$23/12</f>
        <v>-31.4016339782091</v>
      </c>
      <c r="CC46" s="26" t="n">
        <f aca="false">($B$46+CB46-'1 Der Fonds'!$B$6)/BZ46</f>
        <v>10.23700556759</v>
      </c>
      <c r="CD46" s="26" t="n">
        <f aca="false">CB46+'1 Der Fonds'!$B$26-'2 Der Rueckgabebestand'!$C$15*CC46</f>
        <v>-32.4964362052451</v>
      </c>
      <c r="CE46" s="26" t="n">
        <f aca="false">BZ46+'1 Der Fonds'!$B$26/CC46-'2 Der Rueckgabebestand'!$C$15</f>
        <v>77.7086188478097</v>
      </c>
      <c r="CF46" s="26" t="n">
        <f aca="false">CD46/($B$46+CD46-'1 Der Fonds'!$B$6)</f>
        <v>-0.0408501453472173</v>
      </c>
      <c r="CG46" s="26" t="n">
        <f aca="false">CD46+$B$46*'1 Der Fonds'!$B$19/12+CD46*'1 Der Fonds'!$B$20/12-'1 Der Fonds'!$B$6*'1 Der Fonds'!$B$21/12-($B$46+CD46-'1 Der Fonds'!$B$6)*'1 Der Fonds'!$B$22/12-$B$46*'1 Der Fonds'!$B$23/12</f>
        <v>-30.7680786232751</v>
      </c>
      <c r="CH46" s="26" t="n">
        <f aca="false">($B$46+CG46-'1 Der Fonds'!$B$6)/CE46</f>
        <v>10.2592470847807</v>
      </c>
      <c r="CI46" s="26" t="n">
        <f aca="false">CG46+'1 Der Fonds'!$B$26-'2 Der Rueckgabebestand'!$C$16*CH46</f>
        <v>-32.8977021656655</v>
      </c>
      <c r="CJ46" s="26" t="n">
        <f aca="false">CE46+'1 Der Fonds'!$B$26/CH46-'2 Der Rueckgabebestand'!$C$16</f>
        <v>77.5010379673814</v>
      </c>
      <c r="CK46" s="26" t="n">
        <f aca="false">CI46/($B$46+CI46-'1 Der Fonds'!$B$6)</f>
        <v>-0.0413754333942573</v>
      </c>
      <c r="CL46" s="26" t="n">
        <f aca="false">$A$46+$B$46*'1 Der Fonds'!$B$19/12+$A$46*'1 Der Fonds'!$B$20/12-'1 Der Fonds'!$B$6*'1 Der Fonds'!$B$21/12-($B$46+$A$46-'1 Der Fonds'!$B$6)*'1 Der Fonds'!$B$22/12-$B$46*'1 Der Fonds'!$B$23/12</f>
        <v>43.79975</v>
      </c>
      <c r="CM46" s="26" t="n">
        <f aca="false">($B$46+CL46-'1 Der Fonds'!$B$6)/'1 Der Fonds'!$B$8</f>
        <v>10.0206867816092</v>
      </c>
      <c r="CN46" s="26" t="n">
        <f aca="false">CL46+0-'2 Der Rueckgabebestand'!$C$5*CM46</f>
        <v>39.7914752873563</v>
      </c>
      <c r="CO46" s="26" t="n">
        <f aca="false">'1 Der Fonds'!$B$8+0/CM46-'2 Der Rueckgabebestand'!$C$5</f>
        <v>86.6</v>
      </c>
      <c r="CP46" s="26" t="n">
        <f aca="false">CN46/($B$46+CN46-'1 Der Fonds'!$B$6)</f>
        <v>0.0458537291740276</v>
      </c>
      <c r="CQ46" s="26" t="n">
        <f aca="false">CN46+$B$46*'1 Der Fonds'!$B$19/12+CN46*'1 Der Fonds'!$B$20/12-'1 Der Fonds'!$B$6*'1 Der Fonds'!$B$21/12-($B$46+CN46-'1 Der Fonds'!$B$6)*'1 Der Fonds'!$B$22/12-$B$46*'1 Der Fonds'!$B$23/12</f>
        <v>41.5891087845067</v>
      </c>
      <c r="CR46" s="26" t="n">
        <f aca="false">($B$46+CQ46-'1 Der Fonds'!$B$6)/CO46</f>
        <v>10.041444674186</v>
      </c>
      <c r="CS46" s="26" t="n">
        <f aca="false">CQ46+0-'2 Der Rueckgabebestand'!$C$6*CR46</f>
        <v>36.5683864474137</v>
      </c>
      <c r="CT46" s="26" t="n">
        <f aca="false">CO46+0/CR46-'2 Der Rueckgabebestand'!$C$6</f>
        <v>86.1</v>
      </c>
      <c r="CU46" s="26" t="n">
        <f aca="false">CS46/($B$46+CS46-'1 Der Fonds'!$B$6)</f>
        <v>0.042296696271392</v>
      </c>
      <c r="CV46" s="26" t="n">
        <f aca="false">CS46+$B$46*'1 Der Fonds'!$B$19/12+CS46*'1 Der Fonds'!$B$20/12-'1 Der Fonds'!$B$6*'1 Der Fonds'!$B$21/12-($B$46+CS46-'1 Der Fonds'!$B$6)*'1 Der Fonds'!$B$22/12-$B$46*'1 Der Fonds'!$B$23/12</f>
        <v>38.3629311510925</v>
      </c>
      <c r="CW46" s="26" t="n">
        <f aca="false">($B$46+CV46-'1 Der Fonds'!$B$6)/CT46</f>
        <v>10.0622872375272</v>
      </c>
      <c r="CX46" s="26" t="n">
        <f aca="false">CV46+0-'2 Der Rueckgabebestand'!$C$7*CW46</f>
        <v>16.2258992285326</v>
      </c>
      <c r="CY46" s="26" t="n">
        <f aca="false">CT46+0/CW46-'2 Der Rueckgabebestand'!$C$7</f>
        <v>83.9</v>
      </c>
      <c r="CZ46" s="26" t="n">
        <f aca="false">CX46/($B$46+CX46-'1 Der Fonds'!$B$6)</f>
        <v>0.0192198548319355</v>
      </c>
      <c r="DA46" s="26" t="n">
        <f aca="false">CX46+$B$46*'1 Der Fonds'!$B$19/12+CX46*'1 Der Fonds'!$B$20/12-'1 Der Fonds'!$B$6*'1 Der Fonds'!$B$21/12-($B$46+CX46-'1 Der Fonds'!$B$6)*'1 Der Fonds'!$B$22/12-$B$46*'1 Der Fonds'!$B$23/12</f>
        <v>18.0009490486266</v>
      </c>
      <c r="DB46" s="26" t="n">
        <f aca="false">($B$46+DA46-'1 Der Fonds'!$B$6)/CY46</f>
        <v>10.0834439695903</v>
      </c>
      <c r="DC46" s="26" t="n">
        <f aca="false">DA46+0-'2 Der Rueckgabebestand'!$C$8*DB46</f>
        <v>-13.2577272571033</v>
      </c>
      <c r="DD46" s="26" t="n">
        <f aca="false">CY46+0/DB46-'2 Der Rueckgabebestand'!$C$8</f>
        <v>80.8</v>
      </c>
      <c r="DE46" s="26" t="n">
        <f aca="false">DC46/($B$46+DC46-'1 Der Fonds'!$B$6)</f>
        <v>-0.0162722957929629</v>
      </c>
      <c r="DF46" s="26" t="n">
        <f aca="false">DC46+$B$46*'1 Der Fonds'!$B$19/12+DC46*'1 Der Fonds'!$B$20/12-'1 Der Fonds'!$B$6*'1 Der Fonds'!$B$21/12-($B$46+DC46-'1 Der Fonds'!$B$6)*'1 Der Fonds'!$B$22/12-$B$46*'1 Der Fonds'!$B$23/12</f>
        <v>-11.510932579058</v>
      </c>
      <c r="DG46" s="26" t="n">
        <f aca="false">($B$46+DF46-'1 Der Fonds'!$B$6)/DD46</f>
        <v>10.1050627156057</v>
      </c>
      <c r="DH46" s="26" t="n">
        <f aca="false">DF46+0-'2 Der Rueckgabebestand'!$C$9*DG46</f>
        <v>-37.7840956396329</v>
      </c>
      <c r="DI46" s="26" t="n">
        <f aca="false">DD46+0/DG46-'2 Der Rueckgabebestand'!$C$9</f>
        <v>78.2</v>
      </c>
      <c r="DJ46" s="26" t="n">
        <f aca="false">DH46/($B$46+DH46-'1 Der Fonds'!$B$6)</f>
        <v>-0.0478149015112735</v>
      </c>
      <c r="DK46" s="26" t="n">
        <f aca="false">DH46+$B$46*'1 Der Fonds'!$B$19/12+DH46*'1 Der Fonds'!$B$20/12-'1 Der Fonds'!$B$6*'1 Der Fonds'!$B$21/12-($B$46+DH46-'1 Der Fonds'!$B$6)*'1 Der Fonds'!$B$22/12-$B$46*'1 Der Fonds'!$B$23/12</f>
        <v>-36.0608053979542</v>
      </c>
      <c r="DL46" s="26" t="n">
        <f aca="false">($B$46+DK46-'1 Der Fonds'!$B$6)/DI46</f>
        <v>10.127099675218</v>
      </c>
      <c r="DM46" s="26" t="n">
        <f aca="false">DK46+0-'2 Der Rueckgabebestand'!$C$10*DL46</f>
        <v>-50.2387449432594</v>
      </c>
      <c r="DN46" s="26" t="n">
        <f aca="false">DI46+0/DL46-'2 Der Rueckgabebestand'!$C$10</f>
        <v>76.8</v>
      </c>
      <c r="DO46" s="26" t="n">
        <f aca="false">DM46/($B$46+DM46-'1 Der Fonds'!$B$6)</f>
        <v>-0.064594044273386</v>
      </c>
      <c r="DP46" s="26" t="n">
        <f aca="false">DM46+$B$46*'1 Der Fonds'!$B$19/12+DM46*'1 Der Fonds'!$B$20/12-'1 Der Fonds'!$B$6*'1 Der Fonds'!$B$21/12-($B$46+DM46-'1 Der Fonds'!$B$6)*'1 Der Fonds'!$B$22/12-$B$46*'1 Der Fonds'!$B$23/12</f>
        <v>-48.5273904071633</v>
      </c>
      <c r="DQ46" s="26" t="n">
        <f aca="false">($B$46+DP46-'1 Der Fonds'!$B$6)/DN46</f>
        <v>10.1493829374067</v>
      </c>
      <c r="DR46" s="26" t="n">
        <f aca="false">DP46+0-'2 Der Rueckgabebestand'!$C$11*DQ46</f>
        <v>-54.6170201696074</v>
      </c>
      <c r="DS46" s="26" t="n">
        <f aca="false">DN46+0/DQ46-'2 Der Rueckgabebestand'!$C$11</f>
        <v>76.2</v>
      </c>
      <c r="DT46" s="26" t="n">
        <f aca="false">DR46/($B$46+DR46-'1 Der Fonds'!$B$6)</f>
        <v>-0.0706209233898388</v>
      </c>
      <c r="DU46" s="26" t="n">
        <f aca="false">DR46+$B$46*'1 Der Fonds'!$B$19/12+DR46*'1 Der Fonds'!$B$20/12-'1 Der Fonds'!$B$6*'1 Der Fonds'!$B$21/12-($B$46+DR46-'1 Der Fonds'!$B$6)*'1 Der Fonds'!$B$22/12-$B$46*'1 Der Fonds'!$B$23/12</f>
        <v>-52.9098614806032</v>
      </c>
      <c r="DV46" s="26" t="n">
        <f aca="false">($B$46+DU46-'1 Der Fonds'!$B$6)/DS46</f>
        <v>10.1717865947427</v>
      </c>
      <c r="DW46" s="26" t="n">
        <f aca="false">DU46+0-'2 Der Rueckgabebestand'!$C$12*DV46</f>
        <v>-57.9957547779746</v>
      </c>
      <c r="DX46" s="26" t="n">
        <f aca="false">DS46+0/DV46-'2 Der Rueckgabebestand'!$C$12</f>
        <v>75.7</v>
      </c>
      <c r="DY46" s="26" t="n">
        <f aca="false">DW46/($B$46+DW46-'1 Der Fonds'!$B$6)</f>
        <v>-0.075318746796327</v>
      </c>
      <c r="DZ46" s="26" t="n">
        <f aca="false">DW46+$B$46*'1 Der Fonds'!$B$19/12+DW46*'1 Der Fonds'!$B$20/12-'1 Der Fonds'!$B$6*'1 Der Fonds'!$B$21/12-($B$46+DW46-'1 Der Fonds'!$B$6)*'1 Der Fonds'!$B$22/12-$B$46*'1 Der Fonds'!$B$23/12</f>
        <v>-56.2918340429702</v>
      </c>
      <c r="EA46" s="26" t="n">
        <f aca="false">($B$46+DZ46-'1 Der Fonds'!$B$6)/DX46</f>
        <v>10.1942954551787</v>
      </c>
      <c r="EB46" s="26" t="n">
        <f aca="false">DZ46+0-'2 Der Rueckgabebestand'!$C$13*EA46</f>
        <v>-60.8792669978006</v>
      </c>
      <c r="EC46" s="26" t="n">
        <f aca="false">DX46+0/EA46-'2 Der Rueckgabebestand'!$C$13</f>
        <v>75.25</v>
      </c>
      <c r="ED46" s="26" t="n">
        <f aca="false">EB46/($B$46+EB46-'1 Der Fonds'!$B$6)</f>
        <v>-0.0793607373373208</v>
      </c>
      <c r="EE46" s="26" t="n">
        <f aca="false">EB46+$B$46*'1 Der Fonds'!$B$19/12+EB46*'1 Der Fonds'!$B$20/12-'1 Der Fonds'!$B$6*'1 Der Fonds'!$B$21/12-($B$46+EB46-'1 Der Fonds'!$B$6)*'1 Der Fonds'!$B$22/12-$B$46*'1 Der Fonds'!$B$23/12</f>
        <v>-59.1781096286735</v>
      </c>
      <c r="EF46" s="26" t="n">
        <f aca="false">($B$46+EE46-'1 Der Fonds'!$B$6)/EC46</f>
        <v>10.2169021976256</v>
      </c>
      <c r="EG46" s="26" t="n">
        <f aca="false">EE46+0-'2 Der Rueckgabebestand'!$C$14*EF46</f>
        <v>-63.2648705077237</v>
      </c>
      <c r="EH46" s="26" t="n">
        <f aca="false">EC46+0/EF46-'2 Der Rueckgabebestand'!$C$14</f>
        <v>74.85</v>
      </c>
      <c r="EI46" s="26" t="n">
        <f aca="false">EG46/($B$46+EG46-'1 Der Fonds'!$B$6)</f>
        <v>-0.0827278204804408</v>
      </c>
      <c r="EJ46" s="26" t="n">
        <f aca="false">EG46+$B$46*'1 Der Fonds'!$B$19/12+EG46*'1 Der Fonds'!$B$20/12-'1 Der Fonds'!$B$6*'1 Der Fonds'!$B$21/12-($B$46+EG46-'1 Der Fonds'!$B$6)*'1 Der Fonds'!$B$22/12-$B$46*'1 Der Fonds'!$B$23/12</f>
        <v>-61.5659993419603</v>
      </c>
      <c r="EK46" s="26" t="n">
        <f aca="false">($B$46+EJ46-'1 Der Fonds'!$B$6)/EH46</f>
        <v>10.2395992071882</v>
      </c>
      <c r="EL46" s="26" t="n">
        <f aca="false">EJ46+0-'2 Der Rueckgabebestand'!$C$15*EK46</f>
        <v>-65.6618390248356</v>
      </c>
      <c r="EM46" s="26" t="n">
        <f aca="false">EH46+0/EK46-'2 Der Rueckgabebestand'!$C$15</f>
        <v>74.45</v>
      </c>
      <c r="EN46" s="26" t="n">
        <f aca="false">EL46/($B$46+EL46-'1 Der Fonds'!$B$6)</f>
        <v>-0.0861321686177202</v>
      </c>
      <c r="EO46" s="26" t="n">
        <f aca="false">EL46+$B$46*'1 Der Fonds'!$B$19/12+EL46*'1 Der Fonds'!$B$20/12-'1 Der Fonds'!$B$6*'1 Der Fonds'!$B$21/12-($B$46+EL46-'1 Der Fonds'!$B$6)*'1 Der Fonds'!$B$22/12-$B$46*'1 Der Fonds'!$B$23/12</f>
        <v>-63.965264953901</v>
      </c>
      <c r="EP46" s="26" t="n">
        <f aca="false">($B$46+EO46-'1 Der Fonds'!$B$6)/EM46</f>
        <v>10.2623873075366</v>
      </c>
      <c r="EQ46" s="26" t="n">
        <f aca="false">EO46+0-'2 Der Rueckgabebestand'!$C$16*EP46</f>
        <v>-69.0964586076693</v>
      </c>
      <c r="ER46" s="26" t="n">
        <f aca="false">EM46+0/EP46-'2 Der Rueckgabebestand'!$C$16</f>
        <v>73.95</v>
      </c>
      <c r="ES46" s="26" t="n">
        <f aca="false">EQ46/($B$46+EQ46-'1 Der Fonds'!$B$6)</f>
        <v>-0.0910477482828724</v>
      </c>
      <c r="ET46" s="26" t="n">
        <f aca="false">IF(C46=1,$A$46,1000000)</f>
        <v>1000000</v>
      </c>
      <c r="EU46" s="26" t="n">
        <f aca="false">IF(D46=1,$A$46,1000000)</f>
        <v>1000000</v>
      </c>
      <c r="EV46" s="26" t="n">
        <f aca="false">IF(E46=1,$A$46,1000000)</f>
        <v>1000000</v>
      </c>
      <c r="EW46" s="26" t="n">
        <f aca="false">IF(F46=1,$A$46,1000000)</f>
        <v>1000000</v>
      </c>
      <c r="EX46" s="26" t="n">
        <f aca="false">IF(G46=1,$A$46,1000000)</f>
        <v>1000000</v>
      </c>
      <c r="EY46" s="26" t="n">
        <f aca="false">IF(H46=1,$A$46,1000000)</f>
        <v>1000000</v>
      </c>
      <c r="EZ46" s="26" t="n">
        <f aca="false">IF(I46=1,$A$46,1000000)</f>
        <v>1000000</v>
      </c>
      <c r="FA46" s="26" t="n">
        <f aca="false">IF(J46=1,$A$46,1000000)</f>
        <v>1000000</v>
      </c>
      <c r="FB46" s="26" t="n">
        <f aca="false">IF(K46=1,$A$46,1000000)</f>
        <v>1000000</v>
      </c>
      <c r="FC46" s="26" t="n">
        <f aca="false">IF(L46=1,$A$46,1000000)</f>
        <v>1000000</v>
      </c>
      <c r="FD46" s="26" t="n">
        <f aca="false">IF(M46=1,$A$46,1000000)</f>
        <v>1000000</v>
      </c>
      <c r="FE46" s="26" t="n">
        <f aca="false">IF(N46=1,$A$46,1000000)</f>
        <v>1000000</v>
      </c>
      <c r="FF46" s="26" t="n">
        <f aca="false">IF(O46=1,$A$46,1000000)</f>
        <v>1000000</v>
      </c>
      <c r="FG46" s="26" t="n">
        <f aca="false">IF(P46=1,$A$46,1000000)</f>
        <v>1000000</v>
      </c>
      <c r="FH46" s="26" t="n">
        <f aca="false">IF(Q46=1,$A$46,1000000)</f>
        <v>1000000</v>
      </c>
      <c r="FI46" s="26" t="n">
        <f aca="false">IF(R46=1,$A$46,1000000)</f>
        <v>1000000</v>
      </c>
      <c r="FJ46" s="26" t="n">
        <f aca="false">IF(S46=1,$A$46,1000000)</f>
        <v>1000000</v>
      </c>
      <c r="FK46" s="26" t="n">
        <f aca="false">IF(T46=1,$A$46,1000000)</f>
        <v>1000000</v>
      </c>
      <c r="FL46" s="26" t="n">
        <f aca="false">IF(U46=1,$A$46,1000000)</f>
        <v>1000000</v>
      </c>
      <c r="FM46" s="26" t="n">
        <f aca="false">IF(V46=1,$A$46,1000000)</f>
        <v>1000000</v>
      </c>
      <c r="FN46" s="26" t="n">
        <f aca="false">IF(W46=1,$A$46,1000000)</f>
        <v>1000000</v>
      </c>
      <c r="FO46" s="26" t="n">
        <f aca="false">IF(X46=1,$A$46,1000000)</f>
        <v>1000000</v>
      </c>
      <c r="FP46" s="26" t="n">
        <f aca="false">IF(Y46=1,$A$46,1000000)</f>
        <v>1000000</v>
      </c>
      <c r="FQ46" s="26" t="n">
        <f aca="false">IF(Z46=1,$A$46,1000000)</f>
        <v>1000000</v>
      </c>
    </row>
    <row r="47" customFormat="false" ht="15" hidden="false" customHeight="false" outlineLevel="0" collapsed="false">
      <c r="A47" s="14" t="n">
        <f aca="false">A46+$B$38</f>
        <v>42.5</v>
      </c>
      <c r="B47" s="14" t="n">
        <f aca="false">'1 Der Fonds'!$B$36-A47</f>
        <v>1077.5</v>
      </c>
      <c r="C47" s="26" t="n">
        <f aca="false">IF(AH47&gt;='1 Der Fonds'!$B$12,1,0)</f>
        <v>0</v>
      </c>
      <c r="D47" s="26" t="n">
        <f aca="false">IF(AND(C47=1,AM47&gt;='1 Der Fonds'!$B$12),1,0)</f>
        <v>0</v>
      </c>
      <c r="E47" s="26" t="n">
        <f aca="false">IF(AND(D47=1,AR47&gt;='1 Der Fonds'!$B$12),1,0)</f>
        <v>0</v>
      </c>
      <c r="F47" s="26" t="n">
        <f aca="false">IF(AND(E47=1,AW47&gt;='1 Der Fonds'!$B$12),1,0)</f>
        <v>0</v>
      </c>
      <c r="G47" s="26" t="n">
        <f aca="false">IF(AND(F47=1,BB47&gt;='1 Der Fonds'!$B$12),1,0)</f>
        <v>0</v>
      </c>
      <c r="H47" s="26" t="n">
        <f aca="false">IF(AND(G47=1,BG47&gt;='1 Der Fonds'!$B$12),1,0)</f>
        <v>0</v>
      </c>
      <c r="I47" s="26" t="n">
        <f aca="false">IF(AND(H47=1,BL47&gt;='1 Der Fonds'!$B$12),1,0)</f>
        <v>0</v>
      </c>
      <c r="J47" s="26" t="n">
        <f aca="false">IF(AND(I47=1,BQ47&gt;='1 Der Fonds'!$B$12),1,0)</f>
        <v>0</v>
      </c>
      <c r="K47" s="26" t="n">
        <f aca="false">IF(AND(J47=1,BV47&gt;='1 Der Fonds'!$B$12),1,0)</f>
        <v>0</v>
      </c>
      <c r="L47" s="26" t="n">
        <f aca="false">IF(AND(K47=1,CA47&gt;='1 Der Fonds'!$B$12),1,0)</f>
        <v>0</v>
      </c>
      <c r="M47" s="26" t="n">
        <f aca="false">IF(AND(L47=1,CF47&gt;='1 Der Fonds'!$B$12),1,0)</f>
        <v>0</v>
      </c>
      <c r="N47" s="26" t="n">
        <f aca="false">IF(AND(M47=1,CK47&gt;='1 Der Fonds'!$B$12),1,0)</f>
        <v>0</v>
      </c>
      <c r="O47" s="26" t="n">
        <f aca="false">IF(CP47&gt;='1 Der Fonds'!$B$12,1,0)</f>
        <v>0</v>
      </c>
      <c r="P47" s="26" t="n">
        <f aca="false">IF(AND(O47=1,CU47&gt;='1 Der Fonds'!$B$12),1,0)</f>
        <v>0</v>
      </c>
      <c r="Q47" s="26" t="n">
        <f aca="false">IF(AND(P47=1,CZ47&gt;='1 Der Fonds'!$B$12),1,0)</f>
        <v>0</v>
      </c>
      <c r="R47" s="26" t="n">
        <f aca="false">IF(AND(Q47=1,DE47&gt;='1 Der Fonds'!$B$12),1,0)</f>
        <v>0</v>
      </c>
      <c r="S47" s="26" t="n">
        <f aca="false">IF(AND(R47=1,DJ47&gt;='1 Der Fonds'!$B$12),1,0)</f>
        <v>0</v>
      </c>
      <c r="T47" s="26" t="n">
        <f aca="false">IF(AND(S47=1,DO47&gt;='1 Der Fonds'!$B$12),1,0)</f>
        <v>0</v>
      </c>
      <c r="U47" s="26" t="n">
        <f aca="false">IF(AND(T47=1,DT47&gt;='1 Der Fonds'!$B$12),1,0)</f>
        <v>0</v>
      </c>
      <c r="V47" s="26" t="n">
        <f aca="false">IF(AND(U47=1,DY47&gt;='1 Der Fonds'!$B$12),1,0)</f>
        <v>0</v>
      </c>
      <c r="W47" s="26" t="n">
        <f aca="false">IF(AND(V47=1,ED47&gt;='1 Der Fonds'!$B$12),1,0)</f>
        <v>0</v>
      </c>
      <c r="X47" s="26" t="n">
        <f aca="false">IF(AND(W47=1,EI47&gt;='1 Der Fonds'!$B$12),1,0)</f>
        <v>0</v>
      </c>
      <c r="Y47" s="26" t="n">
        <f aca="false">IF(AND(X47=1,EN47&gt;='1 Der Fonds'!$B$12),1,0)</f>
        <v>0</v>
      </c>
      <c r="Z47" s="26" t="n">
        <f aca="false">IF(AND(Y47=1,ES47&gt;='1 Der Fonds'!$B$12),1,0)</f>
        <v>0</v>
      </c>
      <c r="AD47" s="26" t="n">
        <f aca="false">$A$47+$B$47*'1 Der Fonds'!$B$19/12+$A$47*'1 Der Fonds'!$B$20/12-'1 Der Fonds'!$B$6*'1 Der Fonds'!$B$21/12-($B$47+$A$47-'1 Der Fonds'!$B$6)*'1 Der Fonds'!$B$22/12-$B$47*'1 Der Fonds'!$B$23/12</f>
        <v>44.2991666666667</v>
      </c>
      <c r="AE47" s="26" t="n">
        <f aca="false">($B$47+AD47-'1 Der Fonds'!$B$6)/'1 Der Fonds'!$B$8</f>
        <v>10.0206800766284</v>
      </c>
      <c r="AF47" s="26" t="n">
        <f aca="false">AD47+'1 Der Fonds'!$B$26-'2 Der Rueckgabebestand'!$C$5*AE47</f>
        <v>43.2908946360153</v>
      </c>
      <c r="AG47" s="26" t="n">
        <f aca="false">'1 Der Fonds'!$B$8+'1 Der Fonds'!$B$26/AE47-'2 Der Rueckgabebestand'!$C$5</f>
        <v>86.8993808780501</v>
      </c>
      <c r="AH47" s="26" t="n">
        <f aca="false">AF47/($B$47+AF47-'1 Der Fonds'!$B$6)</f>
        <v>0.0497144548739346</v>
      </c>
      <c r="AI47" s="26" t="n">
        <f aca="false">AF47+$B$47*'1 Der Fonds'!$B$19/12+AF47*'1 Der Fonds'!$B$20/12-'1 Der Fonds'!$B$6*'1 Der Fonds'!$B$21/12-($B$47+AF47-'1 Der Fonds'!$B$6)*'1 Der Fonds'!$B$22/12-$B$47*'1 Der Fonds'!$B$23/12</f>
        <v>45.0908192433748</v>
      </c>
      <c r="AJ47" s="26" t="n">
        <f aca="false">($B$47+AI47-'1 Der Fonds'!$B$6)/AG47</f>
        <v>10.0413928203691</v>
      </c>
      <c r="AK47" s="26" t="n">
        <f aca="false">AI47+'1 Der Fonds'!$B$26-'2 Der Rueckgabebestand'!$C$6*AJ47</f>
        <v>43.0701228331903</v>
      </c>
      <c r="AL47" s="26" t="n">
        <f aca="false">AG47+'1 Der Fonds'!$B$26/AJ47-'2 Der Rueckgabebestand'!$C$6</f>
        <v>86.6981442123471</v>
      </c>
      <c r="AM47" s="26" t="n">
        <f aca="false">AK47/($B$47+AK47-'1 Der Fonds'!$B$6)</f>
        <v>0.0494734676777357</v>
      </c>
      <c r="AN47" s="26" t="n">
        <f aca="false">AK47+$B$47*'1 Der Fonds'!$B$19/12+AK47*'1 Der Fonds'!$B$20/12-'1 Der Fonds'!$B$6*'1 Der Fonds'!$B$21/12-($B$47+AK47-'1 Der Fonds'!$B$6)*'1 Der Fonds'!$B$22/12-$B$47*'1 Der Fonds'!$B$23/12</f>
        <v>44.8698358675721</v>
      </c>
      <c r="AO47" s="26" t="n">
        <f aca="false">($B$47+AN47-'1 Der Fonds'!$B$6)/AL47</f>
        <v>10.0621512005021</v>
      </c>
      <c r="AP47" s="26" t="n">
        <f aca="false">AN47+'1 Der Fonds'!$B$26-'2 Der Rueckgabebestand'!$C$7*AO47</f>
        <v>25.7331032264675</v>
      </c>
      <c r="AQ47" s="26" t="n">
        <f aca="false">AL47+'1 Der Fonds'!$B$26/AO47-'2 Der Rueckgabebestand'!$C$7</f>
        <v>84.7962911930693</v>
      </c>
      <c r="AR47" s="26" t="n">
        <f aca="false">AP47/($B$47+AP47-'1 Der Fonds'!$B$6)</f>
        <v>0.030159522795305</v>
      </c>
      <c r="AS47" s="26" t="n">
        <f aca="false">AP47+$B$47*'1 Der Fonds'!$B$19/12+AP47*'1 Der Fonds'!$B$20/12-'1 Der Fonds'!$B$6*'1 Der Fonds'!$B$21/12-($B$47+AP47-'1 Der Fonds'!$B$6)*'1 Der Fonds'!$B$22/12-$B$47*'1 Der Fonds'!$B$23/12</f>
        <v>27.5162016170595</v>
      </c>
      <c r="AT47" s="26" t="n">
        <f aca="false">($B$47+AS47-'1 Der Fonds'!$B$6)/AQ47</f>
        <v>10.0831792238449</v>
      </c>
      <c r="AU47" s="26" t="n">
        <f aca="false">AS47+'1 Der Fonds'!$B$26-'2 Der Rueckgabebestand'!$C$8*AT47</f>
        <v>-0.741653976859706</v>
      </c>
      <c r="AV47" s="26" t="n">
        <f aca="false">AQ47+'1 Der Fonds'!$B$26/AT47-'2 Der Rueckgabebestand'!$C$8</f>
        <v>81.9938164014784</v>
      </c>
      <c r="AW47" s="26" t="n">
        <f aca="false">AU47/($B$47+AU47-'1 Der Fonds'!$B$6)</f>
        <v>-0.000897062582346096</v>
      </c>
      <c r="AX47" s="26" t="n">
        <f aca="false">AU47+$B$47*'1 Der Fonds'!$B$19/12+AU47*'1 Der Fonds'!$B$20/12-'1 Der Fonds'!$B$6*'1 Der Fonds'!$B$21/12-($B$47+AU47-'1 Der Fonds'!$B$6)*'1 Der Fonds'!$B$22/12-$B$47*'1 Der Fonds'!$B$23/12</f>
        <v>1.01607277141247</v>
      </c>
      <c r="AY47" s="26" t="n">
        <f aca="false">($B$47+AX47-'1 Der Fonds'!$B$6)/AV47</f>
        <v>10.1046165324788</v>
      </c>
      <c r="AZ47" s="26" t="n">
        <f aca="false">AX47+'1 Der Fonds'!$B$26-'2 Der Rueckgabebestand'!$C$9*AY47</f>
        <v>-22.2559302130325</v>
      </c>
      <c r="BA47" s="26" t="n">
        <f aca="false">AV47+'1 Der Fonds'!$B$26/AY47-'2 Der Rueckgabebestand'!$C$9</f>
        <v>79.6907103994205</v>
      </c>
      <c r="BB47" s="26" t="n">
        <f aca="false">AZ47/($B$47+AZ47-'1 Der Fonds'!$B$6)</f>
        <v>-0.0276387384248858</v>
      </c>
      <c r="BC47" s="26" t="n">
        <f aca="false">AZ47+$B$47*'1 Der Fonds'!$B$19/12+AZ47*'1 Der Fonds'!$B$20/12-'1 Der Fonds'!$B$6*'1 Der Fonds'!$B$21/12-($B$47+AZ47-'1 Der Fonds'!$B$6)*'1 Der Fonds'!$B$22/12-$B$47*'1 Der Fonds'!$B$23/12</f>
        <v>-20.51882131282</v>
      </c>
      <c r="BD47" s="26" t="n">
        <f aca="false">($B$47+BC47-'1 Der Fonds'!$B$6)/BA47</f>
        <v>10.1264146679391</v>
      </c>
      <c r="BE47" s="26" t="n">
        <f aca="false">BC47+'1 Der Fonds'!$B$26-'2 Der Rueckgabebestand'!$C$10*BD47</f>
        <v>-31.6958018479347</v>
      </c>
      <c r="BF47" s="26" t="n">
        <f aca="false">BA47+'1 Der Fonds'!$B$26/BD47-'2 Der Rueckgabebestand'!$C$10</f>
        <v>78.5869653028957</v>
      </c>
      <c r="BG47" s="26" t="n">
        <f aca="false">BE47/($B$47+BE47-'1 Der Fonds'!$B$6)</f>
        <v>-0.0398286436808646</v>
      </c>
      <c r="BH47" s="26" t="n">
        <f aca="false">BE47+$B$47*'1 Der Fonds'!$B$19/12+BE47*'1 Der Fonds'!$B$20/12-'1 Der Fonds'!$B$6*'1 Der Fonds'!$B$21/12-($B$47+BE47-'1 Der Fonds'!$B$6)*'1 Der Fonds'!$B$22/12-$B$47*'1 Der Fonds'!$B$23/12</f>
        <v>-29.9677394913724</v>
      </c>
      <c r="BI47" s="26" t="n">
        <f aca="false">($B$47+BH47-'1 Der Fonds'!$B$6)/BF47</f>
        <v>10.148403840697</v>
      </c>
      <c r="BJ47" s="26" t="n">
        <f aca="false">BH47+'1 Der Fonds'!$B$26-'2 Der Rueckgabebestand'!$C$11*BI47</f>
        <v>-33.0567817957905</v>
      </c>
      <c r="BK47" s="26" t="n">
        <f aca="false">BF47+'1 Der Fonds'!$B$26/BI47-'2 Der Rueckgabebestand'!$C$11</f>
        <v>78.2825782925926</v>
      </c>
      <c r="BL47" s="26" t="n">
        <f aca="false">BJ47/($B$47+BJ47-'1 Der Fonds'!$B$6)</f>
        <v>-0.0416099993534005</v>
      </c>
      <c r="BM47" s="26" t="n">
        <f aca="false">BJ47+$B$47*'1 Der Fonds'!$B$19/12+BJ47*'1 Der Fonds'!$B$20/12-'1 Der Fonds'!$B$6*'1 Der Fonds'!$B$21/12-($B$47+BJ47-'1 Der Fonds'!$B$6)*'1 Der Fonds'!$B$22/12-$B$47*'1 Der Fonds'!$B$23/12</f>
        <v>-31.3300237116782</v>
      </c>
      <c r="BN47" s="26" t="n">
        <f aca="false">($B$47+BM47-'1 Der Fonds'!$B$6)/BK47</f>
        <v>10.1704618531153</v>
      </c>
      <c r="BO47" s="26" t="n">
        <f aca="false">BM47+'1 Der Fonds'!$B$26-'2 Der Rueckgabebestand'!$C$12*BN47</f>
        <v>-33.4152546382358</v>
      </c>
      <c r="BP47" s="26" t="n">
        <f aca="false">BK47+'1 Der Fonds'!$B$26/BN47-'2 Der Rueckgabebestand'!$C$12</f>
        <v>78.077550147689</v>
      </c>
      <c r="BQ47" s="26" t="n">
        <f aca="false">BO47/($B$47+BO47-'1 Der Fonds'!$B$6)</f>
        <v>-0.0420802122612401</v>
      </c>
      <c r="BR47" s="26" t="n">
        <f aca="false">BO47+$B$47*'1 Der Fonds'!$B$19/12+BO47*'1 Der Fonds'!$B$20/12-'1 Der Fonds'!$B$6*'1 Der Fonds'!$B$21/12-($B$47+BO47-'1 Der Fonds'!$B$6)*'1 Der Fonds'!$B$22/12-$B$47*'1 Der Fonds'!$B$23/12</f>
        <v>-31.6888400905974</v>
      </c>
      <c r="BS47" s="26" t="n">
        <f aca="false">($B$47+BR47-'1 Der Fonds'!$B$6)/BP47</f>
        <v>10.1925733889456</v>
      </c>
      <c r="BT47" s="26" t="n">
        <f aca="false">BR47+'1 Der Fonds'!$B$26-'2 Der Rueckgabebestand'!$C$13*BS47</f>
        <v>-33.275498115623</v>
      </c>
      <c r="BU47" s="26" t="n">
        <f aca="false">BP47+'1 Der Fonds'!$B$26/BS47-'2 Der Rueckgabebestand'!$C$13</f>
        <v>77.9218820975824</v>
      </c>
      <c r="BV47" s="26" t="n">
        <f aca="false">BT47/($B$47+BT47-'1 Der Fonds'!$B$6)</f>
        <v>-0.0418968415563528</v>
      </c>
      <c r="BW47" s="26" t="n">
        <f aca="false">BT47+$B$47*'1 Der Fonds'!$B$19/12+BT47*'1 Der Fonds'!$B$20/12-'1 Der Fonds'!$B$6*'1 Der Fonds'!$B$21/12-($B$47+BT47-'1 Der Fonds'!$B$6)*'1 Der Fonds'!$B$22/12-$B$47*'1 Der Fonds'!$B$23/12</f>
        <v>-31.5489496346504</v>
      </c>
      <c r="BX47" s="26" t="n">
        <f aca="false">($B$47+BW47-'1 Der Fonds'!$B$6)/BU47</f>
        <v>10.2147308168015</v>
      </c>
      <c r="BY47" s="26" t="n">
        <f aca="false">BW47+'1 Der Fonds'!$B$26-'2 Der Rueckgabebestand'!$C$14*BX47</f>
        <v>-32.6348419613711</v>
      </c>
      <c r="BZ47" s="26" t="n">
        <f aca="false">BU47+'1 Der Fonds'!$B$26/BX47-'2 Der Rueckgabebestand'!$C$14</f>
        <v>77.8155755931628</v>
      </c>
      <c r="CA47" s="26" t="n">
        <f aca="false">BY47/($B$47+BY47-'1 Der Fonds'!$B$6)</f>
        <v>-0.0410570794698049</v>
      </c>
      <c r="CB47" s="26" t="n">
        <f aca="false">BY47+$B$47*'1 Der Fonds'!$B$19/12+BY47*'1 Der Fonds'!$B$20/12-'1 Der Fonds'!$B$6*'1 Der Fonds'!$B$21/12-($B$47+BY47-'1 Der Fonds'!$B$6)*'1 Der Fonds'!$B$22/12-$B$47*'1 Der Fonds'!$B$23/12</f>
        <v>-30.9076795182507</v>
      </c>
      <c r="CC47" s="26" t="n">
        <f aca="false">($B$47+CB47-'1 Der Fonds'!$B$6)/BZ47</f>
        <v>10.236926404638</v>
      </c>
      <c r="CD47" s="26" t="n">
        <f aca="false">CB47+'1 Der Fonds'!$B$26-'2 Der Rueckgabebestand'!$C$15*CC47</f>
        <v>-32.0024500801059</v>
      </c>
      <c r="CE47" s="26" t="n">
        <f aca="false">BZ47+'1 Der Fonds'!$B$26/CC47-'2 Der Rueckgabebestand'!$C$15</f>
        <v>77.708632305834</v>
      </c>
      <c r="CF47" s="26" t="n">
        <f aca="false">CD47/($B$47+CD47-'1 Der Fonds'!$B$6)</f>
        <v>-0.0402294766128802</v>
      </c>
      <c r="CG47" s="26" t="n">
        <f aca="false">CD47+$B$47*'1 Der Fonds'!$B$19/12+CD47*'1 Der Fonds'!$B$20/12-'1 Der Fonds'!$B$6*'1 Der Fonds'!$B$21/12-($B$47+CD47-'1 Der Fonds'!$B$6)*'1 Der Fonds'!$B$22/12-$B$47*'1 Der Fonds'!$B$23/12</f>
        <v>-30.274681594766</v>
      </c>
      <c r="CH47" s="26" t="n">
        <f aca="false">($B$47+CG47-'1 Der Fonds'!$B$6)/CE47</f>
        <v>10.2591603371378</v>
      </c>
      <c r="CI47" s="26" t="n">
        <f aca="false">CG47+'1 Der Fonds'!$B$26-'2 Der Rueckgabebestand'!$C$16*CH47</f>
        <v>-32.4042617633349</v>
      </c>
      <c r="CJ47" s="26" t="n">
        <f aca="false">CE47+'1 Der Fonds'!$B$26/CH47-'2 Der Rueckgabebestand'!$C$16</f>
        <v>77.501053897993</v>
      </c>
      <c r="CK47" s="26" t="n">
        <f aca="false">CI47/($B$47+CI47-'1 Der Fonds'!$B$6)</f>
        <v>-0.0407551697298741</v>
      </c>
      <c r="CL47" s="26" t="n">
        <f aca="false">$A$47+$B$47*'1 Der Fonds'!$B$19/12+$A$47*'1 Der Fonds'!$B$20/12-'1 Der Fonds'!$B$6*'1 Der Fonds'!$B$21/12-($B$47+$A$47-'1 Der Fonds'!$B$6)*'1 Der Fonds'!$B$22/12-$B$47*'1 Der Fonds'!$B$23/12</f>
        <v>44.2991666666667</v>
      </c>
      <c r="CM47" s="26" t="n">
        <f aca="false">($B$47+CL47-'1 Der Fonds'!$B$6)/'1 Der Fonds'!$B$8</f>
        <v>10.0206800766284</v>
      </c>
      <c r="CN47" s="26" t="n">
        <f aca="false">CL47+0-'2 Der Rueckgabebestand'!$C$5*CM47</f>
        <v>40.2908946360153</v>
      </c>
      <c r="CO47" s="26" t="n">
        <f aca="false">'1 Der Fonds'!$B$8+0/CM47-'2 Der Rueckgabebestand'!$C$5</f>
        <v>86.6</v>
      </c>
      <c r="CP47" s="26" t="n">
        <f aca="false">CN47/($B$47+CN47-'1 Der Fonds'!$B$6)</f>
        <v>0.0464292664109075</v>
      </c>
      <c r="CQ47" s="26" t="n">
        <f aca="false">CN47+$B$47*'1 Der Fonds'!$B$19/12+CN47*'1 Der Fonds'!$B$20/12-'1 Der Fonds'!$B$6*'1 Der Fonds'!$B$21/12-($B$47+CN47-'1 Der Fonds'!$B$6)*'1 Der Fonds'!$B$22/12-$B$47*'1 Der Fonds'!$B$23/12</f>
        <v>42.0879442433748</v>
      </c>
      <c r="CR47" s="26" t="n">
        <f aca="false">($B$47+CQ47-'1 Der Fonds'!$B$6)/CO47</f>
        <v>10.0414312268288</v>
      </c>
      <c r="CS47" s="26" t="n">
        <f aca="false">CQ47+0-'2 Der Rueckgabebestand'!$C$6*CR47</f>
        <v>37.0672286299604</v>
      </c>
      <c r="CT47" s="26" t="n">
        <f aca="false">CO47+0/CR47-'2 Der Rueckgabebestand'!$C$6</f>
        <v>86.1</v>
      </c>
      <c r="CU47" s="26" t="n">
        <f aca="false">CS47/($B$47+CS47-'1 Der Fonds'!$B$6)</f>
        <v>0.0428737377528167</v>
      </c>
      <c r="CV47" s="26" t="n">
        <f aca="false">CS47+$B$47*'1 Der Fonds'!$B$19/12+CS47*'1 Der Fonds'!$B$20/12-'1 Der Fonds'!$B$6*'1 Der Fonds'!$B$21/12-($B$47+CS47-'1 Der Fonds'!$B$6)*'1 Der Fonds'!$B$22/12-$B$47*'1 Der Fonds'!$B$23/12</f>
        <v>38.8611888907308</v>
      </c>
      <c r="CW47" s="26" t="n">
        <f aca="false">($B$47+CV47-'1 Der Fonds'!$B$6)/CT47</f>
        <v>10.0622670022152</v>
      </c>
      <c r="CX47" s="26" t="n">
        <f aca="false">CV47+0-'2 Der Rueckgabebestand'!$C$7*CW47</f>
        <v>16.7242014858573</v>
      </c>
      <c r="CY47" s="26" t="n">
        <f aca="false">CT47+0/CW47-'2 Der Rueckgabebestand'!$C$7</f>
        <v>83.9</v>
      </c>
      <c r="CZ47" s="26" t="n">
        <f aca="false">CX47/($B$47+CX47-'1 Der Fonds'!$B$6)</f>
        <v>0.0198101422068004</v>
      </c>
      <c r="DA47" s="26" t="n">
        <f aca="false">CX47+$B$47*'1 Der Fonds'!$B$19/12+CX47*'1 Der Fonds'!$B$20/12-'1 Der Fonds'!$B$6*'1 Der Fonds'!$B$21/12-($B$47+CX47-'1 Der Fonds'!$B$6)*'1 Der Fonds'!$B$22/12-$B$47*'1 Der Fonds'!$B$23/12</f>
        <v>18.4986663456146</v>
      </c>
      <c r="DB47" s="26" t="n">
        <f aca="false">($B$47+DA47-'1 Der Fonds'!$B$6)/CY47</f>
        <v>10.0834167621647</v>
      </c>
      <c r="DC47" s="26" t="n">
        <f aca="false">DA47+0-'2 Der Rueckgabebestand'!$C$8*DB47</f>
        <v>-12.7599256170958</v>
      </c>
      <c r="DD47" s="26" t="n">
        <f aca="false">CY47+0/DB47-'2 Der Rueckgabebestand'!$C$8</f>
        <v>80.8</v>
      </c>
      <c r="DE47" s="26" t="n">
        <f aca="false">DC47/($B$47+DC47-'1 Der Fonds'!$B$6)</f>
        <v>-0.015661345278444</v>
      </c>
      <c r="DF47" s="26" t="n">
        <f aca="false">DC47+$B$47*'1 Der Fonds'!$B$19/12+DC47*'1 Der Fonds'!$B$20/12-'1 Der Fonds'!$B$6*'1 Der Fonds'!$B$21/12-($B$47+DC47-'1 Der Fonds'!$B$6)*'1 Der Fonds'!$B$22/12-$B$47*'1 Der Fonds'!$B$23/12</f>
        <v>-11.0137163791456</v>
      </c>
      <c r="DG47" s="26" t="n">
        <f aca="false">($B$47+DF47-'1 Der Fonds'!$B$6)/DD47</f>
        <v>10.1050282626343</v>
      </c>
      <c r="DH47" s="26" t="n">
        <f aca="false">DF47+0-'2 Der Rueckgabebestand'!$C$9*DG47</f>
        <v>-37.2867898619948</v>
      </c>
      <c r="DI47" s="26" t="n">
        <f aca="false">DD47+0/DG47-'2 Der Rueckgabebestand'!$C$9</f>
        <v>78.2</v>
      </c>
      <c r="DJ47" s="26" t="n">
        <f aca="false">DH47/($B$47+DH47-'1 Der Fonds'!$B$6)</f>
        <v>-0.0471857333990696</v>
      </c>
      <c r="DK47" s="26" t="n">
        <f aca="false">DH47+$B$47*'1 Der Fonds'!$B$19/12+DH47*'1 Der Fonds'!$B$20/12-'1 Der Fonds'!$B$6*'1 Der Fonds'!$B$21/12-($B$47+DH47-'1 Der Fonds'!$B$6)*'1 Der Fonds'!$B$22/12-$B$47*'1 Der Fonds'!$B$23/12</f>
        <v>-35.5640855356126</v>
      </c>
      <c r="DL47" s="26" t="n">
        <f aca="false">($B$47+DK47-'1 Der Fonds'!$B$6)/DI47</f>
        <v>10.1270577297236</v>
      </c>
      <c r="DM47" s="26" t="n">
        <f aca="false">DK47+0-'2 Der Rueckgabebestand'!$C$10*DL47</f>
        <v>-49.7419663572257</v>
      </c>
      <c r="DN47" s="26" t="n">
        <f aca="false">DI47+0/DL47-'2 Der Rueckgabebestand'!$C$10</f>
        <v>76.8</v>
      </c>
      <c r="DO47" s="26" t="n">
        <f aca="false">DM47/($B$47+DM47-'1 Der Fonds'!$B$6)</f>
        <v>-0.0639555802776474</v>
      </c>
      <c r="DP47" s="26" t="n">
        <f aca="false">DM47+$B$47*'1 Der Fonds'!$B$19/12+DM47*'1 Der Fonds'!$B$20/12-'1 Der Fonds'!$B$6*'1 Der Fonds'!$B$21/12-($B$47+DM47-'1 Der Fonds'!$B$6)*'1 Der Fonds'!$B$22/12-$B$47*'1 Der Fonds'!$B$23/12</f>
        <v>-48.0311982416513</v>
      </c>
      <c r="DQ47" s="26" t="n">
        <f aca="false">($B$47+DP47-'1 Der Fonds'!$B$6)/DN47</f>
        <v>10.1493333562285</v>
      </c>
      <c r="DR47" s="26" t="n">
        <f aca="false">DP47+0-'2 Der Rueckgabebestand'!$C$11*DQ47</f>
        <v>-54.1207982553884</v>
      </c>
      <c r="DS47" s="26" t="n">
        <f aca="false">DN47+0/DQ47-'2 Der Rueckgabebestand'!$C$11</f>
        <v>76.2</v>
      </c>
      <c r="DT47" s="26" t="n">
        <f aca="false">DR47/($B$47+DR47-'1 Der Fonds'!$B$6)</f>
        <v>-0.069979640173024</v>
      </c>
      <c r="DU47" s="26" t="n">
        <f aca="false">DR47+$B$47*'1 Der Fonds'!$B$19/12+DR47*'1 Der Fonds'!$B$20/12-'1 Der Fonds'!$B$6*'1 Der Fonds'!$B$21/12-($B$47+DR47-'1 Der Fonds'!$B$6)*'1 Der Fonds'!$B$22/12-$B$47*'1 Der Fonds'!$B$23/12</f>
        <v>-52.4142265203832</v>
      </c>
      <c r="DV47" s="26" t="n">
        <f aca="false">($B$47+DU47-'1 Der Fonds'!$B$6)/DS47</f>
        <v>10.1717293107561</v>
      </c>
      <c r="DW47" s="26" t="n">
        <f aca="false">DU47+0-'2 Der Rueckgabebestand'!$C$12*DV47</f>
        <v>-57.5000911757612</v>
      </c>
      <c r="DX47" s="26" t="n">
        <f aca="false">DS47+0/DV47-'2 Der Rueckgabebestand'!$C$12</f>
        <v>75.7</v>
      </c>
      <c r="DY47" s="26" t="n">
        <f aca="false">DW47/($B$47+DW47-'1 Der Fonds'!$B$6)</f>
        <v>-0.0746754519277304</v>
      </c>
      <c r="DZ47" s="26" t="n">
        <f aca="false">DW47+$B$47*'1 Der Fonds'!$B$19/12+DW47*'1 Der Fonds'!$B$20/12-'1 Der Fonds'!$B$6*'1 Der Fonds'!$B$21/12-($B$47+DW47-'1 Der Fonds'!$B$6)*'1 Der Fonds'!$B$22/12-$B$47*'1 Der Fonds'!$B$23/12</f>
        <v>-55.7967579298047</v>
      </c>
      <c r="EA47" s="26" t="n">
        <f aca="false">($B$47+DZ47-'1 Der Fonds'!$B$6)/DX47</f>
        <v>10.1942304104385</v>
      </c>
      <c r="EB47" s="26" t="n">
        <f aca="false">DZ47+0-'2 Der Rueckgabebestand'!$C$13*EA47</f>
        <v>-60.384161614502</v>
      </c>
      <c r="EC47" s="26" t="n">
        <f aca="false">DX47+0/EA47-'2 Der Rueckgabebestand'!$C$13</f>
        <v>75.25</v>
      </c>
      <c r="ED47" s="26" t="n">
        <f aca="false">EB47/($B$47+EB47-'1 Der Fonds'!$B$6)</f>
        <v>-0.0787158322028507</v>
      </c>
      <c r="EE47" s="26" t="n">
        <f aca="false">EB47+$B$47*'1 Der Fonds'!$B$19/12+EB47*'1 Der Fonds'!$B$20/12-'1 Der Fonds'!$B$6*'1 Der Fonds'!$B$21/12-($B$47+EB47-'1 Der Fonds'!$B$6)*'1 Der Fonds'!$B$22/12-$B$47*'1 Der Fonds'!$B$23/12</f>
        <v>-58.6835922693826</v>
      </c>
      <c r="EF47" s="26" t="n">
        <f aca="false">($B$47+EE47-'1 Der Fonds'!$B$6)/EC47</f>
        <v>10.2168293386129</v>
      </c>
      <c r="EG47" s="26" t="n">
        <f aca="false">EE47+0-'2 Der Rueckgabebestand'!$C$14*EF47</f>
        <v>-62.7703240048277</v>
      </c>
      <c r="EH47" s="26" t="n">
        <f aca="false">EC47+0/EF47-'2 Der Rueckgabebestand'!$C$14</f>
        <v>74.85</v>
      </c>
      <c r="EI47" s="26" t="n">
        <f aca="false">EG47/($B$47+EG47-'1 Der Fonds'!$B$6)</f>
        <v>-0.0820817158993369</v>
      </c>
      <c r="EJ47" s="26" t="n">
        <f aca="false">EG47+$B$47*'1 Der Fonds'!$B$19/12+EG47*'1 Der Fonds'!$B$20/12-'1 Der Fonds'!$B$6*'1 Der Fonds'!$B$21/12-($B$47+EG47-'1 Der Fonds'!$B$6)*'1 Der Fonds'!$B$22/12-$B$47*'1 Der Fonds'!$B$23/12</f>
        <v>-61.0720413986657</v>
      </c>
      <c r="EK47" s="26" t="n">
        <f aca="false">($B$47+EJ47-'1 Der Fonds'!$B$6)/EH47</f>
        <v>10.2395184849878</v>
      </c>
      <c r="EL47" s="26" t="n">
        <f aca="false">EJ47+0-'2 Der Rueckgabebestand'!$C$15*EK47</f>
        <v>-65.1678487926608</v>
      </c>
      <c r="EM47" s="26" t="n">
        <f aca="false">EH47+0/EK47-'2 Der Rueckgabebestand'!$C$15</f>
        <v>74.45</v>
      </c>
      <c r="EN47" s="26" t="n">
        <f aca="false">EL47/($B$47+EL47-'1 Der Fonds'!$B$6)</f>
        <v>-0.0854848489460291</v>
      </c>
      <c r="EO47" s="26" t="n">
        <f aca="false">EL47+$B$47*'1 Der Fonds'!$B$19/12+EL47*'1 Der Fonds'!$B$20/12-'1 Der Fonds'!$B$6*'1 Der Fonds'!$B$21/12-($B$47+EL47-'1 Der Fonds'!$B$6)*'1 Der Fonds'!$B$22/12-$B$47*'1 Der Fonds'!$B$23/12</f>
        <v>-63.4718638144204</v>
      </c>
      <c r="EP47" s="26" t="n">
        <f aca="false">($B$47+EO47-'1 Der Fonds'!$B$6)/EM47</f>
        <v>10.2622986727412</v>
      </c>
      <c r="EQ47" s="26" t="n">
        <f aca="false">EO47+0-'2 Der Rueckgabebestand'!$C$16*EP47</f>
        <v>-68.603013150791</v>
      </c>
      <c r="ER47" s="26" t="n">
        <f aca="false">EM47+0/EP47-'2 Der Rueckgabebestand'!$C$16</f>
        <v>73.95</v>
      </c>
      <c r="ES47" s="26" t="n">
        <f aca="false">EQ47/($B$47+EQ47-'1 Der Fonds'!$B$6)</f>
        <v>-0.0903983206411416</v>
      </c>
      <c r="ET47" s="26" t="n">
        <f aca="false">IF(C47=1,$A$47,1000000)</f>
        <v>1000000</v>
      </c>
      <c r="EU47" s="26" t="n">
        <f aca="false">IF(D47=1,$A$47,1000000)</f>
        <v>1000000</v>
      </c>
      <c r="EV47" s="26" t="n">
        <f aca="false">IF(E47=1,$A$47,1000000)</f>
        <v>1000000</v>
      </c>
      <c r="EW47" s="26" t="n">
        <f aca="false">IF(F47=1,$A$47,1000000)</f>
        <v>1000000</v>
      </c>
      <c r="EX47" s="26" t="n">
        <f aca="false">IF(G47=1,$A$47,1000000)</f>
        <v>1000000</v>
      </c>
      <c r="EY47" s="26" t="n">
        <f aca="false">IF(H47=1,$A$47,1000000)</f>
        <v>1000000</v>
      </c>
      <c r="EZ47" s="26" t="n">
        <f aca="false">IF(I47=1,$A$47,1000000)</f>
        <v>1000000</v>
      </c>
      <c r="FA47" s="26" t="n">
        <f aca="false">IF(J47=1,$A$47,1000000)</f>
        <v>1000000</v>
      </c>
      <c r="FB47" s="26" t="n">
        <f aca="false">IF(K47=1,$A$47,1000000)</f>
        <v>1000000</v>
      </c>
      <c r="FC47" s="26" t="n">
        <f aca="false">IF(L47=1,$A$47,1000000)</f>
        <v>1000000</v>
      </c>
      <c r="FD47" s="26" t="n">
        <f aca="false">IF(M47=1,$A$47,1000000)</f>
        <v>1000000</v>
      </c>
      <c r="FE47" s="26" t="n">
        <f aca="false">IF(N47=1,$A$47,1000000)</f>
        <v>1000000</v>
      </c>
      <c r="FF47" s="26" t="n">
        <f aca="false">IF(O47=1,$A$47,1000000)</f>
        <v>1000000</v>
      </c>
      <c r="FG47" s="26" t="n">
        <f aca="false">IF(P47=1,$A$47,1000000)</f>
        <v>1000000</v>
      </c>
      <c r="FH47" s="26" t="n">
        <f aca="false">IF(Q47=1,$A$47,1000000)</f>
        <v>1000000</v>
      </c>
      <c r="FI47" s="26" t="n">
        <f aca="false">IF(R47=1,$A$47,1000000)</f>
        <v>1000000</v>
      </c>
      <c r="FJ47" s="26" t="n">
        <f aca="false">IF(S47=1,$A$47,1000000)</f>
        <v>1000000</v>
      </c>
      <c r="FK47" s="26" t="n">
        <f aca="false">IF(T47=1,$A$47,1000000)</f>
        <v>1000000</v>
      </c>
      <c r="FL47" s="26" t="n">
        <f aca="false">IF(U47=1,$A$47,1000000)</f>
        <v>1000000</v>
      </c>
      <c r="FM47" s="26" t="n">
        <f aca="false">IF(V47=1,$A$47,1000000)</f>
        <v>1000000</v>
      </c>
      <c r="FN47" s="26" t="n">
        <f aca="false">IF(W47=1,$A$47,1000000)</f>
        <v>1000000</v>
      </c>
      <c r="FO47" s="26" t="n">
        <f aca="false">IF(X47=1,$A$47,1000000)</f>
        <v>1000000</v>
      </c>
      <c r="FP47" s="26" t="n">
        <f aca="false">IF(Y47=1,$A$47,1000000)</f>
        <v>1000000</v>
      </c>
      <c r="FQ47" s="26" t="n">
        <f aca="false">IF(Z47=1,$A$47,1000000)</f>
        <v>1000000</v>
      </c>
    </row>
    <row r="48" customFormat="false" ht="15" hidden="false" customHeight="false" outlineLevel="0" collapsed="false">
      <c r="A48" s="14" t="n">
        <f aca="false">A47+$B$38</f>
        <v>43</v>
      </c>
      <c r="B48" s="14" t="n">
        <f aca="false">'1 Der Fonds'!$B$36-A48</f>
        <v>1077</v>
      </c>
      <c r="C48" s="26" t="n">
        <f aca="false">IF(AH48&gt;='1 Der Fonds'!$B$12,1,0)</f>
        <v>1</v>
      </c>
      <c r="D48" s="26" t="n">
        <f aca="false">IF(AND(C48=1,AM48&gt;='1 Der Fonds'!$B$12),1,0)</f>
        <v>1</v>
      </c>
      <c r="E48" s="26" t="n">
        <f aca="false">IF(AND(D48=1,AR48&gt;='1 Der Fonds'!$B$12),1,0)</f>
        <v>0</v>
      </c>
      <c r="F48" s="26" t="n">
        <f aca="false">IF(AND(E48=1,AW48&gt;='1 Der Fonds'!$B$12),1,0)</f>
        <v>0</v>
      </c>
      <c r="G48" s="26" t="n">
        <f aca="false">IF(AND(F48=1,BB48&gt;='1 Der Fonds'!$B$12),1,0)</f>
        <v>0</v>
      </c>
      <c r="H48" s="26" t="n">
        <f aca="false">IF(AND(G48=1,BG48&gt;='1 Der Fonds'!$B$12),1,0)</f>
        <v>0</v>
      </c>
      <c r="I48" s="26" t="n">
        <f aca="false">IF(AND(H48=1,BL48&gt;='1 Der Fonds'!$B$12),1,0)</f>
        <v>0</v>
      </c>
      <c r="J48" s="26" t="n">
        <f aca="false">IF(AND(I48=1,BQ48&gt;='1 Der Fonds'!$B$12),1,0)</f>
        <v>0</v>
      </c>
      <c r="K48" s="26" t="n">
        <f aca="false">IF(AND(J48=1,BV48&gt;='1 Der Fonds'!$B$12),1,0)</f>
        <v>0</v>
      </c>
      <c r="L48" s="26" t="n">
        <f aca="false">IF(AND(K48=1,CA48&gt;='1 Der Fonds'!$B$12),1,0)</f>
        <v>0</v>
      </c>
      <c r="M48" s="26" t="n">
        <f aca="false">IF(AND(L48=1,CF48&gt;='1 Der Fonds'!$B$12),1,0)</f>
        <v>0</v>
      </c>
      <c r="N48" s="26" t="n">
        <f aca="false">IF(AND(M48=1,CK48&gt;='1 Der Fonds'!$B$12),1,0)</f>
        <v>0</v>
      </c>
      <c r="O48" s="26" t="n">
        <f aca="false">IF(CP48&gt;='1 Der Fonds'!$B$12,1,0)</f>
        <v>0</v>
      </c>
      <c r="P48" s="26" t="n">
        <f aca="false">IF(AND(O48=1,CU48&gt;='1 Der Fonds'!$B$12),1,0)</f>
        <v>0</v>
      </c>
      <c r="Q48" s="26" t="n">
        <f aca="false">IF(AND(P48=1,CZ48&gt;='1 Der Fonds'!$B$12),1,0)</f>
        <v>0</v>
      </c>
      <c r="R48" s="26" t="n">
        <f aca="false">IF(AND(Q48=1,DE48&gt;='1 Der Fonds'!$B$12),1,0)</f>
        <v>0</v>
      </c>
      <c r="S48" s="26" t="n">
        <f aca="false">IF(AND(R48=1,DJ48&gt;='1 Der Fonds'!$B$12),1,0)</f>
        <v>0</v>
      </c>
      <c r="T48" s="26" t="n">
        <f aca="false">IF(AND(S48=1,DO48&gt;='1 Der Fonds'!$B$12),1,0)</f>
        <v>0</v>
      </c>
      <c r="U48" s="26" t="n">
        <f aca="false">IF(AND(T48=1,DT48&gt;='1 Der Fonds'!$B$12),1,0)</f>
        <v>0</v>
      </c>
      <c r="V48" s="26" t="n">
        <f aca="false">IF(AND(U48=1,DY48&gt;='1 Der Fonds'!$B$12),1,0)</f>
        <v>0</v>
      </c>
      <c r="W48" s="26" t="n">
        <f aca="false">IF(AND(V48=1,ED48&gt;='1 Der Fonds'!$B$12),1,0)</f>
        <v>0</v>
      </c>
      <c r="X48" s="26" t="n">
        <f aca="false">IF(AND(W48=1,EI48&gt;='1 Der Fonds'!$B$12),1,0)</f>
        <v>0</v>
      </c>
      <c r="Y48" s="26" t="n">
        <f aca="false">IF(AND(X48=1,EN48&gt;='1 Der Fonds'!$B$12),1,0)</f>
        <v>0</v>
      </c>
      <c r="Z48" s="26" t="n">
        <f aca="false">IF(AND(Y48=1,ES48&gt;='1 Der Fonds'!$B$12),1,0)</f>
        <v>0</v>
      </c>
      <c r="AD48" s="26" t="n">
        <f aca="false">$A$48+$B$48*'1 Der Fonds'!$B$19/12+$A$48*'1 Der Fonds'!$B$20/12-'1 Der Fonds'!$B$6*'1 Der Fonds'!$B$21/12-($B$48+$A$48-'1 Der Fonds'!$B$6)*'1 Der Fonds'!$B$22/12-$B$48*'1 Der Fonds'!$B$23/12</f>
        <v>44.7985833333333</v>
      </c>
      <c r="AE48" s="26" t="n">
        <f aca="false">($B$48+AD48-'1 Der Fonds'!$B$6)/'1 Der Fonds'!$B$8</f>
        <v>10.0206733716475</v>
      </c>
      <c r="AF48" s="26" t="n">
        <f aca="false">AD48+'1 Der Fonds'!$B$26-'2 Der Rueckgabebestand'!$C$5*AE48</f>
        <v>43.7903139846743</v>
      </c>
      <c r="AG48" s="26" t="n">
        <f aca="false">'1 Der Fonds'!$B$8+'1 Der Fonds'!$B$26/AE48-'2 Der Rueckgabebestand'!$C$5</f>
        <v>86.8993810783703</v>
      </c>
      <c r="AH48" s="26" t="n">
        <f aca="false">AF48/($B$48+AF48-'1 Der Fonds'!$B$6)</f>
        <v>0.0502880122589937</v>
      </c>
      <c r="AI48" s="26" t="n">
        <f aca="false">AF48+$B$48*'1 Der Fonds'!$B$19/12+AF48*'1 Der Fonds'!$B$20/12-'1 Der Fonds'!$B$6*'1 Der Fonds'!$B$21/12-($B$48+AF48-'1 Der Fonds'!$B$6)*'1 Der Fonds'!$B$22/12-$B$48*'1 Der Fonds'!$B$23/12</f>
        <v>45.589654702243</v>
      </c>
      <c r="AJ48" s="26" t="n">
        <f aca="false">($B$48+AI48-'1 Der Fonds'!$B$6)/AG48</f>
        <v>10.0413793961927</v>
      </c>
      <c r="AK48" s="26" t="n">
        <f aca="false">AI48+'1 Der Fonds'!$B$26-'2 Der Rueckgabebestand'!$C$6*AJ48</f>
        <v>43.5689650041466</v>
      </c>
      <c r="AL48" s="26" t="n">
        <f aca="false">AG48+'1 Der Fonds'!$B$26/AJ48-'2 Der Rueckgabebestand'!$C$6</f>
        <v>86.6981448120797</v>
      </c>
      <c r="AM48" s="26" t="n">
        <f aca="false">AK48/($B$48+AK48-'1 Der Fonds'!$B$6)</f>
        <v>0.0500465405448253</v>
      </c>
      <c r="AN48" s="26" t="n">
        <f aca="false">AK48+$B$48*'1 Der Fonds'!$B$19/12+AK48*'1 Der Fonds'!$B$20/12-'1 Der Fonds'!$B$6*'1 Der Fonds'!$B$21/12-($B$48+AK48-'1 Der Fonds'!$B$6)*'1 Der Fonds'!$B$22/12-$B$48*'1 Der Fonds'!$B$23/12</f>
        <v>45.3680935956089</v>
      </c>
      <c r="AO48" s="26" t="n">
        <f aca="false">($B$48+AN48-'1 Der Fonds'!$B$6)/AL48</f>
        <v>10.0621310350583</v>
      </c>
      <c r="AP48" s="26" t="n">
        <f aca="false">AN48+'1 Der Fonds'!$B$26-'2 Der Rueckgabebestand'!$C$7*AO48</f>
        <v>26.2314053184806</v>
      </c>
      <c r="AQ48" s="26" t="n">
        <f aca="false">AL48+'1 Der Fonds'!$B$26/AO48-'2 Der Rueckgabebestand'!$C$7</f>
        <v>84.7962923903161</v>
      </c>
      <c r="AR48" s="26" t="n">
        <f aca="false">AP48/($B$48+AP48-'1 Der Fonds'!$B$6)</f>
        <v>0.0307436003351158</v>
      </c>
      <c r="AS48" s="26" t="n">
        <f aca="false">AP48+$B$48*'1 Der Fonds'!$B$19/12+AP48*'1 Der Fonds'!$B$20/12-'1 Der Fonds'!$B$6*'1 Der Fonds'!$B$21/12-($B$48+AP48-'1 Der Fonds'!$B$6)*'1 Der Fonds'!$B$22/12-$B$48*'1 Der Fonds'!$B$23/12</f>
        <v>28.0139187485775</v>
      </c>
      <c r="AT48" s="26" t="n">
        <f aca="false">($B$48+AS48-'1 Der Fonds'!$B$6)/AQ48</f>
        <v>10.0831521596836</v>
      </c>
      <c r="AU48" s="26" t="n">
        <f aca="false">AS48+'1 Der Fonds'!$B$26-'2 Der Rueckgabebestand'!$C$8*AT48</f>
        <v>-0.243852946441663</v>
      </c>
      <c r="AV48" s="26" t="n">
        <f aca="false">AQ48+'1 Der Fonds'!$B$26/AT48-'2 Der Rueckgabebestand'!$C$8</f>
        <v>81.9938183973118</v>
      </c>
      <c r="AW48" s="26" t="n">
        <f aca="false">AU48/($B$48+AU48-'1 Der Fonds'!$B$6)</f>
        <v>-0.000294951476696872</v>
      </c>
      <c r="AX48" s="26" t="n">
        <f aca="false">AU48+$B$48*'1 Der Fonds'!$B$19/12+AU48*'1 Der Fonds'!$B$20/12-'1 Der Fonds'!$B$6*'1 Der Fonds'!$B$21/12-($B$48+AU48-'1 Der Fonds'!$B$6)*'1 Der Fonds'!$B$22/12-$B$48*'1 Der Fonds'!$B$23/12</f>
        <v>1.51328836115133</v>
      </c>
      <c r="AY48" s="26" t="n">
        <f aca="false">($B$48+AX48-'1 Der Fonds'!$B$6)/AV48</f>
        <v>10.104582327737</v>
      </c>
      <c r="AZ48" s="26" t="n">
        <f aca="false">AX48+'1 Der Fonds'!$B$26-'2 Der Rueckgabebestand'!$C$9*AY48</f>
        <v>-21.7586256909648</v>
      </c>
      <c r="BA48" s="26" t="n">
        <f aca="false">AV48+'1 Der Fonds'!$B$26/AY48-'2 Der Rueckgabebestand'!$C$9</f>
        <v>79.6907134002616</v>
      </c>
      <c r="BB48" s="26" t="n">
        <f aca="false">AZ48/($B$48+AZ48-'1 Der Fonds'!$B$6)</f>
        <v>-0.0270212465295087</v>
      </c>
      <c r="BC48" s="26" t="n">
        <f aca="false">AZ48+$B$48*'1 Der Fonds'!$B$19/12+AZ48*'1 Der Fonds'!$B$20/12-'1 Der Fonds'!$B$6*'1 Der Fonds'!$B$21/12-($B$48+AZ48-'1 Der Fonds'!$B$6)*'1 Der Fonds'!$B$22/12-$B$48*'1 Der Fonds'!$B$23/12</f>
        <v>-20.022102707252</v>
      </c>
      <c r="BD48" s="26" t="n">
        <f aca="false">($B$48+BC48-'1 Der Fonds'!$B$6)/BA48</f>
        <v>10.1263731099953</v>
      </c>
      <c r="BE48" s="26" t="n">
        <f aca="false">BC48+'1 Der Fonds'!$B$26-'2 Der Rueckgabebestand'!$C$10*BD48</f>
        <v>-31.1990250612453</v>
      </c>
      <c r="BF48" s="26" t="n">
        <f aca="false">BA48+'1 Der Fonds'!$B$26/BD48-'2 Der Rueckgabebestand'!$C$10</f>
        <v>78.5869695195467</v>
      </c>
      <c r="BG48" s="26" t="n">
        <f aca="false">BE48/($B$48+BE48-'1 Der Fonds'!$B$6)</f>
        <v>-0.0392045574757513</v>
      </c>
      <c r="BH48" s="26" t="n">
        <f aca="false">BE48+$B$48*'1 Der Fonds'!$B$19/12+BE48*'1 Der Fonds'!$B$20/12-'1 Der Fonds'!$B$6*'1 Der Fonds'!$B$21/12-($B$48+BE48-'1 Der Fonds'!$B$6)*'1 Der Fonds'!$B$22/12-$B$48*'1 Der Fonds'!$B$23/12</f>
        <v>-29.471549126929</v>
      </c>
      <c r="BI48" s="26" t="n">
        <f aca="false">($B$48+BH48-'1 Der Fonds'!$B$6)/BF48</f>
        <v>10.1483548194934</v>
      </c>
      <c r="BJ48" s="26" t="n">
        <f aca="false">BH48+'1 Der Fonds'!$B$26-'2 Der Rueckgabebestand'!$C$11*BI48</f>
        <v>-32.5605620186251</v>
      </c>
      <c r="BK48" s="26" t="n">
        <f aca="false">BF48+'1 Der Fonds'!$B$26/BI48-'2 Der Rueckgabebestand'!$C$11</f>
        <v>78.2825839371898</v>
      </c>
      <c r="BL48" s="26" t="n">
        <f aca="false">BJ48/($B$48+BJ48-'1 Der Fonds'!$B$6)</f>
        <v>-0.040985581105288</v>
      </c>
      <c r="BM48" s="26" t="n">
        <f aca="false">BJ48+$B$48*'1 Der Fonds'!$B$19/12+BJ48*'1 Der Fonds'!$B$20/12-'1 Der Fonds'!$B$6*'1 Der Fonds'!$B$21/12-($B$48+BJ48-'1 Der Fonds'!$B$6)*'1 Der Fonds'!$B$22/12-$B$48*'1 Der Fonds'!$B$23/12</f>
        <v>-30.8343908905596</v>
      </c>
      <c r="BN48" s="26" t="n">
        <f aca="false">($B$48+BM48-'1 Der Fonds'!$B$6)/BK48</f>
        <v>10.1704053324076</v>
      </c>
      <c r="BO48" s="26" t="n">
        <f aca="false">BM48+'1 Der Fonds'!$B$26-'2 Der Rueckgabebestand'!$C$12*BN48</f>
        <v>-32.9195935567634</v>
      </c>
      <c r="BP48" s="26" t="n">
        <f aca="false">BK48+'1 Der Fonds'!$B$26/BN48-'2 Der Rueckgabebestand'!$C$12</f>
        <v>78.0775574315539</v>
      </c>
      <c r="BQ48" s="26" t="n">
        <f aca="false">BO48/($B$48+BO48-'1 Der Fonds'!$B$6)</f>
        <v>-0.0414562471125732</v>
      </c>
      <c r="BR48" s="26" t="n">
        <f aca="false">BO48+$B$48*'1 Der Fonds'!$B$19/12+BO48*'1 Der Fonds'!$B$20/12-'1 Der Fonds'!$B$6*'1 Der Fonds'!$B$21/12-($B$48+BO48-'1 Der Fonds'!$B$6)*'1 Der Fonds'!$B$22/12-$B$48*'1 Der Fonds'!$B$23/12</f>
        <v>-31.1937665005886</v>
      </c>
      <c r="BS48" s="26" t="n">
        <f aca="false">($B$48+BR48-'1 Der Fonds'!$B$6)/BP48</f>
        <v>10.1925093417151</v>
      </c>
      <c r="BT48" s="26" t="n">
        <f aca="false">BR48+'1 Der Fonds'!$B$26-'2 Der Rueckgabebestand'!$C$13*BS48</f>
        <v>-32.7803957043604</v>
      </c>
      <c r="BU48" s="26" t="n">
        <f aca="false">BP48+'1 Der Fonds'!$B$26/BS48-'2 Der Rueckgabebestand'!$C$13</f>
        <v>77.9218912309571</v>
      </c>
      <c r="BV48" s="26" t="n">
        <f aca="false">BT48/($B$48+BT48-'1 Der Fonds'!$B$6)</f>
        <v>-0.0412737176557509</v>
      </c>
      <c r="BW48" s="26" t="n">
        <f aca="false">BT48+$B$48*'1 Der Fonds'!$B$19/12+BT48*'1 Der Fonds'!$B$20/12-'1 Der Fonds'!$B$6*'1 Der Fonds'!$B$21/12-($B$48+BT48-'1 Der Fonds'!$B$6)*'1 Der Fonds'!$B$22/12-$B$48*'1 Der Fonds'!$B$23/12</f>
        <v>-31.0544352502438</v>
      </c>
      <c r="BX48" s="26" t="n">
        <f aca="false">($B$48+BW48-'1 Der Fonds'!$B$6)/BU48</f>
        <v>10.2146592206112</v>
      </c>
      <c r="BY48" s="26" t="n">
        <f aca="false">BW48+'1 Der Fonds'!$B$26-'2 Der Rueckgabebestand'!$C$14*BX48</f>
        <v>-32.1402989384882</v>
      </c>
      <c r="BZ48" s="26" t="n">
        <f aca="false">BU48+'1 Der Fonds'!$B$26/BX48-'2 Der Rueckgabebestand'!$C$14</f>
        <v>77.8155867850826</v>
      </c>
      <c r="CA48" s="26" t="n">
        <f aca="false">BY48/($B$48+BY48-'1 Der Fonds'!$B$6)</f>
        <v>-0.0404351848452825</v>
      </c>
      <c r="CB48" s="26" t="n">
        <f aca="false">BY48+$B$48*'1 Der Fonds'!$B$19/12+BY48*'1 Der Fonds'!$B$20/12-'1 Der Fonds'!$B$6*'1 Der Fonds'!$B$21/12-($B$48+BY48-'1 Der Fonds'!$B$6)*'1 Der Fonds'!$B$22/12-$B$48*'1 Der Fonds'!$B$23/12</f>
        <v>-30.4137250583043</v>
      </c>
      <c r="CC48" s="26" t="n">
        <f aca="false">($B$48+CB48-'1 Der Fonds'!$B$6)/BZ48</f>
        <v>10.2368472416943</v>
      </c>
      <c r="CD48" s="26" t="n">
        <f aca="false">CB48+'1 Der Fonds'!$B$26-'2 Der Rueckgabebestand'!$C$15*CC48</f>
        <v>-31.508463954982</v>
      </c>
      <c r="CE48" s="26" t="n">
        <f aca="false">BZ48+'1 Der Fonds'!$B$26/CC48-'2 Der Rueckgabebestand'!$C$15</f>
        <v>77.7086457640015</v>
      </c>
      <c r="CF48" s="26" t="n">
        <f aca="false">CD48/($B$48+CD48-'1 Der Fonds'!$B$6)</f>
        <v>-0.0396087984941161</v>
      </c>
      <c r="CG48" s="26" t="n">
        <f aca="false">CD48+$B$48*'1 Der Fonds'!$B$19/12+CD48*'1 Der Fonds'!$B$20/12-'1 Der Fonds'!$B$6*'1 Der Fonds'!$B$21/12-($B$48+CD48-'1 Der Fonds'!$B$6)*'1 Der Fonds'!$B$22/12-$B$48*'1 Der Fonds'!$B$23/12</f>
        <v>-29.7812845662722</v>
      </c>
      <c r="CH48" s="26" t="n">
        <f aca="false">($B$48+CG48-'1 Der Fonds'!$B$6)/CE48</f>
        <v>10.2590735895058</v>
      </c>
      <c r="CI48" s="26" t="n">
        <f aca="false">CG48+'1 Der Fonds'!$B$26-'2 Der Rueckgabebestand'!$C$16*CH48</f>
        <v>-31.9108213610251</v>
      </c>
      <c r="CJ48" s="26" t="n">
        <f aca="false">CE48+'1 Der Fonds'!$B$26/CH48-'2 Der Rueckgabebestand'!$C$16</f>
        <v>77.5010698287893</v>
      </c>
      <c r="CK48" s="26" t="n">
        <f aca="false">CI48/($B$48+CI48-'1 Der Fonds'!$B$6)</f>
        <v>-0.040134895830993</v>
      </c>
      <c r="CL48" s="26" t="n">
        <f aca="false">$A$48+$B$48*'1 Der Fonds'!$B$19/12+$A$48*'1 Der Fonds'!$B$20/12-'1 Der Fonds'!$B$6*'1 Der Fonds'!$B$21/12-($B$48+$A$48-'1 Der Fonds'!$B$6)*'1 Der Fonds'!$B$22/12-$B$48*'1 Der Fonds'!$B$23/12</f>
        <v>44.7985833333333</v>
      </c>
      <c r="CM48" s="26" t="n">
        <f aca="false">($B$48+CL48-'1 Der Fonds'!$B$6)/'1 Der Fonds'!$B$8</f>
        <v>10.0206733716475</v>
      </c>
      <c r="CN48" s="26" t="n">
        <f aca="false">CL48+0-'2 Der Rueckgabebestand'!$C$5*CM48</f>
        <v>40.7903139846743</v>
      </c>
      <c r="CO48" s="26" t="n">
        <f aca="false">'1 Der Fonds'!$B$8+0/CM48-'2 Der Rueckgabebestand'!$C$5</f>
        <v>86.6</v>
      </c>
      <c r="CP48" s="26" t="n">
        <f aca="false">CN48/($B$48+CN48-'1 Der Fonds'!$B$6)</f>
        <v>0.0470048044179884</v>
      </c>
      <c r="CQ48" s="26" t="n">
        <f aca="false">CN48+$B$48*'1 Der Fonds'!$B$19/12+CN48*'1 Der Fonds'!$B$20/12-'1 Der Fonds'!$B$6*'1 Der Fonds'!$B$21/12-($B$48+CN48-'1 Der Fonds'!$B$6)*'1 Der Fonds'!$B$22/12-$B$48*'1 Der Fonds'!$B$23/12</f>
        <v>42.586779702243</v>
      </c>
      <c r="CR48" s="26" t="n">
        <f aca="false">($B$48+CQ48-'1 Der Fonds'!$B$6)/CO48</f>
        <v>10.0414177794716</v>
      </c>
      <c r="CS48" s="26" t="n">
        <f aca="false">CQ48+0-'2 Der Rueckgabebestand'!$C$6*CR48</f>
        <v>37.5660708125072</v>
      </c>
      <c r="CT48" s="26" t="n">
        <f aca="false">CO48+0/CR48-'2 Der Rueckgabebestand'!$C$6</f>
        <v>86.1</v>
      </c>
      <c r="CU48" s="26" t="n">
        <f aca="false">CS48/($B$48+CS48-'1 Der Fonds'!$B$6)</f>
        <v>0.0434507807797767</v>
      </c>
      <c r="CV48" s="26" t="n">
        <f aca="false">CS48+$B$48*'1 Der Fonds'!$B$19/12+CS48*'1 Der Fonds'!$B$20/12-'1 Der Fonds'!$B$6*'1 Der Fonds'!$B$21/12-($B$48+CS48-'1 Der Fonds'!$B$6)*'1 Der Fonds'!$B$22/12-$B$48*'1 Der Fonds'!$B$23/12</f>
        <v>39.3594466303691</v>
      </c>
      <c r="CW48" s="26" t="n">
        <f aca="false">($B$48+CV48-'1 Der Fonds'!$B$6)/CT48</f>
        <v>10.0622467669032</v>
      </c>
      <c r="CX48" s="26" t="n">
        <f aca="false">CV48+0-'2 Der Rueckgabebestand'!$C$7*CW48</f>
        <v>17.222503743182</v>
      </c>
      <c r="CY48" s="26" t="n">
        <f aca="false">CT48+0/CW48-'2 Der Rueckgabebestand'!$C$7</f>
        <v>83.9</v>
      </c>
      <c r="CZ48" s="26" t="n">
        <f aca="false">CX48/($B$48+CX48-'1 Der Fonds'!$B$6)</f>
        <v>0.0204004319558167</v>
      </c>
      <c r="DA48" s="26" t="n">
        <f aca="false">CX48+$B$48*'1 Der Fonds'!$B$19/12+CX48*'1 Der Fonds'!$B$20/12-'1 Der Fonds'!$B$6*'1 Der Fonds'!$B$21/12-($B$48+CX48-'1 Der Fonds'!$B$6)*'1 Der Fonds'!$B$22/12-$B$48*'1 Der Fonds'!$B$23/12</f>
        <v>18.9963836426026</v>
      </c>
      <c r="DB48" s="26" t="n">
        <f aca="false">($B$48+DA48-'1 Der Fonds'!$B$6)/CY48</f>
        <v>10.083389554739</v>
      </c>
      <c r="DC48" s="26" t="n">
        <f aca="false">DA48+0-'2 Der Rueckgabebestand'!$C$8*DB48</f>
        <v>-12.2621239770884</v>
      </c>
      <c r="DD48" s="26" t="n">
        <f aca="false">CY48+0/DB48-'2 Der Rueckgabebestand'!$C$8</f>
        <v>80.8</v>
      </c>
      <c r="DE48" s="26" t="n">
        <f aca="false">DC48/($B$48+DC48-'1 Der Fonds'!$B$6)</f>
        <v>-0.0150503914669404</v>
      </c>
      <c r="DF48" s="26" t="n">
        <f aca="false">DC48+$B$48*'1 Der Fonds'!$B$19/12+DC48*'1 Der Fonds'!$B$20/12-'1 Der Fonds'!$B$6*'1 Der Fonds'!$B$21/12-($B$48+DC48-'1 Der Fonds'!$B$6)*'1 Der Fonds'!$B$22/12-$B$48*'1 Der Fonds'!$B$23/12</f>
        <v>-10.5165001792331</v>
      </c>
      <c r="DG48" s="26" t="n">
        <f aca="false">($B$48+DF48-'1 Der Fonds'!$B$6)/DD48</f>
        <v>10.104993809663</v>
      </c>
      <c r="DH48" s="26" t="n">
        <f aca="false">DF48+0-'2 Der Rueckgabebestand'!$C$9*DG48</f>
        <v>-36.7894840843568</v>
      </c>
      <c r="DI48" s="26" t="n">
        <f aca="false">DD48+0/DG48-'2 Der Rueckgabebestand'!$C$9</f>
        <v>78.2</v>
      </c>
      <c r="DJ48" s="26" t="n">
        <f aca="false">DH48/($B$48+DH48-'1 Der Fonds'!$B$6)</f>
        <v>-0.0465565609965688</v>
      </c>
      <c r="DK48" s="26" t="n">
        <f aca="false">DH48+$B$48*'1 Der Fonds'!$B$19/12+DH48*'1 Der Fonds'!$B$20/12-'1 Der Fonds'!$B$6*'1 Der Fonds'!$B$21/12-($B$48+DH48-'1 Der Fonds'!$B$6)*'1 Der Fonds'!$B$22/12-$B$48*'1 Der Fonds'!$B$23/12</f>
        <v>-35.0673656732709</v>
      </c>
      <c r="DL48" s="26" t="n">
        <f aca="false">($B$48+DK48-'1 Der Fonds'!$B$6)/DI48</f>
        <v>10.1270157842293</v>
      </c>
      <c r="DM48" s="26" t="n">
        <f aca="false">DK48+0-'2 Der Rueckgabebestand'!$C$10*DL48</f>
        <v>-49.2451877711919</v>
      </c>
      <c r="DN48" s="26" t="n">
        <f aca="false">DI48+0/DL48-'2 Der Rueckgabebestand'!$C$10</f>
        <v>76.8</v>
      </c>
      <c r="DO48" s="26" t="n">
        <f aca="false">DM48/($B$48+DM48-'1 Der Fonds'!$B$6)</f>
        <v>-0.0633171109929493</v>
      </c>
      <c r="DP48" s="26" t="n">
        <f aca="false">DM48+$B$48*'1 Der Fonds'!$B$19/12+DM48*'1 Der Fonds'!$B$20/12-'1 Der Fonds'!$B$6*'1 Der Fonds'!$B$21/12-($B$48+DM48-'1 Der Fonds'!$B$6)*'1 Der Fonds'!$B$22/12-$B$48*'1 Der Fonds'!$B$23/12</f>
        <v>-47.5350060761393</v>
      </c>
      <c r="DQ48" s="26" t="n">
        <f aca="false">($B$48+DP48-'1 Der Fonds'!$B$6)/DN48</f>
        <v>10.1492837750503</v>
      </c>
      <c r="DR48" s="26" t="n">
        <f aca="false">DP48+0-'2 Der Rueckgabebestand'!$C$11*DQ48</f>
        <v>-53.6245763411695</v>
      </c>
      <c r="DS48" s="26" t="n">
        <f aca="false">DN48+0/DQ48-'2 Der Rueckgabebestand'!$C$11</f>
        <v>76.2</v>
      </c>
      <c r="DT48" s="26" t="n">
        <f aca="false">DR48/($B$48+DR48-'1 Der Fonds'!$B$6)</f>
        <v>-0.0693383506906286</v>
      </c>
      <c r="DU48" s="26" t="n">
        <f aca="false">DR48+$B$48*'1 Der Fonds'!$B$19/12+DR48*'1 Der Fonds'!$B$20/12-'1 Der Fonds'!$B$6*'1 Der Fonds'!$B$21/12-($B$48+DR48-'1 Der Fonds'!$B$6)*'1 Der Fonds'!$B$22/12-$B$48*'1 Der Fonds'!$B$23/12</f>
        <v>-51.9185915601631</v>
      </c>
      <c r="DV48" s="26" t="n">
        <f aca="false">($B$48+DU48-'1 Der Fonds'!$B$6)/DS48</f>
        <v>10.1716720267695</v>
      </c>
      <c r="DW48" s="26" t="n">
        <f aca="false">DU48+0-'2 Der Rueckgabebestand'!$C$12*DV48</f>
        <v>-57.0044275735478</v>
      </c>
      <c r="DX48" s="26" t="n">
        <f aca="false">DS48+0/DV48-'2 Der Rueckgabebestand'!$C$12</f>
        <v>75.7</v>
      </c>
      <c r="DY48" s="26" t="n">
        <f aca="false">DW48/($B$48+DW48-'1 Der Fonds'!$B$6)</f>
        <v>-0.0740321498134234</v>
      </c>
      <c r="DZ48" s="26" t="n">
        <f aca="false">DW48+$B$48*'1 Der Fonds'!$B$19/12+DW48*'1 Der Fonds'!$B$20/12-'1 Der Fonds'!$B$6*'1 Der Fonds'!$B$21/12-($B$48+DW48-'1 Der Fonds'!$B$6)*'1 Der Fonds'!$B$22/12-$B$48*'1 Der Fonds'!$B$23/12</f>
        <v>-55.3016818166392</v>
      </c>
      <c r="EA48" s="26" t="n">
        <f aca="false">($B$48+DZ48-'1 Der Fonds'!$B$6)/DX48</f>
        <v>10.1941653656983</v>
      </c>
      <c r="EB48" s="26" t="n">
        <f aca="false">DZ48+0-'2 Der Rueckgabebestand'!$C$13*EA48</f>
        <v>-59.8890562312034</v>
      </c>
      <c r="EC48" s="26" t="n">
        <f aca="false">DX48+0/EA48-'2 Der Rueckgabebestand'!$C$13</f>
        <v>75.25</v>
      </c>
      <c r="ED48" s="26" t="n">
        <f aca="false">EB48/($B$48+EB48-'1 Der Fonds'!$B$6)</f>
        <v>-0.0780709188386363</v>
      </c>
      <c r="EE48" s="26" t="n">
        <f aca="false">EB48+$B$48*'1 Der Fonds'!$B$19/12+EB48*'1 Der Fonds'!$B$20/12-'1 Der Fonds'!$B$6*'1 Der Fonds'!$B$21/12-($B$48+EB48-'1 Der Fonds'!$B$6)*'1 Der Fonds'!$B$22/12-$B$48*'1 Der Fonds'!$B$23/12</f>
        <v>-58.1890749100916</v>
      </c>
      <c r="EF48" s="26" t="n">
        <f aca="false">($B$48+EE48-'1 Der Fonds'!$B$6)/EC48</f>
        <v>10.2167564796001</v>
      </c>
      <c r="EG48" s="26" t="n">
        <f aca="false">EE48+0-'2 Der Rueckgabebestand'!$C$14*EF48</f>
        <v>-62.2757775019317</v>
      </c>
      <c r="EH48" s="26" t="n">
        <f aca="false">EC48+0/EF48-'2 Der Rueckgabebestand'!$C$14</f>
        <v>74.85</v>
      </c>
      <c r="EI48" s="26" t="n">
        <f aca="false">EG48/($B$48+EG48-'1 Der Fonds'!$B$6)</f>
        <v>-0.0814356021030692</v>
      </c>
      <c r="EJ48" s="26" t="n">
        <f aca="false">EG48+$B$48*'1 Der Fonds'!$B$19/12+EG48*'1 Der Fonds'!$B$20/12-'1 Der Fonds'!$B$6*'1 Der Fonds'!$B$21/12-($B$48+EG48-'1 Der Fonds'!$B$6)*'1 Der Fonds'!$B$22/12-$B$48*'1 Der Fonds'!$B$23/12</f>
        <v>-60.578083455371</v>
      </c>
      <c r="EK48" s="26" t="n">
        <f aca="false">($B$48+EJ48-'1 Der Fonds'!$B$6)/EH48</f>
        <v>10.2394377627873</v>
      </c>
      <c r="EL48" s="26" t="n">
        <f aca="false">EJ48+0-'2 Der Rueckgabebestand'!$C$15*EK48</f>
        <v>-64.673858560486</v>
      </c>
      <c r="EM48" s="26" t="n">
        <f aca="false">EH48+0/EK48-'2 Der Rueckgabebestand'!$C$15</f>
        <v>74.45</v>
      </c>
      <c r="EN48" s="26" t="n">
        <f aca="false">EL48/($B$48+EL48-'1 Der Fonds'!$B$6)</f>
        <v>-0.0848375190681001</v>
      </c>
      <c r="EO48" s="26" t="n">
        <f aca="false">EL48+$B$48*'1 Der Fonds'!$B$19/12+EL48*'1 Der Fonds'!$B$20/12-'1 Der Fonds'!$B$6*'1 Der Fonds'!$B$21/12-($B$48+EL48-'1 Der Fonds'!$B$6)*'1 Der Fonds'!$B$22/12-$B$48*'1 Der Fonds'!$B$23/12</f>
        <v>-62.9784626749398</v>
      </c>
      <c r="EP48" s="26" t="n">
        <f aca="false">($B$48+EO48-'1 Der Fonds'!$B$6)/EM48</f>
        <v>10.2622100379457</v>
      </c>
      <c r="EQ48" s="26" t="n">
        <f aca="false">EO48+0-'2 Der Rueckgabebestand'!$C$16*EP48</f>
        <v>-68.1095676939126</v>
      </c>
      <c r="ER48" s="26" t="n">
        <f aca="false">EM48+0/EP48-'2 Der Rueckgabebestand'!$C$16</f>
        <v>73.95</v>
      </c>
      <c r="ES48" s="26" t="n">
        <f aca="false">EQ48/($B$48+EQ48-'1 Der Fonds'!$B$6)</f>
        <v>-0.0897488817811866</v>
      </c>
      <c r="ET48" s="14" t="n">
        <f aca="false">IF(C48=1,$A$48,1000000)</f>
        <v>43</v>
      </c>
      <c r="EU48" s="14" t="n">
        <f aca="false">IF(D48=1,$A$48,1000000)</f>
        <v>43</v>
      </c>
      <c r="EV48" s="26" t="n">
        <f aca="false">IF(E48=1,$A$48,1000000)</f>
        <v>1000000</v>
      </c>
      <c r="EW48" s="26" t="n">
        <f aca="false">IF(F48=1,$A$48,1000000)</f>
        <v>1000000</v>
      </c>
      <c r="EX48" s="26" t="n">
        <f aca="false">IF(G48=1,$A$48,1000000)</f>
        <v>1000000</v>
      </c>
      <c r="EY48" s="26" t="n">
        <f aca="false">IF(H48=1,$A$48,1000000)</f>
        <v>1000000</v>
      </c>
      <c r="EZ48" s="26" t="n">
        <f aca="false">IF(I48=1,$A$48,1000000)</f>
        <v>1000000</v>
      </c>
      <c r="FA48" s="26" t="n">
        <f aca="false">IF(J48=1,$A$48,1000000)</f>
        <v>1000000</v>
      </c>
      <c r="FB48" s="26" t="n">
        <f aca="false">IF(K48=1,$A$48,1000000)</f>
        <v>1000000</v>
      </c>
      <c r="FC48" s="26" t="n">
        <f aca="false">IF(L48=1,$A$48,1000000)</f>
        <v>1000000</v>
      </c>
      <c r="FD48" s="26" t="n">
        <f aca="false">IF(M48=1,$A$48,1000000)</f>
        <v>1000000</v>
      </c>
      <c r="FE48" s="26" t="n">
        <f aca="false">IF(N48=1,$A$48,1000000)</f>
        <v>1000000</v>
      </c>
      <c r="FF48" s="26" t="n">
        <f aca="false">IF(O48=1,$A$48,1000000)</f>
        <v>1000000</v>
      </c>
      <c r="FG48" s="26" t="n">
        <f aca="false">IF(P48=1,$A$48,1000000)</f>
        <v>1000000</v>
      </c>
      <c r="FH48" s="26" t="n">
        <f aca="false">IF(Q48=1,$A$48,1000000)</f>
        <v>1000000</v>
      </c>
      <c r="FI48" s="26" t="n">
        <f aca="false">IF(R48=1,$A$48,1000000)</f>
        <v>1000000</v>
      </c>
      <c r="FJ48" s="26" t="n">
        <f aca="false">IF(S48=1,$A$48,1000000)</f>
        <v>1000000</v>
      </c>
      <c r="FK48" s="26" t="n">
        <f aca="false">IF(T48=1,$A$48,1000000)</f>
        <v>1000000</v>
      </c>
      <c r="FL48" s="26" t="n">
        <f aca="false">IF(U48=1,$A$48,1000000)</f>
        <v>1000000</v>
      </c>
      <c r="FM48" s="26" t="n">
        <f aca="false">IF(V48=1,$A$48,1000000)</f>
        <v>1000000</v>
      </c>
      <c r="FN48" s="26" t="n">
        <f aca="false">IF(W48=1,$A$48,1000000)</f>
        <v>1000000</v>
      </c>
      <c r="FO48" s="26" t="n">
        <f aca="false">IF(X48=1,$A$48,1000000)</f>
        <v>1000000</v>
      </c>
      <c r="FP48" s="26" t="n">
        <f aca="false">IF(Y48=1,$A$48,1000000)</f>
        <v>1000000</v>
      </c>
      <c r="FQ48" s="26" t="n">
        <f aca="false">IF(Z48=1,$A$48,1000000)</f>
        <v>1000000</v>
      </c>
    </row>
    <row r="49" customFormat="false" ht="15" hidden="false" customHeight="false" outlineLevel="0" collapsed="false">
      <c r="A49" s="14" t="n">
        <f aca="false">A48+$B$38</f>
        <v>43.5</v>
      </c>
      <c r="B49" s="14" t="n">
        <f aca="false">'1 Der Fonds'!$B$36-A49</f>
        <v>1076.5</v>
      </c>
      <c r="C49" s="26" t="n">
        <f aca="false">IF(AH49&gt;='1 Der Fonds'!$B$12,1,0)</f>
        <v>1</v>
      </c>
      <c r="D49" s="26" t="n">
        <f aca="false">IF(AND(C49=1,AM49&gt;='1 Der Fonds'!$B$12),1,0)</f>
        <v>1</v>
      </c>
      <c r="E49" s="26" t="n">
        <f aca="false">IF(AND(D49=1,AR49&gt;='1 Der Fonds'!$B$12),1,0)</f>
        <v>0</v>
      </c>
      <c r="F49" s="26" t="n">
        <f aca="false">IF(AND(E49=1,AW49&gt;='1 Der Fonds'!$B$12),1,0)</f>
        <v>0</v>
      </c>
      <c r="G49" s="26" t="n">
        <f aca="false">IF(AND(F49=1,BB49&gt;='1 Der Fonds'!$B$12),1,0)</f>
        <v>0</v>
      </c>
      <c r="H49" s="26" t="n">
        <f aca="false">IF(AND(G49=1,BG49&gt;='1 Der Fonds'!$B$12),1,0)</f>
        <v>0</v>
      </c>
      <c r="I49" s="26" t="n">
        <f aca="false">IF(AND(H49=1,BL49&gt;='1 Der Fonds'!$B$12),1,0)</f>
        <v>0</v>
      </c>
      <c r="J49" s="26" t="n">
        <f aca="false">IF(AND(I49=1,BQ49&gt;='1 Der Fonds'!$B$12),1,0)</f>
        <v>0</v>
      </c>
      <c r="K49" s="26" t="n">
        <f aca="false">IF(AND(J49=1,BV49&gt;='1 Der Fonds'!$B$12),1,0)</f>
        <v>0</v>
      </c>
      <c r="L49" s="26" t="n">
        <f aca="false">IF(AND(K49=1,CA49&gt;='1 Der Fonds'!$B$12),1,0)</f>
        <v>0</v>
      </c>
      <c r="M49" s="26" t="n">
        <f aca="false">IF(AND(L49=1,CF49&gt;='1 Der Fonds'!$B$12),1,0)</f>
        <v>0</v>
      </c>
      <c r="N49" s="26" t="n">
        <f aca="false">IF(AND(M49=1,CK49&gt;='1 Der Fonds'!$B$12),1,0)</f>
        <v>0</v>
      </c>
      <c r="O49" s="26" t="n">
        <f aca="false">IF(CP49&gt;='1 Der Fonds'!$B$12,1,0)</f>
        <v>0</v>
      </c>
      <c r="P49" s="26" t="n">
        <f aca="false">IF(AND(O49=1,CU49&gt;='1 Der Fonds'!$B$12),1,0)</f>
        <v>0</v>
      </c>
      <c r="Q49" s="26" t="n">
        <f aca="false">IF(AND(P49=1,CZ49&gt;='1 Der Fonds'!$B$12),1,0)</f>
        <v>0</v>
      </c>
      <c r="R49" s="26" t="n">
        <f aca="false">IF(AND(Q49=1,DE49&gt;='1 Der Fonds'!$B$12),1,0)</f>
        <v>0</v>
      </c>
      <c r="S49" s="26" t="n">
        <f aca="false">IF(AND(R49=1,DJ49&gt;='1 Der Fonds'!$B$12),1,0)</f>
        <v>0</v>
      </c>
      <c r="T49" s="26" t="n">
        <f aca="false">IF(AND(S49=1,DO49&gt;='1 Der Fonds'!$B$12),1,0)</f>
        <v>0</v>
      </c>
      <c r="U49" s="26" t="n">
        <f aca="false">IF(AND(T49=1,DT49&gt;='1 Der Fonds'!$B$12),1,0)</f>
        <v>0</v>
      </c>
      <c r="V49" s="26" t="n">
        <f aca="false">IF(AND(U49=1,DY49&gt;='1 Der Fonds'!$B$12),1,0)</f>
        <v>0</v>
      </c>
      <c r="W49" s="26" t="n">
        <f aca="false">IF(AND(V49=1,ED49&gt;='1 Der Fonds'!$B$12),1,0)</f>
        <v>0</v>
      </c>
      <c r="X49" s="26" t="n">
        <f aca="false">IF(AND(W49=1,EI49&gt;='1 Der Fonds'!$B$12),1,0)</f>
        <v>0</v>
      </c>
      <c r="Y49" s="26" t="n">
        <f aca="false">IF(AND(X49=1,EN49&gt;='1 Der Fonds'!$B$12),1,0)</f>
        <v>0</v>
      </c>
      <c r="Z49" s="26" t="n">
        <f aca="false">IF(AND(Y49=1,ES49&gt;='1 Der Fonds'!$B$12),1,0)</f>
        <v>0</v>
      </c>
      <c r="AD49" s="26" t="n">
        <f aca="false">$A$49+$B$49*'1 Der Fonds'!$B$19/12+$A$49*'1 Der Fonds'!$B$20/12-'1 Der Fonds'!$B$6*'1 Der Fonds'!$B$21/12-($B$49+$A$49-'1 Der Fonds'!$B$6)*'1 Der Fonds'!$B$22/12-$B$49*'1 Der Fonds'!$B$23/12</f>
        <v>45.298</v>
      </c>
      <c r="AE49" s="26" t="n">
        <f aca="false">($B$49+AD49-'1 Der Fonds'!$B$6)/'1 Der Fonds'!$B$8</f>
        <v>10.0206666666667</v>
      </c>
      <c r="AF49" s="26" t="n">
        <f aca="false">AD49+'1 Der Fonds'!$B$26-'2 Der Rueckgabebestand'!$C$5*AE49</f>
        <v>44.2897333333333</v>
      </c>
      <c r="AG49" s="26" t="n">
        <f aca="false">'1 Der Fonds'!$B$8+'1 Der Fonds'!$B$26/AE49-'2 Der Rueckgabebestand'!$C$5</f>
        <v>86.8993812786907</v>
      </c>
      <c r="AH49" s="26" t="n">
        <f aca="false">AF49/($B$49+AF49-'1 Der Fonds'!$B$6)</f>
        <v>0.0508615704089606</v>
      </c>
      <c r="AI49" s="26" t="n">
        <f aca="false">AF49+$B$49*'1 Der Fonds'!$B$19/12+AF49*'1 Der Fonds'!$B$20/12-'1 Der Fonds'!$B$6*'1 Der Fonds'!$B$21/12-($B$49+AF49-'1 Der Fonds'!$B$6)*'1 Der Fonds'!$B$22/12-$B$49*'1 Der Fonds'!$B$23/12</f>
        <v>46.0884901611111</v>
      </c>
      <c r="AJ49" s="26" t="n">
        <f aca="false">($B$49+AI49-'1 Der Fonds'!$B$6)/AG49</f>
        <v>10.0413659720163</v>
      </c>
      <c r="AK49" s="26" t="n">
        <f aca="false">AI49+'1 Der Fonds'!$B$26-'2 Der Rueckgabebestand'!$C$6*AJ49</f>
        <v>44.067807175103</v>
      </c>
      <c r="AL49" s="26" t="n">
        <f aca="false">AG49+'1 Der Fonds'!$B$26/AJ49-'2 Der Rueckgabebestand'!$C$6</f>
        <v>86.6981454118137</v>
      </c>
      <c r="AM49" s="26" t="n">
        <f aca="false">AK49/($B$49+AK49-'1 Der Fonds'!$B$6)</f>
        <v>0.0506196149362543</v>
      </c>
      <c r="AN49" s="26" t="n">
        <f aca="false">AK49+$B$49*'1 Der Fonds'!$B$19/12+AK49*'1 Der Fonds'!$B$20/12-'1 Der Fonds'!$B$6*'1 Der Fonds'!$B$21/12-($B$49+AK49-'1 Der Fonds'!$B$6)*'1 Der Fonds'!$B$22/12-$B$49*'1 Der Fonds'!$B$23/12</f>
        <v>45.8663513236458</v>
      </c>
      <c r="AO49" s="26" t="n">
        <f aca="false">($B$49+AN49-'1 Der Fonds'!$B$6)/AL49</f>
        <v>10.0621108696147</v>
      </c>
      <c r="AP49" s="26" t="n">
        <f aca="false">AN49+'1 Der Fonds'!$B$26-'2 Der Rueckgabebestand'!$C$7*AO49</f>
        <v>26.7297074104934</v>
      </c>
      <c r="AQ49" s="26" t="n">
        <f aca="false">AL49+'1 Der Fonds'!$B$26/AO49-'2 Der Rueckgabebestand'!$C$7</f>
        <v>84.7962935875667</v>
      </c>
      <c r="AR49" s="26" t="n">
        <f aca="false">AP49/($B$49+AP49-'1 Der Fonds'!$B$6)</f>
        <v>0.0313276801995288</v>
      </c>
      <c r="AS49" s="26" t="n">
        <f aca="false">AP49+$B$49*'1 Der Fonds'!$B$19/12+AP49*'1 Der Fonds'!$B$20/12-'1 Der Fonds'!$B$6*'1 Der Fonds'!$B$21/12-($B$49+AP49-'1 Der Fonds'!$B$6)*'1 Der Fonds'!$B$22/12-$B$49*'1 Der Fonds'!$B$23/12</f>
        <v>28.5116358800952</v>
      </c>
      <c r="AT49" s="26" t="n">
        <f aca="false">($B$49+AS49-'1 Der Fonds'!$B$6)/AQ49</f>
        <v>10.0831250955226</v>
      </c>
      <c r="AU49" s="26" t="n">
        <f aca="false">AS49+'1 Der Fonds'!$B$26-'2 Der Rueckgabebestand'!$C$8*AT49</f>
        <v>0.253948083975121</v>
      </c>
      <c r="AV49" s="26" t="n">
        <f aca="false">AQ49+'1 Der Fonds'!$B$26/AT49-'2 Der Rueckgabebestand'!$C$8</f>
        <v>81.9938203931532</v>
      </c>
      <c r="AW49" s="26" t="n">
        <f aca="false">AU49/($B$49+AU49-'1 Der Fonds'!$B$6)</f>
        <v>0.000307162831896543</v>
      </c>
      <c r="AX49" s="26" t="n">
        <f aca="false">AU49+$B$49*'1 Der Fonds'!$B$19/12+AU49*'1 Der Fonds'!$B$20/12-'1 Der Fonds'!$B$6*'1 Der Fonds'!$B$21/12-($B$49+AU49-'1 Der Fonds'!$B$6)*'1 Der Fonds'!$B$22/12-$B$49*'1 Der Fonds'!$B$23/12</f>
        <v>2.01050395088893</v>
      </c>
      <c r="AY49" s="26" t="n">
        <f aca="false">($B$49+AX49-'1 Der Fonds'!$B$6)/AV49</f>
        <v>10.1045481229958</v>
      </c>
      <c r="AZ49" s="26" t="n">
        <f aca="false">AX49+'1 Der Fonds'!$B$26-'2 Der Rueckgabebestand'!$C$9*AY49</f>
        <v>-21.2613211689001</v>
      </c>
      <c r="BA49" s="26" t="n">
        <f aca="false">AV49+'1 Der Fonds'!$B$26/AY49-'2 Der Rueckgabebestand'!$C$9</f>
        <v>79.6907164011174</v>
      </c>
      <c r="BB49" s="26" t="n">
        <f aca="false">AZ49/($B$49+AZ49-'1 Der Fonds'!$B$6)</f>
        <v>-0.0264037505001169</v>
      </c>
      <c r="BC49" s="26" t="n">
        <f aca="false">AZ49+$B$49*'1 Der Fonds'!$B$19/12+AZ49*'1 Der Fonds'!$B$20/12-'1 Der Fonds'!$B$6*'1 Der Fonds'!$B$21/12-($B$49+AZ49-'1 Der Fonds'!$B$6)*'1 Der Fonds'!$B$22/12-$B$49*'1 Der Fonds'!$B$23/12</f>
        <v>-19.525384101687</v>
      </c>
      <c r="BD49" s="26" t="n">
        <f aca="false">($B$49+BC49-'1 Der Fonds'!$B$6)/BA49</f>
        <v>10.1263315520526</v>
      </c>
      <c r="BE49" s="26" t="n">
        <f aca="false">BC49+'1 Der Fonds'!$B$26-'2 Der Rueckgabebestand'!$C$10*BD49</f>
        <v>-30.7022482745606</v>
      </c>
      <c r="BF49" s="26" t="n">
        <f aca="false">BA49+'1 Der Fonds'!$B$26/BD49-'2 Der Rueckgabebestand'!$C$10</f>
        <v>78.5869737362224</v>
      </c>
      <c r="BG49" s="26" t="n">
        <f aca="false">BE49/($B$49+BE49-'1 Der Fonds'!$B$6)</f>
        <v>-0.0385804662151814</v>
      </c>
      <c r="BH49" s="26" t="n">
        <f aca="false">BE49+$B$49*'1 Der Fonds'!$B$19/12+BE49*'1 Der Fonds'!$B$20/12-'1 Der Fonds'!$B$6*'1 Der Fonds'!$B$21/12-($B$49+BE49-'1 Der Fonds'!$B$6)*'1 Der Fonds'!$B$22/12-$B$49*'1 Der Fonds'!$B$23/12</f>
        <v>-28.9753587624904</v>
      </c>
      <c r="BI49" s="26" t="n">
        <f aca="false">($B$49+BH49-'1 Der Fonds'!$B$6)/BF49</f>
        <v>10.1483057982918</v>
      </c>
      <c r="BJ49" s="26" t="n">
        <f aca="false">BH49+'1 Der Fonds'!$B$26-'2 Der Rueckgabebestand'!$C$11*BI49</f>
        <v>-32.0643422414655</v>
      </c>
      <c r="BK49" s="26" t="n">
        <f aca="false">BF49+'1 Der Fonds'!$B$26/BI49-'2 Der Rueckgabebestand'!$C$11</f>
        <v>78.2825895818254</v>
      </c>
      <c r="BL49" s="26" t="n">
        <f aca="false">BJ49/($B$49+BJ49-'1 Der Fonds'!$B$6)</f>
        <v>-0.0403611569147508</v>
      </c>
      <c r="BM49" s="26" t="n">
        <f aca="false">BJ49+$B$49*'1 Der Fonds'!$B$19/12+BJ49*'1 Der Fonds'!$B$20/12-'1 Der Fonds'!$B$6*'1 Der Fonds'!$B$21/12-($B$49+BJ49-'1 Der Fonds'!$B$6)*'1 Der Fonds'!$B$22/12-$B$49*'1 Der Fonds'!$B$23/12</f>
        <v>-30.3387580694469</v>
      </c>
      <c r="BN49" s="26" t="n">
        <f aca="false">($B$49+BM49-'1 Der Fonds'!$B$6)/BK49</f>
        <v>10.170348811703</v>
      </c>
      <c r="BO49" s="26" t="n">
        <f aca="false">BM49+'1 Der Fonds'!$B$26-'2 Der Rueckgabebestand'!$C$12*BN49</f>
        <v>-32.4239324752984</v>
      </c>
      <c r="BP49" s="26" t="n">
        <f aca="false">BK49+'1 Der Fonds'!$B$26/BN49-'2 Der Rueckgabebestand'!$C$12</f>
        <v>78.0775647154755</v>
      </c>
      <c r="BQ49" s="26" t="n">
        <f aca="false">BO49/($B$49+BO49-'1 Der Fonds'!$B$6)</f>
        <v>-0.0408322751450884</v>
      </c>
      <c r="BR49" s="26" t="n">
        <f aca="false">BO49+$B$49*'1 Der Fonds'!$B$19/12+BO49*'1 Der Fonds'!$B$20/12-'1 Der Fonds'!$B$6*'1 Der Fonds'!$B$21/12-($B$49+BO49-'1 Der Fonds'!$B$6)*'1 Der Fonds'!$B$22/12-$B$49*'1 Der Fonds'!$B$23/12</f>
        <v>-30.6986929105872</v>
      </c>
      <c r="BS49" s="26" t="n">
        <f aca="false">($B$49+BR49-'1 Der Fonds'!$B$6)/BP49</f>
        <v>10.1924452944891</v>
      </c>
      <c r="BT49" s="26" t="n">
        <f aca="false">BR49+'1 Der Fonds'!$B$26-'2 Der Rueckgabebestand'!$C$13*BS49</f>
        <v>-32.2852932931073</v>
      </c>
      <c r="BU49" s="26" t="n">
        <f aca="false">BP49+'1 Der Fonds'!$B$26/BS49-'2 Der Rueckgabebestand'!$C$13</f>
        <v>77.9219003644116</v>
      </c>
      <c r="BV49" s="26" t="n">
        <f aca="false">BT49/($B$49+BT49-'1 Der Fonds'!$B$6)</f>
        <v>-0.0406505860700742</v>
      </c>
      <c r="BW49" s="26" t="n">
        <f aca="false">BT49+$B$49*'1 Der Fonds'!$B$19/12+BT49*'1 Der Fonds'!$B$20/12-'1 Der Fonds'!$B$6*'1 Der Fonds'!$B$21/12-($B$49+BT49-'1 Der Fonds'!$B$6)*'1 Der Fonds'!$B$22/12-$B$49*'1 Der Fonds'!$B$23/12</f>
        <v>-30.5599208658465</v>
      </c>
      <c r="BX49" s="26" t="n">
        <f aca="false">($B$49+BW49-'1 Der Fonds'!$B$6)/BU49</f>
        <v>10.214587624427</v>
      </c>
      <c r="BY49" s="26" t="n">
        <f aca="false">BW49+'1 Der Fonds'!$B$26-'2 Der Rueckgabebestand'!$C$14*BX49</f>
        <v>-31.6457559156173</v>
      </c>
      <c r="BZ49" s="26" t="n">
        <f aca="false">BU49+'1 Der Fonds'!$B$26/BX49-'2 Der Rueckgabebestand'!$C$14</f>
        <v>77.8155979771107</v>
      </c>
      <c r="CA49" s="26" t="n">
        <f aca="false">BY49/($B$49+BY49-'1 Der Fonds'!$B$6)</f>
        <v>-0.0398132816816888</v>
      </c>
      <c r="CB49" s="26" t="n">
        <f aca="false">BY49+$B$49*'1 Der Fonds'!$B$19/12+BY49*'1 Der Fonds'!$B$20/12-'1 Der Fonds'!$B$6*'1 Der Fonds'!$B$21/12-($B$49+BY49-'1 Der Fonds'!$B$6)*'1 Der Fonds'!$B$22/12-$B$49*'1 Der Fonds'!$B$23/12</f>
        <v>-29.9197705983698</v>
      </c>
      <c r="CC49" s="26" t="n">
        <f aca="false">($B$49+CB49-'1 Der Fonds'!$B$6)/BZ49</f>
        <v>10.236768078759</v>
      </c>
      <c r="CD49" s="26" t="n">
        <f aca="false">CB49+'1 Der Fonds'!$B$26-'2 Der Rueckgabebestand'!$C$15*CC49</f>
        <v>-31.0144778298734</v>
      </c>
      <c r="CE49" s="26" t="n">
        <f aca="false">BZ49+'1 Der Fonds'!$B$26/CC49-'2 Der Rueckgabebestand'!$C$15</f>
        <v>77.7086592223122</v>
      </c>
      <c r="CF49" s="26" t="n">
        <f aca="false">CD49/($B$49+CD49-'1 Der Fonds'!$B$6)</f>
        <v>-0.038988110990712</v>
      </c>
      <c r="CG49" s="26" t="n">
        <f aca="false">CD49+$B$49*'1 Der Fonds'!$B$19/12+CD49*'1 Der Fonds'!$B$20/12-'1 Der Fonds'!$B$6*'1 Der Fonds'!$B$21/12-($B$49+CD49-'1 Der Fonds'!$B$6)*'1 Der Fonds'!$B$22/12-$B$49*'1 Der Fonds'!$B$23/12</f>
        <v>-29.2878875377937</v>
      </c>
      <c r="CH49" s="26" t="n">
        <f aca="false">($B$49+CG49-'1 Der Fonds'!$B$6)/CE49</f>
        <v>10.2589868418847</v>
      </c>
      <c r="CI49" s="26" t="n">
        <f aca="false">CG49+'1 Der Fonds'!$B$26-'2 Der Rueckgabebestand'!$C$16*CH49</f>
        <v>-31.4173809587361</v>
      </c>
      <c r="CJ49" s="26" t="n">
        <f aca="false">CE49+'1 Der Fonds'!$B$26/CH49-'2 Der Rueckgabebestand'!$C$16</f>
        <v>77.5010857597703</v>
      </c>
      <c r="CK49" s="26" t="n">
        <f aca="false">CI49/($B$49+CI49-'1 Der Fonds'!$B$6)</f>
        <v>-0.0395146116973606</v>
      </c>
      <c r="CL49" s="26" t="n">
        <f aca="false">$A$49+$B$49*'1 Der Fonds'!$B$19/12+$A$49*'1 Der Fonds'!$B$20/12-'1 Der Fonds'!$B$6*'1 Der Fonds'!$B$21/12-($B$49+$A$49-'1 Der Fonds'!$B$6)*'1 Der Fonds'!$B$22/12-$B$49*'1 Der Fonds'!$B$23/12</f>
        <v>45.298</v>
      </c>
      <c r="CM49" s="26" t="n">
        <f aca="false">($B$49+CL49-'1 Der Fonds'!$B$6)/'1 Der Fonds'!$B$8</f>
        <v>10.0206666666667</v>
      </c>
      <c r="CN49" s="26" t="n">
        <f aca="false">CL49+0-'2 Der Rueckgabebestand'!$C$5*CM49</f>
        <v>41.2897333333333</v>
      </c>
      <c r="CO49" s="26" t="n">
        <f aca="false">'1 Der Fonds'!$B$8+0/CM49-'2 Der Rueckgabebestand'!$C$5</f>
        <v>86.6</v>
      </c>
      <c r="CP49" s="26" t="n">
        <f aca="false">CN49/($B$49+CN49-'1 Der Fonds'!$B$6)</f>
        <v>0.0475803431952717</v>
      </c>
      <c r="CQ49" s="26" t="n">
        <f aca="false">CN49+$B$49*'1 Der Fonds'!$B$19/12+CN49*'1 Der Fonds'!$B$20/12-'1 Der Fonds'!$B$6*'1 Der Fonds'!$B$21/12-($B$49+CN49-'1 Der Fonds'!$B$6)*'1 Der Fonds'!$B$22/12-$B$49*'1 Der Fonds'!$B$23/12</f>
        <v>43.0856151611111</v>
      </c>
      <c r="CR49" s="26" t="n">
        <f aca="false">($B$49+CQ49-'1 Der Fonds'!$B$6)/CO49</f>
        <v>10.0414043321144</v>
      </c>
      <c r="CS49" s="26" t="n">
        <f aca="false">CQ49+0-'2 Der Rueckgabebestand'!$C$6*CR49</f>
        <v>38.0649129950539</v>
      </c>
      <c r="CT49" s="26" t="n">
        <f aca="false">CO49+0/CR49-'2 Der Rueckgabebestand'!$C$6</f>
        <v>86.1</v>
      </c>
      <c r="CU49" s="26" t="n">
        <f aca="false">CS49/($B$49+CS49-'1 Der Fonds'!$B$6)</f>
        <v>0.0440278253522783</v>
      </c>
      <c r="CV49" s="26" t="n">
        <f aca="false">CS49+$B$49*'1 Der Fonds'!$B$19/12+CS49*'1 Der Fonds'!$B$20/12-'1 Der Fonds'!$B$6*'1 Der Fonds'!$B$21/12-($B$49+CS49-'1 Der Fonds'!$B$6)*'1 Der Fonds'!$B$22/12-$B$49*'1 Der Fonds'!$B$23/12</f>
        <v>39.8577043700075</v>
      </c>
      <c r="CW49" s="26" t="n">
        <f aca="false">($B$49+CV49-'1 Der Fonds'!$B$6)/CT49</f>
        <v>10.0622265315913</v>
      </c>
      <c r="CX49" s="26" t="n">
        <f aca="false">CV49+0-'2 Der Rueckgabebestand'!$C$7*CW49</f>
        <v>17.7208060005067</v>
      </c>
      <c r="CY49" s="26" t="n">
        <f aca="false">CT49+0/CW49-'2 Der Rueckgabebestand'!$C$7</f>
        <v>83.9</v>
      </c>
      <c r="CZ49" s="26" t="n">
        <f aca="false">CX49/($B$49+CX49-'1 Der Fonds'!$B$6)</f>
        <v>0.0209907240789989</v>
      </c>
      <c r="DA49" s="26" t="n">
        <f aca="false">CX49+$B$49*'1 Der Fonds'!$B$19/12+CX49*'1 Der Fonds'!$B$20/12-'1 Der Fonds'!$B$6*'1 Der Fonds'!$B$21/12-($B$49+CX49-'1 Der Fonds'!$B$6)*'1 Der Fonds'!$B$22/12-$B$49*'1 Der Fonds'!$B$23/12</f>
        <v>19.4941009395905</v>
      </c>
      <c r="DB49" s="26" t="n">
        <f aca="false">($B$49+DA49-'1 Der Fonds'!$B$6)/CY49</f>
        <v>10.0833623473134</v>
      </c>
      <c r="DC49" s="26" t="n">
        <f aca="false">DA49+0-'2 Der Rueckgabebestand'!$C$8*DB49</f>
        <v>-11.7643223370809</v>
      </c>
      <c r="DD49" s="26" t="n">
        <f aca="false">CY49+0/DB49-'2 Der Rueckgabebestand'!$C$8</f>
        <v>80.8</v>
      </c>
      <c r="DE49" s="26" t="n">
        <f aca="false">DC49/($B$49+DC49-'1 Der Fonds'!$B$6)</f>
        <v>-0.0144394343584253</v>
      </c>
      <c r="DF49" s="26" t="n">
        <f aca="false">DC49+$B$49*'1 Der Fonds'!$B$19/12+DC49*'1 Der Fonds'!$B$20/12-'1 Der Fonds'!$B$6*'1 Der Fonds'!$B$21/12-($B$49+DC49-'1 Der Fonds'!$B$6)*'1 Der Fonds'!$B$22/12-$B$49*'1 Der Fonds'!$B$23/12</f>
        <v>-10.0192839793206</v>
      </c>
      <c r="DG49" s="26" t="n">
        <f aca="false">($B$49+DF49-'1 Der Fonds'!$B$6)/DD49</f>
        <v>10.1049593566916</v>
      </c>
      <c r="DH49" s="26" t="n">
        <f aca="false">DF49+0-'2 Der Rueckgabebestand'!$C$9*DG49</f>
        <v>-36.2921783067187</v>
      </c>
      <c r="DI49" s="26" t="n">
        <f aca="false">DD49+0/DG49-'2 Der Rueckgabebestand'!$C$9</f>
        <v>78.2</v>
      </c>
      <c r="DJ49" s="26" t="n">
        <f aca="false">DH49/($B$49+DH49-'1 Der Fonds'!$B$6)</f>
        <v>-0.0459273843037275</v>
      </c>
      <c r="DK49" s="26" t="n">
        <f aca="false">DH49+$B$49*'1 Der Fonds'!$B$19/12+DH49*'1 Der Fonds'!$B$20/12-'1 Der Fonds'!$B$6*'1 Der Fonds'!$B$21/12-($B$49+DH49-'1 Der Fonds'!$B$6)*'1 Der Fonds'!$B$22/12-$B$49*'1 Der Fonds'!$B$23/12</f>
        <v>-34.5706458109293</v>
      </c>
      <c r="DL49" s="26" t="n">
        <f aca="false">($B$49+DK49-'1 Der Fonds'!$B$6)/DI49</f>
        <v>10.1269738387349</v>
      </c>
      <c r="DM49" s="26" t="n">
        <f aca="false">DK49+0-'2 Der Rueckgabebestand'!$C$10*DL49</f>
        <v>-48.7484091851582</v>
      </c>
      <c r="DN49" s="26" t="n">
        <f aca="false">DI49+0/DL49-'2 Der Rueckgabebestand'!$C$10</f>
        <v>76.8</v>
      </c>
      <c r="DO49" s="26" t="n">
        <f aca="false">DM49/($B$49+DM49-'1 Der Fonds'!$B$6)</f>
        <v>-0.0626786364192261</v>
      </c>
      <c r="DP49" s="26" t="n">
        <f aca="false">DM49+$B$49*'1 Der Fonds'!$B$19/12+DM49*'1 Der Fonds'!$B$20/12-'1 Der Fonds'!$B$6*'1 Der Fonds'!$B$21/12-($B$49+DM49-'1 Der Fonds'!$B$6)*'1 Der Fonds'!$B$22/12-$B$49*'1 Der Fonds'!$B$23/12</f>
        <v>-47.0388139106273</v>
      </c>
      <c r="DQ49" s="26" t="n">
        <f aca="false">($B$49+DP49-'1 Der Fonds'!$B$6)/DN49</f>
        <v>10.149234193872</v>
      </c>
      <c r="DR49" s="26" t="n">
        <f aca="false">DP49+0-'2 Der Rueckgabebestand'!$C$11*DQ49</f>
        <v>-53.1283544269505</v>
      </c>
      <c r="DS49" s="26" t="n">
        <f aca="false">DN49+0/DQ49-'2 Der Rueckgabebestand'!$C$11</f>
        <v>76.2</v>
      </c>
      <c r="DT49" s="26" t="n">
        <f aca="false">DR49/($B$49+DR49-'1 Der Fonds'!$B$6)</f>
        <v>-0.0686970549425609</v>
      </c>
      <c r="DU49" s="26" t="n">
        <f aca="false">DR49+$B$49*'1 Der Fonds'!$B$19/12+DR49*'1 Der Fonds'!$B$20/12-'1 Der Fonds'!$B$6*'1 Der Fonds'!$B$21/12-($B$49+DR49-'1 Der Fonds'!$B$6)*'1 Der Fonds'!$B$22/12-$B$49*'1 Der Fonds'!$B$23/12</f>
        <v>-51.422956599943</v>
      </c>
      <c r="DV49" s="26" t="n">
        <f aca="false">($B$49+DU49-'1 Der Fonds'!$B$6)/DS49</f>
        <v>10.1716147427829</v>
      </c>
      <c r="DW49" s="26" t="n">
        <f aca="false">DU49+0-'2 Der Rueckgabebestand'!$C$12*DV49</f>
        <v>-56.5087639713345</v>
      </c>
      <c r="DX49" s="26" t="n">
        <f aca="false">DS49+0/DV49-'2 Der Rueckgabebestand'!$C$12</f>
        <v>75.7</v>
      </c>
      <c r="DY49" s="26" t="n">
        <f aca="false">DW49/($B$49+DW49-'1 Der Fonds'!$B$6)</f>
        <v>-0.0733888404532837</v>
      </c>
      <c r="DZ49" s="26" t="n">
        <f aca="false">DW49+$B$49*'1 Der Fonds'!$B$19/12+DW49*'1 Der Fonds'!$B$20/12-'1 Der Fonds'!$B$6*'1 Der Fonds'!$B$21/12-($B$49+DW49-'1 Der Fonds'!$B$6)*'1 Der Fonds'!$B$22/12-$B$49*'1 Der Fonds'!$B$23/12</f>
        <v>-54.8066057034737</v>
      </c>
      <c r="EA49" s="26" t="n">
        <f aca="false">($B$49+DZ49-'1 Der Fonds'!$B$6)/DX49</f>
        <v>10.1941003209581</v>
      </c>
      <c r="EB49" s="26" t="n">
        <f aca="false">DZ49+0-'2 Der Rueckgabebestand'!$C$13*EA49</f>
        <v>-59.3939508479048</v>
      </c>
      <c r="EC49" s="26" t="n">
        <f aca="false">DX49+0/EA49-'2 Der Rueckgabebestand'!$C$13</f>
        <v>75.25</v>
      </c>
      <c r="ED49" s="26" t="n">
        <f aca="false">EB49/($B$49+EB49-'1 Der Fonds'!$B$6)</f>
        <v>-0.0774259972445201</v>
      </c>
      <c r="EE49" s="26" t="n">
        <f aca="false">EB49+$B$49*'1 Der Fonds'!$B$19/12+EB49*'1 Der Fonds'!$B$20/12-'1 Der Fonds'!$B$6*'1 Der Fonds'!$B$21/12-($B$49+EB49-'1 Der Fonds'!$B$6)*'1 Der Fonds'!$B$22/12-$B$49*'1 Der Fonds'!$B$23/12</f>
        <v>-57.6945575508007</v>
      </c>
      <c r="EF49" s="26" t="n">
        <f aca="false">($B$49+EE49-'1 Der Fonds'!$B$6)/EC49</f>
        <v>10.2166836205874</v>
      </c>
      <c r="EG49" s="26" t="n">
        <f aca="false">EE49+0-'2 Der Rueckgabebestand'!$C$14*EF49</f>
        <v>-61.7812309990357</v>
      </c>
      <c r="EH49" s="26" t="n">
        <f aca="false">EC49+0/EF49-'2 Der Rueckgabebestand'!$C$14</f>
        <v>74.85</v>
      </c>
      <c r="EI49" s="26" t="n">
        <f aca="false">EG49/($B$49+EG49-'1 Der Fonds'!$B$6)</f>
        <v>-0.0807894790914407</v>
      </c>
      <c r="EJ49" s="26" t="n">
        <f aca="false">EG49+$B$49*'1 Der Fonds'!$B$19/12+EG49*'1 Der Fonds'!$B$20/12-'1 Der Fonds'!$B$6*'1 Der Fonds'!$B$21/12-($B$49+EG49-'1 Der Fonds'!$B$6)*'1 Der Fonds'!$B$22/12-$B$49*'1 Der Fonds'!$B$23/12</f>
        <v>-60.0841255120764</v>
      </c>
      <c r="EK49" s="26" t="n">
        <f aca="false">($B$49+EJ49-'1 Der Fonds'!$B$6)/EH49</f>
        <v>10.2393570405868</v>
      </c>
      <c r="EL49" s="26" t="n">
        <f aca="false">EJ49+0-'2 Der Rueckgabebestand'!$C$15*EK49</f>
        <v>-64.1798683283111</v>
      </c>
      <c r="EM49" s="26" t="n">
        <f aca="false">EH49+0/EK49-'2 Der Rueckgabebestand'!$C$15</f>
        <v>74.45</v>
      </c>
      <c r="EN49" s="26" t="n">
        <f aca="false">EL49/($B$49+EL49-'1 Der Fonds'!$B$6)</f>
        <v>-0.084190178983692</v>
      </c>
      <c r="EO49" s="26" t="n">
        <f aca="false">EL49+$B$49*'1 Der Fonds'!$B$19/12+EL49*'1 Der Fonds'!$B$20/12-'1 Der Fonds'!$B$6*'1 Der Fonds'!$B$21/12-($B$49+EL49-'1 Der Fonds'!$B$6)*'1 Der Fonds'!$B$22/12-$B$49*'1 Der Fonds'!$B$23/12</f>
        <v>-62.4850615354591</v>
      </c>
      <c r="EP49" s="26" t="n">
        <f aca="false">($B$49+EO49-'1 Der Fonds'!$B$6)/EM49</f>
        <v>10.2621214031503</v>
      </c>
      <c r="EQ49" s="26" t="n">
        <f aca="false">EO49+0-'2 Der Rueckgabebestand'!$C$16*EP49</f>
        <v>-67.6161222370342</v>
      </c>
      <c r="ER49" s="26" t="n">
        <f aca="false">EM49+0/EP49-'2 Der Rueckgabebestand'!$C$16</f>
        <v>73.95</v>
      </c>
      <c r="ES49" s="26" t="n">
        <f aca="false">EQ49/($B$49+EQ49-'1 Der Fonds'!$B$6)</f>
        <v>-0.0890994317027168</v>
      </c>
      <c r="ET49" s="14" t="n">
        <f aca="false">IF(C49=1,$A$49,1000000)</f>
        <v>43.5</v>
      </c>
      <c r="EU49" s="14" t="n">
        <f aca="false">IF(D49=1,$A$49,1000000)</f>
        <v>43.5</v>
      </c>
      <c r="EV49" s="26" t="n">
        <f aca="false">IF(E49=1,$A$49,1000000)</f>
        <v>1000000</v>
      </c>
      <c r="EW49" s="26" t="n">
        <f aca="false">IF(F49=1,$A$49,1000000)</f>
        <v>1000000</v>
      </c>
      <c r="EX49" s="26" t="n">
        <f aca="false">IF(G49=1,$A$49,1000000)</f>
        <v>1000000</v>
      </c>
      <c r="EY49" s="26" t="n">
        <f aca="false">IF(H49=1,$A$49,1000000)</f>
        <v>1000000</v>
      </c>
      <c r="EZ49" s="26" t="n">
        <f aca="false">IF(I49=1,$A$49,1000000)</f>
        <v>1000000</v>
      </c>
      <c r="FA49" s="26" t="n">
        <f aca="false">IF(J49=1,$A$49,1000000)</f>
        <v>1000000</v>
      </c>
      <c r="FB49" s="26" t="n">
        <f aca="false">IF(K49=1,$A$49,1000000)</f>
        <v>1000000</v>
      </c>
      <c r="FC49" s="26" t="n">
        <f aca="false">IF(L49=1,$A$49,1000000)</f>
        <v>1000000</v>
      </c>
      <c r="FD49" s="26" t="n">
        <f aca="false">IF(M49=1,$A$49,1000000)</f>
        <v>1000000</v>
      </c>
      <c r="FE49" s="26" t="n">
        <f aca="false">IF(N49=1,$A$49,1000000)</f>
        <v>1000000</v>
      </c>
      <c r="FF49" s="26" t="n">
        <f aca="false">IF(O49=1,$A$49,1000000)</f>
        <v>1000000</v>
      </c>
      <c r="FG49" s="26" t="n">
        <f aca="false">IF(P49=1,$A$49,1000000)</f>
        <v>1000000</v>
      </c>
      <c r="FH49" s="26" t="n">
        <f aca="false">IF(Q49=1,$A$49,1000000)</f>
        <v>1000000</v>
      </c>
      <c r="FI49" s="26" t="n">
        <f aca="false">IF(R49=1,$A$49,1000000)</f>
        <v>1000000</v>
      </c>
      <c r="FJ49" s="26" t="n">
        <f aca="false">IF(S49=1,$A$49,1000000)</f>
        <v>1000000</v>
      </c>
      <c r="FK49" s="26" t="n">
        <f aca="false">IF(T49=1,$A$49,1000000)</f>
        <v>1000000</v>
      </c>
      <c r="FL49" s="26" t="n">
        <f aca="false">IF(U49=1,$A$49,1000000)</f>
        <v>1000000</v>
      </c>
      <c r="FM49" s="26" t="n">
        <f aca="false">IF(V49=1,$A$49,1000000)</f>
        <v>1000000</v>
      </c>
      <c r="FN49" s="26" t="n">
        <f aca="false">IF(W49=1,$A$49,1000000)</f>
        <v>1000000</v>
      </c>
      <c r="FO49" s="26" t="n">
        <f aca="false">IF(X49=1,$A$49,1000000)</f>
        <v>1000000</v>
      </c>
      <c r="FP49" s="26" t="n">
        <f aca="false">IF(Y49=1,$A$49,1000000)</f>
        <v>1000000</v>
      </c>
      <c r="FQ49" s="26" t="n">
        <f aca="false">IF(Z49=1,$A$49,1000000)</f>
        <v>1000000</v>
      </c>
    </row>
    <row r="50" customFormat="false" ht="15" hidden="false" customHeight="false" outlineLevel="0" collapsed="false">
      <c r="A50" s="14" t="n">
        <f aca="false">A49+$B$38</f>
        <v>44</v>
      </c>
      <c r="B50" s="14" t="n">
        <f aca="false">'1 Der Fonds'!$B$36-A50</f>
        <v>1076</v>
      </c>
      <c r="C50" s="26" t="n">
        <f aca="false">IF(AH50&gt;='1 Der Fonds'!$B$12,1,0)</f>
        <v>1</v>
      </c>
      <c r="D50" s="26" t="n">
        <f aca="false">IF(AND(C50=1,AM50&gt;='1 Der Fonds'!$B$12),1,0)</f>
        <v>1</v>
      </c>
      <c r="E50" s="26" t="n">
        <f aca="false">IF(AND(D50=1,AR50&gt;='1 Der Fonds'!$B$12),1,0)</f>
        <v>0</v>
      </c>
      <c r="F50" s="26" t="n">
        <f aca="false">IF(AND(E50=1,AW50&gt;='1 Der Fonds'!$B$12),1,0)</f>
        <v>0</v>
      </c>
      <c r="G50" s="26" t="n">
        <f aca="false">IF(AND(F50=1,BB50&gt;='1 Der Fonds'!$B$12),1,0)</f>
        <v>0</v>
      </c>
      <c r="H50" s="26" t="n">
        <f aca="false">IF(AND(G50=1,BG50&gt;='1 Der Fonds'!$B$12),1,0)</f>
        <v>0</v>
      </c>
      <c r="I50" s="26" t="n">
        <f aca="false">IF(AND(H50=1,BL50&gt;='1 Der Fonds'!$B$12),1,0)</f>
        <v>0</v>
      </c>
      <c r="J50" s="26" t="n">
        <f aca="false">IF(AND(I50=1,BQ50&gt;='1 Der Fonds'!$B$12),1,0)</f>
        <v>0</v>
      </c>
      <c r="K50" s="26" t="n">
        <f aca="false">IF(AND(J50=1,BV50&gt;='1 Der Fonds'!$B$12),1,0)</f>
        <v>0</v>
      </c>
      <c r="L50" s="26" t="n">
        <f aca="false">IF(AND(K50=1,CA50&gt;='1 Der Fonds'!$B$12),1,0)</f>
        <v>0</v>
      </c>
      <c r="M50" s="26" t="n">
        <f aca="false">IF(AND(L50=1,CF50&gt;='1 Der Fonds'!$B$12),1,0)</f>
        <v>0</v>
      </c>
      <c r="N50" s="26" t="n">
        <f aca="false">IF(AND(M50=1,CK50&gt;='1 Der Fonds'!$B$12),1,0)</f>
        <v>0</v>
      </c>
      <c r="O50" s="26" t="n">
        <f aca="false">IF(CP50&gt;='1 Der Fonds'!$B$12,1,0)</f>
        <v>0</v>
      </c>
      <c r="P50" s="26" t="n">
        <f aca="false">IF(AND(O50=1,CU50&gt;='1 Der Fonds'!$B$12),1,0)</f>
        <v>0</v>
      </c>
      <c r="Q50" s="26" t="n">
        <f aca="false">IF(AND(P50=1,CZ50&gt;='1 Der Fonds'!$B$12),1,0)</f>
        <v>0</v>
      </c>
      <c r="R50" s="26" t="n">
        <f aca="false">IF(AND(Q50=1,DE50&gt;='1 Der Fonds'!$B$12),1,0)</f>
        <v>0</v>
      </c>
      <c r="S50" s="26" t="n">
        <f aca="false">IF(AND(R50=1,DJ50&gt;='1 Der Fonds'!$B$12),1,0)</f>
        <v>0</v>
      </c>
      <c r="T50" s="26" t="n">
        <f aca="false">IF(AND(S50=1,DO50&gt;='1 Der Fonds'!$B$12),1,0)</f>
        <v>0</v>
      </c>
      <c r="U50" s="26" t="n">
        <f aca="false">IF(AND(T50=1,DT50&gt;='1 Der Fonds'!$B$12),1,0)</f>
        <v>0</v>
      </c>
      <c r="V50" s="26" t="n">
        <f aca="false">IF(AND(U50=1,DY50&gt;='1 Der Fonds'!$B$12),1,0)</f>
        <v>0</v>
      </c>
      <c r="W50" s="26" t="n">
        <f aca="false">IF(AND(V50=1,ED50&gt;='1 Der Fonds'!$B$12),1,0)</f>
        <v>0</v>
      </c>
      <c r="X50" s="26" t="n">
        <f aca="false">IF(AND(W50=1,EI50&gt;='1 Der Fonds'!$B$12),1,0)</f>
        <v>0</v>
      </c>
      <c r="Y50" s="26" t="n">
        <f aca="false">IF(AND(X50=1,EN50&gt;='1 Der Fonds'!$B$12),1,0)</f>
        <v>0</v>
      </c>
      <c r="Z50" s="26" t="n">
        <f aca="false">IF(AND(Y50=1,ES50&gt;='1 Der Fonds'!$B$12),1,0)</f>
        <v>0</v>
      </c>
      <c r="AD50" s="26" t="n">
        <f aca="false">$A$50+$B$50*'1 Der Fonds'!$B$19/12+$A$50*'1 Der Fonds'!$B$20/12-'1 Der Fonds'!$B$6*'1 Der Fonds'!$B$21/12-($B$50+$A$50-'1 Der Fonds'!$B$6)*'1 Der Fonds'!$B$22/12-$B$50*'1 Der Fonds'!$B$23/12</f>
        <v>45.7974166666667</v>
      </c>
      <c r="AE50" s="26" t="n">
        <f aca="false">($B$50+AD50-'1 Der Fonds'!$B$6)/'1 Der Fonds'!$B$8</f>
        <v>10.0206599616858</v>
      </c>
      <c r="AF50" s="26" t="n">
        <f aca="false">AD50+'1 Der Fonds'!$B$26-'2 Der Rueckgabebestand'!$C$5*AE50</f>
        <v>44.7891526819923</v>
      </c>
      <c r="AG50" s="26" t="n">
        <f aca="false">'1 Der Fonds'!$B$8+'1 Der Fonds'!$B$26/AE50-'2 Der Rueckgabebestand'!$C$5</f>
        <v>86.8993814790114</v>
      </c>
      <c r="AH50" s="26" t="n">
        <f aca="false">AF50/($B$50+AF50-'1 Der Fonds'!$B$6)</f>
        <v>0.0514351293238365</v>
      </c>
      <c r="AI50" s="26" t="n">
        <f aca="false">AF50+$B$50*'1 Der Fonds'!$B$19/12+AF50*'1 Der Fonds'!$B$20/12-'1 Der Fonds'!$B$6*'1 Der Fonds'!$B$21/12-($B$50+AF50-'1 Der Fonds'!$B$6)*'1 Der Fonds'!$B$22/12-$B$50*'1 Der Fonds'!$B$23/12</f>
        <v>46.5873256199792</v>
      </c>
      <c r="AJ50" s="26" t="n">
        <f aca="false">($B$50+AI50-'1 Der Fonds'!$B$6)/AG50</f>
        <v>10.0413525478399</v>
      </c>
      <c r="AK50" s="26" t="n">
        <f aca="false">AI50+'1 Der Fonds'!$B$26-'2 Der Rueckgabebestand'!$C$6*AJ50</f>
        <v>44.5666493460593</v>
      </c>
      <c r="AL50" s="26" t="n">
        <f aca="false">AG50+'1 Der Fonds'!$B$26/AJ50-'2 Der Rueckgabebestand'!$C$6</f>
        <v>86.6981460115489</v>
      </c>
      <c r="AM50" s="26" t="n">
        <f aca="false">AK50/($B$50+AK50-'1 Der Fonds'!$B$6)</f>
        <v>0.0511926908520287</v>
      </c>
      <c r="AN50" s="26" t="n">
        <f aca="false">AK50+$B$50*'1 Der Fonds'!$B$19/12+AK50*'1 Der Fonds'!$B$20/12-'1 Der Fonds'!$B$6*'1 Der Fonds'!$B$21/12-($B$50+AK50-'1 Der Fonds'!$B$6)*'1 Der Fonds'!$B$22/12-$B$50*'1 Der Fonds'!$B$23/12</f>
        <v>46.3646090516826</v>
      </c>
      <c r="AO50" s="26" t="n">
        <f aca="false">($B$50+AN50-'1 Der Fonds'!$B$6)/AL50</f>
        <v>10.0620907041712</v>
      </c>
      <c r="AP50" s="26" t="n">
        <f aca="false">AN50+'1 Der Fonds'!$B$26-'2 Der Rueckgabebestand'!$C$7*AO50</f>
        <v>27.228009502506</v>
      </c>
      <c r="AQ50" s="26" t="n">
        <f aca="false">AL50+'1 Der Fonds'!$B$26/AO50-'2 Der Rueckgabebestand'!$C$7</f>
        <v>84.7962947848209</v>
      </c>
      <c r="AR50" s="26" t="n">
        <f aca="false">AP50/($B$50+AP50-'1 Der Fonds'!$B$6)</f>
        <v>0.0319117623885577</v>
      </c>
      <c r="AS50" s="26" t="n">
        <f aca="false">AP50+$B$50*'1 Der Fonds'!$B$19/12+AP50*'1 Der Fonds'!$B$20/12-'1 Der Fonds'!$B$6*'1 Der Fonds'!$B$21/12-($B$50+AP50-'1 Der Fonds'!$B$6)*'1 Der Fonds'!$B$22/12-$B$50*'1 Der Fonds'!$B$23/12</f>
        <v>29.0093530116126</v>
      </c>
      <c r="AT50" s="26" t="n">
        <f aca="false">($B$50+AS50-'1 Der Fonds'!$B$6)/AQ50</f>
        <v>10.0830980313619</v>
      </c>
      <c r="AU50" s="26" t="n">
        <f aca="false">AS50+'1 Der Fonds'!$B$26-'2 Der Rueckgabebestand'!$C$8*AT50</f>
        <v>0.751749114390616</v>
      </c>
      <c r="AV50" s="26" t="n">
        <f aca="false">AQ50+'1 Der Fonds'!$B$26/AT50-'2 Der Rueckgabebestand'!$C$8</f>
        <v>81.9938223890026</v>
      </c>
      <c r="AW50" s="26" t="n">
        <f aca="false">AU50/($B$50+AU50-'1 Der Fonds'!$B$6)</f>
        <v>0.00090928034345967</v>
      </c>
      <c r="AX50" s="26" t="n">
        <f aca="false">AU50+$B$50*'1 Der Fonds'!$B$19/12+AU50*'1 Der Fonds'!$B$20/12-'1 Der Fonds'!$B$6*'1 Der Fonds'!$B$21/12-($B$50+AU50-'1 Der Fonds'!$B$6)*'1 Der Fonds'!$B$22/12-$B$50*'1 Der Fonds'!$B$23/12</f>
        <v>2.50771954062524</v>
      </c>
      <c r="AY50" s="26" t="n">
        <f aca="false">($B$50+AX50-'1 Der Fonds'!$B$6)/AV50</f>
        <v>10.1045139182552</v>
      </c>
      <c r="AZ50" s="26" t="n">
        <f aca="false">AX50+'1 Der Fonds'!$B$26-'2 Der Rueckgabebestand'!$C$9*AY50</f>
        <v>-20.7640166468384</v>
      </c>
      <c r="BA50" s="26" t="n">
        <f aca="false">AV50+'1 Der Fonds'!$B$26/AY50-'2 Der Rueckgabebestand'!$C$9</f>
        <v>79.6907194019881</v>
      </c>
      <c r="BB50" s="26" t="n">
        <f aca="false">AZ50/($B$50+AZ50-'1 Der Fonds'!$B$6)</f>
        <v>-0.0257862503366689</v>
      </c>
      <c r="BC50" s="26" t="n">
        <f aca="false">AZ50+$B$50*'1 Der Fonds'!$B$19/12+AZ50*'1 Der Fonds'!$B$20/12-'1 Der Fonds'!$B$6*'1 Der Fonds'!$B$21/12-($B$50+AZ50-'1 Der Fonds'!$B$6)*'1 Der Fonds'!$B$22/12-$B$50*'1 Der Fonds'!$B$23/12</f>
        <v>-19.028665496125</v>
      </c>
      <c r="BD50" s="26" t="n">
        <f aca="false">($B$50+BC50-'1 Der Fonds'!$B$6)/BA50</f>
        <v>10.1262899941112</v>
      </c>
      <c r="BE50" s="26" t="n">
        <f aca="false">BC50+'1 Der Fonds'!$B$26-'2 Der Rueckgabebestand'!$C$10*BD50</f>
        <v>-30.2054714878806</v>
      </c>
      <c r="BF50" s="26" t="n">
        <f aca="false">BA50+'1 Der Fonds'!$B$26/BD50-'2 Der Rueckgabebestand'!$C$10</f>
        <v>78.5869779529228</v>
      </c>
      <c r="BG50" s="26" t="n">
        <f aca="false">BE50/($B$50+BE50-'1 Der Fonds'!$B$6)</f>
        <v>-0.0379563698990934</v>
      </c>
      <c r="BH50" s="26" t="n">
        <f aca="false">BE50+$B$50*'1 Der Fonds'!$B$19/12+BE50*'1 Der Fonds'!$B$20/12-'1 Der Fonds'!$B$6*'1 Der Fonds'!$B$21/12-($B$50+BE50-'1 Der Fonds'!$B$6)*'1 Der Fonds'!$B$22/12-$B$50*'1 Der Fonds'!$B$23/12</f>
        <v>-28.4791683980565</v>
      </c>
      <c r="BI50" s="26" t="n">
        <f aca="false">($B$50+BH50-'1 Der Fonds'!$B$6)/BF50</f>
        <v>10.1482567770922</v>
      </c>
      <c r="BJ50" s="26" t="n">
        <f aca="false">BH50+'1 Der Fonds'!$B$26-'2 Der Rueckgabebestand'!$C$11*BI50</f>
        <v>-31.5681224643118</v>
      </c>
      <c r="BK50" s="26" t="n">
        <f aca="false">BF50+'1 Der Fonds'!$B$26/BI50-'2 Der Rueckgabebestand'!$C$11</f>
        <v>78.2825952264994</v>
      </c>
      <c r="BL50" s="26" t="n">
        <f aca="false">BJ50/($B$50+BJ50-'1 Der Fonds'!$B$6)</f>
        <v>-0.0397367267817041</v>
      </c>
      <c r="BM50" s="26" t="n">
        <f aca="false">BJ50+$B$50*'1 Der Fonds'!$B$19/12+BJ50*'1 Der Fonds'!$B$20/12-'1 Der Fonds'!$B$6*'1 Der Fonds'!$B$21/12-($B$50+BJ50-'1 Der Fonds'!$B$6)*'1 Der Fonds'!$B$22/12-$B$50*'1 Der Fonds'!$B$23/12</f>
        <v>-29.8431252483401</v>
      </c>
      <c r="BN50" s="26" t="n">
        <f aca="false">($B$50+BM50-'1 Der Fonds'!$B$6)/BK50</f>
        <v>10.1702922910015</v>
      </c>
      <c r="BO50" s="26" t="n">
        <f aca="false">BM50+'1 Der Fonds'!$B$26-'2 Der Rueckgabebestand'!$C$12*BN50</f>
        <v>-31.9282713938409</v>
      </c>
      <c r="BP50" s="26" t="n">
        <f aca="false">BK50+'1 Der Fonds'!$B$26/BN50-'2 Der Rueckgabebestand'!$C$12</f>
        <v>78.0775719994536</v>
      </c>
      <c r="BQ50" s="26" t="n">
        <f aca="false">BO50/($B$50+BO50-'1 Der Fonds'!$B$6)</f>
        <v>-0.0402082963586739</v>
      </c>
      <c r="BR50" s="26" t="n">
        <f aca="false">BO50+$B$50*'1 Der Fonds'!$B$19/12+BO50*'1 Der Fonds'!$B$20/12-'1 Der Fonds'!$B$6*'1 Der Fonds'!$B$21/12-($B$50+BO50-'1 Der Fonds'!$B$6)*'1 Der Fonds'!$B$22/12-$B$50*'1 Der Fonds'!$B$23/12</f>
        <v>-30.2036193205933</v>
      </c>
      <c r="BS50" s="26" t="n">
        <f aca="false">($B$50+BR50-'1 Der Fonds'!$B$6)/BP50</f>
        <v>10.1923812472675</v>
      </c>
      <c r="BT50" s="26" t="n">
        <f aca="false">BR50+'1 Der Fonds'!$B$26-'2 Der Rueckgabebestand'!$C$13*BS50</f>
        <v>-31.7901908818637</v>
      </c>
      <c r="BU50" s="26" t="n">
        <f aca="false">BP50+'1 Der Fonds'!$B$26/BS50-'2 Der Rueckgabebestand'!$C$13</f>
        <v>77.9219094979458</v>
      </c>
      <c r="BV50" s="26" t="n">
        <f aca="false">BT50/($B$50+BT50-'1 Der Fonds'!$B$6)</f>
        <v>-0.0400274467991807</v>
      </c>
      <c r="BW50" s="26" t="n">
        <f aca="false">BT50+$B$50*'1 Der Fonds'!$B$19/12+BT50*'1 Der Fonds'!$B$20/12-'1 Der Fonds'!$B$6*'1 Der Fonds'!$B$21/12-($B$50+BT50-'1 Der Fonds'!$B$6)*'1 Der Fonds'!$B$22/12-$B$50*'1 Der Fonds'!$B$23/12</f>
        <v>-30.0654064814588</v>
      </c>
      <c r="BX50" s="26" t="n">
        <f aca="false">($B$50+BW50-'1 Der Fonds'!$B$6)/BU50</f>
        <v>10.2145160282491</v>
      </c>
      <c r="BY50" s="26" t="n">
        <f aca="false">BW50+'1 Der Fonds'!$B$26-'2 Der Rueckgabebestand'!$C$14*BX50</f>
        <v>-31.1512128927584</v>
      </c>
      <c r="BZ50" s="26" t="n">
        <f aca="false">BU50+'1 Der Fonds'!$B$26/BX50-'2 Der Rueckgabebestand'!$C$14</f>
        <v>77.8156091692473</v>
      </c>
      <c r="CA50" s="26" t="n">
        <f aca="false">BY50/($B$50+BY50-'1 Der Fonds'!$B$6)</f>
        <v>-0.0391913699788479</v>
      </c>
      <c r="CB50" s="26" t="n">
        <f aca="false">BY50+$B$50*'1 Der Fonds'!$B$19/12+BY50*'1 Der Fonds'!$B$20/12-'1 Der Fonds'!$B$6*'1 Der Fonds'!$B$21/12-($B$50+BY50-'1 Der Fonds'!$B$6)*'1 Der Fonds'!$B$22/12-$B$50*'1 Der Fonds'!$B$23/12</f>
        <v>-29.4258161384473</v>
      </c>
      <c r="CC50" s="26" t="n">
        <f aca="false">($B$50+CB50-'1 Der Fonds'!$B$6)/BZ50</f>
        <v>10.2366889158321</v>
      </c>
      <c r="CD50" s="26" t="n">
        <f aca="false">CB50+'1 Der Fonds'!$B$26-'2 Der Rueckgabebestand'!$C$15*CC50</f>
        <v>-30.5204917047802</v>
      </c>
      <c r="CE50" s="26" t="n">
        <f aca="false">BZ50+'1 Der Fonds'!$B$26/CC50-'2 Der Rueckgabebestand'!$C$15</f>
        <v>77.7086726807661</v>
      </c>
      <c r="CF50" s="26" t="n">
        <f aca="false">CD50/($B$50+CD50-'1 Der Fonds'!$B$6)</f>
        <v>-0.0383674141024552</v>
      </c>
      <c r="CG50" s="26" t="n">
        <f aca="false">CD50+$B$50*'1 Der Fonds'!$B$19/12+CD50*'1 Der Fonds'!$B$20/12-'1 Der Fonds'!$B$6*'1 Der Fonds'!$B$21/12-($B$50+CD50-'1 Der Fonds'!$B$6)*'1 Der Fonds'!$B$22/12-$B$50*'1 Der Fonds'!$B$23/12</f>
        <v>-28.7944905093306</v>
      </c>
      <c r="CH50" s="26" t="n">
        <f aca="false">($B$50+CG50-'1 Der Fonds'!$B$6)/CE50</f>
        <v>10.2589000942746</v>
      </c>
      <c r="CI50" s="26" t="n">
        <f aca="false">CG50+'1 Der Fonds'!$B$26-'2 Der Rueckgabebestand'!$C$16*CH50</f>
        <v>-30.9239405564679</v>
      </c>
      <c r="CJ50" s="26" t="n">
        <f aca="false">CE50+'1 Der Fonds'!$B$26/CH50-'2 Der Rueckgabebestand'!$C$16</f>
        <v>77.501101690936</v>
      </c>
      <c r="CK50" s="26" t="n">
        <f aca="false">CI50/($B$50+CI50-'1 Der Fonds'!$B$6)</f>
        <v>-0.0388943173287237</v>
      </c>
      <c r="CL50" s="26" t="n">
        <f aca="false">$A$50+$B$50*'1 Der Fonds'!$B$19/12+$A$50*'1 Der Fonds'!$B$20/12-'1 Der Fonds'!$B$6*'1 Der Fonds'!$B$21/12-($B$50+$A$50-'1 Der Fonds'!$B$6)*'1 Der Fonds'!$B$22/12-$B$50*'1 Der Fonds'!$B$23/12</f>
        <v>45.7974166666667</v>
      </c>
      <c r="CM50" s="26" t="n">
        <f aca="false">($B$50+CL50-'1 Der Fonds'!$B$6)/'1 Der Fonds'!$B$8</f>
        <v>10.0206599616858</v>
      </c>
      <c r="CN50" s="26" t="n">
        <f aca="false">CL50+0-'2 Der Rueckgabebestand'!$C$5*CM50</f>
        <v>41.7891526819923</v>
      </c>
      <c r="CO50" s="26" t="n">
        <f aca="false">'1 Der Fonds'!$B$8+0/CM50-'2 Der Rueckgabebestand'!$C$5</f>
        <v>86.6</v>
      </c>
      <c r="CP50" s="26" t="n">
        <f aca="false">CN50/($B$50+CN50-'1 Der Fonds'!$B$6)</f>
        <v>0.0481558827427591</v>
      </c>
      <c r="CQ50" s="26" t="n">
        <f aca="false">CN50+$B$50*'1 Der Fonds'!$B$19/12+CN50*'1 Der Fonds'!$B$20/12-'1 Der Fonds'!$B$6*'1 Der Fonds'!$B$21/12-($B$50+CN50-'1 Der Fonds'!$B$6)*'1 Der Fonds'!$B$22/12-$B$50*'1 Der Fonds'!$B$23/12</f>
        <v>43.5844506199792</v>
      </c>
      <c r="CR50" s="26" t="n">
        <f aca="false">($B$50+CQ50-'1 Der Fonds'!$B$6)/CO50</f>
        <v>10.0413908847573</v>
      </c>
      <c r="CS50" s="26" t="n">
        <f aca="false">CQ50+0-'2 Der Rueckgabebestand'!$C$6*CR50</f>
        <v>38.5637551776006</v>
      </c>
      <c r="CT50" s="26" t="n">
        <f aca="false">CO50+0/CR50-'2 Der Rueckgabebestand'!$C$6</f>
        <v>86.1</v>
      </c>
      <c r="CU50" s="26" t="n">
        <f aca="false">CS50/($B$50+CS50-'1 Der Fonds'!$B$6)</f>
        <v>0.0446048714703275</v>
      </c>
      <c r="CV50" s="26" t="n">
        <f aca="false">CS50+$B$50*'1 Der Fonds'!$B$19/12+CS50*'1 Der Fonds'!$B$20/12-'1 Der Fonds'!$B$6*'1 Der Fonds'!$B$21/12-($B$50+CS50-'1 Der Fonds'!$B$6)*'1 Der Fonds'!$B$22/12-$B$50*'1 Der Fonds'!$B$23/12</f>
        <v>40.3559621096458</v>
      </c>
      <c r="CW50" s="26" t="n">
        <f aca="false">($B$50+CV50-'1 Der Fonds'!$B$6)/CT50</f>
        <v>10.0622062962793</v>
      </c>
      <c r="CX50" s="26" t="n">
        <f aca="false">CV50+0-'2 Der Rueckgabebestand'!$C$7*CW50</f>
        <v>18.2191082578314</v>
      </c>
      <c r="CY50" s="26" t="n">
        <f aca="false">CT50+0/CW50-'2 Der Rueckgabebestand'!$C$7</f>
        <v>83.9</v>
      </c>
      <c r="CZ50" s="26" t="n">
        <f aca="false">CX50/($B$50+CX50-'1 Der Fonds'!$B$6)</f>
        <v>0.0215810185763612</v>
      </c>
      <c r="DA50" s="26" t="n">
        <f aca="false">CX50+$B$50*'1 Der Fonds'!$B$19/12+CX50*'1 Der Fonds'!$B$20/12-'1 Der Fonds'!$B$6*'1 Der Fonds'!$B$21/12-($B$50+CX50-'1 Der Fonds'!$B$6)*'1 Der Fonds'!$B$22/12-$B$50*'1 Der Fonds'!$B$23/12</f>
        <v>19.9918182365785</v>
      </c>
      <c r="DB50" s="26" t="n">
        <f aca="false">($B$50+DA50-'1 Der Fonds'!$B$6)/CY50</f>
        <v>10.0833351398877</v>
      </c>
      <c r="DC50" s="26" t="n">
        <f aca="false">DA50+0-'2 Der Rueckgabebestand'!$C$8*DB50</f>
        <v>-11.2665206970734</v>
      </c>
      <c r="DD50" s="26" t="n">
        <f aca="false">CY50+0/DB50-'2 Der Rueckgabebestand'!$C$8</f>
        <v>80.8</v>
      </c>
      <c r="DE50" s="26" t="n">
        <f aca="false">DC50/($B$50+DC50-'1 Der Fonds'!$B$6)</f>
        <v>-0.0138284739528721</v>
      </c>
      <c r="DF50" s="26" t="n">
        <f aca="false">DC50+$B$50*'1 Der Fonds'!$B$19/12+DC50*'1 Der Fonds'!$B$20/12-'1 Der Fonds'!$B$6*'1 Der Fonds'!$B$21/12-($B$50+DC50-'1 Der Fonds'!$B$6)*'1 Der Fonds'!$B$22/12-$B$50*'1 Der Fonds'!$B$23/12</f>
        <v>-9.52206777940812</v>
      </c>
      <c r="DG50" s="26" t="n">
        <f aca="false">($B$50+DF50-'1 Der Fonds'!$B$6)/DD50</f>
        <v>10.1049249037202</v>
      </c>
      <c r="DH50" s="26" t="n">
        <f aca="false">DF50+0-'2 Der Rueckgabebestand'!$C$9*DG50</f>
        <v>-35.7948725290806</v>
      </c>
      <c r="DI50" s="26" t="n">
        <f aca="false">DD50+0/DG50-'2 Der Rueckgabebestand'!$C$9</f>
        <v>78.2</v>
      </c>
      <c r="DJ50" s="26" t="n">
        <f aca="false">DH50/($B$50+DH50-'1 Der Fonds'!$B$6)</f>
        <v>-0.0452982033205016</v>
      </c>
      <c r="DK50" s="26" t="n">
        <f aca="false">DH50+$B$50*'1 Der Fonds'!$B$19/12+DH50*'1 Der Fonds'!$B$20/12-'1 Der Fonds'!$B$6*'1 Der Fonds'!$B$21/12-($B$50+DH50-'1 Der Fonds'!$B$6)*'1 Der Fonds'!$B$22/12-$B$50*'1 Der Fonds'!$B$23/12</f>
        <v>-34.0739259485877</v>
      </c>
      <c r="DL50" s="26" t="n">
        <f aca="false">($B$50+DK50-'1 Der Fonds'!$B$6)/DI50</f>
        <v>10.1269318932406</v>
      </c>
      <c r="DM50" s="26" t="n">
        <f aca="false">DK50+0-'2 Der Rueckgabebestand'!$C$10*DL50</f>
        <v>-48.2516305991245</v>
      </c>
      <c r="DN50" s="26" t="n">
        <f aca="false">DI50+0/DL50-'2 Der Rueckgabebestand'!$C$10</f>
        <v>76.8</v>
      </c>
      <c r="DO50" s="26" t="n">
        <f aca="false">DM50/($B$50+DM50-'1 Der Fonds'!$B$6)</f>
        <v>-0.062040156556412</v>
      </c>
      <c r="DP50" s="26" t="n">
        <f aca="false">DM50+$B$50*'1 Der Fonds'!$B$19/12+DM50*'1 Der Fonds'!$B$20/12-'1 Der Fonds'!$B$6*'1 Der Fonds'!$B$21/12-($B$50+DM50-'1 Der Fonds'!$B$6)*'1 Der Fonds'!$B$22/12-$B$50*'1 Der Fonds'!$B$23/12</f>
        <v>-46.5426217451153</v>
      </c>
      <c r="DQ50" s="26" t="n">
        <f aca="false">($B$50+DP50-'1 Der Fonds'!$B$6)/DN50</f>
        <v>10.1491846126938</v>
      </c>
      <c r="DR50" s="26" t="n">
        <f aca="false">DP50+0-'2 Der Rueckgabebestand'!$C$11*DQ50</f>
        <v>-52.6321325127316</v>
      </c>
      <c r="DS50" s="26" t="n">
        <f aca="false">DN50+0/DQ50-'2 Der Rueckgabebestand'!$C$11</f>
        <v>76.2</v>
      </c>
      <c r="DT50" s="26" t="n">
        <f aca="false">DR50/($B$50+DR50-'1 Der Fonds'!$B$6)</f>
        <v>-0.068055752928729</v>
      </c>
      <c r="DU50" s="26" t="n">
        <f aca="false">DR50+$B$50*'1 Der Fonds'!$B$19/12+DR50*'1 Der Fonds'!$B$20/12-'1 Der Fonds'!$B$6*'1 Der Fonds'!$B$21/12-($B$50+DR50-'1 Der Fonds'!$B$6)*'1 Der Fonds'!$B$22/12-$B$50*'1 Der Fonds'!$B$23/12</f>
        <v>-50.927321639723</v>
      </c>
      <c r="DV50" s="26" t="n">
        <f aca="false">($B$50+DU50-'1 Der Fonds'!$B$6)/DS50</f>
        <v>10.1715574587963</v>
      </c>
      <c r="DW50" s="26" t="n">
        <f aca="false">DU50+0-'2 Der Rueckgabebestand'!$C$12*DV50</f>
        <v>-56.0131003691211</v>
      </c>
      <c r="DX50" s="26" t="n">
        <f aca="false">DS50+0/DV50-'2 Der Rueckgabebestand'!$C$12</f>
        <v>75.7</v>
      </c>
      <c r="DY50" s="26" t="n">
        <f aca="false">DW50/($B$50+DW50-'1 Der Fonds'!$B$6)</f>
        <v>-0.0727455238471888</v>
      </c>
      <c r="DZ50" s="26" t="n">
        <f aca="false">DW50+$B$50*'1 Der Fonds'!$B$19/12+DW50*'1 Der Fonds'!$B$20/12-'1 Der Fonds'!$B$6*'1 Der Fonds'!$B$21/12-($B$50+DW50-'1 Der Fonds'!$B$6)*'1 Der Fonds'!$B$22/12-$B$50*'1 Der Fonds'!$B$23/12</f>
        <v>-54.3115295903082</v>
      </c>
      <c r="EA50" s="26" t="n">
        <f aca="false">($B$50+DZ50-'1 Der Fonds'!$B$6)/DX50</f>
        <v>10.1940352762179</v>
      </c>
      <c r="EB50" s="26" t="n">
        <f aca="false">DZ50+0-'2 Der Rueckgabebestand'!$C$13*EA50</f>
        <v>-58.8988454646062</v>
      </c>
      <c r="EC50" s="26" t="n">
        <f aca="false">DX50+0/EA50-'2 Der Rueckgabebestand'!$C$13</f>
        <v>75.25</v>
      </c>
      <c r="ED50" s="26" t="n">
        <f aca="false">EB50/($B$50+EB50-'1 Der Fonds'!$B$6)</f>
        <v>-0.0767810674203446</v>
      </c>
      <c r="EE50" s="26" t="n">
        <f aca="false">EB50+$B$50*'1 Der Fonds'!$B$19/12+EB50*'1 Der Fonds'!$B$20/12-'1 Der Fonds'!$B$6*'1 Der Fonds'!$B$21/12-($B$50+EB50-'1 Der Fonds'!$B$6)*'1 Der Fonds'!$B$22/12-$B$50*'1 Der Fonds'!$B$23/12</f>
        <v>-57.2000401915098</v>
      </c>
      <c r="EF50" s="26" t="n">
        <f aca="false">($B$50+EE50-'1 Der Fonds'!$B$6)/EC50</f>
        <v>10.2166107615746</v>
      </c>
      <c r="EG50" s="26" t="n">
        <f aca="false">EE50+0-'2 Der Rueckgabebestand'!$C$14*EF50</f>
        <v>-61.2866844961397</v>
      </c>
      <c r="EH50" s="26" t="n">
        <f aca="false">EC50+0/EF50-'2 Der Rueckgabebestand'!$C$14</f>
        <v>74.85</v>
      </c>
      <c r="EI50" s="26" t="n">
        <f aca="false">EG50/($B$50+EG50-'1 Der Fonds'!$B$6)</f>
        <v>-0.0801433468642541</v>
      </c>
      <c r="EJ50" s="26" t="n">
        <f aca="false">EG50+$B$50*'1 Der Fonds'!$B$19/12+EG50*'1 Der Fonds'!$B$20/12-'1 Der Fonds'!$B$6*'1 Der Fonds'!$B$21/12-($B$50+EG50-'1 Der Fonds'!$B$6)*'1 Der Fonds'!$B$22/12-$B$50*'1 Der Fonds'!$B$23/12</f>
        <v>-59.5901675687818</v>
      </c>
      <c r="EK50" s="26" t="n">
        <f aca="false">($B$50+EJ50-'1 Der Fonds'!$B$6)/EH50</f>
        <v>10.2392763183864</v>
      </c>
      <c r="EL50" s="26" t="n">
        <f aca="false">EJ50+0-'2 Der Rueckgabebestand'!$C$15*EK50</f>
        <v>-63.6858780961363</v>
      </c>
      <c r="EM50" s="26" t="n">
        <f aca="false">EH50+0/EK50-'2 Der Rueckgabebestand'!$C$15</f>
        <v>74.45</v>
      </c>
      <c r="EN50" s="26" t="n">
        <f aca="false">EL50/($B$50+EL50-'1 Der Fonds'!$B$6)</f>
        <v>-0.0835428286925633</v>
      </c>
      <c r="EO50" s="26" t="n">
        <f aca="false">EL50+$B$50*'1 Der Fonds'!$B$19/12+EL50*'1 Der Fonds'!$B$20/12-'1 Der Fonds'!$B$6*'1 Der Fonds'!$B$21/12-($B$50+EL50-'1 Der Fonds'!$B$6)*'1 Der Fonds'!$B$22/12-$B$50*'1 Der Fonds'!$B$23/12</f>
        <v>-61.9916603959785</v>
      </c>
      <c r="EP50" s="26" t="n">
        <f aca="false">($B$50+EO50-'1 Der Fonds'!$B$6)/EM50</f>
        <v>10.2620327683549</v>
      </c>
      <c r="EQ50" s="26" t="n">
        <f aca="false">EO50+0-'2 Der Rueckgabebestand'!$C$16*EP50</f>
        <v>-67.1226767801559</v>
      </c>
      <c r="ER50" s="26" t="n">
        <f aca="false">EM50+0/EP50-'2 Der Rueckgabebestand'!$C$16</f>
        <v>73.95</v>
      </c>
      <c r="ES50" s="26" t="n">
        <f aca="false">EQ50/($B$50+EQ50-'1 Der Fonds'!$B$6)</f>
        <v>-0.0884499704054415</v>
      </c>
      <c r="ET50" s="14" t="n">
        <f aca="false">IF(C50=1,$A$50,1000000)</f>
        <v>44</v>
      </c>
      <c r="EU50" s="14" t="n">
        <f aca="false">IF(D50=1,$A$50,1000000)</f>
        <v>44</v>
      </c>
      <c r="EV50" s="26" t="n">
        <f aca="false">IF(E50=1,$A$50,1000000)</f>
        <v>1000000</v>
      </c>
      <c r="EW50" s="26" t="n">
        <f aca="false">IF(F50=1,$A$50,1000000)</f>
        <v>1000000</v>
      </c>
      <c r="EX50" s="26" t="n">
        <f aca="false">IF(G50=1,$A$50,1000000)</f>
        <v>1000000</v>
      </c>
      <c r="EY50" s="26" t="n">
        <f aca="false">IF(H50=1,$A$50,1000000)</f>
        <v>1000000</v>
      </c>
      <c r="EZ50" s="26" t="n">
        <f aca="false">IF(I50=1,$A$50,1000000)</f>
        <v>1000000</v>
      </c>
      <c r="FA50" s="26" t="n">
        <f aca="false">IF(J50=1,$A$50,1000000)</f>
        <v>1000000</v>
      </c>
      <c r="FB50" s="26" t="n">
        <f aca="false">IF(K50=1,$A$50,1000000)</f>
        <v>1000000</v>
      </c>
      <c r="FC50" s="26" t="n">
        <f aca="false">IF(L50=1,$A$50,1000000)</f>
        <v>1000000</v>
      </c>
      <c r="FD50" s="26" t="n">
        <f aca="false">IF(M50=1,$A$50,1000000)</f>
        <v>1000000</v>
      </c>
      <c r="FE50" s="26" t="n">
        <f aca="false">IF(N50=1,$A$50,1000000)</f>
        <v>1000000</v>
      </c>
      <c r="FF50" s="26" t="n">
        <f aca="false">IF(O50=1,$A$50,1000000)</f>
        <v>1000000</v>
      </c>
      <c r="FG50" s="26" t="n">
        <f aca="false">IF(P50=1,$A$50,1000000)</f>
        <v>1000000</v>
      </c>
      <c r="FH50" s="26" t="n">
        <f aca="false">IF(Q50=1,$A$50,1000000)</f>
        <v>1000000</v>
      </c>
      <c r="FI50" s="26" t="n">
        <f aca="false">IF(R50=1,$A$50,1000000)</f>
        <v>1000000</v>
      </c>
      <c r="FJ50" s="26" t="n">
        <f aca="false">IF(S50=1,$A$50,1000000)</f>
        <v>1000000</v>
      </c>
      <c r="FK50" s="26" t="n">
        <f aca="false">IF(T50=1,$A$50,1000000)</f>
        <v>1000000</v>
      </c>
      <c r="FL50" s="26" t="n">
        <f aca="false">IF(U50=1,$A$50,1000000)</f>
        <v>1000000</v>
      </c>
      <c r="FM50" s="26" t="n">
        <f aca="false">IF(V50=1,$A$50,1000000)</f>
        <v>1000000</v>
      </c>
      <c r="FN50" s="26" t="n">
        <f aca="false">IF(W50=1,$A$50,1000000)</f>
        <v>1000000</v>
      </c>
      <c r="FO50" s="26" t="n">
        <f aca="false">IF(X50=1,$A$50,1000000)</f>
        <v>1000000</v>
      </c>
      <c r="FP50" s="26" t="n">
        <f aca="false">IF(Y50=1,$A$50,1000000)</f>
        <v>1000000</v>
      </c>
      <c r="FQ50" s="26" t="n">
        <f aca="false">IF(Z50=1,$A$50,1000000)</f>
        <v>1000000</v>
      </c>
    </row>
    <row r="51" customFormat="false" ht="15" hidden="false" customHeight="false" outlineLevel="0" collapsed="false">
      <c r="A51" s="14" t="n">
        <f aca="false">A50+$B$38</f>
        <v>44.5</v>
      </c>
      <c r="B51" s="14" t="n">
        <f aca="false">'1 Der Fonds'!$B$36-A51</f>
        <v>1075.5</v>
      </c>
      <c r="C51" s="26" t="n">
        <f aca="false">IF(AH51&gt;='1 Der Fonds'!$B$12,1,0)</f>
        <v>1</v>
      </c>
      <c r="D51" s="26" t="n">
        <f aca="false">IF(AND(C51=1,AM51&gt;='1 Der Fonds'!$B$12),1,0)</f>
        <v>1</v>
      </c>
      <c r="E51" s="26" t="n">
        <f aca="false">IF(AND(D51=1,AR51&gt;='1 Der Fonds'!$B$12),1,0)</f>
        <v>0</v>
      </c>
      <c r="F51" s="26" t="n">
        <f aca="false">IF(AND(E51=1,AW51&gt;='1 Der Fonds'!$B$12),1,0)</f>
        <v>0</v>
      </c>
      <c r="G51" s="26" t="n">
        <f aca="false">IF(AND(F51=1,BB51&gt;='1 Der Fonds'!$B$12),1,0)</f>
        <v>0</v>
      </c>
      <c r="H51" s="26" t="n">
        <f aca="false">IF(AND(G51=1,BG51&gt;='1 Der Fonds'!$B$12),1,0)</f>
        <v>0</v>
      </c>
      <c r="I51" s="26" t="n">
        <f aca="false">IF(AND(H51=1,BL51&gt;='1 Der Fonds'!$B$12),1,0)</f>
        <v>0</v>
      </c>
      <c r="J51" s="26" t="n">
        <f aca="false">IF(AND(I51=1,BQ51&gt;='1 Der Fonds'!$B$12),1,0)</f>
        <v>0</v>
      </c>
      <c r="K51" s="26" t="n">
        <f aca="false">IF(AND(J51=1,BV51&gt;='1 Der Fonds'!$B$12),1,0)</f>
        <v>0</v>
      </c>
      <c r="L51" s="26" t="n">
        <f aca="false">IF(AND(K51=1,CA51&gt;='1 Der Fonds'!$B$12),1,0)</f>
        <v>0</v>
      </c>
      <c r="M51" s="26" t="n">
        <f aca="false">IF(AND(L51=1,CF51&gt;='1 Der Fonds'!$B$12),1,0)</f>
        <v>0</v>
      </c>
      <c r="N51" s="26" t="n">
        <f aca="false">IF(AND(M51=1,CK51&gt;='1 Der Fonds'!$B$12),1,0)</f>
        <v>0</v>
      </c>
      <c r="O51" s="26" t="n">
        <f aca="false">IF(CP51&gt;='1 Der Fonds'!$B$12,1,0)</f>
        <v>0</v>
      </c>
      <c r="P51" s="26" t="n">
        <f aca="false">IF(AND(O51=1,CU51&gt;='1 Der Fonds'!$B$12),1,0)</f>
        <v>0</v>
      </c>
      <c r="Q51" s="26" t="n">
        <f aca="false">IF(AND(P51=1,CZ51&gt;='1 Der Fonds'!$B$12),1,0)</f>
        <v>0</v>
      </c>
      <c r="R51" s="26" t="n">
        <f aca="false">IF(AND(Q51=1,DE51&gt;='1 Der Fonds'!$B$12),1,0)</f>
        <v>0</v>
      </c>
      <c r="S51" s="26" t="n">
        <f aca="false">IF(AND(R51=1,DJ51&gt;='1 Der Fonds'!$B$12),1,0)</f>
        <v>0</v>
      </c>
      <c r="T51" s="26" t="n">
        <f aca="false">IF(AND(S51=1,DO51&gt;='1 Der Fonds'!$B$12),1,0)</f>
        <v>0</v>
      </c>
      <c r="U51" s="26" t="n">
        <f aca="false">IF(AND(T51=1,DT51&gt;='1 Der Fonds'!$B$12),1,0)</f>
        <v>0</v>
      </c>
      <c r="V51" s="26" t="n">
        <f aca="false">IF(AND(U51=1,DY51&gt;='1 Der Fonds'!$B$12),1,0)</f>
        <v>0</v>
      </c>
      <c r="W51" s="26" t="n">
        <f aca="false">IF(AND(V51=1,ED51&gt;='1 Der Fonds'!$B$12),1,0)</f>
        <v>0</v>
      </c>
      <c r="X51" s="26" t="n">
        <f aca="false">IF(AND(W51=1,EI51&gt;='1 Der Fonds'!$B$12),1,0)</f>
        <v>0</v>
      </c>
      <c r="Y51" s="26" t="n">
        <f aca="false">IF(AND(X51=1,EN51&gt;='1 Der Fonds'!$B$12),1,0)</f>
        <v>0</v>
      </c>
      <c r="Z51" s="26" t="n">
        <f aca="false">IF(AND(Y51=1,ES51&gt;='1 Der Fonds'!$B$12),1,0)</f>
        <v>0</v>
      </c>
      <c r="AD51" s="26" t="n">
        <f aca="false">$A$51+$B$51*'1 Der Fonds'!$B$19/12+$A$51*'1 Der Fonds'!$B$20/12-'1 Der Fonds'!$B$6*'1 Der Fonds'!$B$21/12-($B$51+$A$51-'1 Der Fonds'!$B$6)*'1 Der Fonds'!$B$22/12-$B$51*'1 Der Fonds'!$B$23/12</f>
        <v>46.2968333333333</v>
      </c>
      <c r="AE51" s="26" t="n">
        <f aca="false">($B$51+AD51-'1 Der Fonds'!$B$6)/'1 Der Fonds'!$B$8</f>
        <v>10.020653256705</v>
      </c>
      <c r="AF51" s="26" t="n">
        <f aca="false">AD51+'1 Der Fonds'!$B$26-'2 Der Rueckgabebestand'!$C$5*AE51</f>
        <v>45.2885720306513</v>
      </c>
      <c r="AG51" s="26" t="n">
        <f aca="false">'1 Der Fonds'!$B$8+'1 Der Fonds'!$B$26/AE51-'2 Der Rueckgabebestand'!$C$5</f>
        <v>86.8993816793324</v>
      </c>
      <c r="AH51" s="26" t="n">
        <f aca="false">AF51/($B$51+AF51-'1 Der Fonds'!$B$6)</f>
        <v>0.0520086890036233</v>
      </c>
      <c r="AI51" s="26" t="n">
        <f aca="false">AF51+$B$51*'1 Der Fonds'!$B$19/12+AF51*'1 Der Fonds'!$B$20/12-'1 Der Fonds'!$B$6*'1 Der Fonds'!$B$21/12-($B$51+AF51-'1 Der Fonds'!$B$6)*'1 Der Fonds'!$B$22/12-$B$51*'1 Der Fonds'!$B$23/12</f>
        <v>47.0861610788474</v>
      </c>
      <c r="AJ51" s="26" t="n">
        <f aca="false">($B$51+AI51-'1 Der Fonds'!$B$6)/AG51</f>
        <v>10.0413391236635</v>
      </c>
      <c r="AK51" s="26" t="n">
        <f aca="false">AI51+'1 Der Fonds'!$B$26-'2 Der Rueckgabebestand'!$C$6*AJ51</f>
        <v>45.0654915170156</v>
      </c>
      <c r="AL51" s="26" t="n">
        <f aca="false">AG51+'1 Der Fonds'!$B$26/AJ51-'2 Der Rueckgabebestand'!$C$6</f>
        <v>86.6981466112856</v>
      </c>
      <c r="AM51" s="26" t="n">
        <f aca="false">AK51/($B$51+AK51-'1 Der Fonds'!$B$6)</f>
        <v>0.0517657682921547</v>
      </c>
      <c r="AN51" s="26" t="n">
        <f aca="false">AK51+$B$51*'1 Der Fonds'!$B$19/12+AK51*'1 Der Fonds'!$B$20/12-'1 Der Fonds'!$B$6*'1 Der Fonds'!$B$21/12-($B$51+AK51-'1 Der Fonds'!$B$6)*'1 Der Fonds'!$B$22/12-$B$51*'1 Der Fonds'!$B$23/12</f>
        <v>46.8628667797194</v>
      </c>
      <c r="AO51" s="26" t="n">
        <f aca="false">($B$51+AN51-'1 Der Fonds'!$B$6)/AL51</f>
        <v>10.0620705387278</v>
      </c>
      <c r="AP51" s="26" t="n">
        <f aca="false">AN51+'1 Der Fonds'!$B$26-'2 Der Rueckgabebestand'!$C$7*AO51</f>
        <v>27.7263115945183</v>
      </c>
      <c r="AQ51" s="26" t="n">
        <f aca="false">AL51+'1 Der Fonds'!$B$26/AO51-'2 Der Rueckgabebestand'!$C$7</f>
        <v>84.7962959820789</v>
      </c>
      <c r="AR51" s="26" t="n">
        <f aca="false">AP51/($B$51+AP51-'1 Der Fonds'!$B$6)</f>
        <v>0.0324958469022164</v>
      </c>
      <c r="AS51" s="26" t="n">
        <f aca="false">AP51+$B$51*'1 Der Fonds'!$B$19/12+AP51*'1 Der Fonds'!$B$20/12-'1 Der Fonds'!$B$6*'1 Der Fonds'!$B$21/12-($B$51+AP51-'1 Der Fonds'!$B$6)*'1 Der Fonds'!$B$22/12-$B$51*'1 Der Fonds'!$B$23/12</f>
        <v>29.5070701431297</v>
      </c>
      <c r="AT51" s="26" t="n">
        <f aca="false">($B$51+AS51-'1 Der Fonds'!$B$6)/AQ51</f>
        <v>10.0830709672016</v>
      </c>
      <c r="AU51" s="26" t="n">
        <f aca="false">AS51+'1 Der Fonds'!$B$26-'2 Der Rueckgabebestand'!$C$8*AT51</f>
        <v>1.24955014480486</v>
      </c>
      <c r="AV51" s="26" t="n">
        <f aca="false">AQ51+'1 Der Fonds'!$B$26/AT51-'2 Der Rueckgabebestand'!$C$8</f>
        <v>81.99382438486</v>
      </c>
      <c r="AW51" s="26" t="n">
        <f aca="false">AU51/($B$51+AU51-'1 Der Fonds'!$B$6)</f>
        <v>0.00151140105801811</v>
      </c>
      <c r="AX51" s="26" t="n">
        <f aca="false">AU51+$B$51*'1 Der Fonds'!$B$19/12+AU51*'1 Der Fonds'!$B$20/12-'1 Der Fonds'!$B$6*'1 Der Fonds'!$B$21/12-($B$51+AU51-'1 Der Fonds'!$B$6)*'1 Der Fonds'!$B$22/12-$B$51*'1 Der Fonds'!$B$23/12</f>
        <v>3.0049351303603</v>
      </c>
      <c r="AY51" s="26" t="n">
        <f aca="false">($B$51+AX51-'1 Der Fonds'!$B$6)/AV51</f>
        <v>10.1044797135154</v>
      </c>
      <c r="AZ51" s="26" t="n">
        <f aca="false">AX51+'1 Der Fonds'!$B$26-'2 Der Rueckgabebestand'!$C$9*AY51</f>
        <v>-20.2667121247797</v>
      </c>
      <c r="BA51" s="26" t="n">
        <f aca="false">AV51+'1 Der Fonds'!$B$26/AY51-'2 Der Rueckgabebestand'!$C$9</f>
        <v>79.6907224028735</v>
      </c>
      <c r="BB51" s="26" t="n">
        <f aca="false">AZ51/($B$51+AZ51-'1 Der Fonds'!$B$6)</f>
        <v>-0.0251687460391233</v>
      </c>
      <c r="BC51" s="26" t="n">
        <f aca="false">AZ51+$B$51*'1 Der Fonds'!$B$19/12+AZ51*'1 Der Fonds'!$B$20/12-'1 Der Fonds'!$B$6*'1 Der Fonds'!$B$21/12-($B$51+AZ51-'1 Der Fonds'!$B$6)*'1 Der Fonds'!$B$22/12-$B$51*'1 Der Fonds'!$B$23/12</f>
        <v>-18.5319468905659</v>
      </c>
      <c r="BD51" s="26" t="n">
        <f aca="false">($B$51+BC51-'1 Der Fonds'!$B$6)/BA51</f>
        <v>10.126248436171</v>
      </c>
      <c r="BE51" s="26" t="n">
        <f aca="false">BC51+'1 Der Fonds'!$B$26-'2 Der Rueckgabebestand'!$C$10*BD51</f>
        <v>-29.7086947012053</v>
      </c>
      <c r="BF51" s="26" t="n">
        <f aca="false">BA51+'1 Der Fonds'!$B$26/BD51-'2 Der Rueckgabebestand'!$C$10</f>
        <v>78.5869821696479</v>
      </c>
      <c r="BG51" s="26" t="n">
        <f aca="false">BE51/($B$51+BE51-'1 Der Fonds'!$B$6)</f>
        <v>-0.0373322685274258</v>
      </c>
      <c r="BH51" s="26" t="n">
        <f aca="false">BE51+$B$51*'1 Der Fonds'!$B$19/12+BE51*'1 Der Fonds'!$B$20/12-'1 Der Fonds'!$B$6*'1 Der Fonds'!$B$21/12-($B$51+BE51-'1 Der Fonds'!$B$6)*'1 Der Fonds'!$B$22/12-$B$51*'1 Der Fonds'!$B$23/12</f>
        <v>-27.9829780336273</v>
      </c>
      <c r="BI51" s="26" t="n">
        <f aca="false">($B$51+BH51-'1 Der Fonds'!$B$6)/BF51</f>
        <v>10.1482077558946</v>
      </c>
      <c r="BJ51" s="26" t="n">
        <f aca="false">BH51+'1 Der Fonds'!$B$26-'2 Der Rueckgabebestand'!$C$11*BI51</f>
        <v>-31.0719026871641</v>
      </c>
      <c r="BK51" s="26" t="n">
        <f aca="false">BF51+'1 Der Fonds'!$B$26/BI51-'2 Der Rueckgabebestand'!$C$11</f>
        <v>78.282600871212</v>
      </c>
      <c r="BL51" s="26" t="n">
        <f aca="false">BJ51/($B$51+BJ51-'1 Der Fonds'!$B$6)</f>
        <v>-0.0391122907060629</v>
      </c>
      <c r="BM51" s="26" t="n">
        <f aca="false">BJ51+$B$51*'1 Der Fonds'!$B$19/12+BJ51*'1 Der Fonds'!$B$20/12-'1 Der Fonds'!$B$6*'1 Der Fonds'!$B$21/12-($B$51+BJ51-'1 Der Fonds'!$B$6)*'1 Der Fonds'!$B$22/12-$B$51*'1 Der Fonds'!$B$23/12</f>
        <v>-29.3474924272393</v>
      </c>
      <c r="BN51" s="26" t="n">
        <f aca="false">($B$51+BM51-'1 Der Fonds'!$B$6)/BK51</f>
        <v>10.1702357703031</v>
      </c>
      <c r="BO51" s="26" t="n">
        <f aca="false">BM51+'1 Der Fonds'!$B$26-'2 Der Rueckgabebestand'!$C$12*BN51</f>
        <v>-31.4326103123908</v>
      </c>
      <c r="BP51" s="26" t="n">
        <f aca="false">BK51+'1 Der Fonds'!$B$26/BN51-'2 Der Rueckgabebestand'!$C$12</f>
        <v>78.0775792834883</v>
      </c>
      <c r="BQ51" s="26" t="n">
        <f aca="false">BO51/($B$51+BO51-'1 Der Fonds'!$B$6)</f>
        <v>-0.0395843107532178</v>
      </c>
      <c r="BR51" s="26" t="n">
        <f aca="false">BO51+$B$51*'1 Der Fonds'!$B$19/12+BO51*'1 Der Fonds'!$B$20/12-'1 Der Fonds'!$B$6*'1 Der Fonds'!$B$21/12-($B$51+BO51-'1 Der Fonds'!$B$6)*'1 Der Fonds'!$B$22/12-$B$51*'1 Der Fonds'!$B$23/12</f>
        <v>-29.7085457306068</v>
      </c>
      <c r="BS51" s="26" t="n">
        <f aca="false">($B$51+BR51-'1 Der Fonds'!$B$6)/BP51</f>
        <v>10.1923172000504</v>
      </c>
      <c r="BT51" s="26" t="n">
        <f aca="false">BR51+'1 Der Fonds'!$B$26-'2 Der Rueckgabebestand'!$C$13*BS51</f>
        <v>-31.2950884706295</v>
      </c>
      <c r="BU51" s="26" t="n">
        <f aca="false">BP51+'1 Der Fonds'!$B$26/BS51-'2 Der Rueckgabebestand'!$C$13</f>
        <v>77.9219186315598</v>
      </c>
      <c r="BV51" s="26" t="n">
        <f aca="false">BT51/($B$51+BT51-'1 Der Fonds'!$B$6)</f>
        <v>-0.0394042998429281</v>
      </c>
      <c r="BW51" s="26" t="n">
        <f aca="false">BT51+$B$51*'1 Der Fonds'!$B$19/12+BT51*'1 Der Fonds'!$B$20/12-'1 Der Fonds'!$B$6*'1 Der Fonds'!$B$21/12-($B$51+BT51-'1 Der Fonds'!$B$6)*'1 Der Fonds'!$B$22/12-$B$51*'1 Der Fonds'!$B$23/12</f>
        <v>-29.5708920970805</v>
      </c>
      <c r="BX51" s="26" t="n">
        <f aca="false">($B$51+BW51-'1 Der Fonds'!$B$6)/BU51</f>
        <v>10.2144444320773</v>
      </c>
      <c r="BY51" s="26" t="n">
        <f aca="false">BW51+'1 Der Fonds'!$B$26-'2 Der Rueckgabebestand'!$C$14*BX51</f>
        <v>-30.6566698699115</v>
      </c>
      <c r="BZ51" s="26" t="n">
        <f aca="false">BU51+'1 Der Fonds'!$B$26/BX51-'2 Der Rueckgabebestand'!$C$14</f>
        <v>77.8156203614922</v>
      </c>
      <c r="CA51" s="26" t="n">
        <f aca="false">BY51/($B$51+BY51-'1 Der Fonds'!$B$6)</f>
        <v>-0.038569449736584</v>
      </c>
      <c r="CB51" s="26" t="n">
        <f aca="false">BY51+$B$51*'1 Der Fonds'!$B$19/12+BY51*'1 Der Fonds'!$B$20/12-'1 Der Fonds'!$B$6*'1 Der Fonds'!$B$21/12-($B$51+BY51-'1 Der Fonds'!$B$6)*'1 Der Fonds'!$B$22/12-$B$51*'1 Der Fonds'!$B$23/12</f>
        <v>-28.9318616785368</v>
      </c>
      <c r="CC51" s="26" t="n">
        <f aca="false">($B$51+CB51-'1 Der Fonds'!$B$6)/BZ51</f>
        <v>10.2366097529135</v>
      </c>
      <c r="CD51" s="26" t="n">
        <f aca="false">CB51+'1 Der Fonds'!$B$26-'2 Der Rueckgabebestand'!$C$15*CC51</f>
        <v>-30.0265055797022</v>
      </c>
      <c r="CE51" s="26" t="n">
        <f aca="false">BZ51+'1 Der Fonds'!$B$26/CC51-'2 Der Rueckgabebestand'!$C$15</f>
        <v>77.7086861393633</v>
      </c>
      <c r="CF51" s="26" t="n">
        <f aca="false">CD51/($B$51+CD51-'1 Der Fonds'!$B$6)</f>
        <v>-0.0377467078291327</v>
      </c>
      <c r="CG51" s="26" t="n">
        <f aca="false">CD51+$B$51*'1 Der Fonds'!$B$19/12+CD51*'1 Der Fonds'!$B$20/12-'1 Der Fonds'!$B$6*'1 Der Fonds'!$B$21/12-($B$51+CD51-'1 Der Fonds'!$B$6)*'1 Der Fonds'!$B$22/12-$B$51*'1 Der Fonds'!$B$23/12</f>
        <v>-28.3010934808827</v>
      </c>
      <c r="CH51" s="26" t="n">
        <f aca="false">($B$51+CG51-'1 Der Fonds'!$B$6)/CE51</f>
        <v>10.2588133466755</v>
      </c>
      <c r="CI51" s="26" t="n">
        <f aca="false">CG51+'1 Der Fonds'!$B$26-'2 Der Rueckgabebestand'!$C$16*CH51</f>
        <v>-30.4305001542205</v>
      </c>
      <c r="CJ51" s="26" t="n">
        <f aca="false">CE51+'1 Der Fonds'!$B$26/CH51-'2 Der Rueckgabebestand'!$C$16</f>
        <v>77.5011176222864</v>
      </c>
      <c r="CK51" s="26" t="n">
        <f aca="false">CI51/($B$51+CI51-'1 Der Fonds'!$B$6)</f>
        <v>-0.0382740127248286</v>
      </c>
      <c r="CL51" s="26" t="n">
        <f aca="false">$A$51+$B$51*'1 Der Fonds'!$B$19/12+$A$51*'1 Der Fonds'!$B$20/12-'1 Der Fonds'!$B$6*'1 Der Fonds'!$B$21/12-($B$51+$A$51-'1 Der Fonds'!$B$6)*'1 Der Fonds'!$B$22/12-$B$51*'1 Der Fonds'!$B$23/12</f>
        <v>46.2968333333333</v>
      </c>
      <c r="CM51" s="26" t="n">
        <f aca="false">($B$51+CL51-'1 Der Fonds'!$B$6)/'1 Der Fonds'!$B$8</f>
        <v>10.020653256705</v>
      </c>
      <c r="CN51" s="26" t="n">
        <f aca="false">CL51+0-'2 Der Rueckgabebestand'!$C$5*CM51</f>
        <v>42.2885720306513</v>
      </c>
      <c r="CO51" s="26" t="n">
        <f aca="false">'1 Der Fonds'!$B$8+0/CM51-'2 Der Rueckgabebestand'!$C$5</f>
        <v>86.6</v>
      </c>
      <c r="CP51" s="26" t="n">
        <f aca="false">CN51/($B$51+CN51-'1 Der Fonds'!$B$6)</f>
        <v>0.0487314230604522</v>
      </c>
      <c r="CQ51" s="26" t="n">
        <f aca="false">CN51+$B$51*'1 Der Fonds'!$B$19/12+CN51*'1 Der Fonds'!$B$20/12-'1 Der Fonds'!$B$6*'1 Der Fonds'!$B$21/12-($B$51+CN51-'1 Der Fonds'!$B$6)*'1 Der Fonds'!$B$22/12-$B$51*'1 Der Fonds'!$B$23/12</f>
        <v>44.0832860788474</v>
      </c>
      <c r="CR51" s="26" t="n">
        <f aca="false">($B$51+CQ51-'1 Der Fonds'!$B$6)/CO51</f>
        <v>10.0413774374001</v>
      </c>
      <c r="CS51" s="26" t="n">
        <f aca="false">CQ51+0-'2 Der Rueckgabebestand'!$C$6*CR51</f>
        <v>39.0625973601473</v>
      </c>
      <c r="CT51" s="26" t="n">
        <f aca="false">CO51+0/CR51-'2 Der Rueckgabebestand'!$C$6</f>
        <v>86.1</v>
      </c>
      <c r="CU51" s="26" t="n">
        <f aca="false">CS51/($B$51+CS51-'1 Der Fonds'!$B$6)</f>
        <v>0.0451819191339308</v>
      </c>
      <c r="CV51" s="26" t="n">
        <f aca="false">CS51+$B$51*'1 Der Fonds'!$B$19/12+CS51*'1 Der Fonds'!$B$20/12-'1 Der Fonds'!$B$6*'1 Der Fonds'!$B$21/12-($B$51+CS51-'1 Der Fonds'!$B$6)*'1 Der Fonds'!$B$22/12-$B$51*'1 Der Fonds'!$B$23/12</f>
        <v>40.8542198492841</v>
      </c>
      <c r="CW51" s="26" t="n">
        <f aca="false">($B$51+CV51-'1 Der Fonds'!$B$6)/CT51</f>
        <v>10.0621860609673</v>
      </c>
      <c r="CX51" s="26" t="n">
        <f aca="false">CV51+0-'2 Der Rueckgabebestand'!$C$7*CW51</f>
        <v>18.7174105151561</v>
      </c>
      <c r="CY51" s="26" t="n">
        <f aca="false">CT51+0/CW51-'2 Der Rueckgabebestand'!$C$7</f>
        <v>83.9</v>
      </c>
      <c r="CZ51" s="26" t="n">
        <f aca="false">CX51/($B$51+CX51-'1 Der Fonds'!$B$6)</f>
        <v>0.0221713154479181</v>
      </c>
      <c r="DA51" s="26" t="n">
        <f aca="false">CX51+$B$51*'1 Der Fonds'!$B$19/12+CX51*'1 Der Fonds'!$B$20/12-'1 Der Fonds'!$B$6*'1 Der Fonds'!$B$21/12-($B$51+CX51-'1 Der Fonds'!$B$6)*'1 Der Fonds'!$B$22/12-$B$51*'1 Der Fonds'!$B$23/12</f>
        <v>20.4895355335664</v>
      </c>
      <c r="DB51" s="26" t="n">
        <f aca="false">($B$51+DA51-'1 Der Fonds'!$B$6)/CY51</f>
        <v>10.0833079324621</v>
      </c>
      <c r="DC51" s="26" t="n">
        <f aca="false">DA51+0-'2 Der Rueckgabebestand'!$C$8*DB51</f>
        <v>-10.7687190570659</v>
      </c>
      <c r="DD51" s="26" t="n">
        <f aca="false">CY51+0/DB51-'2 Der Rueckgabebestand'!$C$8</f>
        <v>80.8</v>
      </c>
      <c r="DE51" s="26" t="n">
        <f aca="false">DC51/($B$51+DC51-'1 Der Fonds'!$B$6)</f>
        <v>-0.0132175102502542</v>
      </c>
      <c r="DF51" s="26" t="n">
        <f aca="false">DC51+$B$51*'1 Der Fonds'!$B$19/12+DC51*'1 Der Fonds'!$B$20/12-'1 Der Fonds'!$B$6*'1 Der Fonds'!$B$21/12-($B$51+DC51-'1 Der Fonds'!$B$6)*'1 Der Fonds'!$B$22/12-$B$51*'1 Der Fonds'!$B$23/12</f>
        <v>-9.02485157949562</v>
      </c>
      <c r="DG51" s="26" t="n">
        <f aca="false">($B$51+DF51-'1 Der Fonds'!$B$6)/DD51</f>
        <v>10.1048904507488</v>
      </c>
      <c r="DH51" s="26" t="n">
        <f aca="false">DF51+0-'2 Der Rueckgabebestand'!$C$9*DG51</f>
        <v>-35.2975667514425</v>
      </c>
      <c r="DI51" s="26" t="n">
        <f aca="false">DD51+0/DG51-'2 Der Rueckgabebestand'!$C$9</f>
        <v>78.2</v>
      </c>
      <c r="DJ51" s="26" t="n">
        <f aca="false">DH51/($B$51+DH51-'1 Der Fonds'!$B$6)</f>
        <v>-0.0446690180468474</v>
      </c>
      <c r="DK51" s="26" t="n">
        <f aca="false">DH51+$B$51*'1 Der Fonds'!$B$19/12+DH51*'1 Der Fonds'!$B$20/12-'1 Der Fonds'!$B$6*'1 Der Fonds'!$B$21/12-($B$51+DH51-'1 Der Fonds'!$B$6)*'1 Der Fonds'!$B$22/12-$B$51*'1 Der Fonds'!$B$23/12</f>
        <v>-33.577206086246</v>
      </c>
      <c r="DL51" s="26" t="n">
        <f aca="false">($B$51+DK51-'1 Der Fonds'!$B$6)/DI51</f>
        <v>10.1268899477462</v>
      </c>
      <c r="DM51" s="26" t="n">
        <f aca="false">DK51+0-'2 Der Rueckgabebestand'!$C$10*DL51</f>
        <v>-47.7548520130907</v>
      </c>
      <c r="DN51" s="26" t="n">
        <f aca="false">DI51+0/DL51-'2 Der Rueckgabebestand'!$C$10</f>
        <v>76.8</v>
      </c>
      <c r="DO51" s="26" t="n">
        <f aca="false">DM51/($B$51+DM51-'1 Der Fonds'!$B$6)</f>
        <v>-0.0614016714044412</v>
      </c>
      <c r="DP51" s="26" t="n">
        <f aca="false">DM51+$B$51*'1 Der Fonds'!$B$19/12+DM51*'1 Der Fonds'!$B$20/12-'1 Der Fonds'!$B$6*'1 Der Fonds'!$B$21/12-($B$51+DM51-'1 Der Fonds'!$B$6)*'1 Der Fonds'!$B$22/12-$B$51*'1 Der Fonds'!$B$23/12</f>
        <v>-46.0464295796033</v>
      </c>
      <c r="DQ51" s="26" t="n">
        <f aca="false">($B$51+DP51-'1 Der Fonds'!$B$6)/DN51</f>
        <v>10.1491350315156</v>
      </c>
      <c r="DR51" s="26" t="n">
        <f aca="false">DP51+0-'2 Der Rueckgabebestand'!$C$11*DQ51</f>
        <v>-52.1359105985126</v>
      </c>
      <c r="DS51" s="26" t="n">
        <f aca="false">DN51+0/DQ51-'2 Der Rueckgabebestand'!$C$11</f>
        <v>76.2</v>
      </c>
      <c r="DT51" s="26" t="n">
        <f aca="false">DR51/($B$51+DR51-'1 Der Fonds'!$B$6)</f>
        <v>-0.0674144446490411</v>
      </c>
      <c r="DU51" s="26" t="n">
        <f aca="false">DR51+$B$51*'1 Der Fonds'!$B$19/12+DR51*'1 Der Fonds'!$B$20/12-'1 Der Fonds'!$B$6*'1 Der Fonds'!$B$21/12-($B$51+DR51-'1 Der Fonds'!$B$6)*'1 Der Fonds'!$B$22/12-$B$51*'1 Der Fonds'!$B$23/12</f>
        <v>-50.4316866795029</v>
      </c>
      <c r="DV51" s="26" t="n">
        <f aca="false">($B$51+DU51-'1 Der Fonds'!$B$6)/DS51</f>
        <v>10.1715001748097</v>
      </c>
      <c r="DW51" s="26" t="n">
        <f aca="false">DU51+0-'2 Der Rueckgabebestand'!$C$12*DV51</f>
        <v>-55.5174367669077</v>
      </c>
      <c r="DX51" s="26" t="n">
        <f aca="false">DS51+0/DV51-'2 Der Rueckgabebestand'!$C$12</f>
        <v>75.7</v>
      </c>
      <c r="DY51" s="26" t="n">
        <f aca="false">DW51/($B$51+DW51-'1 Der Fonds'!$B$6)</f>
        <v>-0.0721021999950163</v>
      </c>
      <c r="DZ51" s="26" t="n">
        <f aca="false">DW51+$B$51*'1 Der Fonds'!$B$19/12+DW51*'1 Der Fonds'!$B$20/12-'1 Der Fonds'!$B$6*'1 Der Fonds'!$B$21/12-($B$51+DW51-'1 Der Fonds'!$B$6)*'1 Der Fonds'!$B$22/12-$B$51*'1 Der Fonds'!$B$23/12</f>
        <v>-53.8164534771427</v>
      </c>
      <c r="EA51" s="26" t="n">
        <f aca="false">($B$51+DZ51-'1 Der Fonds'!$B$6)/DX51</f>
        <v>10.1939702314776</v>
      </c>
      <c r="EB51" s="26" t="n">
        <f aca="false">DZ51+0-'2 Der Rueckgabebestand'!$C$13*EA51</f>
        <v>-58.4037400813076</v>
      </c>
      <c r="EC51" s="26" t="n">
        <f aca="false">DX51+0/EA51-'2 Der Rueckgabebestand'!$C$13</f>
        <v>75.25</v>
      </c>
      <c r="ED51" s="26" t="n">
        <f aca="false">EB51/($B$51+EB51-'1 Der Fonds'!$B$6)</f>
        <v>-0.0761361293659521</v>
      </c>
      <c r="EE51" s="26" t="n">
        <f aca="false">EB51+$B$51*'1 Der Fonds'!$B$19/12+EB51*'1 Der Fonds'!$B$20/12-'1 Der Fonds'!$B$6*'1 Der Fonds'!$B$21/12-($B$51+EB51-'1 Der Fonds'!$B$6)*'1 Der Fonds'!$B$22/12-$B$51*'1 Der Fonds'!$B$23/12</f>
        <v>-56.7055228322189</v>
      </c>
      <c r="EF51" s="26" t="n">
        <f aca="false">($B$51+EE51-'1 Der Fonds'!$B$6)/EC51</f>
        <v>10.2165379025619</v>
      </c>
      <c r="EG51" s="26" t="n">
        <f aca="false">EE51+0-'2 Der Rueckgabebestand'!$C$14*EF51</f>
        <v>-60.7921379932436</v>
      </c>
      <c r="EH51" s="26" t="n">
        <f aca="false">EC51+0/EF51-'2 Der Rueckgabebestand'!$C$14</f>
        <v>74.85</v>
      </c>
      <c r="EI51" s="26" t="n">
        <f aca="false">EG51/($B$51+EG51-'1 Der Fonds'!$B$6)</f>
        <v>-0.0794972054213122</v>
      </c>
      <c r="EJ51" s="26" t="n">
        <f aca="false">EG51+$B$51*'1 Der Fonds'!$B$19/12+EG51*'1 Der Fonds'!$B$20/12-'1 Der Fonds'!$B$6*'1 Der Fonds'!$B$21/12-($B$51+EG51-'1 Der Fonds'!$B$6)*'1 Der Fonds'!$B$22/12-$B$51*'1 Der Fonds'!$B$23/12</f>
        <v>-59.0962096254871</v>
      </c>
      <c r="EK51" s="26" t="n">
        <f aca="false">($B$51+EJ51-'1 Der Fonds'!$B$6)/EH51</f>
        <v>10.2391955961859</v>
      </c>
      <c r="EL51" s="26" t="n">
        <f aca="false">EJ51+0-'2 Der Rueckgabebestand'!$C$15*EK51</f>
        <v>-63.1918878639615</v>
      </c>
      <c r="EM51" s="26" t="n">
        <f aca="false">EH51+0/EK51-'2 Der Rueckgabebestand'!$C$15</f>
        <v>74.45</v>
      </c>
      <c r="EN51" s="26" t="n">
        <f aca="false">EL51/($B$51+EL51-'1 Der Fonds'!$B$6)</f>
        <v>-0.0828954681944727</v>
      </c>
      <c r="EO51" s="26" t="n">
        <f aca="false">EL51+$B$51*'1 Der Fonds'!$B$19/12+EL51*'1 Der Fonds'!$B$20/12-'1 Der Fonds'!$B$6*'1 Der Fonds'!$B$21/12-($B$51+EL51-'1 Der Fonds'!$B$6)*'1 Der Fonds'!$B$22/12-$B$51*'1 Der Fonds'!$B$23/12</f>
        <v>-61.4982592564978</v>
      </c>
      <c r="EP51" s="26" t="n">
        <f aca="false">($B$51+EO51-'1 Der Fonds'!$B$6)/EM51</f>
        <v>10.2619441335595</v>
      </c>
      <c r="EQ51" s="26" t="n">
        <f aca="false">EO51+0-'2 Der Rueckgabebestand'!$C$16*EP51</f>
        <v>-66.6292313232775</v>
      </c>
      <c r="ER51" s="26" t="n">
        <f aca="false">EM51+0/EP51-'2 Der Rueckgabebestand'!$C$16</f>
        <v>73.95</v>
      </c>
      <c r="ES51" s="26" t="n">
        <f aca="false">EQ51/($B$51+EQ51-'1 Der Fonds'!$B$6)</f>
        <v>-0.08780049788907</v>
      </c>
      <c r="ET51" s="14" t="n">
        <f aca="false">IF(C51=1,$A$51,1000000)</f>
        <v>44.5</v>
      </c>
      <c r="EU51" s="14" t="n">
        <f aca="false">IF(D51=1,$A$51,1000000)</f>
        <v>44.5</v>
      </c>
      <c r="EV51" s="26" t="n">
        <f aca="false">IF(E51=1,$A$51,1000000)</f>
        <v>1000000</v>
      </c>
      <c r="EW51" s="26" t="n">
        <f aca="false">IF(F51=1,$A$51,1000000)</f>
        <v>1000000</v>
      </c>
      <c r="EX51" s="26" t="n">
        <f aca="false">IF(G51=1,$A$51,1000000)</f>
        <v>1000000</v>
      </c>
      <c r="EY51" s="26" t="n">
        <f aca="false">IF(H51=1,$A$51,1000000)</f>
        <v>1000000</v>
      </c>
      <c r="EZ51" s="26" t="n">
        <f aca="false">IF(I51=1,$A$51,1000000)</f>
        <v>1000000</v>
      </c>
      <c r="FA51" s="26" t="n">
        <f aca="false">IF(J51=1,$A$51,1000000)</f>
        <v>1000000</v>
      </c>
      <c r="FB51" s="26" t="n">
        <f aca="false">IF(K51=1,$A$51,1000000)</f>
        <v>1000000</v>
      </c>
      <c r="FC51" s="26" t="n">
        <f aca="false">IF(L51=1,$A$51,1000000)</f>
        <v>1000000</v>
      </c>
      <c r="FD51" s="26" t="n">
        <f aca="false">IF(M51=1,$A$51,1000000)</f>
        <v>1000000</v>
      </c>
      <c r="FE51" s="26" t="n">
        <f aca="false">IF(N51=1,$A$51,1000000)</f>
        <v>1000000</v>
      </c>
      <c r="FF51" s="26" t="n">
        <f aca="false">IF(O51=1,$A$51,1000000)</f>
        <v>1000000</v>
      </c>
      <c r="FG51" s="26" t="n">
        <f aca="false">IF(P51=1,$A$51,1000000)</f>
        <v>1000000</v>
      </c>
      <c r="FH51" s="26" t="n">
        <f aca="false">IF(Q51=1,$A$51,1000000)</f>
        <v>1000000</v>
      </c>
      <c r="FI51" s="26" t="n">
        <f aca="false">IF(R51=1,$A$51,1000000)</f>
        <v>1000000</v>
      </c>
      <c r="FJ51" s="26" t="n">
        <f aca="false">IF(S51=1,$A$51,1000000)</f>
        <v>1000000</v>
      </c>
      <c r="FK51" s="26" t="n">
        <f aca="false">IF(T51=1,$A$51,1000000)</f>
        <v>1000000</v>
      </c>
      <c r="FL51" s="26" t="n">
        <f aca="false">IF(U51=1,$A$51,1000000)</f>
        <v>1000000</v>
      </c>
      <c r="FM51" s="26" t="n">
        <f aca="false">IF(V51=1,$A$51,1000000)</f>
        <v>1000000</v>
      </c>
      <c r="FN51" s="26" t="n">
        <f aca="false">IF(W51=1,$A$51,1000000)</f>
        <v>1000000</v>
      </c>
      <c r="FO51" s="26" t="n">
        <f aca="false">IF(X51=1,$A$51,1000000)</f>
        <v>1000000</v>
      </c>
      <c r="FP51" s="26" t="n">
        <f aca="false">IF(Y51=1,$A$51,1000000)</f>
        <v>1000000</v>
      </c>
      <c r="FQ51" s="26" t="n">
        <f aca="false">IF(Z51=1,$A$51,1000000)</f>
        <v>1000000</v>
      </c>
    </row>
    <row r="52" customFormat="false" ht="15" hidden="false" customHeight="false" outlineLevel="0" collapsed="false">
      <c r="A52" s="14" t="n">
        <f aca="false">A51+$B$38</f>
        <v>45</v>
      </c>
      <c r="B52" s="14" t="n">
        <f aca="false">'1 Der Fonds'!$B$36-A52</f>
        <v>1075</v>
      </c>
      <c r="C52" s="26" t="n">
        <f aca="false">IF(AH52&gt;='1 Der Fonds'!$B$12,1,0)</f>
        <v>1</v>
      </c>
      <c r="D52" s="26" t="n">
        <f aca="false">IF(AND(C52=1,AM52&gt;='1 Der Fonds'!$B$12),1,0)</f>
        <v>1</v>
      </c>
      <c r="E52" s="26" t="n">
        <f aca="false">IF(AND(D52=1,AR52&gt;='1 Der Fonds'!$B$12),1,0)</f>
        <v>0</v>
      </c>
      <c r="F52" s="26" t="n">
        <f aca="false">IF(AND(E52=1,AW52&gt;='1 Der Fonds'!$B$12),1,0)</f>
        <v>0</v>
      </c>
      <c r="G52" s="26" t="n">
        <f aca="false">IF(AND(F52=1,BB52&gt;='1 Der Fonds'!$B$12),1,0)</f>
        <v>0</v>
      </c>
      <c r="H52" s="26" t="n">
        <f aca="false">IF(AND(G52=1,BG52&gt;='1 Der Fonds'!$B$12),1,0)</f>
        <v>0</v>
      </c>
      <c r="I52" s="26" t="n">
        <f aca="false">IF(AND(H52=1,BL52&gt;='1 Der Fonds'!$B$12),1,0)</f>
        <v>0</v>
      </c>
      <c r="J52" s="26" t="n">
        <f aca="false">IF(AND(I52=1,BQ52&gt;='1 Der Fonds'!$B$12),1,0)</f>
        <v>0</v>
      </c>
      <c r="K52" s="26" t="n">
        <f aca="false">IF(AND(J52=1,BV52&gt;='1 Der Fonds'!$B$12),1,0)</f>
        <v>0</v>
      </c>
      <c r="L52" s="26" t="n">
        <f aca="false">IF(AND(K52=1,CA52&gt;='1 Der Fonds'!$B$12),1,0)</f>
        <v>0</v>
      </c>
      <c r="M52" s="26" t="n">
        <f aca="false">IF(AND(L52=1,CF52&gt;='1 Der Fonds'!$B$12),1,0)</f>
        <v>0</v>
      </c>
      <c r="N52" s="26" t="n">
        <f aca="false">IF(AND(M52=1,CK52&gt;='1 Der Fonds'!$B$12),1,0)</f>
        <v>0</v>
      </c>
      <c r="O52" s="26" t="n">
        <f aca="false">IF(CP52&gt;='1 Der Fonds'!$B$12,1,0)</f>
        <v>0</v>
      </c>
      <c r="P52" s="26" t="n">
        <f aca="false">IF(AND(O52=1,CU52&gt;='1 Der Fonds'!$B$12),1,0)</f>
        <v>0</v>
      </c>
      <c r="Q52" s="26" t="n">
        <f aca="false">IF(AND(P52=1,CZ52&gt;='1 Der Fonds'!$B$12),1,0)</f>
        <v>0</v>
      </c>
      <c r="R52" s="26" t="n">
        <f aca="false">IF(AND(Q52=1,DE52&gt;='1 Der Fonds'!$B$12),1,0)</f>
        <v>0</v>
      </c>
      <c r="S52" s="26" t="n">
        <f aca="false">IF(AND(R52=1,DJ52&gt;='1 Der Fonds'!$B$12),1,0)</f>
        <v>0</v>
      </c>
      <c r="T52" s="26" t="n">
        <f aca="false">IF(AND(S52=1,DO52&gt;='1 Der Fonds'!$B$12),1,0)</f>
        <v>0</v>
      </c>
      <c r="U52" s="26" t="n">
        <f aca="false">IF(AND(T52=1,DT52&gt;='1 Der Fonds'!$B$12),1,0)</f>
        <v>0</v>
      </c>
      <c r="V52" s="26" t="n">
        <f aca="false">IF(AND(U52=1,DY52&gt;='1 Der Fonds'!$B$12),1,0)</f>
        <v>0</v>
      </c>
      <c r="W52" s="26" t="n">
        <f aca="false">IF(AND(V52=1,ED52&gt;='1 Der Fonds'!$B$12),1,0)</f>
        <v>0</v>
      </c>
      <c r="X52" s="26" t="n">
        <f aca="false">IF(AND(W52=1,EI52&gt;='1 Der Fonds'!$B$12),1,0)</f>
        <v>0</v>
      </c>
      <c r="Y52" s="26" t="n">
        <f aca="false">IF(AND(X52=1,EN52&gt;='1 Der Fonds'!$B$12),1,0)</f>
        <v>0</v>
      </c>
      <c r="Z52" s="26" t="n">
        <f aca="false">IF(AND(Y52=1,ES52&gt;='1 Der Fonds'!$B$12),1,0)</f>
        <v>0</v>
      </c>
      <c r="AD52" s="26" t="n">
        <f aca="false">$A$52+$B$52*'1 Der Fonds'!$B$19/12+$A$52*'1 Der Fonds'!$B$20/12-'1 Der Fonds'!$B$6*'1 Der Fonds'!$B$21/12-($B$52+$A$52-'1 Der Fonds'!$B$6)*'1 Der Fonds'!$B$22/12-$B$52*'1 Der Fonds'!$B$23/12</f>
        <v>46.79625</v>
      </c>
      <c r="AE52" s="26" t="n">
        <f aca="false">($B$52+AD52-'1 Der Fonds'!$B$6)/'1 Der Fonds'!$B$8</f>
        <v>10.0206465517241</v>
      </c>
      <c r="AF52" s="26" t="n">
        <f aca="false">AD52+'1 Der Fonds'!$B$26-'2 Der Rueckgabebestand'!$C$5*AE52</f>
        <v>45.7879913793103</v>
      </c>
      <c r="AG52" s="26" t="n">
        <f aca="false">'1 Der Fonds'!$B$8+'1 Der Fonds'!$B$26/AE52-'2 Der Rueckgabebestand'!$C$5</f>
        <v>86.8993818796537</v>
      </c>
      <c r="AH52" s="26" t="n">
        <f aca="false">AF52/($B$52+AF52-'1 Der Fonds'!$B$6)</f>
        <v>0.0525822494483222</v>
      </c>
      <c r="AI52" s="26" t="n">
        <f aca="false">AF52+$B$52*'1 Der Fonds'!$B$19/12+AF52*'1 Der Fonds'!$B$20/12-'1 Der Fonds'!$B$6*'1 Der Fonds'!$B$21/12-($B$52+AF52-'1 Der Fonds'!$B$6)*'1 Der Fonds'!$B$22/12-$B$52*'1 Der Fonds'!$B$23/12</f>
        <v>47.5849965377155</v>
      </c>
      <c r="AJ52" s="26" t="n">
        <f aca="false">($B$52+AI52-'1 Der Fonds'!$B$6)/AG52</f>
        <v>10.0413256994872</v>
      </c>
      <c r="AK52" s="26" t="n">
        <f aca="false">AI52+'1 Der Fonds'!$B$26-'2 Der Rueckgabebestand'!$C$6*AJ52</f>
        <v>45.5643336879719</v>
      </c>
      <c r="AL52" s="26" t="n">
        <f aca="false">AG52+'1 Der Fonds'!$B$26/AJ52-'2 Der Rueckgabebestand'!$C$6</f>
        <v>86.6981472110235</v>
      </c>
      <c r="AM52" s="26" t="n">
        <f aca="false">AK52/($B$52+AK52-'1 Der Fonds'!$B$6)</f>
        <v>0.0523388472566384</v>
      </c>
      <c r="AN52" s="26" t="n">
        <f aca="false">AK52+$B$52*'1 Der Fonds'!$B$19/12+AK52*'1 Der Fonds'!$B$20/12-'1 Der Fonds'!$B$6*'1 Der Fonds'!$B$21/12-($B$52+AK52-'1 Der Fonds'!$B$6)*'1 Der Fonds'!$B$22/12-$B$52*'1 Der Fonds'!$B$23/12</f>
        <v>47.3611245077562</v>
      </c>
      <c r="AO52" s="26" t="n">
        <f aca="false">($B$52+AN52-'1 Der Fonds'!$B$6)/AL52</f>
        <v>10.0620503732845</v>
      </c>
      <c r="AP52" s="26" t="n">
        <f aca="false">AN52+'1 Der Fonds'!$B$26-'2 Der Rueckgabebestand'!$C$7*AO52</f>
        <v>28.2246136865303</v>
      </c>
      <c r="AQ52" s="26" t="n">
        <f aca="false">AL52+'1 Der Fonds'!$B$26/AO52-'2 Der Rueckgabebestand'!$C$7</f>
        <v>84.7962971793406</v>
      </c>
      <c r="AR52" s="26" t="n">
        <f aca="false">AP52/($B$52+AP52-'1 Der Fonds'!$B$6)</f>
        <v>0.0330799337405189</v>
      </c>
      <c r="AS52" s="26" t="n">
        <f aca="false">AP52+$B$52*'1 Der Fonds'!$B$19/12+AP52*'1 Der Fonds'!$B$20/12-'1 Der Fonds'!$B$6*'1 Der Fonds'!$B$21/12-($B$52+AP52-'1 Der Fonds'!$B$6)*'1 Der Fonds'!$B$22/12-$B$52*'1 Der Fonds'!$B$23/12</f>
        <v>30.0047872746465</v>
      </c>
      <c r="AT52" s="26" t="n">
        <f aca="false">($B$52+AS52-'1 Der Fonds'!$B$6)/AQ52</f>
        <v>10.0830439030415</v>
      </c>
      <c r="AU52" s="26" t="n">
        <f aca="false">AS52+'1 Der Fonds'!$B$26-'2 Der Rueckgabebestand'!$C$8*AT52</f>
        <v>1.74735117521784</v>
      </c>
      <c r="AV52" s="26" t="n">
        <f aca="false">AQ52+'1 Der Fonds'!$B$26/AT52-'2 Der Rueckgabebestand'!$C$8</f>
        <v>81.9938263807255</v>
      </c>
      <c r="AW52" s="26" t="n">
        <f aca="false">AU52/($B$52+AU52-'1 Der Fonds'!$B$6)</f>
        <v>0.00211352497559742</v>
      </c>
      <c r="AX52" s="26" t="n">
        <f aca="false">AU52+$B$52*'1 Der Fonds'!$B$19/12+AU52*'1 Der Fonds'!$B$20/12-'1 Der Fonds'!$B$6*'1 Der Fonds'!$B$21/12-($B$52+AU52-'1 Der Fonds'!$B$6)*'1 Der Fonds'!$B$22/12-$B$52*'1 Der Fonds'!$B$23/12</f>
        <v>3.50215072009409</v>
      </c>
      <c r="AY52" s="26" t="n">
        <f aca="false">($B$52+AX52-'1 Der Fonds'!$B$6)/AV52</f>
        <v>10.1044455087762</v>
      </c>
      <c r="AZ52" s="26" t="n">
        <f aca="false">AX52+'1 Der Fonds'!$B$26-'2 Der Rueckgabebestand'!$C$9*AY52</f>
        <v>-19.7694076027239</v>
      </c>
      <c r="BA52" s="26" t="n">
        <f aca="false">AV52+'1 Der Fonds'!$B$26/AY52-'2 Der Rueckgabebestand'!$C$9</f>
        <v>79.6907254037737</v>
      </c>
      <c r="BB52" s="26" t="n">
        <f aca="false">AZ52/($B$52+AZ52-'1 Der Fonds'!$B$6)</f>
        <v>-0.0245512376074385</v>
      </c>
      <c r="BC52" s="26" t="n">
        <f aca="false">AZ52+$B$52*'1 Der Fonds'!$B$19/12+AZ52*'1 Der Fonds'!$B$20/12-'1 Der Fonds'!$B$6*'1 Der Fonds'!$B$21/12-($B$52+AZ52-'1 Der Fonds'!$B$6)*'1 Der Fonds'!$B$22/12-$B$52*'1 Der Fonds'!$B$23/12</f>
        <v>-18.0352282850099</v>
      </c>
      <c r="BD52" s="26" t="n">
        <f aca="false">($B$52+BC52-'1 Der Fonds'!$B$6)/BA52</f>
        <v>10.126206878232</v>
      </c>
      <c r="BE52" s="26" t="n">
        <f aca="false">BC52+'1 Der Fonds'!$B$26-'2 Der Rueckgabebestand'!$C$10*BD52</f>
        <v>-29.2119179145347</v>
      </c>
      <c r="BF52" s="26" t="n">
        <f aca="false">BA52+'1 Der Fonds'!$B$26/BD52-'2 Der Rueckgabebestand'!$C$10</f>
        <v>78.5869863863978</v>
      </c>
      <c r="BG52" s="26" t="n">
        <f aca="false">BE52/($B$52+BE52-'1 Der Fonds'!$B$6)</f>
        <v>-0.0367081621001173</v>
      </c>
      <c r="BH52" s="26" t="n">
        <f aca="false">BE52+$B$52*'1 Der Fonds'!$B$19/12+BE52*'1 Der Fonds'!$B$20/12-'1 Der Fonds'!$B$6*'1 Der Fonds'!$B$21/12-($B$52+BE52-'1 Der Fonds'!$B$6)*'1 Der Fonds'!$B$22/12-$B$52*'1 Der Fonds'!$B$23/12</f>
        <v>-27.4867876692028</v>
      </c>
      <c r="BI52" s="26" t="n">
        <f aca="false">($B$52+BH52-'1 Der Fonds'!$B$6)/BF52</f>
        <v>10.148158734699</v>
      </c>
      <c r="BJ52" s="26" t="n">
        <f aca="false">BH52+'1 Der Fonds'!$B$26-'2 Der Rueckgabebestand'!$C$11*BI52</f>
        <v>-30.5756829100222</v>
      </c>
      <c r="BK52" s="26" t="n">
        <f aca="false">BF52+'1 Der Fonds'!$B$26/BI52-'2 Der Rueckgabebestand'!$C$11</f>
        <v>78.282606515963</v>
      </c>
      <c r="BL52" s="26" t="n">
        <f aca="false">BJ52/($B$52+BJ52-'1 Der Fonds'!$B$6)</f>
        <v>-0.0384878486877424</v>
      </c>
      <c r="BM52" s="26" t="n">
        <f aca="false">BJ52+$B$52*'1 Der Fonds'!$B$19/12+BJ52*'1 Der Fonds'!$B$20/12-'1 Der Fonds'!$B$6*'1 Der Fonds'!$B$21/12-($B$52+BJ52-'1 Der Fonds'!$B$6)*'1 Der Fonds'!$B$22/12-$B$52*'1 Der Fonds'!$B$23/12</f>
        <v>-28.8518596061443</v>
      </c>
      <c r="BN52" s="26" t="n">
        <f aca="false">($B$52+BM52-'1 Der Fonds'!$B$6)/BK52</f>
        <v>10.1701792496078</v>
      </c>
      <c r="BO52" s="26" t="n">
        <f aca="false">BM52+'1 Der Fonds'!$B$26-'2 Der Rueckgabebestand'!$C$12*BN52</f>
        <v>-30.9369492309482</v>
      </c>
      <c r="BP52" s="26" t="n">
        <f aca="false">BK52+'1 Der Fonds'!$B$26/BN52-'2 Der Rueckgabebestand'!$C$12</f>
        <v>78.0775865675797</v>
      </c>
      <c r="BQ52" s="26" t="n">
        <f aca="false">BO52/($B$52+BO52-'1 Der Fonds'!$B$6)</f>
        <v>-0.0389603183286084</v>
      </c>
      <c r="BR52" s="26" t="n">
        <f aca="false">BO52+$B$52*'1 Der Fonds'!$B$19/12+BO52*'1 Der Fonds'!$B$20/12-'1 Der Fonds'!$B$6*'1 Der Fonds'!$B$21/12-($B$52+BO52-'1 Der Fonds'!$B$6)*'1 Der Fonds'!$B$22/12-$B$52*'1 Der Fonds'!$B$23/12</f>
        <v>-29.2134721406278</v>
      </c>
      <c r="BS52" s="26" t="n">
        <f aca="false">($B$52+BR52-'1 Der Fonds'!$B$6)/BP52</f>
        <v>10.1922531528377</v>
      </c>
      <c r="BT52" s="26" t="n">
        <f aca="false">BR52+'1 Der Fonds'!$B$26-'2 Der Rueckgabebestand'!$C$13*BS52</f>
        <v>-30.7999860594048</v>
      </c>
      <c r="BU52" s="26" t="n">
        <f aca="false">BP52+'1 Der Fonds'!$B$26/BS52-'2 Der Rueckgabebestand'!$C$13</f>
        <v>77.9219277652534</v>
      </c>
      <c r="BV52" s="26" t="n">
        <f aca="false">BT52/($B$52+BT52-'1 Der Fonds'!$B$6)</f>
        <v>-0.0387811452011742</v>
      </c>
      <c r="BW52" s="26" t="n">
        <f aca="false">BT52+$B$52*'1 Der Fonds'!$B$19/12+BT52*'1 Der Fonds'!$B$20/12-'1 Der Fonds'!$B$6*'1 Der Fonds'!$B$21/12-($B$52+BT52-'1 Der Fonds'!$B$6)*'1 Der Fonds'!$B$22/12-$B$52*'1 Der Fonds'!$B$23/12</f>
        <v>-29.0763777127117</v>
      </c>
      <c r="BX52" s="26" t="n">
        <f aca="false">($B$52+BW52-'1 Der Fonds'!$B$6)/BU52</f>
        <v>10.2143728359118</v>
      </c>
      <c r="BY52" s="26" t="n">
        <f aca="false">BW52+'1 Der Fonds'!$B$26-'2 Der Rueckgabebestand'!$C$14*BX52</f>
        <v>-30.1621268470764</v>
      </c>
      <c r="BZ52" s="26" t="n">
        <f aca="false">BU52+'1 Der Fonds'!$B$26/BX52-'2 Der Rueckgabebestand'!$C$14</f>
        <v>77.8156315538455</v>
      </c>
      <c r="CA52" s="26" t="n">
        <f aca="false">BY52/($B$52+BY52-'1 Der Fonds'!$B$6)</f>
        <v>-0.037947520954721</v>
      </c>
      <c r="CB52" s="26" t="n">
        <f aca="false">BY52+$B$52*'1 Der Fonds'!$B$19/12+BY52*'1 Der Fonds'!$B$20/12-'1 Der Fonds'!$B$6*'1 Der Fonds'!$B$21/12-($B$52+BY52-'1 Der Fonds'!$B$6)*'1 Der Fonds'!$B$22/12-$B$52*'1 Der Fonds'!$B$23/12</f>
        <v>-28.4379072186382</v>
      </c>
      <c r="CC52" s="26" t="n">
        <f aca="false">($B$52+CB52-'1 Der Fonds'!$B$6)/BZ52</f>
        <v>10.2365305900032</v>
      </c>
      <c r="CD52" s="26" t="n">
        <f aca="false">CB52+'1 Der Fonds'!$B$26-'2 Der Rueckgabebestand'!$C$15*CC52</f>
        <v>-29.5325194546395</v>
      </c>
      <c r="CE52" s="26" t="n">
        <f aca="false">BZ52+'1 Der Fonds'!$B$26/CC52-'2 Der Rueckgabebestand'!$C$15</f>
        <v>77.7086995981036</v>
      </c>
      <c r="CF52" s="26" t="n">
        <f aca="false">CD52/($B$52+CD52-'1 Der Fonds'!$B$6)</f>
        <v>-0.0371259921705316</v>
      </c>
      <c r="CG52" s="26" t="n">
        <f aca="false">CD52+$B$52*'1 Der Fonds'!$B$19/12+CD52*'1 Der Fonds'!$B$20/12-'1 Der Fonds'!$B$6*'1 Der Fonds'!$B$21/12-($B$52+CD52-'1 Der Fonds'!$B$6)*'1 Der Fonds'!$B$22/12-$B$52*'1 Der Fonds'!$B$23/12</f>
        <v>-27.8076964524502</v>
      </c>
      <c r="CH52" s="26" t="n">
        <f aca="false">($B$52+CG52-'1 Der Fonds'!$B$6)/CE52</f>
        <v>10.2587265990873</v>
      </c>
      <c r="CI52" s="26" t="n">
        <f aca="false">CG52+'1 Der Fonds'!$B$26-'2 Der Rueckgabebestand'!$C$16*CH52</f>
        <v>-29.9370597519939</v>
      </c>
      <c r="CJ52" s="26" t="n">
        <f aca="false">CE52+'1 Der Fonds'!$B$26/CH52-'2 Der Rueckgabebestand'!$C$16</f>
        <v>77.5011335538215</v>
      </c>
      <c r="CK52" s="26" t="n">
        <f aca="false">CI52/($B$52+CI52-'1 Der Fonds'!$B$6)</f>
        <v>-0.0376536978854222</v>
      </c>
      <c r="CL52" s="26" t="n">
        <f aca="false">$A$52+$B$52*'1 Der Fonds'!$B$19/12+$A$52*'1 Der Fonds'!$B$20/12-'1 Der Fonds'!$B$6*'1 Der Fonds'!$B$21/12-($B$52+$A$52-'1 Der Fonds'!$B$6)*'1 Der Fonds'!$B$22/12-$B$52*'1 Der Fonds'!$B$23/12</f>
        <v>46.79625</v>
      </c>
      <c r="CM52" s="26" t="n">
        <f aca="false">($B$52+CL52-'1 Der Fonds'!$B$6)/'1 Der Fonds'!$B$8</f>
        <v>10.0206465517241</v>
      </c>
      <c r="CN52" s="26" t="n">
        <f aca="false">CL52+0-'2 Der Rueckgabebestand'!$C$5*CM52</f>
        <v>42.7879913793103</v>
      </c>
      <c r="CO52" s="26" t="n">
        <f aca="false">'1 Der Fonds'!$B$8+0/CM52-'2 Der Rueckgabebestand'!$C$5</f>
        <v>86.6</v>
      </c>
      <c r="CP52" s="26" t="n">
        <f aca="false">CN52/($B$52+CN52-'1 Der Fonds'!$B$6)</f>
        <v>0.0493069641483523</v>
      </c>
      <c r="CQ52" s="26" t="n">
        <f aca="false">CN52+$B$52*'1 Der Fonds'!$B$19/12+CN52*'1 Der Fonds'!$B$20/12-'1 Der Fonds'!$B$6*'1 Der Fonds'!$B$21/12-($B$52+CN52-'1 Der Fonds'!$B$6)*'1 Der Fonds'!$B$22/12-$B$52*'1 Der Fonds'!$B$23/12</f>
        <v>44.5821215377155</v>
      </c>
      <c r="CR52" s="26" t="n">
        <f aca="false">($B$52+CQ52-'1 Der Fonds'!$B$6)/CO52</f>
        <v>10.0413639900429</v>
      </c>
      <c r="CS52" s="26" t="n">
        <f aca="false">CQ52+0-'2 Der Rueckgabebestand'!$C$6*CR52</f>
        <v>39.5614395426941</v>
      </c>
      <c r="CT52" s="26" t="n">
        <f aca="false">CO52+0/CR52-'2 Der Rueckgabebestand'!$C$6</f>
        <v>86.1</v>
      </c>
      <c r="CU52" s="26" t="n">
        <f aca="false">CS52/($B$52+CS52-'1 Der Fonds'!$B$6)</f>
        <v>0.0457589683430942</v>
      </c>
      <c r="CV52" s="26" t="n">
        <f aca="false">CS52+$B$52*'1 Der Fonds'!$B$19/12+CS52*'1 Der Fonds'!$B$20/12-'1 Der Fonds'!$B$6*'1 Der Fonds'!$B$21/12-($B$52+CS52-'1 Der Fonds'!$B$6)*'1 Der Fonds'!$B$22/12-$B$52*'1 Der Fonds'!$B$23/12</f>
        <v>41.3524775889225</v>
      </c>
      <c r="CW52" s="26" t="n">
        <f aca="false">($B$52+CV52-'1 Der Fonds'!$B$6)/CT52</f>
        <v>10.0621658256553</v>
      </c>
      <c r="CX52" s="26" t="n">
        <f aca="false">CV52+0-'2 Der Rueckgabebestand'!$C$7*CW52</f>
        <v>19.2157127724808</v>
      </c>
      <c r="CY52" s="26" t="n">
        <f aca="false">CT52+0/CW52-'2 Der Rueckgabebestand'!$C$7</f>
        <v>83.9</v>
      </c>
      <c r="CZ52" s="26" t="n">
        <f aca="false">CX52/($B$52+CX52-'1 Der Fonds'!$B$6)</f>
        <v>0.0227616146936837</v>
      </c>
      <c r="DA52" s="26" t="n">
        <f aca="false">CX52+$B$52*'1 Der Fonds'!$B$19/12+CX52*'1 Der Fonds'!$B$20/12-'1 Der Fonds'!$B$6*'1 Der Fonds'!$B$21/12-($B$52+CX52-'1 Der Fonds'!$B$6)*'1 Der Fonds'!$B$22/12-$B$52*'1 Der Fonds'!$B$23/12</f>
        <v>20.9872528305544</v>
      </c>
      <c r="DB52" s="26" t="n">
        <f aca="false">($B$52+DA52-'1 Der Fonds'!$B$6)/CY52</f>
        <v>10.0832807250364</v>
      </c>
      <c r="DC52" s="26" t="n">
        <f aca="false">DA52+0-'2 Der Rueckgabebestand'!$C$8*DB52</f>
        <v>-10.2709174170585</v>
      </c>
      <c r="DD52" s="26" t="n">
        <f aca="false">CY52+0/DB52-'2 Der Rueckgabebestand'!$C$8</f>
        <v>80.8</v>
      </c>
      <c r="DE52" s="26" t="n">
        <f aca="false">DC52/($B$52+DC52-'1 Der Fonds'!$B$6)</f>
        <v>-0.0126065432505447</v>
      </c>
      <c r="DF52" s="26" t="n">
        <f aca="false">DC52+$B$52*'1 Der Fonds'!$B$19/12+DC52*'1 Der Fonds'!$B$20/12-'1 Der Fonds'!$B$6*'1 Der Fonds'!$B$21/12-($B$52+DC52-'1 Der Fonds'!$B$6)*'1 Der Fonds'!$B$22/12-$B$52*'1 Der Fonds'!$B$23/12</f>
        <v>-8.52763537958314</v>
      </c>
      <c r="DG52" s="26" t="n">
        <f aca="false">($B$52+DF52-'1 Der Fonds'!$B$6)/DD52</f>
        <v>10.1048559977774</v>
      </c>
      <c r="DH52" s="26" t="n">
        <f aca="false">DF52+0-'2 Der Rueckgabebestand'!$C$9*DG52</f>
        <v>-34.8002609738045</v>
      </c>
      <c r="DI52" s="26" t="n">
        <f aca="false">DD52+0/DG52-'2 Der Rueckgabebestand'!$C$9</f>
        <v>78.2</v>
      </c>
      <c r="DJ52" s="26" t="n">
        <f aca="false">DH52/($B$52+DH52-'1 Der Fonds'!$B$6)</f>
        <v>-0.0440398284827209</v>
      </c>
      <c r="DK52" s="26" t="n">
        <f aca="false">DH52+$B$52*'1 Der Fonds'!$B$19/12+DH52*'1 Der Fonds'!$B$20/12-'1 Der Fonds'!$B$6*'1 Der Fonds'!$B$21/12-($B$52+DH52-'1 Der Fonds'!$B$6)*'1 Der Fonds'!$B$22/12-$B$52*'1 Der Fonds'!$B$23/12</f>
        <v>-33.0804862239044</v>
      </c>
      <c r="DL52" s="26" t="n">
        <f aca="false">($B$52+DK52-'1 Der Fonds'!$B$6)/DI52</f>
        <v>10.1268480022519</v>
      </c>
      <c r="DM52" s="26" t="n">
        <f aca="false">DK52+0-'2 Der Rueckgabebestand'!$C$10*DL52</f>
        <v>-47.258073427057</v>
      </c>
      <c r="DN52" s="26" t="n">
        <f aca="false">DI52+0/DL52-'2 Der Rueckgabebestand'!$C$10</f>
        <v>76.8</v>
      </c>
      <c r="DO52" s="26" t="n">
        <f aca="false">DM52/($B$52+DM52-'1 Der Fonds'!$B$6)</f>
        <v>-0.0607631809632481</v>
      </c>
      <c r="DP52" s="26" t="n">
        <f aca="false">DM52+$B$52*'1 Der Fonds'!$B$19/12+DM52*'1 Der Fonds'!$B$20/12-'1 Der Fonds'!$B$6*'1 Der Fonds'!$B$21/12-($B$52+DM52-'1 Der Fonds'!$B$6)*'1 Der Fonds'!$B$22/12-$B$52*'1 Der Fonds'!$B$23/12</f>
        <v>-45.5502374140912</v>
      </c>
      <c r="DQ52" s="26" t="n">
        <f aca="false">($B$52+DP52-'1 Der Fonds'!$B$6)/DN52</f>
        <v>10.1490854503374</v>
      </c>
      <c r="DR52" s="26" t="n">
        <f aca="false">DP52+0-'2 Der Rueckgabebestand'!$C$11*DQ52</f>
        <v>-51.6396886842936</v>
      </c>
      <c r="DS52" s="26" t="n">
        <f aca="false">DN52+0/DQ52-'2 Der Rueckgabebestand'!$C$11</f>
        <v>76.2</v>
      </c>
      <c r="DT52" s="26" t="n">
        <f aca="false">DR52/($B$52+DR52-'1 Der Fonds'!$B$6)</f>
        <v>-0.0667731301034052</v>
      </c>
      <c r="DU52" s="26" t="n">
        <f aca="false">DR52+$B$52*'1 Der Fonds'!$B$19/12+DR52*'1 Der Fonds'!$B$20/12-'1 Der Fonds'!$B$6*'1 Der Fonds'!$B$21/12-($B$52+DR52-'1 Der Fonds'!$B$6)*'1 Der Fonds'!$B$22/12-$B$52*'1 Der Fonds'!$B$23/12</f>
        <v>-49.9360517192828</v>
      </c>
      <c r="DV52" s="26" t="n">
        <f aca="false">($B$52+DU52-'1 Der Fonds'!$B$6)/DS52</f>
        <v>10.1714428908231</v>
      </c>
      <c r="DW52" s="26" t="n">
        <f aca="false">DU52+0-'2 Der Rueckgabebestand'!$C$12*DV52</f>
        <v>-55.0217731646943</v>
      </c>
      <c r="DX52" s="26" t="n">
        <f aca="false">DS52+0/DV52-'2 Der Rueckgabebestand'!$C$12</f>
        <v>75.7</v>
      </c>
      <c r="DY52" s="26" t="n">
        <f aca="false">DW52/($B$52+DW52-'1 Der Fonds'!$B$6)</f>
        <v>-0.0714588688966437</v>
      </c>
      <c r="DZ52" s="26" t="n">
        <f aca="false">DW52+$B$52*'1 Der Fonds'!$B$19/12+DW52*'1 Der Fonds'!$B$20/12-'1 Der Fonds'!$B$6*'1 Der Fonds'!$B$21/12-($B$52+DW52-'1 Der Fonds'!$B$6)*'1 Der Fonds'!$B$22/12-$B$52*'1 Der Fonds'!$B$23/12</f>
        <v>-53.3213773639771</v>
      </c>
      <c r="EA52" s="26" t="n">
        <f aca="false">($B$52+DZ52-'1 Der Fonds'!$B$6)/DX52</f>
        <v>10.1939051867374</v>
      </c>
      <c r="EB52" s="26" t="n">
        <f aca="false">DZ52+0-'2 Der Rueckgabebestand'!$C$13*EA52</f>
        <v>-57.908634698009</v>
      </c>
      <c r="EC52" s="26" t="n">
        <f aca="false">DX52+0/EA52-'2 Der Rueckgabebestand'!$C$13</f>
        <v>75.25</v>
      </c>
      <c r="ED52" s="26" t="n">
        <f aca="false">EB52/($B$52+EB52-'1 Der Fonds'!$B$6)</f>
        <v>-0.0754911830811853</v>
      </c>
      <c r="EE52" s="26" t="n">
        <f aca="false">EB52+$B$52*'1 Der Fonds'!$B$19/12+EB52*'1 Der Fonds'!$B$20/12-'1 Der Fonds'!$B$6*'1 Der Fonds'!$B$21/12-($B$52+EB52-'1 Der Fonds'!$B$6)*'1 Der Fonds'!$B$22/12-$B$52*'1 Der Fonds'!$B$23/12</f>
        <v>-56.2110054729279</v>
      </c>
      <c r="EF52" s="26" t="n">
        <f aca="false">($B$52+EE52-'1 Der Fonds'!$B$6)/EC52</f>
        <v>10.2164650435491</v>
      </c>
      <c r="EG52" s="26" t="n">
        <f aca="false">EE52+0-'2 Der Rueckgabebestand'!$C$14*EF52</f>
        <v>-60.2975914903475</v>
      </c>
      <c r="EH52" s="26" t="n">
        <f aca="false">EC52+0/EF52-'2 Der Rueckgabebestand'!$C$14</f>
        <v>74.85</v>
      </c>
      <c r="EI52" s="26" t="n">
        <f aca="false">EG52/($B$52+EG52-'1 Der Fonds'!$B$6)</f>
        <v>-0.078851054762418</v>
      </c>
      <c r="EJ52" s="26" t="n">
        <f aca="false">EG52+$B$52*'1 Der Fonds'!$B$19/12+EG52*'1 Der Fonds'!$B$20/12-'1 Der Fonds'!$B$6*'1 Der Fonds'!$B$21/12-($B$52+EG52-'1 Der Fonds'!$B$6)*'1 Der Fonds'!$B$22/12-$B$52*'1 Der Fonds'!$B$23/12</f>
        <v>-58.6022516821925</v>
      </c>
      <c r="EK52" s="26" t="n">
        <f aca="false">($B$52+EJ52-'1 Der Fonds'!$B$6)/EH52</f>
        <v>10.2391148739854</v>
      </c>
      <c r="EL52" s="26" t="n">
        <f aca="false">EJ52+0-'2 Der Rueckgabebestand'!$C$15*EK52</f>
        <v>-62.6978976317866</v>
      </c>
      <c r="EM52" s="26" t="n">
        <f aca="false">EH52+0/EK52-'2 Der Rueckgabebestand'!$C$15</f>
        <v>74.45</v>
      </c>
      <c r="EN52" s="26" t="n">
        <f aca="false">EL52/($B$52+EL52-'1 Der Fonds'!$B$6)</f>
        <v>-0.0822480974891786</v>
      </c>
      <c r="EO52" s="26" t="n">
        <f aca="false">EL52+$B$52*'1 Der Fonds'!$B$19/12+EL52*'1 Der Fonds'!$B$20/12-'1 Der Fonds'!$B$6*'1 Der Fonds'!$B$21/12-($B$52+EL52-'1 Der Fonds'!$B$6)*'1 Der Fonds'!$B$22/12-$B$52*'1 Der Fonds'!$B$23/12</f>
        <v>-61.0048581170171</v>
      </c>
      <c r="EP52" s="26" t="n">
        <f aca="false">($B$52+EO52-'1 Der Fonds'!$B$6)/EM52</f>
        <v>10.261855498764</v>
      </c>
      <c r="EQ52" s="26" t="n">
        <f aca="false">EO52+0-'2 Der Rueckgabebestand'!$C$16*EP52</f>
        <v>-66.1357858663991</v>
      </c>
      <c r="ER52" s="26" t="n">
        <f aca="false">EM52+0/EP52-'2 Der Rueckgabebestand'!$C$16</f>
        <v>73.95</v>
      </c>
      <c r="ES52" s="26" t="n">
        <f aca="false">EQ52/($B$52+EQ52-'1 Der Fonds'!$B$6)</f>
        <v>-0.0871510141533116</v>
      </c>
      <c r="ET52" s="14" t="n">
        <f aca="false">IF(C52=1,$A$52,1000000)</f>
        <v>45</v>
      </c>
      <c r="EU52" s="14" t="n">
        <f aca="false">IF(D52=1,$A$52,1000000)</f>
        <v>45</v>
      </c>
      <c r="EV52" s="26" t="n">
        <f aca="false">IF(E52=1,$A$52,1000000)</f>
        <v>1000000</v>
      </c>
      <c r="EW52" s="26" t="n">
        <f aca="false">IF(F52=1,$A$52,1000000)</f>
        <v>1000000</v>
      </c>
      <c r="EX52" s="26" t="n">
        <f aca="false">IF(G52=1,$A$52,1000000)</f>
        <v>1000000</v>
      </c>
      <c r="EY52" s="26" t="n">
        <f aca="false">IF(H52=1,$A$52,1000000)</f>
        <v>1000000</v>
      </c>
      <c r="EZ52" s="26" t="n">
        <f aca="false">IF(I52=1,$A$52,1000000)</f>
        <v>1000000</v>
      </c>
      <c r="FA52" s="26" t="n">
        <f aca="false">IF(J52=1,$A$52,1000000)</f>
        <v>1000000</v>
      </c>
      <c r="FB52" s="26" t="n">
        <f aca="false">IF(K52=1,$A$52,1000000)</f>
        <v>1000000</v>
      </c>
      <c r="FC52" s="26" t="n">
        <f aca="false">IF(L52=1,$A$52,1000000)</f>
        <v>1000000</v>
      </c>
      <c r="FD52" s="26" t="n">
        <f aca="false">IF(M52=1,$A$52,1000000)</f>
        <v>1000000</v>
      </c>
      <c r="FE52" s="26" t="n">
        <f aca="false">IF(N52=1,$A$52,1000000)</f>
        <v>1000000</v>
      </c>
      <c r="FF52" s="26" t="n">
        <f aca="false">IF(O52=1,$A$52,1000000)</f>
        <v>1000000</v>
      </c>
      <c r="FG52" s="26" t="n">
        <f aca="false">IF(P52=1,$A$52,1000000)</f>
        <v>1000000</v>
      </c>
      <c r="FH52" s="26" t="n">
        <f aca="false">IF(Q52=1,$A$52,1000000)</f>
        <v>1000000</v>
      </c>
      <c r="FI52" s="26" t="n">
        <f aca="false">IF(R52=1,$A$52,1000000)</f>
        <v>1000000</v>
      </c>
      <c r="FJ52" s="26" t="n">
        <f aca="false">IF(S52=1,$A$52,1000000)</f>
        <v>1000000</v>
      </c>
      <c r="FK52" s="26" t="n">
        <f aca="false">IF(T52=1,$A$52,1000000)</f>
        <v>1000000</v>
      </c>
      <c r="FL52" s="26" t="n">
        <f aca="false">IF(U52=1,$A$52,1000000)</f>
        <v>1000000</v>
      </c>
      <c r="FM52" s="26" t="n">
        <f aca="false">IF(V52=1,$A$52,1000000)</f>
        <v>1000000</v>
      </c>
      <c r="FN52" s="26" t="n">
        <f aca="false">IF(W52=1,$A$52,1000000)</f>
        <v>1000000</v>
      </c>
      <c r="FO52" s="26" t="n">
        <f aca="false">IF(X52=1,$A$52,1000000)</f>
        <v>1000000</v>
      </c>
      <c r="FP52" s="26" t="n">
        <f aca="false">IF(Y52=1,$A$52,1000000)</f>
        <v>1000000</v>
      </c>
      <c r="FQ52" s="26" t="n">
        <f aca="false">IF(Z52=1,$A$52,1000000)</f>
        <v>1000000</v>
      </c>
    </row>
    <row r="53" customFormat="false" ht="15" hidden="false" customHeight="false" outlineLevel="0" collapsed="false">
      <c r="A53" s="14" t="n">
        <f aca="false">A52+$B$38</f>
        <v>45.5</v>
      </c>
      <c r="B53" s="14" t="n">
        <f aca="false">'1 Der Fonds'!$B$36-A53</f>
        <v>1074.5</v>
      </c>
      <c r="C53" s="26" t="n">
        <f aca="false">IF(AH53&gt;='1 Der Fonds'!$B$12,1,0)</f>
        <v>1</v>
      </c>
      <c r="D53" s="26" t="n">
        <f aca="false">IF(AND(C53=1,AM53&gt;='1 Der Fonds'!$B$12),1,0)</f>
        <v>1</v>
      </c>
      <c r="E53" s="26" t="n">
        <f aca="false">IF(AND(D53=1,AR53&gt;='1 Der Fonds'!$B$12),1,0)</f>
        <v>0</v>
      </c>
      <c r="F53" s="26" t="n">
        <f aca="false">IF(AND(E53=1,AW53&gt;='1 Der Fonds'!$B$12),1,0)</f>
        <v>0</v>
      </c>
      <c r="G53" s="26" t="n">
        <f aca="false">IF(AND(F53=1,BB53&gt;='1 Der Fonds'!$B$12),1,0)</f>
        <v>0</v>
      </c>
      <c r="H53" s="26" t="n">
        <f aca="false">IF(AND(G53=1,BG53&gt;='1 Der Fonds'!$B$12),1,0)</f>
        <v>0</v>
      </c>
      <c r="I53" s="26" t="n">
        <f aca="false">IF(AND(H53=1,BL53&gt;='1 Der Fonds'!$B$12),1,0)</f>
        <v>0</v>
      </c>
      <c r="J53" s="26" t="n">
        <f aca="false">IF(AND(I53=1,BQ53&gt;='1 Der Fonds'!$B$12),1,0)</f>
        <v>0</v>
      </c>
      <c r="K53" s="26" t="n">
        <f aca="false">IF(AND(J53=1,BV53&gt;='1 Der Fonds'!$B$12),1,0)</f>
        <v>0</v>
      </c>
      <c r="L53" s="26" t="n">
        <f aca="false">IF(AND(K53=1,CA53&gt;='1 Der Fonds'!$B$12),1,0)</f>
        <v>0</v>
      </c>
      <c r="M53" s="26" t="n">
        <f aca="false">IF(AND(L53=1,CF53&gt;='1 Der Fonds'!$B$12),1,0)</f>
        <v>0</v>
      </c>
      <c r="N53" s="26" t="n">
        <f aca="false">IF(AND(M53=1,CK53&gt;='1 Der Fonds'!$B$12),1,0)</f>
        <v>0</v>
      </c>
      <c r="O53" s="26" t="n">
        <f aca="false">IF(CP53&gt;='1 Der Fonds'!$B$12,1,0)</f>
        <v>0</v>
      </c>
      <c r="P53" s="26" t="n">
        <f aca="false">IF(AND(O53=1,CU53&gt;='1 Der Fonds'!$B$12),1,0)</f>
        <v>0</v>
      </c>
      <c r="Q53" s="26" t="n">
        <f aca="false">IF(AND(P53=1,CZ53&gt;='1 Der Fonds'!$B$12),1,0)</f>
        <v>0</v>
      </c>
      <c r="R53" s="26" t="n">
        <f aca="false">IF(AND(Q53=1,DE53&gt;='1 Der Fonds'!$B$12),1,0)</f>
        <v>0</v>
      </c>
      <c r="S53" s="26" t="n">
        <f aca="false">IF(AND(R53=1,DJ53&gt;='1 Der Fonds'!$B$12),1,0)</f>
        <v>0</v>
      </c>
      <c r="T53" s="26" t="n">
        <f aca="false">IF(AND(S53=1,DO53&gt;='1 Der Fonds'!$B$12),1,0)</f>
        <v>0</v>
      </c>
      <c r="U53" s="26" t="n">
        <f aca="false">IF(AND(T53=1,DT53&gt;='1 Der Fonds'!$B$12),1,0)</f>
        <v>0</v>
      </c>
      <c r="V53" s="26" t="n">
        <f aca="false">IF(AND(U53=1,DY53&gt;='1 Der Fonds'!$B$12),1,0)</f>
        <v>0</v>
      </c>
      <c r="W53" s="26" t="n">
        <f aca="false">IF(AND(V53=1,ED53&gt;='1 Der Fonds'!$B$12),1,0)</f>
        <v>0</v>
      </c>
      <c r="X53" s="26" t="n">
        <f aca="false">IF(AND(W53=1,EI53&gt;='1 Der Fonds'!$B$12),1,0)</f>
        <v>0</v>
      </c>
      <c r="Y53" s="26" t="n">
        <f aca="false">IF(AND(X53=1,EN53&gt;='1 Der Fonds'!$B$12),1,0)</f>
        <v>0</v>
      </c>
      <c r="Z53" s="26" t="n">
        <f aca="false">IF(AND(Y53=1,ES53&gt;='1 Der Fonds'!$B$12),1,0)</f>
        <v>0</v>
      </c>
      <c r="AD53" s="26" t="n">
        <f aca="false">$A$53+$B$53*'1 Der Fonds'!$B$19/12+$A$53*'1 Der Fonds'!$B$20/12-'1 Der Fonds'!$B$6*'1 Der Fonds'!$B$21/12-($B$53+$A$53-'1 Der Fonds'!$B$6)*'1 Der Fonds'!$B$22/12-$B$53*'1 Der Fonds'!$B$23/12</f>
        <v>47.2956666666667</v>
      </c>
      <c r="AE53" s="26" t="n">
        <f aca="false">($B$53+AD53-'1 Der Fonds'!$B$6)/'1 Der Fonds'!$B$8</f>
        <v>10.0206398467433</v>
      </c>
      <c r="AF53" s="26" t="n">
        <f aca="false">AD53+'1 Der Fonds'!$B$26-'2 Der Rueckgabebestand'!$C$5*AE53</f>
        <v>46.2874107279694</v>
      </c>
      <c r="AG53" s="26" t="n">
        <f aca="false">'1 Der Fonds'!$B$8+'1 Der Fonds'!$B$26/AE53-'2 Der Rueckgabebestand'!$C$5</f>
        <v>86.8993820799752</v>
      </c>
      <c r="AH53" s="26" t="n">
        <f aca="false">AF53/($B$53+AF53-'1 Der Fonds'!$B$6)</f>
        <v>0.0531558106579349</v>
      </c>
      <c r="AI53" s="26" t="n">
        <f aca="false">AF53+$B$53*'1 Der Fonds'!$B$19/12+AF53*'1 Der Fonds'!$B$20/12-'1 Der Fonds'!$B$6*'1 Der Fonds'!$B$21/12-($B$53+AF53-'1 Der Fonds'!$B$6)*'1 Der Fonds'!$B$22/12-$B$53*'1 Der Fonds'!$B$23/12</f>
        <v>48.0838319965837</v>
      </c>
      <c r="AJ53" s="26" t="n">
        <f aca="false">($B$53+AI53-'1 Der Fonds'!$B$6)/AG53</f>
        <v>10.0413122753109</v>
      </c>
      <c r="AK53" s="26" t="n">
        <f aca="false">AI53+'1 Der Fonds'!$B$26-'2 Der Rueckgabebestand'!$C$6*AJ53</f>
        <v>46.0631758589282</v>
      </c>
      <c r="AL53" s="26" t="n">
        <f aca="false">AG53+'1 Der Fonds'!$B$26/AJ53-'2 Der Rueckgabebestand'!$C$6</f>
        <v>86.6981478107628</v>
      </c>
      <c r="AM53" s="26" t="n">
        <f aca="false">AK53/($B$53+AK53-'1 Der Fonds'!$B$6)</f>
        <v>0.0529119277454858</v>
      </c>
      <c r="AN53" s="26" t="n">
        <f aca="false">AK53+$B$53*'1 Der Fonds'!$B$19/12+AK53*'1 Der Fonds'!$B$20/12-'1 Der Fonds'!$B$6*'1 Der Fonds'!$B$21/12-($B$53+AK53-'1 Der Fonds'!$B$6)*'1 Der Fonds'!$B$22/12-$B$53*'1 Der Fonds'!$B$23/12</f>
        <v>47.859382235793</v>
      </c>
      <c r="AO53" s="26" t="n">
        <f aca="false">($B$53+AN53-'1 Der Fonds'!$B$6)/AL53</f>
        <v>10.0620302078414</v>
      </c>
      <c r="AP53" s="26" t="n">
        <f aca="false">AN53+'1 Der Fonds'!$B$26-'2 Der Rueckgabebestand'!$C$7*AO53</f>
        <v>28.722915778542</v>
      </c>
      <c r="AQ53" s="26" t="n">
        <f aca="false">AL53+'1 Der Fonds'!$B$26/AO53-'2 Der Rueckgabebestand'!$C$7</f>
        <v>84.7962983766061</v>
      </c>
      <c r="AR53" s="26" t="n">
        <f aca="false">AP53/($B$53+AP53-'1 Der Fonds'!$B$6)</f>
        <v>0.033664022903479</v>
      </c>
      <c r="AS53" s="26" t="n">
        <f aca="false">AP53+$B$53*'1 Der Fonds'!$B$19/12+AP53*'1 Der Fonds'!$B$20/12-'1 Der Fonds'!$B$6*'1 Der Fonds'!$B$21/12-($B$53+AP53-'1 Der Fonds'!$B$6)*'1 Der Fonds'!$B$22/12-$B$53*'1 Der Fonds'!$B$23/12</f>
        <v>30.5025044061631</v>
      </c>
      <c r="AT53" s="26" t="n">
        <f aca="false">($B$53+AS53-'1 Der Fonds'!$B$6)/AQ53</f>
        <v>10.0830168388818</v>
      </c>
      <c r="AU53" s="26" t="n">
        <f aca="false">AS53+'1 Der Fonds'!$B$26-'2 Der Rueckgabebestand'!$C$8*AT53</f>
        <v>2.24515220562953</v>
      </c>
      <c r="AV53" s="26" t="n">
        <f aca="false">AQ53+'1 Der Fonds'!$B$26/AT53-'2 Der Rueckgabebestand'!$C$8</f>
        <v>81.9938283765989</v>
      </c>
      <c r="AW53" s="26" t="n">
        <f aca="false">AU53/($B$53+AU53-'1 Der Fonds'!$B$6)</f>
        <v>0.00271565209622313</v>
      </c>
      <c r="AX53" s="26" t="n">
        <f aca="false">AU53+$B$53*'1 Der Fonds'!$B$19/12+AU53*'1 Der Fonds'!$B$20/12-'1 Der Fonds'!$B$6*'1 Der Fonds'!$B$21/12-($B$53+AU53-'1 Der Fonds'!$B$6)*'1 Der Fonds'!$B$22/12-$B$53*'1 Der Fonds'!$B$23/12</f>
        <v>3.99936630982659</v>
      </c>
      <c r="AY53" s="26" t="n">
        <f aca="false">($B$53+AX53-'1 Der Fonds'!$B$6)/AV53</f>
        <v>10.1044113040376</v>
      </c>
      <c r="AZ53" s="26" t="n">
        <f aca="false">AX53+'1 Der Fonds'!$B$26-'2 Der Rueckgabebestand'!$C$9*AY53</f>
        <v>-19.2721030806712</v>
      </c>
      <c r="BA53" s="26" t="n">
        <f aca="false">AV53+'1 Der Fonds'!$B$26/AY53-'2 Der Rueckgabebestand'!$C$9</f>
        <v>79.6907284046887</v>
      </c>
      <c r="BB53" s="26" t="n">
        <f aca="false">AZ53/($B$53+AZ53-'1 Der Fonds'!$B$6)</f>
        <v>-0.0239337250415729</v>
      </c>
      <c r="BC53" s="26" t="n">
        <f aca="false">AZ53+$B$53*'1 Der Fonds'!$B$19/12+AZ53*'1 Der Fonds'!$B$20/12-'1 Der Fonds'!$B$6*'1 Der Fonds'!$B$21/12-($B$53+AZ53-'1 Der Fonds'!$B$6)*'1 Der Fonds'!$B$22/12-$B$53*'1 Der Fonds'!$B$23/12</f>
        <v>-17.5385096794569</v>
      </c>
      <c r="BD53" s="26" t="n">
        <f aca="false">($B$53+BC53-'1 Der Fonds'!$B$6)/BA53</f>
        <v>10.1261653202942</v>
      </c>
      <c r="BE53" s="26" t="n">
        <f aca="false">BC53+'1 Der Fonds'!$B$26-'2 Der Rueckgabebestand'!$C$10*BD53</f>
        <v>-28.7151411278688</v>
      </c>
      <c r="BF53" s="26" t="n">
        <f aca="false">BA53+'1 Der Fonds'!$B$26/BD53-'2 Der Rueckgabebestand'!$C$10</f>
        <v>78.5869906031724</v>
      </c>
      <c r="BG53" s="26" t="n">
        <f aca="false">BE53/($B$53+BE53-'1 Der Fonds'!$B$6)</f>
        <v>-0.0360840506171063</v>
      </c>
      <c r="BH53" s="26" t="n">
        <f aca="false">BE53+$B$53*'1 Der Fonds'!$B$19/12+BE53*'1 Der Fonds'!$B$20/12-'1 Der Fonds'!$B$6*'1 Der Fonds'!$B$21/12-($B$53+BE53-'1 Der Fonds'!$B$6)*'1 Der Fonds'!$B$22/12-$B$53*'1 Der Fonds'!$B$23/12</f>
        <v>-26.990597304783</v>
      </c>
      <c r="BI53" s="26" t="n">
        <f aca="false">($B$53+BH53-'1 Der Fonds'!$B$6)/BF53</f>
        <v>10.1481097135055</v>
      </c>
      <c r="BJ53" s="26" t="n">
        <f aca="false">BH53+'1 Der Fonds'!$B$26-'2 Der Rueckgabebestand'!$C$11*BI53</f>
        <v>-30.0794631328863</v>
      </c>
      <c r="BK53" s="26" t="n">
        <f aca="false">BF53+'1 Der Fonds'!$B$26/BI53-'2 Der Rueckgabebestand'!$C$11</f>
        <v>78.2826121607525</v>
      </c>
      <c r="BL53" s="26" t="n">
        <f aca="false">BJ53/($B$53+BJ53-'1 Der Fonds'!$B$6)</f>
        <v>-0.0378634007266579</v>
      </c>
      <c r="BM53" s="26" t="n">
        <f aca="false">BJ53+$B$53*'1 Der Fonds'!$B$19/12+BJ53*'1 Der Fonds'!$B$20/12-'1 Der Fonds'!$B$6*'1 Der Fonds'!$B$21/12-($B$53+BJ53-'1 Der Fonds'!$B$6)*'1 Der Fonds'!$B$22/12-$B$53*'1 Der Fonds'!$B$23/12</f>
        <v>-28.3562267850553</v>
      </c>
      <c r="BN53" s="26" t="n">
        <f aca="false">($B$53+BM53-'1 Der Fonds'!$B$6)/BK53</f>
        <v>10.1701227289155</v>
      </c>
      <c r="BO53" s="26" t="n">
        <f aca="false">BM53+'1 Der Fonds'!$B$26-'2 Der Rueckgabebestand'!$C$12*BN53</f>
        <v>-30.441288149513</v>
      </c>
      <c r="BP53" s="26" t="n">
        <f aca="false">BK53+'1 Der Fonds'!$B$26/BN53-'2 Der Rueckgabebestand'!$C$12</f>
        <v>78.0775938517276</v>
      </c>
      <c r="BQ53" s="26" t="n">
        <f aca="false">BO53/($B$53+BO53-'1 Der Fonds'!$B$6)</f>
        <v>-0.0383363190847339</v>
      </c>
      <c r="BR53" s="26" t="n">
        <f aca="false">BO53+$B$53*'1 Der Fonds'!$B$19/12+BO53*'1 Der Fonds'!$B$20/12-'1 Der Fonds'!$B$6*'1 Der Fonds'!$B$21/12-($B$53+BO53-'1 Der Fonds'!$B$6)*'1 Der Fonds'!$B$22/12-$B$53*'1 Der Fonds'!$B$23/12</f>
        <v>-28.7183985506563</v>
      </c>
      <c r="BS53" s="26" t="n">
        <f aca="false">($B$53+BR53-'1 Der Fonds'!$B$6)/BP53</f>
        <v>10.1921891056295</v>
      </c>
      <c r="BT53" s="26" t="n">
        <f aca="false">BR53+'1 Der Fonds'!$B$26-'2 Der Rueckgabebestand'!$C$13*BS53</f>
        <v>-30.3048836481896</v>
      </c>
      <c r="BU53" s="26" t="n">
        <f aca="false">BP53+'1 Der Fonds'!$B$26/BS53-'2 Der Rueckgabebestand'!$C$13</f>
        <v>77.9219368990268</v>
      </c>
      <c r="BV53" s="26" t="n">
        <f aca="false">BT53/($B$53+BT53-'1 Der Fonds'!$B$6)</f>
        <v>-0.0381579828737768</v>
      </c>
      <c r="BW53" s="26" t="n">
        <f aca="false">BT53+$B$53*'1 Der Fonds'!$B$19/12+BT53*'1 Der Fonds'!$B$20/12-'1 Der Fonds'!$B$6*'1 Der Fonds'!$B$21/12-($B$53+BT53-'1 Der Fonds'!$B$6)*'1 Der Fonds'!$B$22/12-$B$53*'1 Der Fonds'!$B$23/12</f>
        <v>-28.5818633283524</v>
      </c>
      <c r="BX53" s="26" t="n">
        <f aca="false">($B$53+BW53-'1 Der Fonds'!$B$6)/BU53</f>
        <v>10.2143012397525</v>
      </c>
      <c r="BY53" s="26" t="n">
        <f aca="false">BW53+'1 Der Fonds'!$B$26-'2 Der Rueckgabebestand'!$C$14*BX53</f>
        <v>-29.6675838242535</v>
      </c>
      <c r="BZ53" s="26" t="n">
        <f aca="false">BU53+'1 Der Fonds'!$B$26/BX53-'2 Der Rueckgabebestand'!$C$14</f>
        <v>77.8156427463073</v>
      </c>
      <c r="CA53" s="26" t="n">
        <f aca="false">BY53/($B$53+BY53-'1 Der Fonds'!$B$6)</f>
        <v>-0.0373255836330832</v>
      </c>
      <c r="CB53" s="26" t="n">
        <f aca="false">BY53+$B$53*'1 Der Fonds'!$B$19/12+BY53*'1 Der Fonds'!$B$20/12-'1 Der Fonds'!$B$6*'1 Der Fonds'!$B$21/12-($B$53+BY53-'1 Der Fonds'!$B$6)*'1 Der Fonds'!$B$22/12-$B$53*'1 Der Fonds'!$B$23/12</f>
        <v>-27.9439527587517</v>
      </c>
      <c r="CC53" s="26" t="n">
        <f aca="false">($B$53+CB53-'1 Der Fonds'!$B$6)/BZ53</f>
        <v>10.2364514271014</v>
      </c>
      <c r="CD53" s="26" t="n">
        <f aca="false">CB53+'1 Der Fonds'!$B$26-'2 Der Rueckgabebestand'!$C$15*CC53</f>
        <v>-29.0385333295922</v>
      </c>
      <c r="CE53" s="26" t="n">
        <f aca="false">BZ53+'1 Der Fonds'!$B$26/CC53-'2 Der Rueckgabebestand'!$C$15</f>
        <v>77.7087130569871</v>
      </c>
      <c r="CF53" s="26" t="n">
        <f aca="false">CD53/($B$53+CD53-'1 Der Fonds'!$B$6)</f>
        <v>-0.0365052671264391</v>
      </c>
      <c r="CG53" s="26" t="n">
        <f aca="false">CD53+$B$53*'1 Der Fonds'!$B$19/12+CD53*'1 Der Fonds'!$B$20/12-'1 Der Fonds'!$B$6*'1 Der Fonds'!$B$21/12-($B$53+CD53-'1 Der Fonds'!$B$6)*'1 Der Fonds'!$B$22/12-$B$53*'1 Der Fonds'!$B$23/12</f>
        <v>-27.3142994240331</v>
      </c>
      <c r="CH53" s="26" t="n">
        <f aca="false">($B$53+CG53-'1 Der Fonds'!$B$6)/CE53</f>
        <v>10.25863985151</v>
      </c>
      <c r="CI53" s="26" t="n">
        <f aca="false">CG53+'1 Der Fonds'!$B$26-'2 Der Rueckgabebestand'!$C$16*CH53</f>
        <v>-29.4436193497881</v>
      </c>
      <c r="CJ53" s="26" t="n">
        <f aca="false">CE53+'1 Der Fonds'!$B$26/CH53-'2 Der Rueckgabebestand'!$C$16</f>
        <v>77.5011494855414</v>
      </c>
      <c r="CK53" s="26" t="n">
        <f aca="false">CI53/($B$53+CI53-'1 Der Fonds'!$B$6)</f>
        <v>-0.037033372810251</v>
      </c>
      <c r="CL53" s="26" t="n">
        <f aca="false">$A$53+$B$53*'1 Der Fonds'!$B$19/12+$A$53*'1 Der Fonds'!$B$20/12-'1 Der Fonds'!$B$6*'1 Der Fonds'!$B$21/12-($B$53+$A$53-'1 Der Fonds'!$B$6)*'1 Der Fonds'!$B$22/12-$B$53*'1 Der Fonds'!$B$23/12</f>
        <v>47.2956666666667</v>
      </c>
      <c r="CM53" s="26" t="n">
        <f aca="false">($B$53+CL53-'1 Der Fonds'!$B$6)/'1 Der Fonds'!$B$8</f>
        <v>10.0206398467433</v>
      </c>
      <c r="CN53" s="26" t="n">
        <f aca="false">CL53+0-'2 Der Rueckgabebestand'!$C$5*CM53</f>
        <v>43.2874107279694</v>
      </c>
      <c r="CO53" s="26" t="n">
        <f aca="false">'1 Der Fonds'!$B$8+0/CM53-'2 Der Rueckgabebestand'!$C$5</f>
        <v>86.6</v>
      </c>
      <c r="CP53" s="26" t="n">
        <f aca="false">CN53/($B$53+CN53-'1 Der Fonds'!$B$6)</f>
        <v>0.0498825060064612</v>
      </c>
      <c r="CQ53" s="26" t="n">
        <f aca="false">CN53+$B$53*'1 Der Fonds'!$B$19/12+CN53*'1 Der Fonds'!$B$20/12-'1 Der Fonds'!$B$6*'1 Der Fonds'!$B$21/12-($B$53+CN53-'1 Der Fonds'!$B$6)*'1 Der Fonds'!$B$22/12-$B$53*'1 Der Fonds'!$B$23/12</f>
        <v>45.0809569965837</v>
      </c>
      <c r="CR53" s="26" t="n">
        <f aca="false">($B$53+CQ53-'1 Der Fonds'!$B$6)/CO53</f>
        <v>10.0413505426857</v>
      </c>
      <c r="CS53" s="26" t="n">
        <f aca="false">CQ53+0-'2 Der Rueckgabebestand'!$C$6*CR53</f>
        <v>40.0602817252408</v>
      </c>
      <c r="CT53" s="26" t="n">
        <f aca="false">CO53+0/CR53-'2 Der Rueckgabebestand'!$C$6</f>
        <v>86.1</v>
      </c>
      <c r="CU53" s="26" t="n">
        <f aca="false">CS53/($B$53+CS53-'1 Der Fonds'!$B$6)</f>
        <v>0.0463360190978239</v>
      </c>
      <c r="CV53" s="26" t="n">
        <f aca="false">CS53+$B$53*'1 Der Fonds'!$B$19/12+CS53*'1 Der Fonds'!$B$20/12-'1 Der Fonds'!$B$6*'1 Der Fonds'!$B$21/12-($B$53+CS53-'1 Der Fonds'!$B$6)*'1 Der Fonds'!$B$22/12-$B$53*'1 Der Fonds'!$B$23/12</f>
        <v>41.8507353285608</v>
      </c>
      <c r="CW53" s="26" t="n">
        <f aca="false">($B$53+CV53-'1 Der Fonds'!$B$6)/CT53</f>
        <v>10.0621455903433</v>
      </c>
      <c r="CX53" s="26" t="n">
        <f aca="false">CV53+0-'2 Der Rueckgabebestand'!$C$7*CW53</f>
        <v>19.7140150298055</v>
      </c>
      <c r="CY53" s="26" t="n">
        <f aca="false">CT53+0/CW53-'2 Der Rueckgabebestand'!$C$7</f>
        <v>83.9</v>
      </c>
      <c r="CZ53" s="26" t="n">
        <f aca="false">CX53/($B$53+CX53-'1 Der Fonds'!$B$6)</f>
        <v>0.0233519163136725</v>
      </c>
      <c r="DA53" s="26" t="n">
        <f aca="false">CX53+$B$53*'1 Der Fonds'!$B$19/12+CX53*'1 Der Fonds'!$B$20/12-'1 Der Fonds'!$B$6*'1 Der Fonds'!$B$21/12-($B$53+CX53-'1 Der Fonds'!$B$6)*'1 Der Fonds'!$B$22/12-$B$53*'1 Der Fonds'!$B$23/12</f>
        <v>21.4849701275424</v>
      </c>
      <c r="DB53" s="26" t="n">
        <f aca="false">($B$53+DA53-'1 Der Fonds'!$B$6)/CY53</f>
        <v>10.0832535176108</v>
      </c>
      <c r="DC53" s="26" t="n">
        <f aca="false">DA53+0-'2 Der Rueckgabebestand'!$C$8*DB53</f>
        <v>-9.77311577705097</v>
      </c>
      <c r="DD53" s="26" t="n">
        <f aca="false">CY53+0/DB53-'2 Der Rueckgabebestand'!$C$8</f>
        <v>80.8</v>
      </c>
      <c r="DE53" s="26" t="n">
        <f aca="false">DC53/($B$53+DC53-'1 Der Fonds'!$B$6)</f>
        <v>-0.011995572953717</v>
      </c>
      <c r="DF53" s="26" t="n">
        <f aca="false">DC53+$B$53*'1 Der Fonds'!$B$19/12+DC53*'1 Der Fonds'!$B$20/12-'1 Der Fonds'!$B$6*'1 Der Fonds'!$B$21/12-($B$53+DC53-'1 Der Fonds'!$B$6)*'1 Der Fonds'!$B$22/12-$B$53*'1 Der Fonds'!$B$23/12</f>
        <v>-8.03041917967064</v>
      </c>
      <c r="DG53" s="26" t="n">
        <f aca="false">($B$53+DF53-'1 Der Fonds'!$B$6)/DD53</f>
        <v>10.1048215448061</v>
      </c>
      <c r="DH53" s="26" t="n">
        <f aca="false">DF53+0-'2 Der Rueckgabebestand'!$C$9*DG53</f>
        <v>-34.3029551961664</v>
      </c>
      <c r="DI53" s="26" t="n">
        <f aca="false">DD53+0/DG53-'2 Der Rueckgabebestand'!$C$9</f>
        <v>78.2</v>
      </c>
      <c r="DJ53" s="26" t="n">
        <f aca="false">DH53/($B$53+DH53-'1 Der Fonds'!$B$6)</f>
        <v>-0.0434106346280782</v>
      </c>
      <c r="DK53" s="26" t="n">
        <f aca="false">DH53+$B$53*'1 Der Fonds'!$B$19/12+DH53*'1 Der Fonds'!$B$20/12-'1 Der Fonds'!$B$6*'1 Der Fonds'!$B$21/12-($B$53+DH53-'1 Der Fonds'!$B$6)*'1 Der Fonds'!$B$22/12-$B$53*'1 Der Fonds'!$B$23/12</f>
        <v>-32.5837663615627</v>
      </c>
      <c r="DL53" s="26" t="n">
        <f aca="false">($B$53+DK53-'1 Der Fonds'!$B$6)/DI53</f>
        <v>10.1268060567575</v>
      </c>
      <c r="DM53" s="26" t="n">
        <f aca="false">DK53+0-'2 Der Rueckgabebestand'!$C$10*DL53</f>
        <v>-46.7612948410232</v>
      </c>
      <c r="DN53" s="26" t="n">
        <f aca="false">DI53+0/DL53-'2 Der Rueckgabebestand'!$C$10</f>
        <v>76.8</v>
      </c>
      <c r="DO53" s="26" t="n">
        <f aca="false">DM53/($B$53+DM53-'1 Der Fonds'!$B$6)</f>
        <v>-0.060124685232767</v>
      </c>
      <c r="DP53" s="26" t="n">
        <f aca="false">DM53+$B$53*'1 Der Fonds'!$B$19/12+DM53*'1 Der Fonds'!$B$20/12-'1 Der Fonds'!$B$6*'1 Der Fonds'!$B$21/12-($B$53+DM53-'1 Der Fonds'!$B$6)*'1 Der Fonds'!$B$22/12-$B$53*'1 Der Fonds'!$B$23/12</f>
        <v>-45.0540452485792</v>
      </c>
      <c r="DQ53" s="26" t="n">
        <f aca="false">($B$53+DP53-'1 Der Fonds'!$B$6)/DN53</f>
        <v>10.1490358691591</v>
      </c>
      <c r="DR53" s="26" t="n">
        <f aca="false">DP53+0-'2 Der Rueckgabebestand'!$C$11*DQ53</f>
        <v>-51.1434667700747</v>
      </c>
      <c r="DS53" s="26" t="n">
        <f aca="false">DN53+0/DQ53-'2 Der Rueckgabebestand'!$C$11</f>
        <v>76.2</v>
      </c>
      <c r="DT53" s="26" t="n">
        <f aca="false">DR53/($B$53+DR53-'1 Der Fonds'!$B$6)</f>
        <v>-0.0661318092917298</v>
      </c>
      <c r="DU53" s="26" t="n">
        <f aca="false">DR53+$B$53*'1 Der Fonds'!$B$19/12+DR53*'1 Der Fonds'!$B$20/12-'1 Der Fonds'!$B$6*'1 Der Fonds'!$B$21/12-($B$53+DR53-'1 Der Fonds'!$B$6)*'1 Der Fonds'!$B$22/12-$B$53*'1 Der Fonds'!$B$23/12</f>
        <v>-49.4404167590627</v>
      </c>
      <c r="DV53" s="26" t="n">
        <f aca="false">($B$53+DU53-'1 Der Fonds'!$B$6)/DS53</f>
        <v>10.1713856068364</v>
      </c>
      <c r="DW53" s="26" t="n">
        <f aca="false">DU53+0-'2 Der Rueckgabebestand'!$C$12*DV53</f>
        <v>-54.5261095624809</v>
      </c>
      <c r="DX53" s="26" t="n">
        <f aca="false">DS53+0/DV53-'2 Der Rueckgabebestand'!$C$12</f>
        <v>75.7</v>
      </c>
      <c r="DY53" s="26" t="n">
        <f aca="false">DW53/($B$53+DW53-'1 Der Fonds'!$B$6)</f>
        <v>-0.0708155305519486</v>
      </c>
      <c r="DZ53" s="26" t="n">
        <f aca="false">DW53+$B$53*'1 Der Fonds'!$B$19/12+DW53*'1 Der Fonds'!$B$20/12-'1 Der Fonds'!$B$6*'1 Der Fonds'!$B$21/12-($B$53+DW53-'1 Der Fonds'!$B$6)*'1 Der Fonds'!$B$22/12-$B$53*'1 Der Fonds'!$B$23/12</f>
        <v>-52.8263012508116</v>
      </c>
      <c r="EA53" s="26" t="n">
        <f aca="false">($B$53+DZ53-'1 Der Fonds'!$B$6)/DX53</f>
        <v>10.1938401419972</v>
      </c>
      <c r="EB53" s="26" t="n">
        <f aca="false">DZ53+0-'2 Der Rueckgabebestand'!$C$13*EA53</f>
        <v>-57.4135293147103</v>
      </c>
      <c r="EC53" s="26" t="n">
        <f aca="false">DX53+0/EA53-'2 Der Rueckgabebestand'!$C$13</f>
        <v>75.25</v>
      </c>
      <c r="ED53" s="26" t="n">
        <f aca="false">EB53/($B$53+EB53-'1 Der Fonds'!$B$6)</f>
        <v>-0.0748462285658864</v>
      </c>
      <c r="EE53" s="26" t="n">
        <f aca="false">EB53+$B$53*'1 Der Fonds'!$B$19/12+EB53*'1 Der Fonds'!$B$20/12-'1 Der Fonds'!$B$6*'1 Der Fonds'!$B$21/12-($B$53+EB53-'1 Der Fonds'!$B$6)*'1 Der Fonds'!$B$22/12-$B$53*'1 Der Fonds'!$B$23/12</f>
        <v>-55.7164881136369</v>
      </c>
      <c r="EF53" s="26" t="n">
        <f aca="false">($B$53+EE53-'1 Der Fonds'!$B$6)/EC53</f>
        <v>10.2163921845364</v>
      </c>
      <c r="EG53" s="26" t="n">
        <f aca="false">EE53+0-'2 Der Rueckgabebestand'!$C$14*EF53</f>
        <v>-59.8030449874515</v>
      </c>
      <c r="EH53" s="26" t="n">
        <f aca="false">EC53+0/EF53-'2 Der Rueckgabebestand'!$C$14</f>
        <v>74.85</v>
      </c>
      <c r="EI53" s="26" t="n">
        <f aca="false">EG53/($B$53+EG53-'1 Der Fonds'!$B$6)</f>
        <v>-0.0782048948873742</v>
      </c>
      <c r="EJ53" s="26" t="n">
        <f aca="false">EG53+$B$53*'1 Der Fonds'!$B$19/12+EG53*'1 Der Fonds'!$B$20/12-'1 Der Fonds'!$B$6*'1 Der Fonds'!$B$21/12-($B$53+EG53-'1 Der Fonds'!$B$6)*'1 Der Fonds'!$B$22/12-$B$53*'1 Der Fonds'!$B$23/12</f>
        <v>-58.1082937388978</v>
      </c>
      <c r="EK53" s="26" t="n">
        <f aca="false">($B$53+EJ53-'1 Der Fonds'!$B$6)/EH53</f>
        <v>10.2390341517849</v>
      </c>
      <c r="EL53" s="26" t="n">
        <f aca="false">EJ53+0-'2 Der Rueckgabebestand'!$C$15*EK53</f>
        <v>-62.2039073996118</v>
      </c>
      <c r="EM53" s="26" t="n">
        <f aca="false">EH53+0/EK53-'2 Der Rueckgabebestand'!$C$15</f>
        <v>74.45</v>
      </c>
      <c r="EN53" s="26" t="n">
        <f aca="false">EL53/($B$53+EL53-'1 Der Fonds'!$B$6)</f>
        <v>-0.0816007165764398</v>
      </c>
      <c r="EO53" s="26" t="n">
        <f aca="false">EL53+$B$53*'1 Der Fonds'!$B$19/12+EL53*'1 Der Fonds'!$B$20/12-'1 Der Fonds'!$B$6*'1 Der Fonds'!$B$21/12-($B$53+EL53-'1 Der Fonds'!$B$6)*'1 Der Fonds'!$B$22/12-$B$53*'1 Der Fonds'!$B$23/12</f>
        <v>-60.5114569775364</v>
      </c>
      <c r="EP53" s="26" t="n">
        <f aca="false">($B$53+EO53-'1 Der Fonds'!$B$6)/EM53</f>
        <v>10.2617668639686</v>
      </c>
      <c r="EQ53" s="26" t="n">
        <f aca="false">EO53+0-'2 Der Rueckgabebestand'!$C$16*EP53</f>
        <v>-65.6423404095207</v>
      </c>
      <c r="ER53" s="26" t="n">
        <f aca="false">EM53+0/EP53-'2 Der Rueckgabebestand'!$C$16</f>
        <v>73.95</v>
      </c>
      <c r="ES53" s="26" t="n">
        <f aca="false">EQ53/($B$53+EQ53-'1 Der Fonds'!$B$6)</f>
        <v>-0.0865015191978755</v>
      </c>
      <c r="ET53" s="14" t="n">
        <f aca="false">IF(C53=1,$A$53,1000000)</f>
        <v>45.5</v>
      </c>
      <c r="EU53" s="14" t="n">
        <f aca="false">IF(D53=1,$A$53,1000000)</f>
        <v>45.5</v>
      </c>
      <c r="EV53" s="26" t="n">
        <f aca="false">IF(E53=1,$A$53,1000000)</f>
        <v>1000000</v>
      </c>
      <c r="EW53" s="26" t="n">
        <f aca="false">IF(F53=1,$A$53,1000000)</f>
        <v>1000000</v>
      </c>
      <c r="EX53" s="26" t="n">
        <f aca="false">IF(G53=1,$A$53,1000000)</f>
        <v>1000000</v>
      </c>
      <c r="EY53" s="26" t="n">
        <f aca="false">IF(H53=1,$A$53,1000000)</f>
        <v>1000000</v>
      </c>
      <c r="EZ53" s="26" t="n">
        <f aca="false">IF(I53=1,$A$53,1000000)</f>
        <v>1000000</v>
      </c>
      <c r="FA53" s="26" t="n">
        <f aca="false">IF(J53=1,$A$53,1000000)</f>
        <v>1000000</v>
      </c>
      <c r="FB53" s="26" t="n">
        <f aca="false">IF(K53=1,$A$53,1000000)</f>
        <v>1000000</v>
      </c>
      <c r="FC53" s="26" t="n">
        <f aca="false">IF(L53=1,$A$53,1000000)</f>
        <v>1000000</v>
      </c>
      <c r="FD53" s="26" t="n">
        <f aca="false">IF(M53=1,$A$53,1000000)</f>
        <v>1000000</v>
      </c>
      <c r="FE53" s="26" t="n">
        <f aca="false">IF(N53=1,$A$53,1000000)</f>
        <v>1000000</v>
      </c>
      <c r="FF53" s="26" t="n">
        <f aca="false">IF(O53=1,$A$53,1000000)</f>
        <v>1000000</v>
      </c>
      <c r="FG53" s="26" t="n">
        <f aca="false">IF(P53=1,$A$53,1000000)</f>
        <v>1000000</v>
      </c>
      <c r="FH53" s="26" t="n">
        <f aca="false">IF(Q53=1,$A$53,1000000)</f>
        <v>1000000</v>
      </c>
      <c r="FI53" s="26" t="n">
        <f aca="false">IF(R53=1,$A$53,1000000)</f>
        <v>1000000</v>
      </c>
      <c r="FJ53" s="26" t="n">
        <f aca="false">IF(S53=1,$A$53,1000000)</f>
        <v>1000000</v>
      </c>
      <c r="FK53" s="26" t="n">
        <f aca="false">IF(T53=1,$A$53,1000000)</f>
        <v>1000000</v>
      </c>
      <c r="FL53" s="26" t="n">
        <f aca="false">IF(U53=1,$A$53,1000000)</f>
        <v>1000000</v>
      </c>
      <c r="FM53" s="26" t="n">
        <f aca="false">IF(V53=1,$A$53,1000000)</f>
        <v>1000000</v>
      </c>
      <c r="FN53" s="26" t="n">
        <f aca="false">IF(W53=1,$A$53,1000000)</f>
        <v>1000000</v>
      </c>
      <c r="FO53" s="26" t="n">
        <f aca="false">IF(X53=1,$A$53,1000000)</f>
        <v>1000000</v>
      </c>
      <c r="FP53" s="26" t="n">
        <f aca="false">IF(Y53=1,$A$53,1000000)</f>
        <v>1000000</v>
      </c>
      <c r="FQ53" s="26" t="n">
        <f aca="false">IF(Z53=1,$A$53,1000000)</f>
        <v>1000000</v>
      </c>
    </row>
    <row r="54" customFormat="false" ht="15" hidden="false" customHeight="false" outlineLevel="0" collapsed="false">
      <c r="A54" s="14" t="n">
        <f aca="false">A53+$B$38</f>
        <v>46</v>
      </c>
      <c r="B54" s="14" t="n">
        <f aca="false">'1 Der Fonds'!$B$36-A54</f>
        <v>1074</v>
      </c>
      <c r="C54" s="26" t="n">
        <f aca="false">IF(AH54&gt;='1 Der Fonds'!$B$12,1,0)</f>
        <v>1</v>
      </c>
      <c r="D54" s="26" t="n">
        <f aca="false">IF(AND(C54=1,AM54&gt;='1 Der Fonds'!$B$12),1,0)</f>
        <v>1</v>
      </c>
      <c r="E54" s="26" t="n">
        <f aca="false">IF(AND(D54=1,AR54&gt;='1 Der Fonds'!$B$12),1,0)</f>
        <v>0</v>
      </c>
      <c r="F54" s="26" t="n">
        <f aca="false">IF(AND(E54=1,AW54&gt;='1 Der Fonds'!$B$12),1,0)</f>
        <v>0</v>
      </c>
      <c r="G54" s="26" t="n">
        <f aca="false">IF(AND(F54=1,BB54&gt;='1 Der Fonds'!$B$12),1,0)</f>
        <v>0</v>
      </c>
      <c r="H54" s="26" t="n">
        <f aca="false">IF(AND(G54=1,BG54&gt;='1 Der Fonds'!$B$12),1,0)</f>
        <v>0</v>
      </c>
      <c r="I54" s="26" t="n">
        <f aca="false">IF(AND(H54=1,BL54&gt;='1 Der Fonds'!$B$12),1,0)</f>
        <v>0</v>
      </c>
      <c r="J54" s="26" t="n">
        <f aca="false">IF(AND(I54=1,BQ54&gt;='1 Der Fonds'!$B$12),1,0)</f>
        <v>0</v>
      </c>
      <c r="K54" s="26" t="n">
        <f aca="false">IF(AND(J54=1,BV54&gt;='1 Der Fonds'!$B$12),1,0)</f>
        <v>0</v>
      </c>
      <c r="L54" s="26" t="n">
        <f aca="false">IF(AND(K54=1,CA54&gt;='1 Der Fonds'!$B$12),1,0)</f>
        <v>0</v>
      </c>
      <c r="M54" s="26" t="n">
        <f aca="false">IF(AND(L54=1,CF54&gt;='1 Der Fonds'!$B$12),1,0)</f>
        <v>0</v>
      </c>
      <c r="N54" s="26" t="n">
        <f aca="false">IF(AND(M54=1,CK54&gt;='1 Der Fonds'!$B$12),1,0)</f>
        <v>0</v>
      </c>
      <c r="O54" s="26" t="n">
        <f aca="false">IF(CP54&gt;='1 Der Fonds'!$B$12,1,0)</f>
        <v>1</v>
      </c>
      <c r="P54" s="26" t="n">
        <f aca="false">IF(AND(O54=1,CU54&gt;='1 Der Fonds'!$B$12),1,0)</f>
        <v>0</v>
      </c>
      <c r="Q54" s="26" t="n">
        <f aca="false">IF(AND(P54=1,CZ54&gt;='1 Der Fonds'!$B$12),1,0)</f>
        <v>0</v>
      </c>
      <c r="R54" s="26" t="n">
        <f aca="false">IF(AND(Q54=1,DE54&gt;='1 Der Fonds'!$B$12),1,0)</f>
        <v>0</v>
      </c>
      <c r="S54" s="26" t="n">
        <f aca="false">IF(AND(R54=1,DJ54&gt;='1 Der Fonds'!$B$12),1,0)</f>
        <v>0</v>
      </c>
      <c r="T54" s="26" t="n">
        <f aca="false">IF(AND(S54=1,DO54&gt;='1 Der Fonds'!$B$12),1,0)</f>
        <v>0</v>
      </c>
      <c r="U54" s="26" t="n">
        <f aca="false">IF(AND(T54=1,DT54&gt;='1 Der Fonds'!$B$12),1,0)</f>
        <v>0</v>
      </c>
      <c r="V54" s="26" t="n">
        <f aca="false">IF(AND(U54=1,DY54&gt;='1 Der Fonds'!$B$12),1,0)</f>
        <v>0</v>
      </c>
      <c r="W54" s="26" t="n">
        <f aca="false">IF(AND(V54=1,ED54&gt;='1 Der Fonds'!$B$12),1,0)</f>
        <v>0</v>
      </c>
      <c r="X54" s="26" t="n">
        <f aca="false">IF(AND(W54=1,EI54&gt;='1 Der Fonds'!$B$12),1,0)</f>
        <v>0</v>
      </c>
      <c r="Y54" s="26" t="n">
        <f aca="false">IF(AND(X54=1,EN54&gt;='1 Der Fonds'!$B$12),1,0)</f>
        <v>0</v>
      </c>
      <c r="Z54" s="26" t="n">
        <f aca="false">IF(AND(Y54=1,ES54&gt;='1 Der Fonds'!$B$12),1,0)</f>
        <v>0</v>
      </c>
      <c r="AD54" s="26" t="n">
        <f aca="false">$A$54+$B$54*'1 Der Fonds'!$B$19/12+$A$54*'1 Der Fonds'!$B$20/12-'1 Der Fonds'!$B$6*'1 Der Fonds'!$B$21/12-($B$54+$A$54-'1 Der Fonds'!$B$6)*'1 Der Fonds'!$B$22/12-$B$54*'1 Der Fonds'!$B$23/12</f>
        <v>47.7950833333333</v>
      </c>
      <c r="AE54" s="26" t="n">
        <f aca="false">($B$54+AD54-'1 Der Fonds'!$B$6)/'1 Der Fonds'!$B$8</f>
        <v>10.0206331417625</v>
      </c>
      <c r="AF54" s="26" t="n">
        <f aca="false">AD54+'1 Der Fonds'!$B$26-'2 Der Rueckgabebestand'!$C$5*AE54</f>
        <v>46.7868300766284</v>
      </c>
      <c r="AG54" s="26" t="n">
        <f aca="false">'1 Der Fonds'!$B$8+'1 Der Fonds'!$B$26/AE54-'2 Der Rueckgabebestand'!$C$5</f>
        <v>86.899382280297</v>
      </c>
      <c r="AH54" s="26" t="n">
        <f aca="false">AF54/($B$54+AF54-'1 Der Fonds'!$B$6)</f>
        <v>0.0537293726324629</v>
      </c>
      <c r="AI54" s="26" t="n">
        <f aca="false">AF54+$B$54*'1 Der Fonds'!$B$19/12+AF54*'1 Der Fonds'!$B$20/12-'1 Der Fonds'!$B$6*'1 Der Fonds'!$B$21/12-($B$54+AF54-'1 Der Fonds'!$B$6)*'1 Der Fonds'!$B$22/12-$B$54*'1 Der Fonds'!$B$23/12</f>
        <v>48.5826674554518</v>
      </c>
      <c r="AJ54" s="26" t="n">
        <f aca="false">($B$54+AI54-'1 Der Fonds'!$B$6)/AG54</f>
        <v>10.0412988511346</v>
      </c>
      <c r="AK54" s="26" t="n">
        <f aca="false">AI54+'1 Der Fonds'!$B$26-'2 Der Rueckgabebestand'!$C$6*AJ54</f>
        <v>46.5620180298845</v>
      </c>
      <c r="AL54" s="26" t="n">
        <f aca="false">AG54+'1 Der Fonds'!$B$26/AJ54-'2 Der Rueckgabebestand'!$C$6</f>
        <v>86.6981484105034</v>
      </c>
      <c r="AM54" s="26" t="n">
        <f aca="false">AK54/($B$54+AK54-'1 Der Fonds'!$B$6)</f>
        <v>0.0534850097587029</v>
      </c>
      <c r="AN54" s="26" t="n">
        <f aca="false">AK54+$B$54*'1 Der Fonds'!$B$19/12+AK54*'1 Der Fonds'!$B$20/12-'1 Der Fonds'!$B$6*'1 Der Fonds'!$B$21/12-($B$54+AK54-'1 Der Fonds'!$B$6)*'1 Der Fonds'!$B$22/12-$B$54*'1 Der Fonds'!$B$23/12</f>
        <v>48.3576399638298</v>
      </c>
      <c r="AO54" s="26" t="n">
        <f aca="false">($B$54+AN54-'1 Der Fonds'!$B$6)/AL54</f>
        <v>10.0620100423984</v>
      </c>
      <c r="AP54" s="26" t="n">
        <f aca="false">AN54+'1 Der Fonds'!$B$26-'2 Der Rueckgabebestand'!$C$7*AO54</f>
        <v>29.2212178705534</v>
      </c>
      <c r="AQ54" s="26" t="n">
        <f aca="false">AL54+'1 Der Fonds'!$B$26/AO54-'2 Der Rueckgabebestand'!$C$7</f>
        <v>84.7962995738752</v>
      </c>
      <c r="AR54" s="26" t="n">
        <f aca="false">AP54/($B$54+AP54-'1 Der Fonds'!$B$6)</f>
        <v>0.0342481143911105</v>
      </c>
      <c r="AS54" s="26" t="n">
        <f aca="false">AP54+$B$54*'1 Der Fonds'!$B$19/12+AP54*'1 Der Fonds'!$B$20/12-'1 Der Fonds'!$B$6*'1 Der Fonds'!$B$21/12-($B$54+AP54-'1 Der Fonds'!$B$6)*'1 Der Fonds'!$B$22/12-$B$54*'1 Der Fonds'!$B$23/12</f>
        <v>31.0002215376793</v>
      </c>
      <c r="AT54" s="26" t="n">
        <f aca="false">($B$54+AS54-'1 Der Fonds'!$B$6)/AQ54</f>
        <v>10.0829897747224</v>
      </c>
      <c r="AU54" s="26" t="n">
        <f aca="false">AS54+'1 Der Fonds'!$B$26-'2 Der Rueckgabebestand'!$C$8*AT54</f>
        <v>2.74295323603993</v>
      </c>
      <c r="AV54" s="26" t="n">
        <f aca="false">AQ54+'1 Der Fonds'!$B$26/AT54-'2 Der Rueckgabebestand'!$C$8</f>
        <v>81.9938303724803</v>
      </c>
      <c r="AW54" s="26" t="n">
        <f aca="false">AU54/($B$54+AU54-'1 Der Fonds'!$B$6)</f>
        <v>0.0033177824199208</v>
      </c>
      <c r="AX54" s="26" t="n">
        <f aca="false">AU54+$B$54*'1 Der Fonds'!$B$19/12+AU54*'1 Der Fonds'!$B$20/12-'1 Der Fonds'!$B$6*'1 Der Fonds'!$B$21/12-($B$54+AU54-'1 Der Fonds'!$B$6)*'1 Der Fonds'!$B$22/12-$B$54*'1 Der Fonds'!$B$23/12</f>
        <v>4.49658189955781</v>
      </c>
      <c r="AY54" s="26" t="n">
        <f aca="false">($B$54+AX54-'1 Der Fonds'!$B$6)/AV54</f>
        <v>10.1043770992997</v>
      </c>
      <c r="AZ54" s="26" t="n">
        <f aca="false">AX54+'1 Der Fonds'!$B$26-'2 Der Rueckgabebestand'!$C$9*AY54</f>
        <v>-18.7747985586215</v>
      </c>
      <c r="BA54" s="26" t="n">
        <f aca="false">AV54+'1 Der Fonds'!$B$26/AY54-'2 Der Rueckgabebestand'!$C$9</f>
        <v>79.6907314056185</v>
      </c>
      <c r="BB54" s="26" t="n">
        <f aca="false">AZ54/($B$54+AZ54-'1 Der Fonds'!$B$6)</f>
        <v>-0.0233162083414852</v>
      </c>
      <c r="BC54" s="26" t="n">
        <f aca="false">AZ54+$B$54*'1 Der Fonds'!$B$19/12+AZ54*'1 Der Fonds'!$B$20/12-'1 Der Fonds'!$B$6*'1 Der Fonds'!$B$21/12-($B$54+AZ54-'1 Der Fonds'!$B$6)*'1 Der Fonds'!$B$22/12-$B$54*'1 Der Fonds'!$B$23/12</f>
        <v>-17.0417910739069</v>
      </c>
      <c r="BD54" s="26" t="n">
        <f aca="false">($B$54+BC54-'1 Der Fonds'!$B$6)/BA54</f>
        <v>10.1261237623576</v>
      </c>
      <c r="BE54" s="26" t="n">
        <f aca="false">BC54+'1 Der Fonds'!$B$26-'2 Der Rueckgabebestand'!$C$10*BD54</f>
        <v>-28.2183643412076</v>
      </c>
      <c r="BF54" s="26" t="n">
        <f aca="false">BA54+'1 Der Fonds'!$B$26/BD54-'2 Der Rueckgabebestand'!$C$10</f>
        <v>78.5869948199718</v>
      </c>
      <c r="BG54" s="26" t="n">
        <f aca="false">BE54/($B$54+BE54-'1 Der Fonds'!$B$6)</f>
        <v>-0.0354599340783315</v>
      </c>
      <c r="BH54" s="26" t="n">
        <f aca="false">BE54+$B$54*'1 Der Fonds'!$B$19/12+BE54*'1 Der Fonds'!$B$20/12-'1 Der Fonds'!$B$6*'1 Der Fonds'!$B$21/12-($B$54+BE54-'1 Der Fonds'!$B$6)*'1 Der Fonds'!$B$22/12-$B$54*'1 Der Fonds'!$B$23/12</f>
        <v>-26.4944069403679</v>
      </c>
      <c r="BI54" s="26" t="n">
        <f aca="false">($B$54+BH54-'1 Der Fonds'!$B$6)/BF54</f>
        <v>10.1480606923139</v>
      </c>
      <c r="BJ54" s="26" t="n">
        <f aca="false">BH54+'1 Der Fonds'!$B$26-'2 Der Rueckgabebestand'!$C$11*BI54</f>
        <v>-29.5832433557562</v>
      </c>
      <c r="BK54" s="26" t="n">
        <f aca="false">BF54+'1 Der Fonds'!$B$26/BI54-'2 Der Rueckgabebestand'!$C$11</f>
        <v>78.2826178055805</v>
      </c>
      <c r="BL54" s="26" t="n">
        <f aca="false">BJ54/($B$54+BJ54-'1 Der Fonds'!$B$6)</f>
        <v>-0.0372389468227245</v>
      </c>
      <c r="BM54" s="26" t="n">
        <f aca="false">BJ54+$B$54*'1 Der Fonds'!$B$19/12+BJ54*'1 Der Fonds'!$B$20/12-'1 Der Fonds'!$B$6*'1 Der Fonds'!$B$21/12-($B$54+BJ54-'1 Der Fonds'!$B$6)*'1 Der Fonds'!$B$22/12-$B$54*'1 Der Fonds'!$B$23/12</f>
        <v>-27.8605939639722</v>
      </c>
      <c r="BN54" s="26" t="n">
        <f aca="false">($B$54+BM54-'1 Der Fonds'!$B$6)/BK54</f>
        <v>10.1700662082263</v>
      </c>
      <c r="BO54" s="26" t="n">
        <f aca="false">BM54+'1 Der Fonds'!$B$26-'2 Der Rueckgabebestand'!$C$12*BN54</f>
        <v>-29.9456270680853</v>
      </c>
      <c r="BP54" s="26" t="n">
        <f aca="false">BK54+'1 Der Fonds'!$B$26/BN54-'2 Der Rueckgabebestand'!$C$12</f>
        <v>78.0776011359322</v>
      </c>
      <c r="BQ54" s="26" t="n">
        <f aca="false">BO54/($B$54+BO54-'1 Der Fonds'!$B$6)</f>
        <v>-0.0377123130214824</v>
      </c>
      <c r="BR54" s="26" t="n">
        <f aca="false">BO54+$B$54*'1 Der Fonds'!$B$19/12+BO54*'1 Der Fonds'!$B$20/12-'1 Der Fonds'!$B$6*'1 Der Fonds'!$B$21/12-($B$54+BO54-'1 Der Fonds'!$B$6)*'1 Der Fonds'!$B$22/12-$B$54*'1 Der Fonds'!$B$23/12</f>
        <v>-28.2233249606922</v>
      </c>
      <c r="BS54" s="26" t="n">
        <f aca="false">($B$54+BR54-'1 Der Fonds'!$B$6)/BP54</f>
        <v>10.1921250584258</v>
      </c>
      <c r="BT54" s="26" t="n">
        <f aca="false">BR54+'1 Der Fonds'!$B$26-'2 Der Rueckgabebestand'!$C$13*BS54</f>
        <v>-29.8097812369838</v>
      </c>
      <c r="BU54" s="26" t="n">
        <f aca="false">BP54+'1 Der Fonds'!$B$26/BS54-'2 Der Rueckgabebestand'!$C$13</f>
        <v>77.9219460328799</v>
      </c>
      <c r="BV54" s="26" t="n">
        <f aca="false">BT54/($B$54+BT54-'1 Der Fonds'!$B$6)</f>
        <v>-0.0375348128605938</v>
      </c>
      <c r="BW54" s="26" t="n">
        <f aca="false">BT54+$B$54*'1 Der Fonds'!$B$19/12+BT54*'1 Der Fonds'!$B$20/12-'1 Der Fonds'!$B$6*'1 Der Fonds'!$B$21/12-($B$54+BT54-'1 Der Fonds'!$B$6)*'1 Der Fonds'!$B$22/12-$B$54*'1 Der Fonds'!$B$23/12</f>
        <v>-28.0873489440026</v>
      </c>
      <c r="BX54" s="26" t="n">
        <f aca="false">($B$54+BW54-'1 Der Fonds'!$B$6)/BU54</f>
        <v>10.2142296435994</v>
      </c>
      <c r="BY54" s="26" t="n">
        <f aca="false">BW54+'1 Der Fonds'!$B$26-'2 Der Rueckgabebestand'!$C$14*BX54</f>
        <v>-29.1730408014424</v>
      </c>
      <c r="BZ54" s="26" t="n">
        <f aca="false">BU54+'1 Der Fonds'!$B$26/BX54-'2 Der Rueckgabebestand'!$C$14</f>
        <v>77.8156539388774</v>
      </c>
      <c r="CA54" s="26" t="n">
        <f aca="false">BY54/($B$54+BY54-'1 Der Fonds'!$B$6)</f>
        <v>-0.0367036377714946</v>
      </c>
      <c r="CB54" s="26" t="n">
        <f aca="false">BY54+$B$54*'1 Der Fonds'!$B$19/12+BY54*'1 Der Fonds'!$B$20/12-'1 Der Fonds'!$B$6*'1 Der Fonds'!$B$21/12-($B$54+BY54-'1 Der Fonds'!$B$6)*'1 Der Fonds'!$B$22/12-$B$54*'1 Der Fonds'!$B$23/12</f>
        <v>-27.4499982988771</v>
      </c>
      <c r="CC54" s="26" t="n">
        <f aca="false">($B$54+CB54-'1 Der Fonds'!$B$6)/BZ54</f>
        <v>10.2363722642079</v>
      </c>
      <c r="CD54" s="26" t="n">
        <f aca="false">CB54+'1 Der Fonds'!$B$26-'2 Der Rueckgabebestand'!$C$15*CC54</f>
        <v>-28.5445472045602</v>
      </c>
      <c r="CE54" s="26" t="n">
        <f aca="false">BZ54+'1 Der Fonds'!$B$26/CC54-'2 Der Rueckgabebestand'!$C$15</f>
        <v>77.7087265160139</v>
      </c>
      <c r="CF54" s="26" t="n">
        <f aca="false">CD54/($B$54+CD54-'1 Der Fonds'!$B$6)</f>
        <v>-0.0358845326966421</v>
      </c>
      <c r="CG54" s="26" t="n">
        <f aca="false">CD54+$B$54*'1 Der Fonds'!$B$19/12+CD54*'1 Der Fonds'!$B$20/12-'1 Der Fonds'!$B$6*'1 Der Fonds'!$B$21/12-($B$54+CD54-'1 Der Fonds'!$B$6)*'1 Der Fonds'!$B$22/12-$B$54*'1 Der Fonds'!$B$23/12</f>
        <v>-26.8209023956313</v>
      </c>
      <c r="CH54" s="26" t="n">
        <f aca="false">($B$54+CG54-'1 Der Fonds'!$B$6)/CE54</f>
        <v>10.2585531039437</v>
      </c>
      <c r="CI54" s="26" t="n">
        <f aca="false">CG54+'1 Der Fonds'!$B$26-'2 Der Rueckgabebestand'!$C$16*CH54</f>
        <v>-28.9501789476031</v>
      </c>
      <c r="CJ54" s="26" t="n">
        <f aca="false">CE54+'1 Der Fonds'!$B$26/CH54-'2 Der Rueckgabebestand'!$C$16</f>
        <v>77.501165417446</v>
      </c>
      <c r="CK54" s="26" t="n">
        <f aca="false">CI54/($B$54+CI54-'1 Der Fonds'!$B$6)</f>
        <v>-0.0364130374990616</v>
      </c>
      <c r="CL54" s="26" t="n">
        <f aca="false">$A$54+$B$54*'1 Der Fonds'!$B$19/12+$A$54*'1 Der Fonds'!$B$20/12-'1 Der Fonds'!$B$6*'1 Der Fonds'!$B$21/12-($B$54+$A$54-'1 Der Fonds'!$B$6)*'1 Der Fonds'!$B$22/12-$B$54*'1 Der Fonds'!$B$23/12</f>
        <v>47.7950833333333</v>
      </c>
      <c r="CM54" s="26" t="n">
        <f aca="false">($B$54+CL54-'1 Der Fonds'!$B$6)/'1 Der Fonds'!$B$8</f>
        <v>10.0206331417625</v>
      </c>
      <c r="CN54" s="26" t="n">
        <f aca="false">CL54+0-'2 Der Rueckgabebestand'!$C$5*CM54</f>
        <v>43.7868300766284</v>
      </c>
      <c r="CO54" s="26" t="n">
        <f aca="false">'1 Der Fonds'!$B$8+0/CM54-'2 Der Rueckgabebestand'!$C$5</f>
        <v>86.6</v>
      </c>
      <c r="CP54" s="26" t="n">
        <f aca="false">CN54/($B$54+CN54-'1 Der Fonds'!$B$6)</f>
        <v>0.0504580486347803</v>
      </c>
      <c r="CQ54" s="26" t="n">
        <f aca="false">CN54+$B$54*'1 Der Fonds'!$B$19/12+CN54*'1 Der Fonds'!$B$20/12-'1 Der Fonds'!$B$6*'1 Der Fonds'!$B$21/12-($B$54+CN54-'1 Der Fonds'!$B$6)*'1 Der Fonds'!$B$22/12-$B$54*'1 Der Fonds'!$B$23/12</f>
        <v>45.5797924554518</v>
      </c>
      <c r="CR54" s="26" t="n">
        <f aca="false">($B$54+CQ54-'1 Der Fonds'!$B$6)/CO54</f>
        <v>10.0413370953285</v>
      </c>
      <c r="CS54" s="26" t="n">
        <f aca="false">CQ54+0-'2 Der Rueckgabebestand'!$C$6*CR54</f>
        <v>40.5591239077875</v>
      </c>
      <c r="CT54" s="26" t="n">
        <f aca="false">CO54+0/CR54-'2 Der Rueckgabebestand'!$C$6</f>
        <v>86.1</v>
      </c>
      <c r="CU54" s="26" t="n">
        <f aca="false">CS54/($B$54+CS54-'1 Der Fonds'!$B$6)</f>
        <v>0.0469130713981262</v>
      </c>
      <c r="CV54" s="26" t="n">
        <f aca="false">CS54+$B$54*'1 Der Fonds'!$B$19/12+CS54*'1 Der Fonds'!$B$20/12-'1 Der Fonds'!$B$6*'1 Der Fonds'!$B$21/12-($B$54+CS54-'1 Der Fonds'!$B$6)*'1 Der Fonds'!$B$22/12-$B$54*'1 Der Fonds'!$B$23/12</f>
        <v>42.3489930681991</v>
      </c>
      <c r="CW54" s="26" t="n">
        <f aca="false">($B$54+CV54-'1 Der Fonds'!$B$6)/CT54</f>
        <v>10.0621253550314</v>
      </c>
      <c r="CX54" s="26" t="n">
        <f aca="false">CV54+0-'2 Der Rueckgabebestand'!$C$7*CW54</f>
        <v>20.2123172871302</v>
      </c>
      <c r="CY54" s="26" t="n">
        <f aca="false">CT54+0/CW54-'2 Der Rueckgabebestand'!$C$7</f>
        <v>83.9</v>
      </c>
      <c r="CZ54" s="26" t="n">
        <f aca="false">CX54/($B$54+CX54-'1 Der Fonds'!$B$6)</f>
        <v>0.0239422203078987</v>
      </c>
      <c r="DA54" s="26" t="n">
        <f aca="false">CX54+$B$54*'1 Der Fonds'!$B$19/12+CX54*'1 Der Fonds'!$B$20/12-'1 Der Fonds'!$B$6*'1 Der Fonds'!$B$21/12-($B$54+CX54-'1 Der Fonds'!$B$6)*'1 Der Fonds'!$B$22/12-$B$54*'1 Der Fonds'!$B$23/12</f>
        <v>21.9826874245303</v>
      </c>
      <c r="DB54" s="26" t="n">
        <f aca="false">($B$54+DA54-'1 Der Fonds'!$B$6)/CY54</f>
        <v>10.0832263101851</v>
      </c>
      <c r="DC54" s="26" t="n">
        <f aca="false">DA54+0-'2 Der Rueckgabebestand'!$C$8*DB54</f>
        <v>-9.2753141370435</v>
      </c>
      <c r="DD54" s="26" t="n">
        <f aca="false">CY54+0/DB54-'2 Der Rueckgabebestand'!$C$8</f>
        <v>80.8</v>
      </c>
      <c r="DE54" s="26" t="n">
        <f aca="false">DC54/($B$54+DC54-'1 Der Fonds'!$B$6)</f>
        <v>-0.0113845993597446</v>
      </c>
      <c r="DF54" s="26" t="n">
        <f aca="false">DC54+$B$54*'1 Der Fonds'!$B$19/12+DC54*'1 Der Fonds'!$B$20/12-'1 Der Fonds'!$B$6*'1 Der Fonds'!$B$21/12-($B$54+DC54-'1 Der Fonds'!$B$6)*'1 Der Fonds'!$B$22/12-$B$54*'1 Der Fonds'!$B$23/12</f>
        <v>-7.53320297975816</v>
      </c>
      <c r="DG54" s="26" t="n">
        <f aca="false">($B$54+DF54-'1 Der Fonds'!$B$6)/DD54</f>
        <v>10.1047870918347</v>
      </c>
      <c r="DH54" s="26" t="n">
        <f aca="false">DF54+0-'2 Der Rueckgabebestand'!$C$9*DG54</f>
        <v>-33.8056494185283</v>
      </c>
      <c r="DI54" s="26" t="n">
        <f aca="false">DD54+0/DG54-'2 Der Rueckgabebestand'!$C$9</f>
        <v>78.2</v>
      </c>
      <c r="DJ54" s="26" t="n">
        <f aca="false">DH54/($B$54+DH54-'1 Der Fonds'!$B$6)</f>
        <v>-0.0427814364828755</v>
      </c>
      <c r="DK54" s="26" t="n">
        <f aca="false">DH54+$B$54*'1 Der Fonds'!$B$19/12+DH54*'1 Der Fonds'!$B$20/12-'1 Der Fonds'!$B$6*'1 Der Fonds'!$B$21/12-($B$54+DH54-'1 Der Fonds'!$B$6)*'1 Der Fonds'!$B$22/12-$B$54*'1 Der Fonds'!$B$23/12</f>
        <v>-32.0870464992211</v>
      </c>
      <c r="DL54" s="26" t="n">
        <f aca="false">($B$54+DK54-'1 Der Fonds'!$B$6)/DI54</f>
        <v>10.1267641112632</v>
      </c>
      <c r="DM54" s="26" t="n">
        <f aca="false">DK54+0-'2 Der Rueckgabebestand'!$C$10*DL54</f>
        <v>-46.2645162549895</v>
      </c>
      <c r="DN54" s="26" t="n">
        <f aca="false">DI54+0/DL54-'2 Der Rueckgabebestand'!$C$10</f>
        <v>76.8</v>
      </c>
      <c r="DO54" s="26" t="n">
        <f aca="false">DM54/($B$54+DM54-'1 Der Fonds'!$B$6)</f>
        <v>-0.059486184212932</v>
      </c>
      <c r="DP54" s="26" t="n">
        <f aca="false">DM54+$B$54*'1 Der Fonds'!$B$19/12+DM54*'1 Der Fonds'!$B$20/12-'1 Der Fonds'!$B$6*'1 Der Fonds'!$B$21/12-($B$54+DM54-'1 Der Fonds'!$B$6)*'1 Der Fonds'!$B$22/12-$B$54*'1 Der Fonds'!$B$23/12</f>
        <v>-44.5578530830672</v>
      </c>
      <c r="DQ54" s="26" t="n">
        <f aca="false">($B$54+DP54-'1 Der Fonds'!$B$6)/DN54</f>
        <v>10.1489862879809</v>
      </c>
      <c r="DR54" s="26" t="n">
        <f aca="false">DP54+0-'2 Der Rueckgabebestand'!$C$11*DQ54</f>
        <v>-50.6472448558557</v>
      </c>
      <c r="DS54" s="26" t="n">
        <f aca="false">DN54+0/DQ54-'2 Der Rueckgabebestand'!$C$11</f>
        <v>76.2</v>
      </c>
      <c r="DT54" s="26" t="n">
        <f aca="false">DR54/($B$54+DR54-'1 Der Fonds'!$B$6)</f>
        <v>-0.0654904822139227</v>
      </c>
      <c r="DU54" s="26" t="n">
        <f aca="false">DR54+$B$54*'1 Der Fonds'!$B$19/12+DR54*'1 Der Fonds'!$B$20/12-'1 Der Fonds'!$B$6*'1 Der Fonds'!$B$21/12-($B$54+DR54-'1 Der Fonds'!$B$6)*'1 Der Fonds'!$B$22/12-$B$54*'1 Der Fonds'!$B$23/12</f>
        <v>-48.9447817988426</v>
      </c>
      <c r="DV54" s="26" t="n">
        <f aca="false">($B$54+DU54-'1 Der Fonds'!$B$6)/DS54</f>
        <v>10.1713283228498</v>
      </c>
      <c r="DW54" s="26" t="n">
        <f aca="false">DU54+0-'2 Der Rueckgabebestand'!$C$12*DV54</f>
        <v>-54.0304459602675</v>
      </c>
      <c r="DX54" s="26" t="n">
        <f aca="false">DS54+0/DV54-'2 Der Rueckgabebestand'!$C$12</f>
        <v>75.7</v>
      </c>
      <c r="DY54" s="26" t="n">
        <f aca="false">DW54/($B$54+DW54-'1 Der Fonds'!$B$6)</f>
        <v>-0.0701721849608087</v>
      </c>
      <c r="DZ54" s="26" t="n">
        <f aca="false">DW54+$B$54*'1 Der Fonds'!$B$19/12+DW54*'1 Der Fonds'!$B$20/12-'1 Der Fonds'!$B$6*'1 Der Fonds'!$B$21/12-($B$54+DW54-'1 Der Fonds'!$B$6)*'1 Der Fonds'!$B$22/12-$B$54*'1 Der Fonds'!$B$23/12</f>
        <v>-52.3312251376461</v>
      </c>
      <c r="EA54" s="26" t="n">
        <f aca="false">($B$54+DZ54-'1 Der Fonds'!$B$6)/DX54</f>
        <v>10.193775097257</v>
      </c>
      <c r="EB54" s="26" t="n">
        <f aca="false">DZ54+0-'2 Der Rueckgabebestand'!$C$13*EA54</f>
        <v>-56.9184239314118</v>
      </c>
      <c r="EC54" s="26" t="n">
        <f aca="false">DX54+0/EA54-'2 Der Rueckgabebestand'!$C$13</f>
        <v>75.25</v>
      </c>
      <c r="ED54" s="26" t="n">
        <f aca="false">EB54/($B$54+EB54-'1 Der Fonds'!$B$6)</f>
        <v>-0.0742012658198982</v>
      </c>
      <c r="EE54" s="26" t="n">
        <f aca="false">EB54+$B$54*'1 Der Fonds'!$B$19/12+EB54*'1 Der Fonds'!$B$20/12-'1 Der Fonds'!$B$6*'1 Der Fonds'!$B$21/12-($B$54+EB54-'1 Der Fonds'!$B$6)*'1 Der Fonds'!$B$22/12-$B$54*'1 Der Fonds'!$B$23/12</f>
        <v>-55.221970754346</v>
      </c>
      <c r="EF54" s="26" t="n">
        <f aca="false">($B$54+EE54-'1 Der Fonds'!$B$6)/EC54</f>
        <v>10.2163193255236</v>
      </c>
      <c r="EG54" s="26" t="n">
        <f aca="false">EE54+0-'2 Der Rueckgabebestand'!$C$14*EF54</f>
        <v>-59.3084984845555</v>
      </c>
      <c r="EH54" s="26" t="n">
        <f aca="false">EC54+0/EF54-'2 Der Rueckgabebestand'!$C$14</f>
        <v>74.85</v>
      </c>
      <c r="EI54" s="26" t="n">
        <f aca="false">EG54/($B$54+EG54-'1 Der Fonds'!$B$6)</f>
        <v>-0.0775587257959838</v>
      </c>
      <c r="EJ54" s="26" t="n">
        <f aca="false">EG54+$B$54*'1 Der Fonds'!$B$19/12+EG54*'1 Der Fonds'!$B$20/12-'1 Der Fonds'!$B$6*'1 Der Fonds'!$B$21/12-($B$54+EG54-'1 Der Fonds'!$B$6)*'1 Der Fonds'!$B$22/12-$B$54*'1 Der Fonds'!$B$23/12</f>
        <v>-57.6143357956032</v>
      </c>
      <c r="EK54" s="26" t="n">
        <f aca="false">($B$54+EJ54-'1 Der Fonds'!$B$6)/EH54</f>
        <v>10.2389534295845</v>
      </c>
      <c r="EL54" s="26" t="n">
        <f aca="false">EJ54+0-'2 Der Rueckgabebestand'!$C$15*EK54</f>
        <v>-61.709917167437</v>
      </c>
      <c r="EM54" s="26" t="n">
        <f aca="false">EH54+0/EK54-'2 Der Rueckgabebestand'!$C$15</f>
        <v>74.45</v>
      </c>
      <c r="EN54" s="26" t="n">
        <f aca="false">EL54/($B$54+EL54-'1 Der Fonds'!$B$6)</f>
        <v>-0.0809533254560148</v>
      </c>
      <c r="EO54" s="26" t="n">
        <f aca="false">EL54+$B$54*'1 Der Fonds'!$B$19/12+EL54*'1 Der Fonds'!$B$20/12-'1 Der Fonds'!$B$6*'1 Der Fonds'!$B$21/12-($B$54+EL54-'1 Der Fonds'!$B$6)*'1 Der Fonds'!$B$22/12-$B$54*'1 Der Fonds'!$B$23/12</f>
        <v>-60.0180558380558</v>
      </c>
      <c r="EP54" s="26" t="n">
        <f aca="false">($B$54+EO54-'1 Der Fonds'!$B$6)/EM54</f>
        <v>10.2616782291732</v>
      </c>
      <c r="EQ54" s="26" t="n">
        <f aca="false">EO54+0-'2 Der Rueckgabebestand'!$C$16*EP54</f>
        <v>-65.1488949526424</v>
      </c>
      <c r="ER54" s="26" t="n">
        <f aca="false">EM54+0/EP54-'2 Der Rueckgabebestand'!$C$16</f>
        <v>73.95</v>
      </c>
      <c r="ES54" s="26" t="n">
        <f aca="false">EQ54/($B$54+EQ54-'1 Der Fonds'!$B$6)</f>
        <v>-0.0858520130224712</v>
      </c>
      <c r="ET54" s="14" t="n">
        <f aca="false">IF(C54=1,$A$54,1000000)</f>
        <v>46</v>
      </c>
      <c r="EU54" s="14" t="n">
        <f aca="false">IF(D54=1,$A$54,1000000)</f>
        <v>46</v>
      </c>
      <c r="EV54" s="26" t="n">
        <f aca="false">IF(E54=1,$A$54,1000000)</f>
        <v>1000000</v>
      </c>
      <c r="EW54" s="26" t="n">
        <f aca="false">IF(F54=1,$A$54,1000000)</f>
        <v>1000000</v>
      </c>
      <c r="EX54" s="26" t="n">
        <f aca="false">IF(G54=1,$A$54,1000000)</f>
        <v>1000000</v>
      </c>
      <c r="EY54" s="26" t="n">
        <f aca="false">IF(H54=1,$A$54,1000000)</f>
        <v>1000000</v>
      </c>
      <c r="EZ54" s="26" t="n">
        <f aca="false">IF(I54=1,$A$54,1000000)</f>
        <v>1000000</v>
      </c>
      <c r="FA54" s="26" t="n">
        <f aca="false">IF(J54=1,$A$54,1000000)</f>
        <v>1000000</v>
      </c>
      <c r="FB54" s="26" t="n">
        <f aca="false">IF(K54=1,$A$54,1000000)</f>
        <v>1000000</v>
      </c>
      <c r="FC54" s="26" t="n">
        <f aca="false">IF(L54=1,$A$54,1000000)</f>
        <v>1000000</v>
      </c>
      <c r="FD54" s="26" t="n">
        <f aca="false">IF(M54=1,$A$54,1000000)</f>
        <v>1000000</v>
      </c>
      <c r="FE54" s="26" t="n">
        <f aca="false">IF(N54=1,$A$54,1000000)</f>
        <v>1000000</v>
      </c>
      <c r="FF54" s="14" t="n">
        <f aca="false">IF(O54=1,$A$54,1000000)</f>
        <v>46</v>
      </c>
      <c r="FG54" s="26" t="n">
        <f aca="false">IF(P54=1,$A$54,1000000)</f>
        <v>1000000</v>
      </c>
      <c r="FH54" s="26" t="n">
        <f aca="false">IF(Q54=1,$A$54,1000000)</f>
        <v>1000000</v>
      </c>
      <c r="FI54" s="26" t="n">
        <f aca="false">IF(R54=1,$A$54,1000000)</f>
        <v>1000000</v>
      </c>
      <c r="FJ54" s="26" t="n">
        <f aca="false">IF(S54=1,$A$54,1000000)</f>
        <v>1000000</v>
      </c>
      <c r="FK54" s="26" t="n">
        <f aca="false">IF(T54=1,$A$54,1000000)</f>
        <v>1000000</v>
      </c>
      <c r="FL54" s="26" t="n">
        <f aca="false">IF(U54=1,$A$54,1000000)</f>
        <v>1000000</v>
      </c>
      <c r="FM54" s="26" t="n">
        <f aca="false">IF(V54=1,$A$54,1000000)</f>
        <v>1000000</v>
      </c>
      <c r="FN54" s="26" t="n">
        <f aca="false">IF(W54=1,$A$54,1000000)</f>
        <v>1000000</v>
      </c>
      <c r="FO54" s="26" t="n">
        <f aca="false">IF(X54=1,$A$54,1000000)</f>
        <v>1000000</v>
      </c>
      <c r="FP54" s="26" t="n">
        <f aca="false">IF(Y54=1,$A$54,1000000)</f>
        <v>1000000</v>
      </c>
      <c r="FQ54" s="26" t="n">
        <f aca="false">IF(Z54=1,$A$54,1000000)</f>
        <v>1000000</v>
      </c>
    </row>
    <row r="55" customFormat="false" ht="15" hidden="false" customHeight="false" outlineLevel="0" collapsed="false">
      <c r="A55" s="14" t="n">
        <f aca="false">A54+$B$38</f>
        <v>46.5</v>
      </c>
      <c r="B55" s="14" t="n">
        <f aca="false">'1 Der Fonds'!$B$36-A55</f>
        <v>1073.5</v>
      </c>
      <c r="C55" s="26" t="n">
        <f aca="false">IF(AH55&gt;='1 Der Fonds'!$B$12,1,0)</f>
        <v>1</v>
      </c>
      <c r="D55" s="26" t="n">
        <f aca="false">IF(AND(C55=1,AM55&gt;='1 Der Fonds'!$B$12),1,0)</f>
        <v>1</v>
      </c>
      <c r="E55" s="26" t="n">
        <f aca="false">IF(AND(D55=1,AR55&gt;='1 Der Fonds'!$B$12),1,0)</f>
        <v>0</v>
      </c>
      <c r="F55" s="26" t="n">
        <f aca="false">IF(AND(E55=1,AW55&gt;='1 Der Fonds'!$B$12),1,0)</f>
        <v>0</v>
      </c>
      <c r="G55" s="26" t="n">
        <f aca="false">IF(AND(F55=1,BB55&gt;='1 Der Fonds'!$B$12),1,0)</f>
        <v>0</v>
      </c>
      <c r="H55" s="26" t="n">
        <f aca="false">IF(AND(G55=1,BG55&gt;='1 Der Fonds'!$B$12),1,0)</f>
        <v>0</v>
      </c>
      <c r="I55" s="26" t="n">
        <f aca="false">IF(AND(H55=1,BL55&gt;='1 Der Fonds'!$B$12),1,0)</f>
        <v>0</v>
      </c>
      <c r="J55" s="26" t="n">
        <f aca="false">IF(AND(I55=1,BQ55&gt;='1 Der Fonds'!$B$12),1,0)</f>
        <v>0</v>
      </c>
      <c r="K55" s="26" t="n">
        <f aca="false">IF(AND(J55=1,BV55&gt;='1 Der Fonds'!$B$12),1,0)</f>
        <v>0</v>
      </c>
      <c r="L55" s="26" t="n">
        <f aca="false">IF(AND(K55=1,CA55&gt;='1 Der Fonds'!$B$12),1,0)</f>
        <v>0</v>
      </c>
      <c r="M55" s="26" t="n">
        <f aca="false">IF(AND(L55=1,CF55&gt;='1 Der Fonds'!$B$12),1,0)</f>
        <v>0</v>
      </c>
      <c r="N55" s="26" t="n">
        <f aca="false">IF(AND(M55=1,CK55&gt;='1 Der Fonds'!$B$12),1,0)</f>
        <v>0</v>
      </c>
      <c r="O55" s="26" t="n">
        <f aca="false">IF(CP55&gt;='1 Der Fonds'!$B$12,1,0)</f>
        <v>1</v>
      </c>
      <c r="P55" s="26" t="n">
        <f aca="false">IF(AND(O55=1,CU55&gt;='1 Der Fonds'!$B$12),1,0)</f>
        <v>0</v>
      </c>
      <c r="Q55" s="26" t="n">
        <f aca="false">IF(AND(P55=1,CZ55&gt;='1 Der Fonds'!$B$12),1,0)</f>
        <v>0</v>
      </c>
      <c r="R55" s="26" t="n">
        <f aca="false">IF(AND(Q55=1,DE55&gt;='1 Der Fonds'!$B$12),1,0)</f>
        <v>0</v>
      </c>
      <c r="S55" s="26" t="n">
        <f aca="false">IF(AND(R55=1,DJ55&gt;='1 Der Fonds'!$B$12),1,0)</f>
        <v>0</v>
      </c>
      <c r="T55" s="26" t="n">
        <f aca="false">IF(AND(S55=1,DO55&gt;='1 Der Fonds'!$B$12),1,0)</f>
        <v>0</v>
      </c>
      <c r="U55" s="26" t="n">
        <f aca="false">IF(AND(T55=1,DT55&gt;='1 Der Fonds'!$B$12),1,0)</f>
        <v>0</v>
      </c>
      <c r="V55" s="26" t="n">
        <f aca="false">IF(AND(U55=1,DY55&gt;='1 Der Fonds'!$B$12),1,0)</f>
        <v>0</v>
      </c>
      <c r="W55" s="26" t="n">
        <f aca="false">IF(AND(V55=1,ED55&gt;='1 Der Fonds'!$B$12),1,0)</f>
        <v>0</v>
      </c>
      <c r="X55" s="26" t="n">
        <f aca="false">IF(AND(W55=1,EI55&gt;='1 Der Fonds'!$B$12),1,0)</f>
        <v>0</v>
      </c>
      <c r="Y55" s="26" t="n">
        <f aca="false">IF(AND(X55=1,EN55&gt;='1 Der Fonds'!$B$12),1,0)</f>
        <v>0</v>
      </c>
      <c r="Z55" s="26" t="n">
        <f aca="false">IF(AND(Y55=1,ES55&gt;='1 Der Fonds'!$B$12),1,0)</f>
        <v>0</v>
      </c>
      <c r="AD55" s="26" t="n">
        <f aca="false">$A$55+$B$55*'1 Der Fonds'!$B$19/12+$A$55*'1 Der Fonds'!$B$20/12-'1 Der Fonds'!$B$6*'1 Der Fonds'!$B$21/12-($B$55+$A$55-'1 Der Fonds'!$B$6)*'1 Der Fonds'!$B$22/12-$B$55*'1 Der Fonds'!$B$23/12</f>
        <v>48.2945</v>
      </c>
      <c r="AE55" s="26" t="n">
        <f aca="false">($B$55+AD55-'1 Der Fonds'!$B$6)/'1 Der Fonds'!$B$8</f>
        <v>10.0206264367816</v>
      </c>
      <c r="AF55" s="26" t="n">
        <f aca="false">AD55+'1 Der Fonds'!$B$26-'2 Der Rueckgabebestand'!$C$5*AE55</f>
        <v>47.2862494252874</v>
      </c>
      <c r="AG55" s="26" t="n">
        <f aca="false">'1 Der Fonds'!$B$8+'1 Der Fonds'!$B$26/AE55-'2 Der Rueckgabebestand'!$C$5</f>
        <v>86.899382480619</v>
      </c>
      <c r="AH55" s="26" t="n">
        <f aca="false">AF55/($B$55+AF55-'1 Der Fonds'!$B$6)</f>
        <v>0.0543029353719078</v>
      </c>
      <c r="AI55" s="26" t="n">
        <f aca="false">AF55+$B$55*'1 Der Fonds'!$B$19/12+AF55*'1 Der Fonds'!$B$20/12-'1 Der Fonds'!$B$6*'1 Der Fonds'!$B$21/12-($B$55+AF55-'1 Der Fonds'!$B$6)*'1 Der Fonds'!$B$22/12-$B$55*'1 Der Fonds'!$B$23/12</f>
        <v>49.0815029143199</v>
      </c>
      <c r="AJ55" s="26" t="n">
        <f aca="false">($B$55+AI55-'1 Der Fonds'!$B$6)/AG55</f>
        <v>10.0412854269584</v>
      </c>
      <c r="AK55" s="26" t="n">
        <f aca="false">AI55+'1 Der Fonds'!$B$26-'2 Der Rueckgabebestand'!$C$6*AJ55</f>
        <v>47.0608602008408</v>
      </c>
      <c r="AL55" s="26" t="n">
        <f aca="false">AG55+'1 Der Fonds'!$B$26/AJ55-'2 Der Rueckgabebestand'!$C$6</f>
        <v>86.6981490102453</v>
      </c>
      <c r="AM55" s="26" t="n">
        <f aca="false">AK55/($B$55+AK55-'1 Der Fonds'!$B$6)</f>
        <v>0.054058093296296</v>
      </c>
      <c r="AN55" s="26" t="n">
        <f aca="false">AK55+$B$55*'1 Der Fonds'!$B$19/12+AK55*'1 Der Fonds'!$B$20/12-'1 Der Fonds'!$B$6*'1 Der Fonds'!$B$21/12-($B$55+AK55-'1 Der Fonds'!$B$6)*'1 Der Fonds'!$B$22/12-$B$55*'1 Der Fonds'!$B$23/12</f>
        <v>48.8558976918666</v>
      </c>
      <c r="AO55" s="26" t="n">
        <f aca="false">($B$55+AN55-'1 Der Fonds'!$B$6)/AL55</f>
        <v>10.0619898769555</v>
      </c>
      <c r="AP55" s="26" t="n">
        <f aca="false">AN55+'1 Der Fonds'!$B$26-'2 Der Rueckgabebestand'!$C$7*AO55</f>
        <v>29.7195199625645</v>
      </c>
      <c r="AQ55" s="26" t="n">
        <f aca="false">AL55+'1 Der Fonds'!$B$26/AO55-'2 Der Rueckgabebestand'!$C$7</f>
        <v>84.7963007711481</v>
      </c>
      <c r="AR55" s="26" t="n">
        <f aca="false">AP55/($B$55+AP55-'1 Der Fonds'!$B$6)</f>
        <v>0.0348322082034275</v>
      </c>
      <c r="AS55" s="26" t="n">
        <f aca="false">AP55+$B$55*'1 Der Fonds'!$B$19/12+AP55*'1 Der Fonds'!$B$20/12-'1 Der Fonds'!$B$6*'1 Der Fonds'!$B$21/12-($B$55+AP55-'1 Der Fonds'!$B$6)*'1 Der Fonds'!$B$22/12-$B$55*'1 Der Fonds'!$B$23/12</f>
        <v>31.4979386691953</v>
      </c>
      <c r="AT55" s="26" t="n">
        <f aca="false">($B$55+AS55-'1 Der Fonds'!$B$6)/AQ55</f>
        <v>10.0829627105633</v>
      </c>
      <c r="AU55" s="26" t="n">
        <f aca="false">AS55+'1 Der Fonds'!$B$26-'2 Der Rueckgabebestand'!$C$8*AT55</f>
        <v>3.24075426644908</v>
      </c>
      <c r="AV55" s="26" t="n">
        <f aca="false">AQ55+'1 Der Fonds'!$B$26/AT55-'2 Der Rueckgabebestand'!$C$8</f>
        <v>81.9938323683697</v>
      </c>
      <c r="AW55" s="26" t="n">
        <f aca="false">AU55/($B$55+AU55-'1 Der Fonds'!$B$6)</f>
        <v>0.00391991594671602</v>
      </c>
      <c r="AX55" s="26" t="n">
        <f aca="false">AU55+$B$55*'1 Der Fonds'!$B$19/12+AU55*'1 Der Fonds'!$B$20/12-'1 Der Fonds'!$B$6*'1 Der Fonds'!$B$21/12-($B$55+AU55-'1 Der Fonds'!$B$6)*'1 Der Fonds'!$B$22/12-$B$55*'1 Der Fonds'!$B$23/12</f>
        <v>4.99379748928777</v>
      </c>
      <c r="AY55" s="26" t="n">
        <f aca="false">($B$55+AX55-'1 Der Fonds'!$B$6)/AV55</f>
        <v>10.1043428945625</v>
      </c>
      <c r="AZ55" s="26" t="n">
        <f aca="false">AX55+'1 Der Fonds'!$B$26-'2 Der Rueckgabebestand'!$C$9*AY55</f>
        <v>-18.2774940365748</v>
      </c>
      <c r="BA55" s="26" t="n">
        <f aca="false">AV55+'1 Der Fonds'!$B$26/AY55-'2 Der Rueckgabebestand'!$C$9</f>
        <v>79.6907344065631</v>
      </c>
      <c r="BB55" s="26" t="n">
        <f aca="false">AZ55/($B$55+AZ55-'1 Der Fonds'!$B$6)</f>
        <v>-0.0226986875071336</v>
      </c>
      <c r="BC55" s="26" t="n">
        <f aca="false">AZ55+$B$55*'1 Der Fonds'!$B$19/12+AZ55*'1 Der Fonds'!$B$20/12-'1 Der Fonds'!$B$6*'1 Der Fonds'!$B$21/12-($B$55+AZ55-'1 Der Fonds'!$B$6)*'1 Der Fonds'!$B$22/12-$B$55*'1 Der Fonds'!$B$23/12</f>
        <v>-16.5450724683599</v>
      </c>
      <c r="BD55" s="26" t="n">
        <f aca="false">($B$55+BC55-'1 Der Fonds'!$B$6)/BA55</f>
        <v>10.1260822044223</v>
      </c>
      <c r="BE55" s="26" t="n">
        <f aca="false">BC55+'1 Der Fonds'!$B$26-'2 Der Rueckgabebestand'!$C$10*BD55</f>
        <v>-27.7215875545511</v>
      </c>
      <c r="BF55" s="26" t="n">
        <f aca="false">BA55+'1 Der Fonds'!$B$26/BD55-'2 Der Rueckgabebestand'!$C$10</f>
        <v>78.5869990367959</v>
      </c>
      <c r="BG55" s="26" t="n">
        <f aca="false">BE55/($B$55+BE55-'1 Der Fonds'!$B$6)</f>
        <v>-0.0348358124837313</v>
      </c>
      <c r="BH55" s="26" t="n">
        <f aca="false">BE55+$B$55*'1 Der Fonds'!$B$19/12+BE55*'1 Der Fonds'!$B$20/12-'1 Der Fonds'!$B$6*'1 Der Fonds'!$B$21/12-($B$55+BE55-'1 Der Fonds'!$B$6)*'1 Der Fonds'!$B$22/12-$B$55*'1 Der Fonds'!$B$23/12</f>
        <v>-25.9982165759575</v>
      </c>
      <c r="BI55" s="26" t="n">
        <f aca="false">($B$55+BH55-'1 Der Fonds'!$B$6)/BF55</f>
        <v>10.1480116711244</v>
      </c>
      <c r="BJ55" s="26" t="n">
        <f aca="false">BH55+'1 Der Fonds'!$B$26-'2 Der Rueckgabebestand'!$C$11*BI55</f>
        <v>-29.0870235786321</v>
      </c>
      <c r="BK55" s="26" t="n">
        <f aca="false">BF55+'1 Der Fonds'!$B$26/BI55-'2 Der Rueckgabebestand'!$C$11</f>
        <v>78.2826234504469</v>
      </c>
      <c r="BL55" s="26" t="n">
        <f aca="false">BJ55/($B$55+BJ55-'1 Der Fonds'!$B$6)</f>
        <v>-0.0366144869758572</v>
      </c>
      <c r="BM55" s="26" t="n">
        <f aca="false">BJ55+$B$55*'1 Der Fonds'!$B$19/12+BJ55*'1 Der Fonds'!$B$20/12-'1 Der Fonds'!$B$6*'1 Der Fonds'!$B$21/12-($B$55+BJ55-'1 Der Fonds'!$B$6)*'1 Der Fonds'!$B$22/12-$B$55*'1 Der Fonds'!$B$23/12</f>
        <v>-27.364961142895</v>
      </c>
      <c r="BN55" s="26" t="n">
        <f aca="false">($B$55+BM55-'1 Der Fonds'!$B$6)/BK55</f>
        <v>10.1700096875402</v>
      </c>
      <c r="BO55" s="26" t="n">
        <f aca="false">BM55+'1 Der Fonds'!$B$26-'2 Der Rueckgabebestand'!$C$12*BN55</f>
        <v>-29.4499659866651</v>
      </c>
      <c r="BP55" s="26" t="n">
        <f aca="false">BK55+'1 Der Fonds'!$B$26/BN55-'2 Der Rueckgabebestand'!$C$12</f>
        <v>78.0776084201933</v>
      </c>
      <c r="BQ55" s="26" t="n">
        <f aca="false">BO55/($B$55+BO55-'1 Der Fonds'!$B$6)</f>
        <v>-0.0370883001387422</v>
      </c>
      <c r="BR55" s="26" t="n">
        <f aca="false">BO55+$B$55*'1 Der Fonds'!$B$19/12+BO55*'1 Der Fonds'!$B$20/12-'1 Der Fonds'!$B$6*'1 Der Fonds'!$B$21/12-($B$55+BO55-'1 Der Fonds'!$B$6)*'1 Der Fonds'!$B$22/12-$B$55*'1 Der Fonds'!$B$23/12</f>
        <v>-27.7282513707356</v>
      </c>
      <c r="BS55" s="26" t="n">
        <f aca="false">($B$55+BR55-'1 Der Fonds'!$B$6)/BP55</f>
        <v>10.1920610112265</v>
      </c>
      <c r="BT55" s="26" t="n">
        <f aca="false">BR55+'1 Der Fonds'!$B$26-'2 Der Rueckgabebestand'!$C$13*BS55</f>
        <v>-29.3146788257875</v>
      </c>
      <c r="BU55" s="26" t="n">
        <f aca="false">BP55+'1 Der Fonds'!$B$26/BS55-'2 Der Rueckgabebestand'!$C$13</f>
        <v>77.9219551668126</v>
      </c>
      <c r="BV55" s="26" t="n">
        <f aca="false">BT55/($B$55+BT55-'1 Der Fonds'!$B$6)</f>
        <v>-0.0369116351614828</v>
      </c>
      <c r="BW55" s="26" t="n">
        <f aca="false">BT55+$B$55*'1 Der Fonds'!$B$19/12+BT55*'1 Der Fonds'!$B$20/12-'1 Der Fonds'!$B$6*'1 Der Fonds'!$B$21/12-($B$55+BT55-'1 Der Fonds'!$B$6)*'1 Der Fonds'!$B$22/12-$B$55*'1 Der Fonds'!$B$23/12</f>
        <v>-27.5928345596623</v>
      </c>
      <c r="BX55" s="26" t="n">
        <f aca="false">($B$55+BW55-'1 Der Fonds'!$B$6)/BU55</f>
        <v>10.2141580474526</v>
      </c>
      <c r="BY55" s="26" t="n">
        <f aca="false">BW55+'1 Der Fonds'!$B$26-'2 Der Rueckgabebestand'!$C$14*BX55</f>
        <v>-28.6784977786433</v>
      </c>
      <c r="BZ55" s="26" t="n">
        <f aca="false">BU55+'1 Der Fonds'!$B$26/BX55-'2 Der Rueckgabebestand'!$C$14</f>
        <v>77.815665131556</v>
      </c>
      <c r="CA55" s="26" t="n">
        <f aca="false">BY55/($B$55+BY55-'1 Der Fonds'!$B$6)</f>
        <v>-0.0360816833697793</v>
      </c>
      <c r="CB55" s="26" t="n">
        <f aca="false">BY55+$B$55*'1 Der Fonds'!$B$19/12+BY55*'1 Der Fonds'!$B$20/12-'1 Der Fonds'!$B$6*'1 Der Fonds'!$B$21/12-($B$55+BY55-'1 Der Fonds'!$B$6)*'1 Der Fonds'!$B$22/12-$B$55*'1 Der Fonds'!$B$23/12</f>
        <v>-26.9560438390145</v>
      </c>
      <c r="CC55" s="26" t="n">
        <f aca="false">($B$55+CB55-'1 Der Fonds'!$B$6)/BZ55</f>
        <v>10.2362931013227</v>
      </c>
      <c r="CD55" s="26" t="n">
        <f aca="false">CB55+'1 Der Fonds'!$B$26-'2 Der Rueckgabebestand'!$C$15*CC55</f>
        <v>-28.0505610795436</v>
      </c>
      <c r="CE55" s="26" t="n">
        <f aca="false">BZ55+'1 Der Fonds'!$B$26/CC55-'2 Der Rueckgabebestand'!$C$15</f>
        <v>77.7087399751839</v>
      </c>
      <c r="CF55" s="26" t="n">
        <f aca="false">CD55/($B$55+CD55-'1 Der Fonds'!$B$6)</f>
        <v>-0.035263788880928</v>
      </c>
      <c r="CG55" s="26" t="n">
        <f aca="false">CD55+$B$55*'1 Der Fonds'!$B$19/12+CD55*'1 Der Fonds'!$B$20/12-'1 Der Fonds'!$B$6*'1 Der Fonds'!$B$21/12-($B$55+CD55-'1 Der Fonds'!$B$6)*'1 Der Fonds'!$B$22/12-$B$55*'1 Der Fonds'!$B$23/12</f>
        <v>-26.3275053672448</v>
      </c>
      <c r="CH55" s="26" t="n">
        <f aca="false">($B$55+CG55-'1 Der Fonds'!$B$6)/CE55</f>
        <v>10.2584663563884</v>
      </c>
      <c r="CI55" s="26" t="n">
        <f aca="false">CG55+'1 Der Fonds'!$B$26-'2 Der Rueckgabebestand'!$C$16*CH55</f>
        <v>-28.456738545439</v>
      </c>
      <c r="CJ55" s="26" t="n">
        <f aca="false">CE55+'1 Der Fonds'!$B$26/CH55-'2 Der Rueckgabebestand'!$C$16</f>
        <v>77.5011813495353</v>
      </c>
      <c r="CK55" s="26" t="n">
        <f aca="false">CI55/($B$55+CI55-'1 Der Fonds'!$B$6)</f>
        <v>-0.0357926919516007</v>
      </c>
      <c r="CL55" s="26" t="n">
        <f aca="false">$A$55+$B$55*'1 Der Fonds'!$B$19/12+$A$55*'1 Der Fonds'!$B$20/12-'1 Der Fonds'!$B$6*'1 Der Fonds'!$B$21/12-($B$55+$A$55-'1 Der Fonds'!$B$6)*'1 Der Fonds'!$B$22/12-$B$55*'1 Der Fonds'!$B$23/12</f>
        <v>48.2945</v>
      </c>
      <c r="CM55" s="26" t="n">
        <f aca="false">($B$55+CL55-'1 Der Fonds'!$B$6)/'1 Der Fonds'!$B$8</f>
        <v>10.0206264367816</v>
      </c>
      <c r="CN55" s="26" t="n">
        <f aca="false">CL55+0-'2 Der Rueckgabebestand'!$C$5*CM55</f>
        <v>44.2862494252874</v>
      </c>
      <c r="CO55" s="26" t="n">
        <f aca="false">'1 Der Fonds'!$B$8+0/CM55-'2 Der Rueckgabebestand'!$C$5</f>
        <v>86.6</v>
      </c>
      <c r="CP55" s="26" t="n">
        <f aca="false">CN55/($B$55+CN55-'1 Der Fonds'!$B$6)</f>
        <v>0.0510335920333112</v>
      </c>
      <c r="CQ55" s="26" t="n">
        <f aca="false">CN55+$B$55*'1 Der Fonds'!$B$19/12+CN55*'1 Der Fonds'!$B$20/12-'1 Der Fonds'!$B$6*'1 Der Fonds'!$B$21/12-($B$55+CN55-'1 Der Fonds'!$B$6)*'1 Der Fonds'!$B$22/12-$B$55*'1 Der Fonds'!$B$23/12</f>
        <v>46.0786279143199</v>
      </c>
      <c r="CR55" s="26" t="n">
        <f aca="false">($B$55+CQ55-'1 Der Fonds'!$B$6)/CO55</f>
        <v>10.0413236479714</v>
      </c>
      <c r="CS55" s="26" t="n">
        <f aca="false">CQ55+0-'2 Der Rueckgabebestand'!$C$6*CR55</f>
        <v>41.0579660903342</v>
      </c>
      <c r="CT55" s="26" t="n">
        <f aca="false">CO55+0/CR55-'2 Der Rueckgabebestand'!$C$6</f>
        <v>86.1</v>
      </c>
      <c r="CU55" s="26" t="n">
        <f aca="false">CS55/($B$55+CS55-'1 Der Fonds'!$B$6)</f>
        <v>0.0474901252440074</v>
      </c>
      <c r="CV55" s="26" t="n">
        <f aca="false">CS55+$B$55*'1 Der Fonds'!$B$19/12+CS55*'1 Der Fonds'!$B$20/12-'1 Der Fonds'!$B$6*'1 Der Fonds'!$B$21/12-($B$55+CS55-'1 Der Fonds'!$B$6)*'1 Der Fonds'!$B$22/12-$B$55*'1 Der Fonds'!$B$23/12</f>
        <v>42.8472508078375</v>
      </c>
      <c r="CW55" s="26" t="n">
        <f aca="false">($B$55+CV55-'1 Der Fonds'!$B$6)/CT55</f>
        <v>10.0621051197194</v>
      </c>
      <c r="CX55" s="26" t="n">
        <f aca="false">CV55+0-'2 Der Rueckgabebestand'!$C$7*CW55</f>
        <v>20.7106195444549</v>
      </c>
      <c r="CY55" s="26" t="n">
        <f aca="false">CT55+0/CW55-'2 Der Rueckgabebestand'!$C$7</f>
        <v>83.9</v>
      </c>
      <c r="CZ55" s="26" t="n">
        <f aca="false">CX55/($B$55+CX55-'1 Der Fonds'!$B$6)</f>
        <v>0.0245325266763767</v>
      </c>
      <c r="DA55" s="26" t="n">
        <f aca="false">CX55+$B$55*'1 Der Fonds'!$B$19/12+CX55*'1 Der Fonds'!$B$20/12-'1 Der Fonds'!$B$6*'1 Der Fonds'!$B$21/12-($B$55+CX55-'1 Der Fonds'!$B$6)*'1 Der Fonds'!$B$22/12-$B$55*'1 Der Fonds'!$B$23/12</f>
        <v>22.4804047215183</v>
      </c>
      <c r="DB55" s="26" t="n">
        <f aca="false">($B$55+DA55-'1 Der Fonds'!$B$6)/CY55</f>
        <v>10.0831991027595</v>
      </c>
      <c r="DC55" s="26" t="n">
        <f aca="false">DA55+0-'2 Der Rueckgabebestand'!$C$8*DB55</f>
        <v>-8.77751249703601</v>
      </c>
      <c r="DD55" s="26" t="n">
        <f aca="false">CY55+0/DB55-'2 Der Rueckgabebestand'!$C$8</f>
        <v>80.8</v>
      </c>
      <c r="DE55" s="26" t="n">
        <f aca="false">DC55/($B$55+DC55-'1 Der Fonds'!$B$6)</f>
        <v>-0.0107736224686005</v>
      </c>
      <c r="DF55" s="26" t="n">
        <f aca="false">DC55+$B$55*'1 Der Fonds'!$B$19/12+DC55*'1 Der Fonds'!$B$20/12-'1 Der Fonds'!$B$6*'1 Der Fonds'!$B$21/12-($B$55+DC55-'1 Der Fonds'!$B$6)*'1 Der Fonds'!$B$22/12-$B$55*'1 Der Fonds'!$B$23/12</f>
        <v>-7.03598677984567</v>
      </c>
      <c r="DG55" s="26" t="n">
        <f aca="false">($B$55+DF55-'1 Der Fonds'!$B$6)/DD55</f>
        <v>10.1047526388633</v>
      </c>
      <c r="DH55" s="26" t="n">
        <f aca="false">DF55+0-'2 Der Rueckgabebestand'!$C$9*DG55</f>
        <v>-33.3083436408902</v>
      </c>
      <c r="DI55" s="26" t="n">
        <f aca="false">DD55+0/DG55-'2 Der Rueckgabebestand'!$C$9</f>
        <v>78.2</v>
      </c>
      <c r="DJ55" s="26" t="n">
        <f aca="false">DH55/($B$55+DH55-'1 Der Fonds'!$B$6)</f>
        <v>-0.0421522340470689</v>
      </c>
      <c r="DK55" s="26" t="n">
        <f aca="false">DH55+$B$55*'1 Der Fonds'!$B$19/12+DH55*'1 Der Fonds'!$B$20/12-'1 Der Fonds'!$B$6*'1 Der Fonds'!$B$21/12-($B$55+DH55-'1 Der Fonds'!$B$6)*'1 Der Fonds'!$B$22/12-$B$55*'1 Der Fonds'!$B$23/12</f>
        <v>-31.5903266368794</v>
      </c>
      <c r="DL55" s="26" t="n">
        <f aca="false">($B$55+DK55-'1 Der Fonds'!$B$6)/DI55</f>
        <v>10.1267221657688</v>
      </c>
      <c r="DM55" s="26" t="n">
        <f aca="false">DK55+0-'2 Der Rueckgabebestand'!$C$10*DL55</f>
        <v>-45.7677376689558</v>
      </c>
      <c r="DN55" s="26" t="n">
        <f aca="false">DI55+0/DL55-'2 Der Rueckgabebestand'!$C$10</f>
        <v>76.8</v>
      </c>
      <c r="DO55" s="26" t="n">
        <f aca="false">DM55/($B$55+DM55-'1 Der Fonds'!$B$6)</f>
        <v>-0.0588476779036776</v>
      </c>
      <c r="DP55" s="26" t="n">
        <f aca="false">DM55+$B$55*'1 Der Fonds'!$B$19/12+DM55*'1 Der Fonds'!$B$20/12-'1 Der Fonds'!$B$6*'1 Der Fonds'!$B$21/12-($B$55+DM55-'1 Der Fonds'!$B$6)*'1 Der Fonds'!$B$22/12-$B$55*'1 Der Fonds'!$B$23/12</f>
        <v>-44.0616609175552</v>
      </c>
      <c r="DQ55" s="26" t="n">
        <f aca="false">($B$55+DP55-'1 Der Fonds'!$B$6)/DN55</f>
        <v>10.1489367068027</v>
      </c>
      <c r="DR55" s="26" t="n">
        <f aca="false">DP55+0-'2 Der Rueckgabebestand'!$C$11*DQ55</f>
        <v>-50.1510229416368</v>
      </c>
      <c r="DS55" s="26" t="n">
        <f aca="false">DN55+0/DQ55-'2 Der Rueckgabebestand'!$C$11</f>
        <v>76.2</v>
      </c>
      <c r="DT55" s="26" t="n">
        <f aca="false">DR55/($B$55+DR55-'1 Der Fonds'!$B$6)</f>
        <v>-0.0648491488698924</v>
      </c>
      <c r="DU55" s="26" t="n">
        <f aca="false">DR55+$B$55*'1 Der Fonds'!$B$19/12+DR55*'1 Der Fonds'!$B$20/12-'1 Der Fonds'!$B$6*'1 Der Fonds'!$B$21/12-($B$55+DR55-'1 Der Fonds'!$B$6)*'1 Der Fonds'!$B$22/12-$B$55*'1 Der Fonds'!$B$23/12</f>
        <v>-48.4491468386225</v>
      </c>
      <c r="DV55" s="26" t="n">
        <f aca="false">($B$55+DU55-'1 Der Fonds'!$B$6)/DS55</f>
        <v>10.1712710388632</v>
      </c>
      <c r="DW55" s="26" t="n">
        <f aca="false">DU55+0-'2 Der Rueckgabebestand'!$C$12*DV55</f>
        <v>-53.5347823580541</v>
      </c>
      <c r="DX55" s="26" t="n">
        <f aca="false">DS55+0/DV55-'2 Der Rueckgabebestand'!$C$12</f>
        <v>75.7</v>
      </c>
      <c r="DY55" s="26" t="n">
        <f aca="false">DW55/($B$55+DW55-'1 Der Fonds'!$B$6)</f>
        <v>-0.0695288321231014</v>
      </c>
      <c r="DZ55" s="26" t="n">
        <f aca="false">DW55+$B$55*'1 Der Fonds'!$B$19/12+DW55*'1 Der Fonds'!$B$20/12-'1 Der Fonds'!$B$6*'1 Der Fonds'!$B$21/12-($B$55+DW55-'1 Der Fonds'!$B$6)*'1 Der Fonds'!$B$22/12-$B$55*'1 Der Fonds'!$B$23/12</f>
        <v>-51.8361490244806</v>
      </c>
      <c r="EA55" s="26" t="n">
        <f aca="false">($B$55+DZ55-'1 Der Fonds'!$B$6)/DX55</f>
        <v>10.1937100525168</v>
      </c>
      <c r="EB55" s="26" t="n">
        <f aca="false">DZ55+0-'2 Der Rueckgabebestand'!$C$13*EA55</f>
        <v>-56.4233185481131</v>
      </c>
      <c r="EC55" s="26" t="n">
        <f aca="false">DX55+0/EA55-'2 Der Rueckgabebestand'!$C$13</f>
        <v>75.25</v>
      </c>
      <c r="ED55" s="26" t="n">
        <f aca="false">EB55/($B$55+EB55-'1 Der Fonds'!$B$6)</f>
        <v>-0.0735562948430628</v>
      </c>
      <c r="EE55" s="26" t="n">
        <f aca="false">EB55+$B$55*'1 Der Fonds'!$B$19/12+EB55*'1 Der Fonds'!$B$20/12-'1 Der Fonds'!$B$6*'1 Der Fonds'!$B$21/12-($B$55+EB55-'1 Der Fonds'!$B$6)*'1 Der Fonds'!$B$22/12-$B$55*'1 Der Fonds'!$B$23/12</f>
        <v>-54.7274533950551</v>
      </c>
      <c r="EF55" s="26" t="n">
        <f aca="false">($B$55+EE55-'1 Der Fonds'!$B$6)/EC55</f>
        <v>10.2162464665109</v>
      </c>
      <c r="EG55" s="26" t="n">
        <f aca="false">EE55+0-'2 Der Rueckgabebestand'!$C$14*EF55</f>
        <v>-58.8139519816594</v>
      </c>
      <c r="EH55" s="26" t="n">
        <f aca="false">EC55+0/EF55-'2 Der Rueckgabebestand'!$C$14</f>
        <v>74.85</v>
      </c>
      <c r="EI55" s="26" t="n">
        <f aca="false">EG55/($B$55+EG55-'1 Der Fonds'!$B$6)</f>
        <v>-0.0769125474880494</v>
      </c>
      <c r="EJ55" s="26" t="n">
        <f aca="false">EG55+$B$55*'1 Der Fonds'!$B$19/12+EG55*'1 Der Fonds'!$B$20/12-'1 Der Fonds'!$B$6*'1 Der Fonds'!$B$21/12-($B$55+EG55-'1 Der Fonds'!$B$6)*'1 Der Fonds'!$B$22/12-$B$55*'1 Der Fonds'!$B$23/12</f>
        <v>-57.1203778523085</v>
      </c>
      <c r="EK55" s="26" t="n">
        <f aca="false">($B$55+EJ55-'1 Der Fonds'!$B$6)/EH55</f>
        <v>10.238872707384</v>
      </c>
      <c r="EL55" s="26" t="n">
        <f aca="false">EJ55+0-'2 Der Rueckgabebestand'!$C$15*EK55</f>
        <v>-61.2159269352621</v>
      </c>
      <c r="EM55" s="26" t="n">
        <f aca="false">EH55+0/EK55-'2 Der Rueckgabebestand'!$C$15</f>
        <v>74.45</v>
      </c>
      <c r="EN55" s="26" t="n">
        <f aca="false">EL55/($B$55+EL55-'1 Der Fonds'!$B$6)</f>
        <v>-0.0803059241276622</v>
      </c>
      <c r="EO55" s="26" t="n">
        <f aca="false">EL55+$B$55*'1 Der Fonds'!$B$19/12+EL55*'1 Der Fonds'!$B$20/12-'1 Der Fonds'!$B$6*'1 Der Fonds'!$B$21/12-($B$55+EL55-'1 Der Fonds'!$B$6)*'1 Der Fonds'!$B$22/12-$B$55*'1 Der Fonds'!$B$23/12</f>
        <v>-59.5246546985751</v>
      </c>
      <c r="EP55" s="26" t="n">
        <f aca="false">($B$55+EO55-'1 Der Fonds'!$B$6)/EM55</f>
        <v>10.2615895943778</v>
      </c>
      <c r="EQ55" s="26" t="n">
        <f aca="false">EO55+0-'2 Der Rueckgabebestand'!$C$16*EP55</f>
        <v>-64.655449495764</v>
      </c>
      <c r="ER55" s="26" t="n">
        <f aca="false">EM55+0/EP55-'2 Der Rueckgabebestand'!$C$16</f>
        <v>73.95</v>
      </c>
      <c r="ES55" s="26" t="n">
        <f aca="false">EQ55/($B$55+EQ55-'1 Der Fonds'!$B$6)</f>
        <v>-0.0852024956268076</v>
      </c>
      <c r="ET55" s="14" t="n">
        <f aca="false">IF(C55=1,$A$55,1000000)</f>
        <v>46.5</v>
      </c>
      <c r="EU55" s="14" t="n">
        <f aca="false">IF(D55=1,$A$55,1000000)</f>
        <v>46.5</v>
      </c>
      <c r="EV55" s="26" t="n">
        <f aca="false">IF(E55=1,$A$55,1000000)</f>
        <v>1000000</v>
      </c>
      <c r="EW55" s="26" t="n">
        <f aca="false">IF(F55=1,$A$55,1000000)</f>
        <v>1000000</v>
      </c>
      <c r="EX55" s="26" t="n">
        <f aca="false">IF(G55=1,$A$55,1000000)</f>
        <v>1000000</v>
      </c>
      <c r="EY55" s="26" t="n">
        <f aca="false">IF(H55=1,$A$55,1000000)</f>
        <v>1000000</v>
      </c>
      <c r="EZ55" s="26" t="n">
        <f aca="false">IF(I55=1,$A$55,1000000)</f>
        <v>1000000</v>
      </c>
      <c r="FA55" s="26" t="n">
        <f aca="false">IF(J55=1,$A$55,1000000)</f>
        <v>1000000</v>
      </c>
      <c r="FB55" s="26" t="n">
        <f aca="false">IF(K55=1,$A$55,1000000)</f>
        <v>1000000</v>
      </c>
      <c r="FC55" s="26" t="n">
        <f aca="false">IF(L55=1,$A$55,1000000)</f>
        <v>1000000</v>
      </c>
      <c r="FD55" s="26" t="n">
        <f aca="false">IF(M55=1,$A$55,1000000)</f>
        <v>1000000</v>
      </c>
      <c r="FE55" s="26" t="n">
        <f aca="false">IF(N55=1,$A$55,1000000)</f>
        <v>1000000</v>
      </c>
      <c r="FF55" s="14" t="n">
        <f aca="false">IF(O55=1,$A$55,1000000)</f>
        <v>46.5</v>
      </c>
      <c r="FG55" s="26" t="n">
        <f aca="false">IF(P55=1,$A$55,1000000)</f>
        <v>1000000</v>
      </c>
      <c r="FH55" s="26" t="n">
        <f aca="false">IF(Q55=1,$A$55,1000000)</f>
        <v>1000000</v>
      </c>
      <c r="FI55" s="26" t="n">
        <f aca="false">IF(R55=1,$A$55,1000000)</f>
        <v>1000000</v>
      </c>
      <c r="FJ55" s="26" t="n">
        <f aca="false">IF(S55=1,$A$55,1000000)</f>
        <v>1000000</v>
      </c>
      <c r="FK55" s="26" t="n">
        <f aca="false">IF(T55=1,$A$55,1000000)</f>
        <v>1000000</v>
      </c>
      <c r="FL55" s="26" t="n">
        <f aca="false">IF(U55=1,$A$55,1000000)</f>
        <v>1000000</v>
      </c>
      <c r="FM55" s="26" t="n">
        <f aca="false">IF(V55=1,$A$55,1000000)</f>
        <v>1000000</v>
      </c>
      <c r="FN55" s="26" t="n">
        <f aca="false">IF(W55=1,$A$55,1000000)</f>
        <v>1000000</v>
      </c>
      <c r="FO55" s="26" t="n">
        <f aca="false">IF(X55=1,$A$55,1000000)</f>
        <v>1000000</v>
      </c>
      <c r="FP55" s="26" t="n">
        <f aca="false">IF(Y55=1,$A$55,1000000)</f>
        <v>1000000</v>
      </c>
      <c r="FQ55" s="26" t="n">
        <f aca="false">IF(Z55=1,$A$55,1000000)</f>
        <v>1000000</v>
      </c>
    </row>
    <row r="56" customFormat="false" ht="15" hidden="false" customHeight="false" outlineLevel="0" collapsed="false">
      <c r="A56" s="14" t="n">
        <f aca="false">A55+$B$38</f>
        <v>47</v>
      </c>
      <c r="B56" s="14" t="n">
        <f aca="false">'1 Der Fonds'!$B$36-A56</f>
        <v>1073</v>
      </c>
      <c r="C56" s="26" t="n">
        <f aca="false">IF(AH56&gt;='1 Der Fonds'!$B$12,1,0)</f>
        <v>1</v>
      </c>
      <c r="D56" s="26" t="n">
        <f aca="false">IF(AND(C56=1,AM56&gt;='1 Der Fonds'!$B$12),1,0)</f>
        <v>1</v>
      </c>
      <c r="E56" s="26" t="n">
        <f aca="false">IF(AND(D56=1,AR56&gt;='1 Der Fonds'!$B$12),1,0)</f>
        <v>0</v>
      </c>
      <c r="F56" s="26" t="n">
        <f aca="false">IF(AND(E56=1,AW56&gt;='1 Der Fonds'!$B$12),1,0)</f>
        <v>0</v>
      </c>
      <c r="G56" s="26" t="n">
        <f aca="false">IF(AND(F56=1,BB56&gt;='1 Der Fonds'!$B$12),1,0)</f>
        <v>0</v>
      </c>
      <c r="H56" s="26" t="n">
        <f aca="false">IF(AND(G56=1,BG56&gt;='1 Der Fonds'!$B$12),1,0)</f>
        <v>0</v>
      </c>
      <c r="I56" s="26" t="n">
        <f aca="false">IF(AND(H56=1,BL56&gt;='1 Der Fonds'!$B$12),1,0)</f>
        <v>0</v>
      </c>
      <c r="J56" s="26" t="n">
        <f aca="false">IF(AND(I56=1,BQ56&gt;='1 Der Fonds'!$B$12),1,0)</f>
        <v>0</v>
      </c>
      <c r="K56" s="26" t="n">
        <f aca="false">IF(AND(J56=1,BV56&gt;='1 Der Fonds'!$B$12),1,0)</f>
        <v>0</v>
      </c>
      <c r="L56" s="26" t="n">
        <f aca="false">IF(AND(K56=1,CA56&gt;='1 Der Fonds'!$B$12),1,0)</f>
        <v>0</v>
      </c>
      <c r="M56" s="26" t="n">
        <f aca="false">IF(AND(L56=1,CF56&gt;='1 Der Fonds'!$B$12),1,0)</f>
        <v>0</v>
      </c>
      <c r="N56" s="26" t="n">
        <f aca="false">IF(AND(M56=1,CK56&gt;='1 Der Fonds'!$B$12),1,0)</f>
        <v>0</v>
      </c>
      <c r="O56" s="26" t="n">
        <f aca="false">IF(CP56&gt;='1 Der Fonds'!$B$12,1,0)</f>
        <v>1</v>
      </c>
      <c r="P56" s="26" t="n">
        <f aca="false">IF(AND(O56=1,CU56&gt;='1 Der Fonds'!$B$12),1,0)</f>
        <v>0</v>
      </c>
      <c r="Q56" s="26" t="n">
        <f aca="false">IF(AND(P56=1,CZ56&gt;='1 Der Fonds'!$B$12),1,0)</f>
        <v>0</v>
      </c>
      <c r="R56" s="26" t="n">
        <f aca="false">IF(AND(Q56=1,DE56&gt;='1 Der Fonds'!$B$12),1,0)</f>
        <v>0</v>
      </c>
      <c r="S56" s="26" t="n">
        <f aca="false">IF(AND(R56=1,DJ56&gt;='1 Der Fonds'!$B$12),1,0)</f>
        <v>0</v>
      </c>
      <c r="T56" s="26" t="n">
        <f aca="false">IF(AND(S56=1,DO56&gt;='1 Der Fonds'!$B$12),1,0)</f>
        <v>0</v>
      </c>
      <c r="U56" s="26" t="n">
        <f aca="false">IF(AND(T56=1,DT56&gt;='1 Der Fonds'!$B$12),1,0)</f>
        <v>0</v>
      </c>
      <c r="V56" s="26" t="n">
        <f aca="false">IF(AND(U56=1,DY56&gt;='1 Der Fonds'!$B$12),1,0)</f>
        <v>0</v>
      </c>
      <c r="W56" s="26" t="n">
        <f aca="false">IF(AND(V56=1,ED56&gt;='1 Der Fonds'!$B$12),1,0)</f>
        <v>0</v>
      </c>
      <c r="X56" s="26" t="n">
        <f aca="false">IF(AND(W56=1,EI56&gt;='1 Der Fonds'!$B$12),1,0)</f>
        <v>0</v>
      </c>
      <c r="Y56" s="26" t="n">
        <f aca="false">IF(AND(X56=1,EN56&gt;='1 Der Fonds'!$B$12),1,0)</f>
        <v>0</v>
      </c>
      <c r="Z56" s="26" t="n">
        <f aca="false">IF(AND(Y56=1,ES56&gt;='1 Der Fonds'!$B$12),1,0)</f>
        <v>0</v>
      </c>
      <c r="AD56" s="26" t="n">
        <f aca="false">$A$56+$B$56*'1 Der Fonds'!$B$19/12+$A$56*'1 Der Fonds'!$B$20/12-'1 Der Fonds'!$B$6*'1 Der Fonds'!$B$21/12-($B$56+$A$56-'1 Der Fonds'!$B$6)*'1 Der Fonds'!$B$22/12-$B$56*'1 Der Fonds'!$B$23/12</f>
        <v>48.7939166666667</v>
      </c>
      <c r="AE56" s="26" t="n">
        <f aca="false">($B$56+AD56-'1 Der Fonds'!$B$6)/'1 Der Fonds'!$B$8</f>
        <v>10.0206197318008</v>
      </c>
      <c r="AF56" s="26" t="n">
        <f aca="false">AD56+'1 Der Fonds'!$B$26-'2 Der Rueckgabebestand'!$C$5*AE56</f>
        <v>47.7856687739464</v>
      </c>
      <c r="AG56" s="26" t="n">
        <f aca="false">'1 Der Fonds'!$B$8+'1 Der Fonds'!$B$26/AE56-'2 Der Rueckgabebestand'!$C$5</f>
        <v>86.8993826809413</v>
      </c>
      <c r="AH56" s="26" t="n">
        <f aca="false">AF56/($B$56+AF56-'1 Der Fonds'!$B$6)</f>
        <v>0.054876498876271</v>
      </c>
      <c r="AI56" s="26" t="n">
        <f aca="false">AF56+$B$56*'1 Der Fonds'!$B$19/12+AF56*'1 Der Fonds'!$B$20/12-'1 Der Fonds'!$B$6*'1 Der Fonds'!$B$21/12-($B$56+AF56-'1 Der Fonds'!$B$6)*'1 Der Fonds'!$B$22/12-$B$56*'1 Der Fonds'!$B$23/12</f>
        <v>49.5803383731881</v>
      </c>
      <c r="AJ56" s="26" t="n">
        <f aca="false">($B$56+AI56-'1 Der Fonds'!$B$6)/AG56</f>
        <v>10.0412720027821</v>
      </c>
      <c r="AK56" s="26" t="n">
        <f aca="false">AI56+'1 Der Fonds'!$B$26-'2 Der Rueckgabebestand'!$C$6*AJ56</f>
        <v>47.559702371797</v>
      </c>
      <c r="AL56" s="26" t="n">
        <f aca="false">AG56+'1 Der Fonds'!$B$26/AJ56-'2 Der Rueckgabebestand'!$C$6</f>
        <v>86.6981496099886</v>
      </c>
      <c r="AM56" s="26" t="n">
        <f aca="false">AK56/($B$56+AK56-'1 Der Fonds'!$B$6)</f>
        <v>0.054631178358271</v>
      </c>
      <c r="AN56" s="26" t="n">
        <f aca="false">AK56+$B$56*'1 Der Fonds'!$B$19/12+AK56*'1 Der Fonds'!$B$20/12-'1 Der Fonds'!$B$6*'1 Der Fonds'!$B$21/12-($B$56+AK56-'1 Der Fonds'!$B$6)*'1 Der Fonds'!$B$22/12-$B$56*'1 Der Fonds'!$B$23/12</f>
        <v>49.3541554199033</v>
      </c>
      <c r="AO56" s="26" t="n">
        <f aca="false">($B$56+AN56-'1 Der Fonds'!$B$6)/AL56</f>
        <v>10.0619697115127</v>
      </c>
      <c r="AP56" s="26" t="n">
        <f aca="false">AN56+'1 Der Fonds'!$B$26-'2 Der Rueckgabebestand'!$C$7*AO56</f>
        <v>30.2178220545753</v>
      </c>
      <c r="AQ56" s="26" t="n">
        <f aca="false">AL56+'1 Der Fonds'!$B$26/AO56-'2 Der Rueckgabebestand'!$C$7</f>
        <v>84.7963019684247</v>
      </c>
      <c r="AR56" s="26" t="n">
        <f aca="false">AP56/($B$56+AP56-'1 Der Fonds'!$B$6)</f>
        <v>0.0354163043404436</v>
      </c>
      <c r="AS56" s="26" t="n">
        <f aca="false">AP56+$B$56*'1 Der Fonds'!$B$19/12+AP56*'1 Der Fonds'!$B$20/12-'1 Der Fonds'!$B$6*'1 Der Fonds'!$B$21/12-($B$56+AP56-'1 Der Fonds'!$B$6)*'1 Der Fonds'!$B$22/12-$B$56*'1 Der Fonds'!$B$23/12</f>
        <v>31.9956558007109</v>
      </c>
      <c r="AT56" s="26" t="n">
        <f aca="false">($B$56+AS56-'1 Der Fonds'!$B$6)/AQ56</f>
        <v>10.0829356464045</v>
      </c>
      <c r="AU56" s="26" t="n">
        <f aca="false">AS56+'1 Der Fonds'!$B$26-'2 Der Rueckgabebestand'!$C$8*AT56</f>
        <v>3.73855529685694</v>
      </c>
      <c r="AV56" s="26" t="n">
        <f aca="false">AQ56+'1 Der Fonds'!$B$26/AT56-'2 Der Rueckgabebestand'!$C$8</f>
        <v>81.9938343642672</v>
      </c>
      <c r="AW56" s="26" t="n">
        <f aca="false">AU56/($B$56+AU56-'1 Der Fonds'!$B$6)</f>
        <v>0.00452205267663431</v>
      </c>
      <c r="AX56" s="26" t="n">
        <f aca="false">AU56+$B$56*'1 Der Fonds'!$B$19/12+AU56*'1 Der Fonds'!$B$20/12-'1 Der Fonds'!$B$6*'1 Der Fonds'!$B$21/12-($B$56+AU56-'1 Der Fonds'!$B$6)*'1 Der Fonds'!$B$22/12-$B$56*'1 Der Fonds'!$B$23/12</f>
        <v>5.49101307901642</v>
      </c>
      <c r="AY56" s="26" t="n">
        <f aca="false">($B$56+AX56-'1 Der Fonds'!$B$6)/AV56</f>
        <v>10.104308689826</v>
      </c>
      <c r="AZ56" s="26" t="n">
        <f aca="false">AX56+'1 Der Fonds'!$B$26-'2 Der Rueckgabebestand'!$C$9*AY56</f>
        <v>-17.7801895145311</v>
      </c>
      <c r="BA56" s="26" t="n">
        <f aca="false">AV56+'1 Der Fonds'!$B$26/AY56-'2 Der Rueckgabebestand'!$C$9</f>
        <v>79.6907374075225</v>
      </c>
      <c r="BB56" s="26" t="n">
        <f aca="false">AZ56/($B$56+AZ56-'1 Der Fonds'!$B$6)</f>
        <v>-0.0220811625384768</v>
      </c>
      <c r="BC56" s="26" t="n">
        <f aca="false">AZ56+$B$56*'1 Der Fonds'!$B$19/12+AZ56*'1 Der Fonds'!$B$20/12-'1 Der Fonds'!$B$6*'1 Der Fonds'!$B$21/12-($B$56+AZ56-'1 Der Fonds'!$B$6)*'1 Der Fonds'!$B$22/12-$B$56*'1 Der Fonds'!$B$23/12</f>
        <v>-16.0483538628159</v>
      </c>
      <c r="BD56" s="26" t="n">
        <f aca="false">($B$56+BC56-'1 Der Fonds'!$B$6)/BA56</f>
        <v>10.1260406464881</v>
      </c>
      <c r="BE56" s="26" t="n">
        <f aca="false">BC56+'1 Der Fonds'!$B$26-'2 Der Rueckgabebestand'!$C$10*BD56</f>
        <v>-27.2248107678993</v>
      </c>
      <c r="BF56" s="26" t="n">
        <f aca="false">BA56+'1 Der Fonds'!$B$26/BD56-'2 Der Rueckgabebestand'!$C$10</f>
        <v>78.5870032536447</v>
      </c>
      <c r="BG56" s="26" t="n">
        <f aca="false">BE56/($B$56+BE56-'1 Der Fonds'!$B$6)</f>
        <v>-0.0342116858332444</v>
      </c>
      <c r="BH56" s="26" t="n">
        <f aca="false">BE56+$B$56*'1 Der Fonds'!$B$19/12+BE56*'1 Der Fonds'!$B$20/12-'1 Der Fonds'!$B$6*'1 Der Fonds'!$B$21/12-($B$56+BE56-'1 Der Fonds'!$B$6)*'1 Der Fonds'!$B$22/12-$B$56*'1 Der Fonds'!$B$23/12</f>
        <v>-25.5020262115518</v>
      </c>
      <c r="BI56" s="26" t="n">
        <f aca="false">($B$56+BH56-'1 Der Fonds'!$B$6)/BF56</f>
        <v>10.1479626499368</v>
      </c>
      <c r="BJ56" s="26" t="n">
        <f aca="false">BH56+'1 Der Fonds'!$B$26-'2 Der Rueckgabebestand'!$C$11*BI56</f>
        <v>-28.5908038015139</v>
      </c>
      <c r="BK56" s="26" t="n">
        <f aca="false">BF56+'1 Der Fonds'!$B$26/BI56-'2 Der Rueckgabebestand'!$C$11</f>
        <v>78.2826290953518</v>
      </c>
      <c r="BL56" s="26" t="n">
        <f aca="false">BJ56/($B$56+BJ56-'1 Der Fonds'!$B$6)</f>
        <v>-0.0359900211859712</v>
      </c>
      <c r="BM56" s="26" t="n">
        <f aca="false">BJ56+$B$56*'1 Der Fonds'!$B$19/12+BJ56*'1 Der Fonds'!$B$20/12-'1 Der Fonds'!$B$6*'1 Der Fonds'!$B$21/12-($B$56+BJ56-'1 Der Fonds'!$B$6)*'1 Der Fonds'!$B$22/12-$B$56*'1 Der Fonds'!$B$23/12</f>
        <v>-26.8693283218237</v>
      </c>
      <c r="BN56" s="26" t="n">
        <f aca="false">($B$56+BM56-'1 Der Fonds'!$B$6)/BK56</f>
        <v>10.1699531668571</v>
      </c>
      <c r="BO56" s="26" t="n">
        <f aca="false">BM56+'1 Der Fonds'!$B$26-'2 Der Rueckgabebestand'!$C$12*BN56</f>
        <v>-28.9543049052523</v>
      </c>
      <c r="BP56" s="26" t="n">
        <f aca="false">BK56+'1 Der Fonds'!$B$26/BN56-'2 Der Rueckgabebestand'!$C$12</f>
        <v>78.0776157045111</v>
      </c>
      <c r="BQ56" s="26" t="n">
        <f aca="false">BO56/($B$56+BO56-'1 Der Fonds'!$B$6)</f>
        <v>-0.0364642804364015</v>
      </c>
      <c r="BR56" s="26" t="n">
        <f aca="false">BO56+$B$56*'1 Der Fonds'!$B$19/12+BO56*'1 Der Fonds'!$B$20/12-'1 Der Fonds'!$B$6*'1 Der Fonds'!$B$21/12-($B$56+BO56-'1 Der Fonds'!$B$6)*'1 Der Fonds'!$B$22/12-$B$56*'1 Der Fonds'!$B$23/12</f>
        <v>-27.2331777807865</v>
      </c>
      <c r="BS56" s="26" t="n">
        <f aca="false">($B$56+BR56-'1 Der Fonds'!$B$6)/BP56</f>
        <v>10.1919969640317</v>
      </c>
      <c r="BT56" s="26" t="n">
        <f aca="false">BR56+'1 Der Fonds'!$B$26-'2 Der Rueckgabebestand'!$C$13*BS56</f>
        <v>-28.8195764146007</v>
      </c>
      <c r="BU56" s="26" t="n">
        <f aca="false">BP56+'1 Der Fonds'!$B$26/BS56-'2 Der Rueckgabebestand'!$C$13</f>
        <v>77.9219643008252</v>
      </c>
      <c r="BV56" s="26" t="n">
        <f aca="false">BT56/($B$56+BT56-'1 Der Fonds'!$B$6)</f>
        <v>-0.0362884497763017</v>
      </c>
      <c r="BW56" s="26" t="n">
        <f aca="false">BT56+$B$56*'1 Der Fonds'!$B$19/12+BT56*'1 Der Fonds'!$B$20/12-'1 Der Fonds'!$B$6*'1 Der Fonds'!$B$21/12-($B$56+BT56-'1 Der Fonds'!$B$6)*'1 Der Fonds'!$B$22/12-$B$56*'1 Der Fonds'!$B$23/12</f>
        <v>-27.0983201753314</v>
      </c>
      <c r="BX56" s="26" t="n">
        <f aca="false">($B$56+BW56-'1 Der Fonds'!$B$6)/BU56</f>
        <v>10.2140864513119</v>
      </c>
      <c r="BY56" s="26" t="n">
        <f aca="false">BW56+'1 Der Fonds'!$B$26-'2 Der Rueckgabebestand'!$C$14*BX56</f>
        <v>-28.1839547558562</v>
      </c>
      <c r="BZ56" s="26" t="n">
        <f aca="false">BU56+'1 Der Fonds'!$B$26/BX56-'2 Der Rueckgabebestand'!$C$14</f>
        <v>77.8156763243429</v>
      </c>
      <c r="CA56" s="26" t="n">
        <f aca="false">BY56/($B$56+BY56-'1 Der Fonds'!$B$6)</f>
        <v>-0.0354597204277612</v>
      </c>
      <c r="CB56" s="26" t="n">
        <f aca="false">BY56+$B$56*'1 Der Fonds'!$B$19/12+BY56*'1 Der Fonds'!$B$20/12-'1 Der Fonds'!$B$6*'1 Der Fonds'!$B$21/12-($B$56+BY56-'1 Der Fonds'!$B$6)*'1 Der Fonds'!$B$22/12-$B$56*'1 Der Fonds'!$B$23/12</f>
        <v>-26.4620893791638</v>
      </c>
      <c r="CC56" s="26" t="n">
        <f aca="false">($B$56+CB56-'1 Der Fonds'!$B$6)/BZ56</f>
        <v>10.2362139384459</v>
      </c>
      <c r="CD56" s="26" t="n">
        <f aca="false">CB56+'1 Der Fonds'!$B$26-'2 Der Rueckgabebestand'!$C$15*CC56</f>
        <v>-27.5565749545422</v>
      </c>
      <c r="CE56" s="26" t="n">
        <f aca="false">BZ56+'1 Der Fonds'!$B$26/CC56-'2 Der Rueckgabebestand'!$C$15</f>
        <v>77.7087534344971</v>
      </c>
      <c r="CF56" s="26" t="n">
        <f aca="false">CD56/($B$56+CD56-'1 Der Fonds'!$B$6)</f>
        <v>-0.0346430356790836</v>
      </c>
      <c r="CG56" s="26" t="n">
        <f aca="false">CD56+$B$56*'1 Der Fonds'!$B$19/12+CD56*'1 Der Fonds'!$B$20/12-'1 Der Fonds'!$B$6*'1 Der Fonds'!$B$21/12-($B$56+CD56-'1 Der Fonds'!$B$6)*'1 Der Fonds'!$B$22/12-$B$56*'1 Der Fonds'!$B$23/12</f>
        <v>-25.8341083388737</v>
      </c>
      <c r="CH56" s="26" t="n">
        <f aca="false">($B$56+CG56-'1 Der Fonds'!$B$6)/CE56</f>
        <v>10.2583796088439</v>
      </c>
      <c r="CI56" s="26" t="n">
        <f aca="false">CG56+'1 Der Fonds'!$B$26-'2 Der Rueckgabebestand'!$C$16*CH56</f>
        <v>-27.9632981432956</v>
      </c>
      <c r="CJ56" s="26" t="n">
        <f aca="false">CE56+'1 Der Fonds'!$B$26/CH56-'2 Der Rueckgabebestand'!$C$16</f>
        <v>77.5011972818094</v>
      </c>
      <c r="CK56" s="26" t="n">
        <f aca="false">CI56/($B$56+CI56-'1 Der Fonds'!$B$6)</f>
        <v>-0.0351723361676146</v>
      </c>
      <c r="CL56" s="26" t="n">
        <f aca="false">$A$56+$B$56*'1 Der Fonds'!$B$19/12+$A$56*'1 Der Fonds'!$B$20/12-'1 Der Fonds'!$B$6*'1 Der Fonds'!$B$21/12-($B$56+$A$56-'1 Der Fonds'!$B$6)*'1 Der Fonds'!$B$22/12-$B$56*'1 Der Fonds'!$B$23/12</f>
        <v>48.7939166666667</v>
      </c>
      <c r="CM56" s="26" t="n">
        <f aca="false">($B$56+CL56-'1 Der Fonds'!$B$6)/'1 Der Fonds'!$B$8</f>
        <v>10.0206197318008</v>
      </c>
      <c r="CN56" s="26" t="n">
        <f aca="false">CL56+0-'2 Der Rueckgabebestand'!$C$5*CM56</f>
        <v>44.7856687739464</v>
      </c>
      <c r="CO56" s="26" t="n">
        <f aca="false">'1 Der Fonds'!$B$8+0/CM56-'2 Der Rueckgabebestand'!$C$5</f>
        <v>86.6</v>
      </c>
      <c r="CP56" s="26" t="n">
        <f aca="false">CN56/($B$56+CN56-'1 Der Fonds'!$B$6)</f>
        <v>0.0516091362020554</v>
      </c>
      <c r="CQ56" s="26" t="n">
        <f aca="false">CN56+$B$56*'1 Der Fonds'!$B$19/12+CN56*'1 Der Fonds'!$B$20/12-'1 Der Fonds'!$B$6*'1 Der Fonds'!$B$21/12-($B$56+CN56-'1 Der Fonds'!$B$6)*'1 Der Fonds'!$B$22/12-$B$56*'1 Der Fonds'!$B$23/12</f>
        <v>46.577463373188</v>
      </c>
      <c r="CR56" s="26" t="n">
        <f aca="false">($B$56+CQ56-'1 Der Fonds'!$B$6)/CO56</f>
        <v>10.0413102006142</v>
      </c>
      <c r="CS56" s="26" t="n">
        <f aca="false">CQ56+0-'2 Der Rueckgabebestand'!$C$6*CR56</f>
        <v>41.556808272881</v>
      </c>
      <c r="CT56" s="26" t="n">
        <f aca="false">CO56+0/CR56-'2 Der Rueckgabebestand'!$C$6</f>
        <v>86.1</v>
      </c>
      <c r="CU56" s="26" t="n">
        <f aca="false">CS56/($B$56+CS56-'1 Der Fonds'!$B$6)</f>
        <v>0.0480671806354735</v>
      </c>
      <c r="CV56" s="26" t="n">
        <f aca="false">CS56+$B$56*'1 Der Fonds'!$B$19/12+CS56*'1 Der Fonds'!$B$20/12-'1 Der Fonds'!$B$6*'1 Der Fonds'!$B$21/12-($B$56+CS56-'1 Der Fonds'!$B$6)*'1 Der Fonds'!$B$22/12-$B$56*'1 Der Fonds'!$B$23/12</f>
        <v>43.3455085474758</v>
      </c>
      <c r="CW56" s="26" t="n">
        <f aca="false">($B$56+CV56-'1 Der Fonds'!$B$6)/CT56</f>
        <v>10.0620848844074</v>
      </c>
      <c r="CX56" s="26" t="n">
        <f aca="false">CV56+0-'2 Der Rueckgabebestand'!$C$7*CW56</f>
        <v>21.2089218017795</v>
      </c>
      <c r="CY56" s="26" t="n">
        <f aca="false">CT56+0/CW56-'2 Der Rueckgabebestand'!$C$7</f>
        <v>83.9</v>
      </c>
      <c r="CZ56" s="26" t="n">
        <f aca="false">CX56/($B$56+CX56-'1 Der Fonds'!$B$6)</f>
        <v>0.0251228354191208</v>
      </c>
      <c r="DA56" s="26" t="n">
        <f aca="false">CX56+$B$56*'1 Der Fonds'!$B$19/12+CX56*'1 Der Fonds'!$B$20/12-'1 Der Fonds'!$B$6*'1 Der Fonds'!$B$21/12-($B$56+CX56-'1 Der Fonds'!$B$6)*'1 Der Fonds'!$B$22/12-$B$56*'1 Der Fonds'!$B$23/12</f>
        <v>22.9781220185062</v>
      </c>
      <c r="DB56" s="26" t="n">
        <f aca="false">($B$56+DA56-'1 Der Fonds'!$B$6)/CY56</f>
        <v>10.0831718953338</v>
      </c>
      <c r="DC56" s="26" t="n">
        <f aca="false">DA56+0-'2 Der Rueckgabebestand'!$C$8*DB56</f>
        <v>-8.27971085702855</v>
      </c>
      <c r="DD56" s="26" t="n">
        <f aca="false">CY56+0/DB56-'2 Der Rueckgabebestand'!$C$8</f>
        <v>80.8</v>
      </c>
      <c r="DE56" s="26" t="n">
        <f aca="false">DC56/($B$56+DC56-'1 Der Fonds'!$B$6)</f>
        <v>-0.0101626422802582</v>
      </c>
      <c r="DF56" s="26" t="n">
        <f aca="false">DC56+$B$56*'1 Der Fonds'!$B$19/12+DC56*'1 Der Fonds'!$B$20/12-'1 Der Fonds'!$B$6*'1 Der Fonds'!$B$21/12-($B$56+DC56-'1 Der Fonds'!$B$6)*'1 Der Fonds'!$B$22/12-$B$56*'1 Der Fonds'!$B$23/12</f>
        <v>-6.5387705799332</v>
      </c>
      <c r="DG56" s="26" t="n">
        <f aca="false">($B$56+DF56-'1 Der Fonds'!$B$6)/DD56</f>
        <v>10.1047181858919</v>
      </c>
      <c r="DH56" s="26" t="n">
        <f aca="false">DF56+0-'2 Der Rueckgabebestand'!$C$9*DG56</f>
        <v>-32.8110378632522</v>
      </c>
      <c r="DI56" s="26" t="n">
        <f aca="false">DD56+0/DG56-'2 Der Rueckgabebestand'!$C$9</f>
        <v>78.2</v>
      </c>
      <c r="DJ56" s="26" t="n">
        <f aca="false">DH56/($B$56+DH56-'1 Der Fonds'!$B$6)</f>
        <v>-0.0415230273206145</v>
      </c>
      <c r="DK56" s="26" t="n">
        <f aca="false">DH56+$B$56*'1 Der Fonds'!$B$19/12+DH56*'1 Der Fonds'!$B$20/12-'1 Der Fonds'!$B$6*'1 Der Fonds'!$B$21/12-($B$56+DH56-'1 Der Fonds'!$B$6)*'1 Der Fonds'!$B$22/12-$B$56*'1 Der Fonds'!$B$23/12</f>
        <v>-31.0936067745378</v>
      </c>
      <c r="DL56" s="26" t="n">
        <f aca="false">($B$56+DK56-'1 Der Fonds'!$B$6)/DI56</f>
        <v>10.1266802202745</v>
      </c>
      <c r="DM56" s="26" t="n">
        <f aca="false">DK56+0-'2 Der Rueckgabebestand'!$C$10*DL56</f>
        <v>-45.270959082922</v>
      </c>
      <c r="DN56" s="26" t="n">
        <f aca="false">DI56+0/DL56-'2 Der Rueckgabebestand'!$C$10</f>
        <v>76.8</v>
      </c>
      <c r="DO56" s="26" t="n">
        <f aca="false">DM56/($B$56+DM56-'1 Der Fonds'!$B$6)</f>
        <v>-0.0582091663049379</v>
      </c>
      <c r="DP56" s="26" t="n">
        <f aca="false">DM56+$B$56*'1 Der Fonds'!$B$19/12+DM56*'1 Der Fonds'!$B$20/12-'1 Der Fonds'!$B$6*'1 Der Fonds'!$B$21/12-($B$56+DM56-'1 Der Fonds'!$B$6)*'1 Der Fonds'!$B$22/12-$B$56*'1 Der Fonds'!$B$23/12</f>
        <v>-43.5654687520432</v>
      </c>
      <c r="DQ56" s="26" t="n">
        <f aca="false">($B$56+DP56-'1 Der Fonds'!$B$6)/DN56</f>
        <v>10.1488871256244</v>
      </c>
      <c r="DR56" s="26" t="n">
        <f aca="false">DP56+0-'2 Der Rueckgabebestand'!$C$11*DQ56</f>
        <v>-49.6548010274178</v>
      </c>
      <c r="DS56" s="26" t="n">
        <f aca="false">DN56+0/DQ56-'2 Der Rueckgabebestand'!$C$11</f>
        <v>76.2</v>
      </c>
      <c r="DT56" s="26" t="n">
        <f aca="false">DR56/($B$56+DR56-'1 Der Fonds'!$B$6)</f>
        <v>-0.0642078092595468</v>
      </c>
      <c r="DU56" s="26" t="n">
        <f aca="false">DR56+$B$56*'1 Der Fonds'!$B$19/12+DR56*'1 Der Fonds'!$B$20/12-'1 Der Fonds'!$B$6*'1 Der Fonds'!$B$21/12-($B$56+DR56-'1 Der Fonds'!$B$6)*'1 Der Fonds'!$B$22/12-$B$56*'1 Der Fonds'!$B$23/12</f>
        <v>-47.9535118784024</v>
      </c>
      <c r="DV56" s="26" t="n">
        <f aca="false">($B$56+DU56-'1 Der Fonds'!$B$6)/DS56</f>
        <v>10.1712137548766</v>
      </c>
      <c r="DW56" s="26" t="n">
        <f aca="false">DU56+0-'2 Der Rueckgabebestand'!$C$12*DV56</f>
        <v>-53.0391187558408</v>
      </c>
      <c r="DX56" s="26" t="n">
        <f aca="false">DS56+0/DV56-'2 Der Rueckgabebestand'!$C$12</f>
        <v>75.7</v>
      </c>
      <c r="DY56" s="26" t="n">
        <f aca="false">DW56/($B$56+DW56-'1 Der Fonds'!$B$6)</f>
        <v>-0.0688854720387044</v>
      </c>
      <c r="DZ56" s="26" t="n">
        <f aca="false">DW56+$B$56*'1 Der Fonds'!$B$19/12+DW56*'1 Der Fonds'!$B$20/12-'1 Der Fonds'!$B$6*'1 Der Fonds'!$B$21/12-($B$56+DW56-'1 Der Fonds'!$B$6)*'1 Der Fonds'!$B$22/12-$B$56*'1 Der Fonds'!$B$23/12</f>
        <v>-51.3410729113151</v>
      </c>
      <c r="EA56" s="26" t="n">
        <f aca="false">($B$56+DZ56-'1 Der Fonds'!$B$6)/DX56</f>
        <v>10.1936450077766</v>
      </c>
      <c r="EB56" s="26" t="n">
        <f aca="false">DZ56+0-'2 Der Rueckgabebestand'!$C$13*EA56</f>
        <v>-55.9282131648146</v>
      </c>
      <c r="EC56" s="26" t="n">
        <f aca="false">DX56+0/EA56-'2 Der Rueckgabebestand'!$C$13</f>
        <v>75.25</v>
      </c>
      <c r="ED56" s="26" t="n">
        <f aca="false">EB56/($B$56+EB56-'1 Der Fonds'!$B$6)</f>
        <v>-0.0729113156352228</v>
      </c>
      <c r="EE56" s="26" t="n">
        <f aca="false">EB56+$B$56*'1 Der Fonds'!$B$19/12+EB56*'1 Der Fonds'!$B$20/12-'1 Der Fonds'!$B$6*'1 Der Fonds'!$B$21/12-($B$56+EB56-'1 Der Fonds'!$B$6)*'1 Der Fonds'!$B$22/12-$B$56*'1 Der Fonds'!$B$23/12</f>
        <v>-54.2329360357642</v>
      </c>
      <c r="EF56" s="26" t="n">
        <f aca="false">($B$56+EE56-'1 Der Fonds'!$B$6)/EC56</f>
        <v>10.2161736074982</v>
      </c>
      <c r="EG56" s="26" t="n">
        <f aca="false">EE56+0-'2 Der Rueckgabebestand'!$C$14*EF56</f>
        <v>-58.3194054787634</v>
      </c>
      <c r="EH56" s="26" t="n">
        <f aca="false">EC56+0/EF56-'2 Der Rueckgabebestand'!$C$14</f>
        <v>74.85</v>
      </c>
      <c r="EI56" s="26" t="n">
        <f aca="false">EG56/($B$56+EG56-'1 Der Fonds'!$B$6)</f>
        <v>-0.076266359963374</v>
      </c>
      <c r="EJ56" s="26" t="n">
        <f aca="false">EG56+$B$56*'1 Der Fonds'!$B$19/12+EG56*'1 Der Fonds'!$B$20/12-'1 Der Fonds'!$B$6*'1 Der Fonds'!$B$21/12-($B$56+EG56-'1 Der Fonds'!$B$6)*'1 Der Fonds'!$B$22/12-$B$56*'1 Der Fonds'!$B$23/12</f>
        <v>-56.6264199090139</v>
      </c>
      <c r="EK56" s="26" t="n">
        <f aca="false">($B$56+EJ56-'1 Der Fonds'!$B$6)/EH56</f>
        <v>10.2387919851835</v>
      </c>
      <c r="EL56" s="26" t="n">
        <f aca="false">EJ56+0-'2 Der Rueckgabebestand'!$C$15*EK56</f>
        <v>-60.7219367030873</v>
      </c>
      <c r="EM56" s="26" t="n">
        <f aca="false">EH56+0/EK56-'2 Der Rueckgabebestand'!$C$15</f>
        <v>74.45</v>
      </c>
      <c r="EN56" s="26" t="n">
        <f aca="false">EL56/($B$56+EL56-'1 Der Fonds'!$B$6)</f>
        <v>-0.0796585125911405</v>
      </c>
      <c r="EO56" s="26" t="n">
        <f aca="false">EL56+$B$56*'1 Der Fonds'!$B$19/12+EL56*'1 Der Fonds'!$B$20/12-'1 Der Fonds'!$B$6*'1 Der Fonds'!$B$21/12-($B$56+EL56-'1 Der Fonds'!$B$6)*'1 Der Fonds'!$B$22/12-$B$56*'1 Der Fonds'!$B$23/12</f>
        <v>-59.0312535590945</v>
      </c>
      <c r="EP56" s="26" t="n">
        <f aca="false">($B$56+EO56-'1 Der Fonds'!$B$6)/EM56</f>
        <v>10.2615009595823</v>
      </c>
      <c r="EQ56" s="26" t="n">
        <f aca="false">EO56+0-'2 Der Rueckgabebestand'!$C$16*EP56</f>
        <v>-64.1620040388856</v>
      </c>
      <c r="ER56" s="26" t="n">
        <f aca="false">EM56+0/EP56-'2 Der Rueckgabebestand'!$C$16</f>
        <v>73.95</v>
      </c>
      <c r="ES56" s="26" t="n">
        <f aca="false">EQ56/($B$56+EQ56-'1 Der Fonds'!$B$6)</f>
        <v>-0.0845529670105943</v>
      </c>
      <c r="ET56" s="14" t="n">
        <f aca="false">IF(C56=1,$A$56,1000000)</f>
        <v>47</v>
      </c>
      <c r="EU56" s="14" t="n">
        <f aca="false">IF(D56=1,$A$56,1000000)</f>
        <v>47</v>
      </c>
      <c r="EV56" s="26" t="n">
        <f aca="false">IF(E56=1,$A$56,1000000)</f>
        <v>1000000</v>
      </c>
      <c r="EW56" s="26" t="n">
        <f aca="false">IF(F56=1,$A$56,1000000)</f>
        <v>1000000</v>
      </c>
      <c r="EX56" s="26" t="n">
        <f aca="false">IF(G56=1,$A$56,1000000)</f>
        <v>1000000</v>
      </c>
      <c r="EY56" s="26" t="n">
        <f aca="false">IF(H56=1,$A$56,1000000)</f>
        <v>1000000</v>
      </c>
      <c r="EZ56" s="26" t="n">
        <f aca="false">IF(I56=1,$A$56,1000000)</f>
        <v>1000000</v>
      </c>
      <c r="FA56" s="26" t="n">
        <f aca="false">IF(J56=1,$A$56,1000000)</f>
        <v>1000000</v>
      </c>
      <c r="FB56" s="26" t="n">
        <f aca="false">IF(K56=1,$A$56,1000000)</f>
        <v>1000000</v>
      </c>
      <c r="FC56" s="26" t="n">
        <f aca="false">IF(L56=1,$A$56,1000000)</f>
        <v>1000000</v>
      </c>
      <c r="FD56" s="26" t="n">
        <f aca="false">IF(M56=1,$A$56,1000000)</f>
        <v>1000000</v>
      </c>
      <c r="FE56" s="26" t="n">
        <f aca="false">IF(N56=1,$A$56,1000000)</f>
        <v>1000000</v>
      </c>
      <c r="FF56" s="14" t="n">
        <f aca="false">IF(O56=1,$A$56,1000000)</f>
        <v>47</v>
      </c>
      <c r="FG56" s="26" t="n">
        <f aca="false">IF(P56=1,$A$56,1000000)</f>
        <v>1000000</v>
      </c>
      <c r="FH56" s="26" t="n">
        <f aca="false">IF(Q56=1,$A$56,1000000)</f>
        <v>1000000</v>
      </c>
      <c r="FI56" s="26" t="n">
        <f aca="false">IF(R56=1,$A$56,1000000)</f>
        <v>1000000</v>
      </c>
      <c r="FJ56" s="26" t="n">
        <f aca="false">IF(S56=1,$A$56,1000000)</f>
        <v>1000000</v>
      </c>
      <c r="FK56" s="26" t="n">
        <f aca="false">IF(T56=1,$A$56,1000000)</f>
        <v>1000000</v>
      </c>
      <c r="FL56" s="26" t="n">
        <f aca="false">IF(U56=1,$A$56,1000000)</f>
        <v>1000000</v>
      </c>
      <c r="FM56" s="26" t="n">
        <f aca="false">IF(V56=1,$A$56,1000000)</f>
        <v>1000000</v>
      </c>
      <c r="FN56" s="26" t="n">
        <f aca="false">IF(W56=1,$A$56,1000000)</f>
        <v>1000000</v>
      </c>
      <c r="FO56" s="26" t="n">
        <f aca="false">IF(X56=1,$A$56,1000000)</f>
        <v>1000000</v>
      </c>
      <c r="FP56" s="26" t="n">
        <f aca="false">IF(Y56=1,$A$56,1000000)</f>
        <v>1000000</v>
      </c>
      <c r="FQ56" s="26" t="n">
        <f aca="false">IF(Z56=1,$A$56,1000000)</f>
        <v>1000000</v>
      </c>
    </row>
    <row r="57" customFormat="false" ht="15" hidden="false" customHeight="false" outlineLevel="0" collapsed="false">
      <c r="A57" s="14" t="n">
        <f aca="false">A56+$B$38</f>
        <v>47.5</v>
      </c>
      <c r="B57" s="14" t="n">
        <f aca="false">'1 Der Fonds'!$B$36-A57</f>
        <v>1072.5</v>
      </c>
      <c r="C57" s="26" t="n">
        <f aca="false">IF(AH57&gt;='1 Der Fonds'!$B$12,1,0)</f>
        <v>1</v>
      </c>
      <c r="D57" s="26" t="n">
        <f aca="false">IF(AND(C57=1,AM57&gt;='1 Der Fonds'!$B$12),1,0)</f>
        <v>1</v>
      </c>
      <c r="E57" s="26" t="n">
        <f aca="false">IF(AND(D57=1,AR57&gt;='1 Der Fonds'!$B$12),1,0)</f>
        <v>0</v>
      </c>
      <c r="F57" s="26" t="n">
        <f aca="false">IF(AND(E57=1,AW57&gt;='1 Der Fonds'!$B$12),1,0)</f>
        <v>0</v>
      </c>
      <c r="G57" s="26" t="n">
        <f aca="false">IF(AND(F57=1,BB57&gt;='1 Der Fonds'!$B$12),1,0)</f>
        <v>0</v>
      </c>
      <c r="H57" s="26" t="n">
        <f aca="false">IF(AND(G57=1,BG57&gt;='1 Der Fonds'!$B$12),1,0)</f>
        <v>0</v>
      </c>
      <c r="I57" s="26" t="n">
        <f aca="false">IF(AND(H57=1,BL57&gt;='1 Der Fonds'!$B$12),1,0)</f>
        <v>0</v>
      </c>
      <c r="J57" s="26" t="n">
        <f aca="false">IF(AND(I57=1,BQ57&gt;='1 Der Fonds'!$B$12),1,0)</f>
        <v>0</v>
      </c>
      <c r="K57" s="26" t="n">
        <f aca="false">IF(AND(J57=1,BV57&gt;='1 Der Fonds'!$B$12),1,0)</f>
        <v>0</v>
      </c>
      <c r="L57" s="26" t="n">
        <f aca="false">IF(AND(K57=1,CA57&gt;='1 Der Fonds'!$B$12),1,0)</f>
        <v>0</v>
      </c>
      <c r="M57" s="26" t="n">
        <f aca="false">IF(AND(L57=1,CF57&gt;='1 Der Fonds'!$B$12),1,0)</f>
        <v>0</v>
      </c>
      <c r="N57" s="26" t="n">
        <f aca="false">IF(AND(M57=1,CK57&gt;='1 Der Fonds'!$B$12),1,0)</f>
        <v>0</v>
      </c>
      <c r="O57" s="26" t="n">
        <f aca="false">IF(CP57&gt;='1 Der Fonds'!$B$12,1,0)</f>
        <v>1</v>
      </c>
      <c r="P57" s="26" t="n">
        <f aca="false">IF(AND(O57=1,CU57&gt;='1 Der Fonds'!$B$12),1,0)</f>
        <v>0</v>
      </c>
      <c r="Q57" s="26" t="n">
        <f aca="false">IF(AND(P57=1,CZ57&gt;='1 Der Fonds'!$B$12),1,0)</f>
        <v>0</v>
      </c>
      <c r="R57" s="26" t="n">
        <f aca="false">IF(AND(Q57=1,DE57&gt;='1 Der Fonds'!$B$12),1,0)</f>
        <v>0</v>
      </c>
      <c r="S57" s="26" t="n">
        <f aca="false">IF(AND(R57=1,DJ57&gt;='1 Der Fonds'!$B$12),1,0)</f>
        <v>0</v>
      </c>
      <c r="T57" s="26" t="n">
        <f aca="false">IF(AND(S57=1,DO57&gt;='1 Der Fonds'!$B$12),1,0)</f>
        <v>0</v>
      </c>
      <c r="U57" s="26" t="n">
        <f aca="false">IF(AND(T57=1,DT57&gt;='1 Der Fonds'!$B$12),1,0)</f>
        <v>0</v>
      </c>
      <c r="V57" s="26" t="n">
        <f aca="false">IF(AND(U57=1,DY57&gt;='1 Der Fonds'!$B$12),1,0)</f>
        <v>0</v>
      </c>
      <c r="W57" s="26" t="n">
        <f aca="false">IF(AND(V57=1,ED57&gt;='1 Der Fonds'!$B$12),1,0)</f>
        <v>0</v>
      </c>
      <c r="X57" s="26" t="n">
        <f aca="false">IF(AND(W57=1,EI57&gt;='1 Der Fonds'!$B$12),1,0)</f>
        <v>0</v>
      </c>
      <c r="Y57" s="26" t="n">
        <f aca="false">IF(AND(X57=1,EN57&gt;='1 Der Fonds'!$B$12),1,0)</f>
        <v>0</v>
      </c>
      <c r="Z57" s="26" t="n">
        <f aca="false">IF(AND(Y57=1,ES57&gt;='1 Der Fonds'!$B$12),1,0)</f>
        <v>0</v>
      </c>
      <c r="AD57" s="26" t="n">
        <f aca="false">$A$57+$B$57*'1 Der Fonds'!$B$19/12+$A$57*'1 Der Fonds'!$B$20/12-'1 Der Fonds'!$B$6*'1 Der Fonds'!$B$21/12-($B$57+$A$57-'1 Der Fonds'!$B$6)*'1 Der Fonds'!$B$22/12-$B$57*'1 Der Fonds'!$B$23/12</f>
        <v>49.2933333333333</v>
      </c>
      <c r="AE57" s="26" t="n">
        <f aca="false">($B$57+AD57-'1 Der Fonds'!$B$6)/'1 Der Fonds'!$B$8</f>
        <v>10.0206130268199</v>
      </c>
      <c r="AF57" s="26" t="n">
        <f aca="false">AD57+'1 Der Fonds'!$B$26-'2 Der Rueckgabebestand'!$C$5*AE57</f>
        <v>48.2850881226054</v>
      </c>
      <c r="AG57" s="26" t="n">
        <f aca="false">'1 Der Fonds'!$B$8+'1 Der Fonds'!$B$26/AE57-'2 Der Rueckgabebestand'!$C$5</f>
        <v>86.8993828812639</v>
      </c>
      <c r="AH57" s="26" t="n">
        <f aca="false">AF57/($B$57+AF57-'1 Der Fonds'!$B$6)</f>
        <v>0.0554500631455541</v>
      </c>
      <c r="AI57" s="26" t="n">
        <f aca="false">AF57+$B$57*'1 Der Fonds'!$B$19/12+AF57*'1 Der Fonds'!$B$20/12-'1 Der Fonds'!$B$6*'1 Der Fonds'!$B$21/12-($B$57+AF57-'1 Der Fonds'!$B$6)*'1 Der Fonds'!$B$22/12-$B$57*'1 Der Fonds'!$B$23/12</f>
        <v>50.0791738320562</v>
      </c>
      <c r="AJ57" s="26" t="n">
        <f aca="false">($B$57+AI57-'1 Der Fonds'!$B$6)/AG57</f>
        <v>10.041258578606</v>
      </c>
      <c r="AK57" s="26" t="n">
        <f aca="false">AI57+'1 Der Fonds'!$B$26-'2 Der Rueckgabebestand'!$C$6*AJ57</f>
        <v>48.0585445427532</v>
      </c>
      <c r="AL57" s="26" t="n">
        <f aca="false">AG57+'1 Der Fonds'!$B$26/AJ57-'2 Der Rueckgabebestand'!$C$6</f>
        <v>86.6981502097332</v>
      </c>
      <c r="AM57" s="26" t="n">
        <f aca="false">AK57/($B$57+AK57-'1 Der Fonds'!$B$6)</f>
        <v>0.0552042649446341</v>
      </c>
      <c r="AN57" s="26" t="n">
        <f aca="false">AK57+$B$57*'1 Der Fonds'!$B$19/12+AK57*'1 Der Fonds'!$B$20/12-'1 Der Fonds'!$B$6*'1 Der Fonds'!$B$21/12-($B$57+AK57-'1 Der Fonds'!$B$6)*'1 Der Fonds'!$B$22/12-$B$57*'1 Der Fonds'!$B$23/12</f>
        <v>49.85241314794</v>
      </c>
      <c r="AO57" s="26" t="n">
        <f aca="false">($B$57+AN57-'1 Der Fonds'!$B$6)/AL57</f>
        <v>10.0619495460701</v>
      </c>
      <c r="AP57" s="26" t="n">
        <f aca="false">AN57+'1 Der Fonds'!$B$26-'2 Der Rueckgabebestand'!$C$7*AO57</f>
        <v>30.7161241465858</v>
      </c>
      <c r="AQ57" s="26" t="n">
        <f aca="false">AL57+'1 Der Fonds'!$B$26/AO57-'2 Der Rueckgabebestand'!$C$7</f>
        <v>84.7963031657051</v>
      </c>
      <c r="AR57" s="26" t="n">
        <f aca="false">AP57/($B$57+AP57-'1 Der Fonds'!$B$6)</f>
        <v>0.0360004028021729</v>
      </c>
      <c r="AS57" s="26" t="n">
        <f aca="false">AP57+$B$57*'1 Der Fonds'!$B$19/12+AP57*'1 Der Fonds'!$B$20/12-'1 Der Fonds'!$B$6*'1 Der Fonds'!$B$21/12-($B$57+AP57-'1 Der Fonds'!$B$6)*'1 Der Fonds'!$B$22/12-$B$57*'1 Der Fonds'!$B$23/12</f>
        <v>32.4933729322263</v>
      </c>
      <c r="AT57" s="26" t="n">
        <f aca="false">($B$57+AS57-'1 Der Fonds'!$B$6)/AQ57</f>
        <v>10.0829085822461</v>
      </c>
      <c r="AU57" s="26" t="n">
        <f aca="false">AS57+'1 Der Fonds'!$B$26-'2 Der Rueckgabebestand'!$C$8*AT57</f>
        <v>4.23635632726353</v>
      </c>
      <c r="AV57" s="26" t="n">
        <f aca="false">AQ57+'1 Der Fonds'!$B$26/AT57-'2 Der Rueckgabebestand'!$C$8</f>
        <v>81.9938363601726</v>
      </c>
      <c r="AW57" s="26" t="n">
        <f aca="false">AU57/($B$57+AU57-'1 Der Fonds'!$B$6)</f>
        <v>0.00512419260970129</v>
      </c>
      <c r="AX57" s="26" t="n">
        <f aca="false">AU57+$B$57*'1 Der Fonds'!$B$19/12+AU57*'1 Der Fonds'!$B$20/12-'1 Der Fonds'!$B$6*'1 Der Fonds'!$B$21/12-($B$57+AU57-'1 Der Fonds'!$B$6)*'1 Der Fonds'!$B$22/12-$B$57*'1 Der Fonds'!$B$23/12</f>
        <v>5.98822866874383</v>
      </c>
      <c r="AY57" s="26" t="n">
        <f aca="false">($B$57+AX57-'1 Der Fonds'!$B$6)/AV57</f>
        <v>10.1042744850901</v>
      </c>
      <c r="AZ57" s="26" t="n">
        <f aca="false">AX57+'1 Der Fonds'!$B$26-'2 Der Rueckgabebestand'!$C$9*AY57</f>
        <v>-17.2828849924904</v>
      </c>
      <c r="BA57" s="26" t="n">
        <f aca="false">AV57+'1 Der Fonds'!$B$26/AY57-'2 Der Rueckgabebestand'!$C$9</f>
        <v>79.6907404084966</v>
      </c>
      <c r="BB57" s="26" t="n">
        <f aca="false">AZ57/($B$57+AZ57-'1 Der Fonds'!$B$6)</f>
        <v>-0.0214636334354731</v>
      </c>
      <c r="BC57" s="26" t="n">
        <f aca="false">AZ57+$B$57*'1 Der Fonds'!$B$19/12+AZ57*'1 Der Fonds'!$B$20/12-'1 Der Fonds'!$B$6*'1 Der Fonds'!$B$21/12-($B$57+AZ57-'1 Der Fonds'!$B$6)*'1 Der Fonds'!$B$22/12-$B$57*'1 Der Fonds'!$B$23/12</f>
        <v>-15.5516352572749</v>
      </c>
      <c r="BD57" s="26" t="n">
        <f aca="false">($B$57+BC57-'1 Der Fonds'!$B$6)/BA57</f>
        <v>10.1259990885552</v>
      </c>
      <c r="BE57" s="26" t="n">
        <f aca="false">BC57+'1 Der Fonds'!$B$26-'2 Der Rueckgabebestand'!$C$10*BD57</f>
        <v>-26.7280339812521</v>
      </c>
      <c r="BF57" s="26" t="n">
        <f aca="false">BA57+'1 Der Fonds'!$B$26/BD57-'2 Der Rueckgabebestand'!$C$10</f>
        <v>78.5870074705182</v>
      </c>
      <c r="BG57" s="26" t="n">
        <f aca="false">BE57/($B$57+BE57-'1 Der Fonds'!$B$6)</f>
        <v>-0.0335875541268093</v>
      </c>
      <c r="BH57" s="26" t="n">
        <f aca="false">BE57+$B$57*'1 Der Fonds'!$B$19/12+BE57*'1 Der Fonds'!$B$20/12-'1 Der Fonds'!$B$6*'1 Der Fonds'!$B$21/12-($B$57+BE57-'1 Der Fonds'!$B$6)*'1 Der Fonds'!$B$22/12-$B$57*'1 Der Fonds'!$B$23/12</f>
        <v>-25.0058358471508</v>
      </c>
      <c r="BI57" s="26" t="n">
        <f aca="false">($B$57+BH57-'1 Der Fonds'!$B$6)/BF57</f>
        <v>10.1479136287513</v>
      </c>
      <c r="BJ57" s="26" t="n">
        <f aca="false">BH57+'1 Der Fonds'!$B$26-'2 Der Rueckgabebestand'!$C$11*BI57</f>
        <v>-28.0945840244016</v>
      </c>
      <c r="BK57" s="26" t="n">
        <f aca="false">BF57+'1 Der Fonds'!$B$26/BI57-'2 Der Rueckgabebestand'!$C$11</f>
        <v>78.2826347402952</v>
      </c>
      <c r="BL57" s="26" t="n">
        <f aca="false">BJ57/($B$57+BJ57-'1 Der Fonds'!$B$6)</f>
        <v>-0.0353655494529818</v>
      </c>
      <c r="BM57" s="26" t="n">
        <f aca="false">BJ57+$B$57*'1 Der Fonds'!$B$19/12+BJ57*'1 Der Fonds'!$B$20/12-'1 Der Fonds'!$B$6*'1 Der Fonds'!$B$21/12-($B$57+BJ57-'1 Der Fonds'!$B$6)*'1 Der Fonds'!$B$22/12-$B$57*'1 Der Fonds'!$B$23/12</f>
        <v>-26.3736955007583</v>
      </c>
      <c r="BN57" s="26" t="n">
        <f aca="false">($B$57+BM57-'1 Der Fonds'!$B$6)/BK57</f>
        <v>10.1698966461772</v>
      </c>
      <c r="BO57" s="26" t="n">
        <f aca="false">BM57+'1 Der Fonds'!$B$26-'2 Der Rueckgabebestand'!$C$12*BN57</f>
        <v>-28.4586438238469</v>
      </c>
      <c r="BP57" s="26" t="n">
        <f aca="false">BK57+'1 Der Fonds'!$B$26/BN57-'2 Der Rueckgabebestand'!$C$12</f>
        <v>78.0776229888855</v>
      </c>
      <c r="BQ57" s="26" t="n">
        <f aca="false">BO57/($B$57+BO57-'1 Der Fonds'!$B$6)</f>
        <v>-0.0358402539143484</v>
      </c>
      <c r="BR57" s="26" t="n">
        <f aca="false">BO57+$B$57*'1 Der Fonds'!$B$19/12+BO57*'1 Der Fonds'!$B$20/12-'1 Der Fonds'!$B$6*'1 Der Fonds'!$B$21/12-($B$57+BO57-'1 Der Fonds'!$B$6)*'1 Der Fonds'!$B$22/12-$B$57*'1 Der Fonds'!$B$23/12</f>
        <v>-26.7381041908447</v>
      </c>
      <c r="BS57" s="26" t="n">
        <f aca="false">($B$57+BR57-'1 Der Fonds'!$B$6)/BP57</f>
        <v>10.1919329168414</v>
      </c>
      <c r="BT57" s="26" t="n">
        <f aca="false">BR57+'1 Der Fonds'!$B$26-'2 Der Rueckgabebestand'!$C$13*BS57</f>
        <v>-28.3244740034234</v>
      </c>
      <c r="BU57" s="26" t="n">
        <f aca="false">BP57+'1 Der Fonds'!$B$26/BS57-'2 Der Rueckgabebestand'!$C$13</f>
        <v>77.9219734349174</v>
      </c>
      <c r="BV57" s="26" t="n">
        <f aca="false">BT57/($B$57+BT57-'1 Der Fonds'!$B$6)</f>
        <v>-0.0356652567049082</v>
      </c>
      <c r="BW57" s="26" t="n">
        <f aca="false">BT57+$B$57*'1 Der Fonds'!$B$19/12+BT57*'1 Der Fonds'!$B$20/12-'1 Der Fonds'!$B$6*'1 Der Fonds'!$B$21/12-($B$57+BT57-'1 Der Fonds'!$B$6)*'1 Der Fonds'!$B$22/12-$B$57*'1 Der Fonds'!$B$23/12</f>
        <v>-26.60380579101</v>
      </c>
      <c r="BX57" s="26" t="n">
        <f aca="false">($B$57+BW57-'1 Der Fonds'!$B$6)/BU57</f>
        <v>10.2140148551775</v>
      </c>
      <c r="BY57" s="26" t="n">
        <f aca="false">BW57+'1 Der Fonds'!$B$26-'2 Der Rueckgabebestand'!$C$14*BX57</f>
        <v>-27.689411733081</v>
      </c>
      <c r="BZ57" s="26" t="n">
        <f aca="false">BU57+'1 Der Fonds'!$B$26/BX57-'2 Der Rueckgabebestand'!$C$14</f>
        <v>77.8156875172383</v>
      </c>
      <c r="CA57" s="26" t="n">
        <f aca="false">BY57/($B$57+BY57-'1 Der Fonds'!$B$6)</f>
        <v>-0.0348377489452646</v>
      </c>
      <c r="CB57" s="26" t="n">
        <f aca="false">BY57+$B$57*'1 Der Fonds'!$B$19/12+BY57*'1 Der Fonds'!$B$20/12-'1 Der Fonds'!$B$6*'1 Der Fonds'!$B$21/12-($B$57+BY57-'1 Der Fonds'!$B$6)*'1 Der Fonds'!$B$22/12-$B$57*'1 Der Fonds'!$B$23/12</f>
        <v>-25.9681349193252</v>
      </c>
      <c r="CC57" s="26" t="n">
        <f aca="false">($B$57+CB57-'1 Der Fonds'!$B$6)/BZ57</f>
        <v>10.2361347755775</v>
      </c>
      <c r="CD57" s="26" t="n">
        <f aca="false">CB57+'1 Der Fonds'!$B$26-'2 Der Rueckgabebestand'!$C$15*CC57</f>
        <v>-27.0625888295562</v>
      </c>
      <c r="CE57" s="26" t="n">
        <f aca="false">BZ57+'1 Der Fonds'!$B$26/CC57-'2 Der Rueckgabebestand'!$C$15</f>
        <v>77.7087668939536</v>
      </c>
      <c r="CF57" s="26" t="n">
        <f aca="false">CD57/($B$57+CD57-'1 Der Fonds'!$B$6)</f>
        <v>-0.034022273090896</v>
      </c>
      <c r="CG57" s="26" t="n">
        <f aca="false">CD57+$B$57*'1 Der Fonds'!$B$19/12+CD57*'1 Der Fonds'!$B$20/12-'1 Der Fonds'!$B$6*'1 Der Fonds'!$B$21/12-($B$57+CD57-'1 Der Fonds'!$B$6)*'1 Der Fonds'!$B$22/12-$B$57*'1 Der Fonds'!$B$23/12</f>
        <v>-25.3407113105178</v>
      </c>
      <c r="CH57" s="26" t="n">
        <f aca="false">($B$57+CG57-'1 Der Fonds'!$B$6)/CE57</f>
        <v>10.2582928613105</v>
      </c>
      <c r="CI57" s="26" t="n">
        <f aca="false">CG57+'1 Der Fonds'!$B$26-'2 Der Rueckgabebestand'!$C$16*CH57</f>
        <v>-27.4698577411731</v>
      </c>
      <c r="CJ57" s="26" t="n">
        <f aca="false">CE57+'1 Der Fonds'!$B$26/CH57-'2 Der Rueckgabebestand'!$C$16</f>
        <v>77.5012132142682</v>
      </c>
      <c r="CK57" s="26" t="n">
        <f aca="false">CI57/($B$57+CI57-'1 Der Fonds'!$B$6)</f>
        <v>-0.0345519701468502</v>
      </c>
      <c r="CL57" s="26" t="n">
        <f aca="false">$A$57+$B$57*'1 Der Fonds'!$B$19/12+$A$57*'1 Der Fonds'!$B$20/12-'1 Der Fonds'!$B$6*'1 Der Fonds'!$B$21/12-($B$57+$A$57-'1 Der Fonds'!$B$6)*'1 Der Fonds'!$B$22/12-$B$57*'1 Der Fonds'!$B$23/12</f>
        <v>49.2933333333333</v>
      </c>
      <c r="CM57" s="26" t="n">
        <f aca="false">($B$57+CL57-'1 Der Fonds'!$B$6)/'1 Der Fonds'!$B$8</f>
        <v>10.0206130268199</v>
      </c>
      <c r="CN57" s="26" t="n">
        <f aca="false">CL57+0-'2 Der Rueckgabebestand'!$C$5*CM57</f>
        <v>45.2850881226054</v>
      </c>
      <c r="CO57" s="26" t="n">
        <f aca="false">'1 Der Fonds'!$B$8+0/CM57-'2 Der Rueckgabebestand'!$C$5</f>
        <v>86.6</v>
      </c>
      <c r="CP57" s="26" t="n">
        <f aca="false">CN57/($B$57+CN57-'1 Der Fonds'!$B$6)</f>
        <v>0.0521846811410145</v>
      </c>
      <c r="CQ57" s="26" t="n">
        <f aca="false">CN57+$B$57*'1 Der Fonds'!$B$19/12+CN57*'1 Der Fonds'!$B$20/12-'1 Der Fonds'!$B$6*'1 Der Fonds'!$B$21/12-($B$57+CN57-'1 Der Fonds'!$B$6)*'1 Der Fonds'!$B$22/12-$B$57*'1 Der Fonds'!$B$23/12</f>
        <v>47.0762988320562</v>
      </c>
      <c r="CR57" s="26" t="n">
        <f aca="false">($B$57+CQ57-'1 Der Fonds'!$B$6)/CO57</f>
        <v>10.041296753257</v>
      </c>
      <c r="CS57" s="26" t="n">
        <f aca="false">CQ57+0-'2 Der Rueckgabebestand'!$C$6*CR57</f>
        <v>42.0556504554277</v>
      </c>
      <c r="CT57" s="26" t="n">
        <f aca="false">CO57+0/CR57-'2 Der Rueckgabebestand'!$C$6</f>
        <v>86.1</v>
      </c>
      <c r="CU57" s="26" t="n">
        <f aca="false">CS57/($B$57+CS57-'1 Der Fonds'!$B$6)</f>
        <v>0.0486442375725307</v>
      </c>
      <c r="CV57" s="26" t="n">
        <f aca="false">CS57+$B$57*'1 Der Fonds'!$B$19/12+CS57*'1 Der Fonds'!$B$20/12-'1 Der Fonds'!$B$6*'1 Der Fonds'!$B$21/12-($B$57+CS57-'1 Der Fonds'!$B$6)*'1 Der Fonds'!$B$22/12-$B$57*'1 Der Fonds'!$B$23/12</f>
        <v>43.8437662871141</v>
      </c>
      <c r="CW57" s="26" t="n">
        <f aca="false">($B$57+CV57-'1 Der Fonds'!$B$6)/CT57</f>
        <v>10.0620646490954</v>
      </c>
      <c r="CX57" s="26" t="n">
        <f aca="false">CV57+0-'2 Der Rueckgabebestand'!$C$7*CW57</f>
        <v>21.7072240591042</v>
      </c>
      <c r="CY57" s="26" t="n">
        <f aca="false">CT57+0/CW57-'2 Der Rueckgabebestand'!$C$7</f>
        <v>83.9</v>
      </c>
      <c r="CZ57" s="26" t="n">
        <f aca="false">CX57/($B$57+CX57-'1 Der Fonds'!$B$6)</f>
        <v>0.0257131465361454</v>
      </c>
      <c r="DA57" s="26" t="n">
        <f aca="false">CX57+$B$57*'1 Der Fonds'!$B$19/12+CX57*'1 Der Fonds'!$B$20/12-'1 Der Fonds'!$B$6*'1 Der Fonds'!$B$21/12-($B$57+CX57-'1 Der Fonds'!$B$6)*'1 Der Fonds'!$B$22/12-$B$57*'1 Der Fonds'!$B$23/12</f>
        <v>23.4758393154942</v>
      </c>
      <c r="DB57" s="26" t="n">
        <f aca="false">($B$57+DA57-'1 Der Fonds'!$B$6)/CY57</f>
        <v>10.0831446879082</v>
      </c>
      <c r="DC57" s="26" t="n">
        <f aca="false">DA57+0-'2 Der Rueckgabebestand'!$C$8*DB57</f>
        <v>-7.78190921702106</v>
      </c>
      <c r="DD57" s="26" t="n">
        <f aca="false">CY57+0/DB57-'2 Der Rueckgabebestand'!$C$8</f>
        <v>80.8</v>
      </c>
      <c r="DE57" s="26" t="n">
        <f aca="false">DC57/($B$57+DC57-'1 Der Fonds'!$B$6)</f>
        <v>-0.00955165879469096</v>
      </c>
      <c r="DF57" s="26" t="n">
        <f aca="false">DC57+$B$57*'1 Der Fonds'!$B$19/12+DC57*'1 Der Fonds'!$B$20/12-'1 Der Fonds'!$B$6*'1 Der Fonds'!$B$21/12-($B$57+DC57-'1 Der Fonds'!$B$6)*'1 Der Fonds'!$B$22/12-$B$57*'1 Der Fonds'!$B$23/12</f>
        <v>-6.04155438002071</v>
      </c>
      <c r="DG57" s="26" t="n">
        <f aca="false">($B$57+DF57-'1 Der Fonds'!$B$6)/DD57</f>
        <v>10.1046837329205</v>
      </c>
      <c r="DH57" s="26" t="n">
        <f aca="false">DF57+0-'2 Der Rueckgabebestand'!$C$9*DG57</f>
        <v>-32.3137320856141</v>
      </c>
      <c r="DI57" s="26" t="n">
        <f aca="false">DD57+0/DG57-'2 Der Rueckgabebestand'!$C$9</f>
        <v>78.2</v>
      </c>
      <c r="DJ57" s="26" t="n">
        <f aca="false">DH57/($B$57+DH57-'1 Der Fonds'!$B$6)</f>
        <v>-0.0408938163034683</v>
      </c>
      <c r="DK57" s="26" t="n">
        <f aca="false">DH57+$B$57*'1 Der Fonds'!$B$19/12+DH57*'1 Der Fonds'!$B$20/12-'1 Der Fonds'!$B$6*'1 Der Fonds'!$B$21/12-($B$57+DH57-'1 Der Fonds'!$B$6)*'1 Der Fonds'!$B$22/12-$B$57*'1 Der Fonds'!$B$23/12</f>
        <v>-30.5968869121962</v>
      </c>
      <c r="DL57" s="26" t="n">
        <f aca="false">($B$57+DK57-'1 Der Fonds'!$B$6)/DI57</f>
        <v>10.1266382747801</v>
      </c>
      <c r="DM57" s="26" t="n">
        <f aca="false">DK57+0-'2 Der Rueckgabebestand'!$C$10*DL57</f>
        <v>-44.7741804968883</v>
      </c>
      <c r="DN57" s="26" t="n">
        <f aca="false">DI57+0/DL57-'2 Der Rueckgabebestand'!$C$10</f>
        <v>76.8</v>
      </c>
      <c r="DO57" s="26" t="n">
        <f aca="false">DM57/($B$57+DM57-'1 Der Fonds'!$B$6)</f>
        <v>-0.0575706494166472</v>
      </c>
      <c r="DP57" s="26" t="n">
        <f aca="false">DM57+$B$57*'1 Der Fonds'!$B$19/12+DM57*'1 Der Fonds'!$B$20/12-'1 Der Fonds'!$B$6*'1 Der Fonds'!$B$21/12-($B$57+DM57-'1 Der Fonds'!$B$6)*'1 Der Fonds'!$B$22/12-$B$57*'1 Der Fonds'!$B$23/12</f>
        <v>-43.0692765865312</v>
      </c>
      <c r="DQ57" s="26" t="n">
        <f aca="false">($B$57+DP57-'1 Der Fonds'!$B$6)/DN57</f>
        <v>10.1488375444462</v>
      </c>
      <c r="DR57" s="26" t="n">
        <f aca="false">DP57+0-'2 Der Rueckgabebestand'!$C$11*DQ57</f>
        <v>-49.1585791131989</v>
      </c>
      <c r="DS57" s="26" t="n">
        <f aca="false">DN57+0/DQ57-'2 Der Rueckgabebestand'!$C$11</f>
        <v>76.2</v>
      </c>
      <c r="DT57" s="26" t="n">
        <f aca="false">DR57/($B$57+DR57-'1 Der Fonds'!$B$6)</f>
        <v>-0.0635664633827942</v>
      </c>
      <c r="DU57" s="26" t="n">
        <f aca="false">DR57+$B$57*'1 Der Fonds'!$B$19/12+DR57*'1 Der Fonds'!$B$20/12-'1 Der Fonds'!$B$6*'1 Der Fonds'!$B$21/12-($B$57+DR57-'1 Der Fonds'!$B$6)*'1 Der Fonds'!$B$22/12-$B$57*'1 Der Fonds'!$B$23/12</f>
        <v>-47.4578769181824</v>
      </c>
      <c r="DV57" s="26" t="n">
        <f aca="false">($B$57+DU57-'1 Der Fonds'!$B$6)/DS57</f>
        <v>10.17115647089</v>
      </c>
      <c r="DW57" s="26" t="n">
        <f aca="false">DU57+0-'2 Der Rueckgabebestand'!$C$12*DV57</f>
        <v>-52.5434551536274</v>
      </c>
      <c r="DX57" s="26" t="n">
        <f aca="false">DS57+0/DV57-'2 Der Rueckgabebestand'!$C$12</f>
        <v>75.7</v>
      </c>
      <c r="DY57" s="26" t="n">
        <f aca="false">DW57/($B$57+DW57-'1 Der Fonds'!$B$6)</f>
        <v>-0.0682421047074952</v>
      </c>
      <c r="DZ57" s="26" t="n">
        <f aca="false">DW57+$B$57*'1 Der Fonds'!$B$19/12+DW57*'1 Der Fonds'!$B$20/12-'1 Der Fonds'!$B$6*'1 Der Fonds'!$B$21/12-($B$57+DW57-'1 Der Fonds'!$B$6)*'1 Der Fonds'!$B$22/12-$B$57*'1 Der Fonds'!$B$23/12</f>
        <v>-50.8459967981496</v>
      </c>
      <c r="EA57" s="26" t="n">
        <f aca="false">($B$57+DZ57-'1 Der Fonds'!$B$6)/DX57</f>
        <v>10.1935799630363</v>
      </c>
      <c r="EB57" s="26" t="n">
        <f aca="false">DZ57+0-'2 Der Rueckgabebestand'!$C$13*EA57</f>
        <v>-55.4331077815159</v>
      </c>
      <c r="EC57" s="26" t="n">
        <f aca="false">DX57+0/EA57-'2 Der Rueckgabebestand'!$C$13</f>
        <v>75.25</v>
      </c>
      <c r="ED57" s="26" t="n">
        <f aca="false">EB57/($B$57+EB57-'1 Der Fonds'!$B$6)</f>
        <v>-0.0722663281962206</v>
      </c>
      <c r="EE57" s="26" t="n">
        <f aca="false">EB57+$B$57*'1 Der Fonds'!$B$19/12+EB57*'1 Der Fonds'!$B$20/12-'1 Der Fonds'!$B$6*'1 Der Fonds'!$B$21/12-($B$57+EB57-'1 Der Fonds'!$B$6)*'1 Der Fonds'!$B$22/12-$B$57*'1 Der Fonds'!$B$23/12</f>
        <v>-53.7384186764732</v>
      </c>
      <c r="EF57" s="26" t="n">
        <f aca="false">($B$57+EE57-'1 Der Fonds'!$B$6)/EC57</f>
        <v>10.2161007484854</v>
      </c>
      <c r="EG57" s="26" t="n">
        <f aca="false">EE57+0-'2 Der Rueckgabebestand'!$C$14*EF57</f>
        <v>-57.8248589758674</v>
      </c>
      <c r="EH57" s="26" t="n">
        <f aca="false">EC57+0/EF57-'2 Der Rueckgabebestand'!$C$14</f>
        <v>74.85</v>
      </c>
      <c r="EI57" s="26" t="n">
        <f aca="false">EG57/($B$57+EG57-'1 Der Fonds'!$B$6)</f>
        <v>-0.0756201632217602</v>
      </c>
      <c r="EJ57" s="26" t="n">
        <f aca="false">EG57+$B$57*'1 Der Fonds'!$B$19/12+EG57*'1 Der Fonds'!$B$20/12-'1 Der Fonds'!$B$6*'1 Der Fonds'!$B$21/12-($B$57+EG57-'1 Der Fonds'!$B$6)*'1 Der Fonds'!$B$22/12-$B$57*'1 Der Fonds'!$B$23/12</f>
        <v>-56.1324619657193</v>
      </c>
      <c r="EK57" s="26" t="n">
        <f aca="false">($B$57+EJ57-'1 Der Fonds'!$B$6)/EH57</f>
        <v>10.238711262983</v>
      </c>
      <c r="EL57" s="26" t="n">
        <f aca="false">EJ57+0-'2 Der Rueckgabebestand'!$C$15*EK57</f>
        <v>-60.2279464709125</v>
      </c>
      <c r="EM57" s="26" t="n">
        <f aca="false">EH57+0/EK57-'2 Der Rueckgabebestand'!$C$15</f>
        <v>74.45</v>
      </c>
      <c r="EN57" s="26" t="n">
        <f aca="false">EL57/($B$57+EL57-'1 Der Fonds'!$B$6)</f>
        <v>-0.0790110908462083</v>
      </c>
      <c r="EO57" s="26" t="n">
        <f aca="false">EL57+$B$57*'1 Der Fonds'!$B$19/12+EL57*'1 Der Fonds'!$B$20/12-'1 Der Fonds'!$B$6*'1 Der Fonds'!$B$21/12-($B$57+EL57-'1 Der Fonds'!$B$6)*'1 Der Fonds'!$B$22/12-$B$57*'1 Der Fonds'!$B$23/12</f>
        <v>-58.5378524196138</v>
      </c>
      <c r="EP57" s="26" t="n">
        <f aca="false">($B$57+EO57-'1 Der Fonds'!$B$6)/EM57</f>
        <v>10.2614123247869</v>
      </c>
      <c r="EQ57" s="26" t="n">
        <f aca="false">EO57+0-'2 Der Rueckgabebestand'!$C$16*EP57</f>
        <v>-63.6685585820072</v>
      </c>
      <c r="ER57" s="26" t="n">
        <f aca="false">EM57+0/EP57-'2 Der Rueckgabebestand'!$C$16</f>
        <v>73.95</v>
      </c>
      <c r="ES57" s="26" t="n">
        <f aca="false">EQ57/($B$57+EQ57-'1 Der Fonds'!$B$6)</f>
        <v>-0.0839034271735404</v>
      </c>
      <c r="ET57" s="14" t="n">
        <f aca="false">IF(C57=1,$A$57,1000000)</f>
        <v>47.5</v>
      </c>
      <c r="EU57" s="14" t="n">
        <f aca="false">IF(D57=1,$A$57,1000000)</f>
        <v>47.5</v>
      </c>
      <c r="EV57" s="26" t="n">
        <f aca="false">IF(E57=1,$A$57,1000000)</f>
        <v>1000000</v>
      </c>
      <c r="EW57" s="26" t="n">
        <f aca="false">IF(F57=1,$A$57,1000000)</f>
        <v>1000000</v>
      </c>
      <c r="EX57" s="26" t="n">
        <f aca="false">IF(G57=1,$A$57,1000000)</f>
        <v>1000000</v>
      </c>
      <c r="EY57" s="26" t="n">
        <f aca="false">IF(H57=1,$A$57,1000000)</f>
        <v>1000000</v>
      </c>
      <c r="EZ57" s="26" t="n">
        <f aca="false">IF(I57=1,$A$57,1000000)</f>
        <v>1000000</v>
      </c>
      <c r="FA57" s="26" t="n">
        <f aca="false">IF(J57=1,$A$57,1000000)</f>
        <v>1000000</v>
      </c>
      <c r="FB57" s="26" t="n">
        <f aca="false">IF(K57=1,$A$57,1000000)</f>
        <v>1000000</v>
      </c>
      <c r="FC57" s="26" t="n">
        <f aca="false">IF(L57=1,$A$57,1000000)</f>
        <v>1000000</v>
      </c>
      <c r="FD57" s="26" t="n">
        <f aca="false">IF(M57=1,$A$57,1000000)</f>
        <v>1000000</v>
      </c>
      <c r="FE57" s="26" t="n">
        <f aca="false">IF(N57=1,$A$57,1000000)</f>
        <v>1000000</v>
      </c>
      <c r="FF57" s="14" t="n">
        <f aca="false">IF(O57=1,$A$57,1000000)</f>
        <v>47.5</v>
      </c>
      <c r="FG57" s="26" t="n">
        <f aca="false">IF(P57=1,$A$57,1000000)</f>
        <v>1000000</v>
      </c>
      <c r="FH57" s="26" t="n">
        <f aca="false">IF(Q57=1,$A$57,1000000)</f>
        <v>1000000</v>
      </c>
      <c r="FI57" s="26" t="n">
        <f aca="false">IF(R57=1,$A$57,1000000)</f>
        <v>1000000</v>
      </c>
      <c r="FJ57" s="26" t="n">
        <f aca="false">IF(S57=1,$A$57,1000000)</f>
        <v>1000000</v>
      </c>
      <c r="FK57" s="26" t="n">
        <f aca="false">IF(T57=1,$A$57,1000000)</f>
        <v>1000000</v>
      </c>
      <c r="FL57" s="26" t="n">
        <f aca="false">IF(U57=1,$A$57,1000000)</f>
        <v>1000000</v>
      </c>
      <c r="FM57" s="26" t="n">
        <f aca="false">IF(V57=1,$A$57,1000000)</f>
        <v>1000000</v>
      </c>
      <c r="FN57" s="26" t="n">
        <f aca="false">IF(W57=1,$A$57,1000000)</f>
        <v>1000000</v>
      </c>
      <c r="FO57" s="26" t="n">
        <f aca="false">IF(X57=1,$A$57,1000000)</f>
        <v>1000000</v>
      </c>
      <c r="FP57" s="26" t="n">
        <f aca="false">IF(Y57=1,$A$57,1000000)</f>
        <v>1000000</v>
      </c>
      <c r="FQ57" s="26" t="n">
        <f aca="false">IF(Z57=1,$A$57,1000000)</f>
        <v>1000000</v>
      </c>
    </row>
    <row r="58" customFormat="false" ht="15" hidden="false" customHeight="false" outlineLevel="0" collapsed="false">
      <c r="A58" s="14" t="n">
        <f aca="false">A57+$B$38</f>
        <v>48</v>
      </c>
      <c r="B58" s="14" t="n">
        <f aca="false">'1 Der Fonds'!$B$36-A58</f>
        <v>1072</v>
      </c>
      <c r="C58" s="26" t="n">
        <f aca="false">IF(AH58&gt;='1 Der Fonds'!$B$12,1,0)</f>
        <v>1</v>
      </c>
      <c r="D58" s="26" t="n">
        <f aca="false">IF(AND(C58=1,AM58&gt;='1 Der Fonds'!$B$12),1,0)</f>
        <v>1</v>
      </c>
      <c r="E58" s="26" t="n">
        <f aca="false">IF(AND(D58=1,AR58&gt;='1 Der Fonds'!$B$12),1,0)</f>
        <v>0</v>
      </c>
      <c r="F58" s="26" t="n">
        <f aca="false">IF(AND(E58=1,AW58&gt;='1 Der Fonds'!$B$12),1,0)</f>
        <v>0</v>
      </c>
      <c r="G58" s="26" t="n">
        <f aca="false">IF(AND(F58=1,BB58&gt;='1 Der Fonds'!$B$12),1,0)</f>
        <v>0</v>
      </c>
      <c r="H58" s="26" t="n">
        <f aca="false">IF(AND(G58=1,BG58&gt;='1 Der Fonds'!$B$12),1,0)</f>
        <v>0</v>
      </c>
      <c r="I58" s="26" t="n">
        <f aca="false">IF(AND(H58=1,BL58&gt;='1 Der Fonds'!$B$12),1,0)</f>
        <v>0</v>
      </c>
      <c r="J58" s="26" t="n">
        <f aca="false">IF(AND(I58=1,BQ58&gt;='1 Der Fonds'!$B$12),1,0)</f>
        <v>0</v>
      </c>
      <c r="K58" s="26" t="n">
        <f aca="false">IF(AND(J58=1,BV58&gt;='1 Der Fonds'!$B$12),1,0)</f>
        <v>0</v>
      </c>
      <c r="L58" s="26" t="n">
        <f aca="false">IF(AND(K58=1,CA58&gt;='1 Der Fonds'!$B$12),1,0)</f>
        <v>0</v>
      </c>
      <c r="M58" s="26" t="n">
        <f aca="false">IF(AND(L58=1,CF58&gt;='1 Der Fonds'!$B$12),1,0)</f>
        <v>0</v>
      </c>
      <c r="N58" s="26" t="n">
        <f aca="false">IF(AND(M58=1,CK58&gt;='1 Der Fonds'!$B$12),1,0)</f>
        <v>0</v>
      </c>
      <c r="O58" s="26" t="n">
        <f aca="false">IF(CP58&gt;='1 Der Fonds'!$B$12,1,0)</f>
        <v>1</v>
      </c>
      <c r="P58" s="26" t="n">
        <f aca="false">IF(AND(O58=1,CU58&gt;='1 Der Fonds'!$B$12),1,0)</f>
        <v>0</v>
      </c>
      <c r="Q58" s="26" t="n">
        <f aca="false">IF(AND(P58=1,CZ58&gt;='1 Der Fonds'!$B$12),1,0)</f>
        <v>0</v>
      </c>
      <c r="R58" s="26" t="n">
        <f aca="false">IF(AND(Q58=1,DE58&gt;='1 Der Fonds'!$B$12),1,0)</f>
        <v>0</v>
      </c>
      <c r="S58" s="26" t="n">
        <f aca="false">IF(AND(R58=1,DJ58&gt;='1 Der Fonds'!$B$12),1,0)</f>
        <v>0</v>
      </c>
      <c r="T58" s="26" t="n">
        <f aca="false">IF(AND(S58=1,DO58&gt;='1 Der Fonds'!$B$12),1,0)</f>
        <v>0</v>
      </c>
      <c r="U58" s="26" t="n">
        <f aca="false">IF(AND(T58=1,DT58&gt;='1 Der Fonds'!$B$12),1,0)</f>
        <v>0</v>
      </c>
      <c r="V58" s="26" t="n">
        <f aca="false">IF(AND(U58=1,DY58&gt;='1 Der Fonds'!$B$12),1,0)</f>
        <v>0</v>
      </c>
      <c r="W58" s="26" t="n">
        <f aca="false">IF(AND(V58=1,ED58&gt;='1 Der Fonds'!$B$12),1,0)</f>
        <v>0</v>
      </c>
      <c r="X58" s="26" t="n">
        <f aca="false">IF(AND(W58=1,EI58&gt;='1 Der Fonds'!$B$12),1,0)</f>
        <v>0</v>
      </c>
      <c r="Y58" s="26" t="n">
        <f aca="false">IF(AND(X58=1,EN58&gt;='1 Der Fonds'!$B$12),1,0)</f>
        <v>0</v>
      </c>
      <c r="Z58" s="26" t="n">
        <f aca="false">IF(AND(Y58=1,ES58&gt;='1 Der Fonds'!$B$12),1,0)</f>
        <v>0</v>
      </c>
      <c r="AD58" s="26" t="n">
        <f aca="false">$A$58+$B$58*'1 Der Fonds'!$B$19/12+$A$58*'1 Der Fonds'!$B$20/12-'1 Der Fonds'!$B$6*'1 Der Fonds'!$B$21/12-($B$58+$A$58-'1 Der Fonds'!$B$6)*'1 Der Fonds'!$B$22/12-$B$58*'1 Der Fonds'!$B$23/12</f>
        <v>49.79275</v>
      </c>
      <c r="AE58" s="26" t="n">
        <f aca="false">($B$58+AD58-'1 Der Fonds'!$B$6)/'1 Der Fonds'!$B$8</f>
        <v>10.0206063218391</v>
      </c>
      <c r="AF58" s="26" t="n">
        <f aca="false">AD58+'1 Der Fonds'!$B$26-'2 Der Rueckgabebestand'!$C$5*AE58</f>
        <v>48.7845074712644</v>
      </c>
      <c r="AG58" s="26" t="n">
        <f aca="false">'1 Der Fonds'!$B$8+'1 Der Fonds'!$B$26/AE58-'2 Der Rueckgabebestand'!$C$5</f>
        <v>86.8993830815868</v>
      </c>
      <c r="AH58" s="26" t="n">
        <f aca="false">AF58/($B$58+AF58-'1 Der Fonds'!$B$6)</f>
        <v>0.0560236281797586</v>
      </c>
      <c r="AI58" s="26" t="n">
        <f aca="false">AF58+$B$58*'1 Der Fonds'!$B$19/12+AF58*'1 Der Fonds'!$B$20/12-'1 Der Fonds'!$B$6*'1 Der Fonds'!$B$21/12-($B$58+AF58-'1 Der Fonds'!$B$6)*'1 Der Fonds'!$B$22/12-$B$58*'1 Der Fonds'!$B$23/12</f>
        <v>50.5780092909243</v>
      </c>
      <c r="AJ58" s="26" t="n">
        <f aca="false">($B$58+AI58-'1 Der Fonds'!$B$6)/AG58</f>
        <v>10.0412451544298</v>
      </c>
      <c r="AK58" s="26" t="n">
        <f aca="false">AI58+'1 Der Fonds'!$B$26-'2 Der Rueckgabebestand'!$C$6*AJ58</f>
        <v>48.5573867137094</v>
      </c>
      <c r="AL58" s="26" t="n">
        <f aca="false">AG58+'1 Der Fonds'!$B$26/AJ58-'2 Der Rueckgabebestand'!$C$6</f>
        <v>86.6981508094792</v>
      </c>
      <c r="AM58" s="26" t="n">
        <f aca="false">AK58/($B$58+AK58-'1 Der Fonds'!$B$6)</f>
        <v>0.0557773530553913</v>
      </c>
      <c r="AN58" s="26" t="n">
        <f aca="false">AK58+$B$58*'1 Der Fonds'!$B$19/12+AK58*'1 Der Fonds'!$B$20/12-'1 Der Fonds'!$B$6*'1 Der Fonds'!$B$21/12-($B$58+AK58-'1 Der Fonds'!$B$6)*'1 Der Fonds'!$B$22/12-$B$58*'1 Der Fonds'!$B$23/12</f>
        <v>50.3506708759767</v>
      </c>
      <c r="AO58" s="26" t="n">
        <f aca="false">($B$58+AN58-'1 Der Fonds'!$B$6)/AL58</f>
        <v>10.0619293806275</v>
      </c>
      <c r="AP58" s="26" t="n">
        <f aca="false">AN58+'1 Der Fonds'!$B$26-'2 Der Rueckgabebestand'!$C$7*AO58</f>
        <v>31.2144262385961</v>
      </c>
      <c r="AQ58" s="26" t="n">
        <f aca="false">AL58+'1 Der Fonds'!$B$26/AO58-'2 Der Rueckgabebestand'!$C$7</f>
        <v>84.7963043629891</v>
      </c>
      <c r="AR58" s="26" t="n">
        <f aca="false">AP58/($B$58+AP58-'1 Der Fonds'!$B$6)</f>
        <v>0.0365845035886292</v>
      </c>
      <c r="AS58" s="26" t="n">
        <f aca="false">AP58+$B$58*'1 Der Fonds'!$B$19/12+AP58*'1 Der Fonds'!$B$20/12-'1 Der Fonds'!$B$6*'1 Der Fonds'!$B$21/12-($B$58+AP58-'1 Der Fonds'!$B$6)*'1 Der Fonds'!$B$22/12-$B$58*'1 Der Fonds'!$B$23/12</f>
        <v>32.9910900637414</v>
      </c>
      <c r="AT58" s="26" t="n">
        <f aca="false">($B$58+AS58-'1 Der Fonds'!$B$6)/AQ58</f>
        <v>10.0828815180879</v>
      </c>
      <c r="AU58" s="26" t="n">
        <f aca="false">AS58+'1 Der Fonds'!$B$26-'2 Der Rueckgabebestand'!$C$8*AT58</f>
        <v>4.73415735766886</v>
      </c>
      <c r="AV58" s="26" t="n">
        <f aca="false">AQ58+'1 Der Fonds'!$B$26/AT58-'2 Der Rueckgabebestand'!$C$8</f>
        <v>81.9938383560861</v>
      </c>
      <c r="AW58" s="26" t="n">
        <f aca="false">AU58/($B$58+AU58-'1 Der Fonds'!$B$6)</f>
        <v>0.00572633574594248</v>
      </c>
      <c r="AX58" s="26" t="n">
        <f aca="false">AU58+$B$58*'1 Der Fonds'!$B$19/12+AU58*'1 Der Fonds'!$B$20/12-'1 Der Fonds'!$B$6*'1 Der Fonds'!$B$21/12-($B$58+AU58-'1 Der Fonds'!$B$6)*'1 Der Fonds'!$B$22/12-$B$58*'1 Der Fonds'!$B$23/12</f>
        <v>6.48544425846996</v>
      </c>
      <c r="AY58" s="26" t="n">
        <f aca="false">($B$58+AX58-'1 Der Fonds'!$B$6)/AV58</f>
        <v>10.1042402803549</v>
      </c>
      <c r="AZ58" s="26" t="n">
        <f aca="false">AX58+'1 Der Fonds'!$B$26-'2 Der Rueckgabebestand'!$C$9*AY58</f>
        <v>-16.7855804704527</v>
      </c>
      <c r="BA58" s="26" t="n">
        <f aca="false">AV58+'1 Der Fonds'!$B$26/AY58-'2 Der Rueckgabebestand'!$C$9</f>
        <v>79.6907434094856</v>
      </c>
      <c r="BB58" s="26" t="n">
        <f aca="false">AZ58/($B$58+AZ58-'1 Der Fonds'!$B$6)</f>
        <v>-0.0208461001980811</v>
      </c>
      <c r="BC58" s="26" t="n">
        <f aca="false">AZ58+$B$58*'1 Der Fonds'!$B$19/12+AZ58*'1 Der Fonds'!$B$20/12-'1 Der Fonds'!$B$6*'1 Der Fonds'!$B$21/12-($B$58+AZ58-'1 Der Fonds'!$B$6)*'1 Der Fonds'!$B$22/12-$B$58*'1 Der Fonds'!$B$23/12</f>
        <v>-15.0549166517369</v>
      </c>
      <c r="BD58" s="26" t="n">
        <f aca="false">($B$58+BC58-'1 Der Fonds'!$B$6)/BA58</f>
        <v>10.1259575306235</v>
      </c>
      <c r="BE58" s="26" t="n">
        <f aca="false">BC58+'1 Der Fonds'!$B$26-'2 Der Rueckgabebestand'!$C$10*BD58</f>
        <v>-26.2312571946097</v>
      </c>
      <c r="BF58" s="26" t="n">
        <f aca="false">BA58+'1 Der Fonds'!$B$26/BD58-'2 Der Rueckgabebestand'!$C$10</f>
        <v>78.5870116874165</v>
      </c>
      <c r="BG58" s="26" t="n">
        <f aca="false">BE58/($B$58+BE58-'1 Der Fonds'!$B$6)</f>
        <v>-0.0329634173643645</v>
      </c>
      <c r="BH58" s="26" t="n">
        <f aca="false">BE58+$B$58*'1 Der Fonds'!$B$19/12+BE58*'1 Der Fonds'!$B$20/12-'1 Der Fonds'!$B$6*'1 Der Fonds'!$B$21/12-($B$58+BE58-'1 Der Fonds'!$B$6)*'1 Der Fonds'!$B$22/12-$B$58*'1 Der Fonds'!$B$23/12</f>
        <v>-24.5096454827546</v>
      </c>
      <c r="BI58" s="26" t="n">
        <f aca="false">($B$58+BH58-'1 Der Fonds'!$B$6)/BF58</f>
        <v>10.1478646075677</v>
      </c>
      <c r="BJ58" s="26" t="n">
        <f aca="false">BH58+'1 Der Fonds'!$B$26-'2 Der Rueckgabebestand'!$C$11*BI58</f>
        <v>-27.5983642472952</v>
      </c>
      <c r="BK58" s="26" t="n">
        <f aca="false">BF58+'1 Der Fonds'!$B$26/BI58-'2 Der Rueckgabebestand'!$C$11</f>
        <v>78.282640385277</v>
      </c>
      <c r="BL58" s="26" t="n">
        <f aca="false">BJ58/($B$58+BJ58-'1 Der Fonds'!$B$6)</f>
        <v>-0.034741071776804</v>
      </c>
      <c r="BM58" s="26" t="n">
        <f aca="false">BJ58+$B$58*'1 Der Fonds'!$B$19/12+BJ58*'1 Der Fonds'!$B$20/12-'1 Der Fonds'!$B$6*'1 Der Fonds'!$B$21/12-($B$58+BJ58-'1 Der Fonds'!$B$6)*'1 Der Fonds'!$B$22/12-$B$58*'1 Der Fonds'!$B$23/12</f>
        <v>-25.8780626796988</v>
      </c>
      <c r="BN58" s="26" t="n">
        <f aca="false">($B$58+BM58-'1 Der Fonds'!$B$6)/BK58</f>
        <v>10.1698401255003</v>
      </c>
      <c r="BO58" s="26" t="n">
        <f aca="false">BM58+'1 Der Fonds'!$B$26-'2 Der Rueckgabebestand'!$C$12*BN58</f>
        <v>-27.962982742449</v>
      </c>
      <c r="BP58" s="26" t="n">
        <f aca="false">BK58+'1 Der Fonds'!$B$26/BN58-'2 Der Rueckgabebestand'!$C$12</f>
        <v>78.0776302733164</v>
      </c>
      <c r="BQ58" s="26" t="n">
        <f aca="false">BO58/($B$58+BO58-'1 Der Fonds'!$B$6)</f>
        <v>-0.0352162205724711</v>
      </c>
      <c r="BR58" s="26" t="n">
        <f aca="false">BO58+$B$58*'1 Der Fonds'!$B$19/12+BO58*'1 Der Fonds'!$B$20/12-'1 Der Fonds'!$B$6*'1 Der Fonds'!$B$21/12-($B$58+BO58-'1 Der Fonds'!$B$6)*'1 Der Fonds'!$B$22/12-$B$58*'1 Der Fonds'!$B$23/12</f>
        <v>-26.2430306009105</v>
      </c>
      <c r="BS58" s="26" t="n">
        <f aca="false">($B$58+BR58-'1 Der Fonds'!$B$6)/BP58</f>
        <v>10.1918688696555</v>
      </c>
      <c r="BT58" s="26" t="n">
        <f aca="false">BR58+'1 Der Fonds'!$B$26-'2 Der Rueckgabebestand'!$C$13*BS58</f>
        <v>-27.8293715922555</v>
      </c>
      <c r="BU58" s="26" t="n">
        <f aca="false">BP58+'1 Der Fonds'!$B$26/BS58-'2 Der Rueckgabebestand'!$C$13</f>
        <v>77.9219825690894</v>
      </c>
      <c r="BV58" s="26" t="n">
        <f aca="false">BT58/($B$58+BT58-'1 Der Fonds'!$B$6)</f>
        <v>-0.0350420559471601</v>
      </c>
      <c r="BW58" s="26" t="n">
        <f aca="false">BT58+$B$58*'1 Der Fonds'!$B$19/12+BT58*'1 Der Fonds'!$B$20/12-'1 Der Fonds'!$B$6*'1 Der Fonds'!$B$21/12-($B$58+BT58-'1 Der Fonds'!$B$6)*'1 Der Fonds'!$B$22/12-$B$58*'1 Der Fonds'!$B$23/12</f>
        <v>-26.1092914066981</v>
      </c>
      <c r="BX58" s="26" t="n">
        <f aca="false">($B$58+BW58-'1 Der Fonds'!$B$6)/BU58</f>
        <v>10.2139432590492</v>
      </c>
      <c r="BY58" s="26" t="n">
        <f aca="false">BW58+'1 Der Fonds'!$B$26-'2 Der Rueckgabebestand'!$C$14*BX58</f>
        <v>-27.1948687103178</v>
      </c>
      <c r="BZ58" s="26" t="n">
        <f aca="false">BU58+'1 Der Fonds'!$B$26/BX58-'2 Der Rueckgabebestand'!$C$14</f>
        <v>77.815698710242</v>
      </c>
      <c r="CA58" s="26" t="n">
        <f aca="false">BY58/($B$58+BY58-'1 Der Fonds'!$B$6)</f>
        <v>-0.0342157689221134</v>
      </c>
      <c r="CB58" s="26" t="n">
        <f aca="false">BY58+$B$58*'1 Der Fonds'!$B$19/12+BY58*'1 Der Fonds'!$B$20/12-'1 Der Fonds'!$B$6*'1 Der Fonds'!$B$21/12-($B$58+BY58-'1 Der Fonds'!$B$6)*'1 Der Fonds'!$B$22/12-$B$58*'1 Der Fonds'!$B$23/12</f>
        <v>-25.4741804594985</v>
      </c>
      <c r="CC58" s="26" t="n">
        <f aca="false">($B$58+CB58-'1 Der Fonds'!$B$6)/BZ58</f>
        <v>10.2360556127174</v>
      </c>
      <c r="CD58" s="26" t="n">
        <f aca="false">CB58+'1 Der Fonds'!$B$26-'2 Der Rueckgabebestand'!$C$15*CC58</f>
        <v>-26.5686027045855</v>
      </c>
      <c r="CE58" s="26" t="n">
        <f aca="false">BZ58+'1 Der Fonds'!$B$26/CC58-'2 Der Rueckgabebestand'!$C$15</f>
        <v>77.7087803535532</v>
      </c>
      <c r="CF58" s="26" t="n">
        <f aca="false">CD58/($B$58+CD58-'1 Der Fonds'!$B$6)</f>
        <v>-0.0334015011161524</v>
      </c>
      <c r="CG58" s="26" t="n">
        <f aca="false">CD58+$B$58*'1 Der Fonds'!$B$19/12+CD58*'1 Der Fonds'!$B$20/12-'1 Der Fonds'!$B$6*'1 Der Fonds'!$B$21/12-($B$58+CD58-'1 Der Fonds'!$B$6)*'1 Der Fonds'!$B$22/12-$B$58*'1 Der Fonds'!$B$23/12</f>
        <v>-24.8473142821774</v>
      </c>
      <c r="CH58" s="26" t="n">
        <f aca="false">($B$58+CG58-'1 Der Fonds'!$B$6)/CE58</f>
        <v>10.2582061137879</v>
      </c>
      <c r="CI58" s="26" t="n">
        <f aca="false">CG58+'1 Der Fonds'!$B$26-'2 Der Rueckgabebestand'!$C$16*CH58</f>
        <v>-26.9764173390713</v>
      </c>
      <c r="CJ58" s="26" t="n">
        <f aca="false">CE58+'1 Der Fonds'!$B$26/CH58-'2 Der Rueckgabebestand'!$C$16</f>
        <v>77.5012291469117</v>
      </c>
      <c r="CK58" s="26" t="n">
        <f aca="false">CI58/($B$58+CI58-'1 Der Fonds'!$B$6)</f>
        <v>-0.0339315938890539</v>
      </c>
      <c r="CL58" s="26" t="n">
        <f aca="false">$A$58+$B$58*'1 Der Fonds'!$B$19/12+$A$58*'1 Der Fonds'!$B$20/12-'1 Der Fonds'!$B$6*'1 Der Fonds'!$B$21/12-($B$58+$A$58-'1 Der Fonds'!$B$6)*'1 Der Fonds'!$B$22/12-$B$58*'1 Der Fonds'!$B$23/12</f>
        <v>49.79275</v>
      </c>
      <c r="CM58" s="26" t="n">
        <f aca="false">($B$58+CL58-'1 Der Fonds'!$B$6)/'1 Der Fonds'!$B$8</f>
        <v>10.0206063218391</v>
      </c>
      <c r="CN58" s="26" t="n">
        <f aca="false">CL58+0-'2 Der Rueckgabebestand'!$C$5*CM58</f>
        <v>45.7845074712644</v>
      </c>
      <c r="CO58" s="26" t="n">
        <f aca="false">'1 Der Fonds'!$B$8+0/CM58-'2 Der Rueckgabebestand'!$C$5</f>
        <v>86.6</v>
      </c>
      <c r="CP58" s="26" t="n">
        <f aca="false">CN58/($B$58+CN58-'1 Der Fonds'!$B$6)</f>
        <v>0.0527602268501901</v>
      </c>
      <c r="CQ58" s="26" t="n">
        <f aca="false">CN58+$B$58*'1 Der Fonds'!$B$19/12+CN58*'1 Der Fonds'!$B$20/12-'1 Der Fonds'!$B$6*'1 Der Fonds'!$B$21/12-($B$58+CN58-'1 Der Fonds'!$B$6)*'1 Der Fonds'!$B$22/12-$B$58*'1 Der Fonds'!$B$23/12</f>
        <v>47.5751342909243</v>
      </c>
      <c r="CR58" s="26" t="n">
        <f aca="false">($B$58+CQ58-'1 Der Fonds'!$B$6)/CO58</f>
        <v>10.0412833058998</v>
      </c>
      <c r="CS58" s="26" t="n">
        <f aca="false">CQ58+0-'2 Der Rueckgabebestand'!$C$6*CR58</f>
        <v>42.5544926379744</v>
      </c>
      <c r="CT58" s="26" t="n">
        <f aca="false">CO58+0/CR58-'2 Der Rueckgabebestand'!$C$6</f>
        <v>86.1</v>
      </c>
      <c r="CU58" s="26" t="n">
        <f aca="false">CS58/($B$58+CS58-'1 Der Fonds'!$B$6)</f>
        <v>0.0492212960551855</v>
      </c>
      <c r="CV58" s="26" t="n">
        <f aca="false">CS58+$B$58*'1 Der Fonds'!$B$19/12+CS58*'1 Der Fonds'!$B$20/12-'1 Der Fonds'!$B$6*'1 Der Fonds'!$B$21/12-($B$58+CS58-'1 Der Fonds'!$B$6)*'1 Der Fonds'!$B$22/12-$B$58*'1 Der Fonds'!$B$23/12</f>
        <v>44.3420240267525</v>
      </c>
      <c r="CW58" s="26" t="n">
        <f aca="false">($B$58+CV58-'1 Der Fonds'!$B$6)/CT58</f>
        <v>10.0620444137834</v>
      </c>
      <c r="CX58" s="26" t="n">
        <f aca="false">CV58+0-'2 Der Rueckgabebestand'!$C$7*CW58</f>
        <v>22.2055263164289</v>
      </c>
      <c r="CY58" s="26" t="n">
        <f aca="false">CT58+0/CW58-'2 Der Rueckgabebestand'!$C$7</f>
        <v>83.9</v>
      </c>
      <c r="CZ58" s="26" t="n">
        <f aca="false">CX58/($B$58+CX58-'1 Der Fonds'!$B$6)</f>
        <v>0.0263034600274646</v>
      </c>
      <c r="DA58" s="26" t="n">
        <f aca="false">CX58+$B$58*'1 Der Fonds'!$B$19/12+CX58*'1 Der Fonds'!$B$20/12-'1 Der Fonds'!$B$6*'1 Der Fonds'!$B$21/12-($B$58+CX58-'1 Der Fonds'!$B$6)*'1 Der Fonds'!$B$22/12-$B$58*'1 Der Fonds'!$B$23/12</f>
        <v>23.9735566124822</v>
      </c>
      <c r="DB58" s="26" t="n">
        <f aca="false">($B$58+DA58-'1 Der Fonds'!$B$6)/CY58</f>
        <v>10.0831174804825</v>
      </c>
      <c r="DC58" s="26" t="n">
        <f aca="false">DA58+0-'2 Der Rueckgabebestand'!$C$8*DB58</f>
        <v>-7.28410757701359</v>
      </c>
      <c r="DD58" s="26" t="n">
        <f aca="false">CY58+0/DB58-'2 Der Rueckgabebestand'!$C$8</f>
        <v>80.8</v>
      </c>
      <c r="DE58" s="26" t="n">
        <f aca="false">DC58/($B$58+DC58-'1 Der Fonds'!$B$6)</f>
        <v>-0.00894067201187209</v>
      </c>
      <c r="DF58" s="26" t="n">
        <f aca="false">DC58+$B$58*'1 Der Fonds'!$B$19/12+DC58*'1 Der Fonds'!$B$20/12-'1 Der Fonds'!$B$6*'1 Der Fonds'!$B$21/12-($B$58+DC58-'1 Der Fonds'!$B$6)*'1 Der Fonds'!$B$22/12-$B$58*'1 Der Fonds'!$B$23/12</f>
        <v>-5.54433818010822</v>
      </c>
      <c r="DG58" s="26" t="n">
        <f aca="false">($B$58+DF58-'1 Der Fonds'!$B$6)/DD58</f>
        <v>10.1046492799492</v>
      </c>
      <c r="DH58" s="26" t="n">
        <f aca="false">DF58+0-'2 Der Rueckgabebestand'!$C$9*DG58</f>
        <v>-31.816426307976</v>
      </c>
      <c r="DI58" s="26" t="n">
        <f aca="false">DD58+0/DG58-'2 Der Rueckgabebestand'!$C$9</f>
        <v>78.2</v>
      </c>
      <c r="DJ58" s="26" t="n">
        <f aca="false">DH58/($B$58+DH58-'1 Der Fonds'!$B$6)</f>
        <v>-0.0402646009955866</v>
      </c>
      <c r="DK58" s="26" t="n">
        <f aca="false">DH58+$B$58*'1 Der Fonds'!$B$19/12+DH58*'1 Der Fonds'!$B$20/12-'1 Der Fonds'!$B$6*'1 Der Fonds'!$B$21/12-($B$58+DH58-'1 Der Fonds'!$B$6)*'1 Der Fonds'!$B$22/12-$B$58*'1 Der Fonds'!$B$23/12</f>
        <v>-30.1001670498545</v>
      </c>
      <c r="DL58" s="26" t="n">
        <f aca="false">($B$58+DK58-'1 Der Fonds'!$B$6)/DI58</f>
        <v>10.1265963292857</v>
      </c>
      <c r="DM58" s="26" t="n">
        <f aca="false">DK58+0-'2 Der Rueckgabebestand'!$C$10*DL58</f>
        <v>-44.2774019108546</v>
      </c>
      <c r="DN58" s="26" t="n">
        <f aca="false">DI58+0/DL58-'2 Der Rueckgabebestand'!$C$10</f>
        <v>76.8</v>
      </c>
      <c r="DO58" s="26" t="n">
        <f aca="false">DM58/($B$58+DM58-'1 Der Fonds'!$B$6)</f>
        <v>-0.0569321272387398</v>
      </c>
      <c r="DP58" s="26" t="n">
        <f aca="false">DM58+$B$58*'1 Der Fonds'!$B$19/12+DM58*'1 Der Fonds'!$B$20/12-'1 Der Fonds'!$B$6*'1 Der Fonds'!$B$21/12-($B$58+DM58-'1 Der Fonds'!$B$6)*'1 Der Fonds'!$B$22/12-$B$58*'1 Der Fonds'!$B$23/12</f>
        <v>-42.5730844210191</v>
      </c>
      <c r="DQ58" s="26" t="n">
        <f aca="false">($B$58+DP58-'1 Der Fonds'!$B$6)/DN58</f>
        <v>10.148787963268</v>
      </c>
      <c r="DR58" s="26" t="n">
        <f aca="false">DP58+0-'2 Der Rueckgabebestand'!$C$11*DQ58</f>
        <v>-48.6623571989799</v>
      </c>
      <c r="DS58" s="26" t="n">
        <f aca="false">DN58+0/DQ58-'2 Der Rueckgabebestand'!$C$11</f>
        <v>76.2</v>
      </c>
      <c r="DT58" s="26" t="n">
        <f aca="false">DR58/($B$58+DR58-'1 Der Fonds'!$B$6)</f>
        <v>-0.0629251112395427</v>
      </c>
      <c r="DU58" s="26" t="n">
        <f aca="false">DR58+$B$58*'1 Der Fonds'!$B$19/12+DR58*'1 Der Fonds'!$B$20/12-'1 Der Fonds'!$B$6*'1 Der Fonds'!$B$21/12-($B$58+DR58-'1 Der Fonds'!$B$6)*'1 Der Fonds'!$B$22/12-$B$58*'1 Der Fonds'!$B$23/12</f>
        <v>-46.9622419579623</v>
      </c>
      <c r="DV58" s="26" t="n">
        <f aca="false">($B$58+DU58-'1 Der Fonds'!$B$6)/DS58</f>
        <v>10.1710991869034</v>
      </c>
      <c r="DW58" s="26" t="n">
        <f aca="false">DU58+0-'2 Der Rueckgabebestand'!$C$12*DV58</f>
        <v>-52.0477915514139</v>
      </c>
      <c r="DX58" s="26" t="n">
        <f aca="false">DS58+0/DV58-'2 Der Rueckgabebestand'!$C$12</f>
        <v>75.7</v>
      </c>
      <c r="DY58" s="26" t="n">
        <f aca="false">DW58/($B$58+DW58-'1 Der Fonds'!$B$6)</f>
        <v>-0.0675987301293512</v>
      </c>
      <c r="DZ58" s="26" t="n">
        <f aca="false">DW58+$B$58*'1 Der Fonds'!$B$19/12+DW58*'1 Der Fonds'!$B$20/12-'1 Der Fonds'!$B$6*'1 Der Fonds'!$B$21/12-($B$58+DW58-'1 Der Fonds'!$B$6)*'1 Der Fonds'!$B$22/12-$B$58*'1 Der Fonds'!$B$23/12</f>
        <v>-50.3509206849841</v>
      </c>
      <c r="EA58" s="26" t="n">
        <f aca="false">($B$58+DZ58-'1 Der Fonds'!$B$6)/DX58</f>
        <v>10.1935149182961</v>
      </c>
      <c r="EB58" s="26" t="n">
        <f aca="false">DZ58+0-'2 Der Rueckgabebestand'!$C$13*EA58</f>
        <v>-54.9380023982173</v>
      </c>
      <c r="EC58" s="26" t="n">
        <f aca="false">DX58+0/EA58-'2 Der Rueckgabebestand'!$C$13</f>
        <v>75.25</v>
      </c>
      <c r="ED58" s="26" t="n">
        <f aca="false">EB58/($B$58+EB58-'1 Der Fonds'!$B$6)</f>
        <v>-0.0716213325258986</v>
      </c>
      <c r="EE58" s="26" t="n">
        <f aca="false">EB58+$B$58*'1 Der Fonds'!$B$19/12+EB58*'1 Der Fonds'!$B$20/12-'1 Der Fonds'!$B$6*'1 Der Fonds'!$B$21/12-($B$58+EB58-'1 Der Fonds'!$B$6)*'1 Der Fonds'!$B$22/12-$B$58*'1 Der Fonds'!$B$23/12</f>
        <v>-53.2439013171823</v>
      </c>
      <c r="EF58" s="26" t="n">
        <f aca="false">($B$58+EE58-'1 Der Fonds'!$B$6)/EC58</f>
        <v>10.2160278894727</v>
      </c>
      <c r="EG58" s="26" t="n">
        <f aca="false">EE58+0-'2 Der Rueckgabebestand'!$C$14*EF58</f>
        <v>-57.3303124729713</v>
      </c>
      <c r="EH58" s="26" t="n">
        <f aca="false">EC58+0/EF58-'2 Der Rueckgabebestand'!$C$14</f>
        <v>74.85</v>
      </c>
      <c r="EI58" s="26" t="n">
        <f aca="false">EG58/($B$58+EG58-'1 Der Fonds'!$B$6)</f>
        <v>-0.0749739572630109</v>
      </c>
      <c r="EJ58" s="26" t="n">
        <f aca="false">EG58+$B$58*'1 Der Fonds'!$B$19/12+EG58*'1 Der Fonds'!$B$20/12-'1 Der Fonds'!$B$6*'1 Der Fonds'!$B$21/12-($B$58+EG58-'1 Der Fonds'!$B$6)*'1 Der Fonds'!$B$22/12-$B$58*'1 Der Fonds'!$B$23/12</f>
        <v>-55.6385040224246</v>
      </c>
      <c r="EK58" s="26" t="n">
        <f aca="false">($B$58+EJ58-'1 Der Fonds'!$B$6)/EH58</f>
        <v>10.2386305407826</v>
      </c>
      <c r="EL58" s="26" t="n">
        <f aca="false">EJ58+0-'2 Der Rueckgabebestand'!$C$15*EK58</f>
        <v>-59.7339562387376</v>
      </c>
      <c r="EM58" s="26" t="n">
        <f aca="false">EH58+0/EK58-'2 Der Rueckgabebestand'!$C$15</f>
        <v>74.45</v>
      </c>
      <c r="EN58" s="26" t="n">
        <f aca="false">EL58/($B$58+EL58-'1 Der Fonds'!$B$6)</f>
        <v>-0.0783636588926241</v>
      </c>
      <c r="EO58" s="26" t="n">
        <f aca="false">EL58+$B$58*'1 Der Fonds'!$B$19/12+EL58*'1 Der Fonds'!$B$20/12-'1 Der Fonds'!$B$6*'1 Der Fonds'!$B$21/12-($B$58+EL58-'1 Der Fonds'!$B$6)*'1 Der Fonds'!$B$22/12-$B$58*'1 Der Fonds'!$B$23/12</f>
        <v>-58.0444512801331</v>
      </c>
      <c r="EP58" s="26" t="n">
        <f aca="false">($B$58+EO58-'1 Der Fonds'!$B$6)/EM58</f>
        <v>10.2613236899915</v>
      </c>
      <c r="EQ58" s="26" t="n">
        <f aca="false">EO58+0-'2 Der Rueckgabebestand'!$C$16*EP58</f>
        <v>-63.1751131251288</v>
      </c>
      <c r="ER58" s="26" t="n">
        <f aca="false">EM58+0/EP58-'2 Der Rueckgabebestand'!$C$16</f>
        <v>73.95</v>
      </c>
      <c r="ES58" s="26" t="n">
        <f aca="false">EQ58/($B$58+EQ58-'1 Der Fonds'!$B$6)</f>
        <v>-0.083253876115355</v>
      </c>
      <c r="ET58" s="14" t="n">
        <f aca="false">IF(C58=1,$A$58,1000000)</f>
        <v>48</v>
      </c>
      <c r="EU58" s="14" t="n">
        <f aca="false">IF(D58=1,$A$58,1000000)</f>
        <v>48</v>
      </c>
      <c r="EV58" s="26" t="n">
        <f aca="false">IF(E58=1,$A$58,1000000)</f>
        <v>1000000</v>
      </c>
      <c r="EW58" s="26" t="n">
        <f aca="false">IF(F58=1,$A$58,1000000)</f>
        <v>1000000</v>
      </c>
      <c r="EX58" s="26" t="n">
        <f aca="false">IF(G58=1,$A$58,1000000)</f>
        <v>1000000</v>
      </c>
      <c r="EY58" s="26" t="n">
        <f aca="false">IF(H58=1,$A$58,1000000)</f>
        <v>1000000</v>
      </c>
      <c r="EZ58" s="26" t="n">
        <f aca="false">IF(I58=1,$A$58,1000000)</f>
        <v>1000000</v>
      </c>
      <c r="FA58" s="26" t="n">
        <f aca="false">IF(J58=1,$A$58,1000000)</f>
        <v>1000000</v>
      </c>
      <c r="FB58" s="26" t="n">
        <f aca="false">IF(K58=1,$A$58,1000000)</f>
        <v>1000000</v>
      </c>
      <c r="FC58" s="26" t="n">
        <f aca="false">IF(L58=1,$A$58,1000000)</f>
        <v>1000000</v>
      </c>
      <c r="FD58" s="26" t="n">
        <f aca="false">IF(M58=1,$A$58,1000000)</f>
        <v>1000000</v>
      </c>
      <c r="FE58" s="26" t="n">
        <f aca="false">IF(N58=1,$A$58,1000000)</f>
        <v>1000000</v>
      </c>
      <c r="FF58" s="14" t="n">
        <f aca="false">IF(O58=1,$A$58,1000000)</f>
        <v>48</v>
      </c>
      <c r="FG58" s="26" t="n">
        <f aca="false">IF(P58=1,$A$58,1000000)</f>
        <v>1000000</v>
      </c>
      <c r="FH58" s="26" t="n">
        <f aca="false">IF(Q58=1,$A$58,1000000)</f>
        <v>1000000</v>
      </c>
      <c r="FI58" s="26" t="n">
        <f aca="false">IF(R58=1,$A$58,1000000)</f>
        <v>1000000</v>
      </c>
      <c r="FJ58" s="26" t="n">
        <f aca="false">IF(S58=1,$A$58,1000000)</f>
        <v>1000000</v>
      </c>
      <c r="FK58" s="26" t="n">
        <f aca="false">IF(T58=1,$A$58,1000000)</f>
        <v>1000000</v>
      </c>
      <c r="FL58" s="26" t="n">
        <f aca="false">IF(U58=1,$A$58,1000000)</f>
        <v>1000000</v>
      </c>
      <c r="FM58" s="26" t="n">
        <f aca="false">IF(V58=1,$A$58,1000000)</f>
        <v>1000000</v>
      </c>
      <c r="FN58" s="26" t="n">
        <f aca="false">IF(W58=1,$A$58,1000000)</f>
        <v>1000000</v>
      </c>
      <c r="FO58" s="26" t="n">
        <f aca="false">IF(X58=1,$A$58,1000000)</f>
        <v>1000000</v>
      </c>
      <c r="FP58" s="26" t="n">
        <f aca="false">IF(Y58=1,$A$58,1000000)</f>
        <v>1000000</v>
      </c>
      <c r="FQ58" s="26" t="n">
        <f aca="false">IF(Z58=1,$A$58,1000000)</f>
        <v>1000000</v>
      </c>
    </row>
    <row r="59" customFormat="false" ht="15" hidden="false" customHeight="false" outlineLevel="0" collapsed="false">
      <c r="A59" s="14" t="n">
        <f aca="false">A58+$B$38</f>
        <v>48.5</v>
      </c>
      <c r="B59" s="14" t="n">
        <f aca="false">'1 Der Fonds'!$B$36-A59</f>
        <v>1071.5</v>
      </c>
      <c r="C59" s="26" t="n">
        <f aca="false">IF(AH59&gt;='1 Der Fonds'!$B$12,1,0)</f>
        <v>1</v>
      </c>
      <c r="D59" s="26" t="n">
        <f aca="false">IF(AND(C59=1,AM59&gt;='1 Der Fonds'!$B$12),1,0)</f>
        <v>1</v>
      </c>
      <c r="E59" s="26" t="n">
        <f aca="false">IF(AND(D59=1,AR59&gt;='1 Der Fonds'!$B$12),1,0)</f>
        <v>0</v>
      </c>
      <c r="F59" s="26" t="n">
        <f aca="false">IF(AND(E59=1,AW59&gt;='1 Der Fonds'!$B$12),1,0)</f>
        <v>0</v>
      </c>
      <c r="G59" s="26" t="n">
        <f aca="false">IF(AND(F59=1,BB59&gt;='1 Der Fonds'!$B$12),1,0)</f>
        <v>0</v>
      </c>
      <c r="H59" s="26" t="n">
        <f aca="false">IF(AND(G59=1,BG59&gt;='1 Der Fonds'!$B$12),1,0)</f>
        <v>0</v>
      </c>
      <c r="I59" s="26" t="n">
        <f aca="false">IF(AND(H59=1,BL59&gt;='1 Der Fonds'!$B$12),1,0)</f>
        <v>0</v>
      </c>
      <c r="J59" s="26" t="n">
        <f aca="false">IF(AND(I59=1,BQ59&gt;='1 Der Fonds'!$B$12),1,0)</f>
        <v>0</v>
      </c>
      <c r="K59" s="26" t="n">
        <f aca="false">IF(AND(J59=1,BV59&gt;='1 Der Fonds'!$B$12),1,0)</f>
        <v>0</v>
      </c>
      <c r="L59" s="26" t="n">
        <f aca="false">IF(AND(K59=1,CA59&gt;='1 Der Fonds'!$B$12),1,0)</f>
        <v>0</v>
      </c>
      <c r="M59" s="26" t="n">
        <f aca="false">IF(AND(L59=1,CF59&gt;='1 Der Fonds'!$B$12),1,0)</f>
        <v>0</v>
      </c>
      <c r="N59" s="26" t="n">
        <f aca="false">IF(AND(M59=1,CK59&gt;='1 Der Fonds'!$B$12),1,0)</f>
        <v>0</v>
      </c>
      <c r="O59" s="26" t="n">
        <f aca="false">IF(CP59&gt;='1 Der Fonds'!$B$12,1,0)</f>
        <v>1</v>
      </c>
      <c r="P59" s="26" t="n">
        <f aca="false">IF(AND(O59=1,CU59&gt;='1 Der Fonds'!$B$12),1,0)</f>
        <v>0</v>
      </c>
      <c r="Q59" s="26" t="n">
        <f aca="false">IF(AND(P59=1,CZ59&gt;='1 Der Fonds'!$B$12),1,0)</f>
        <v>0</v>
      </c>
      <c r="R59" s="26" t="n">
        <f aca="false">IF(AND(Q59=1,DE59&gt;='1 Der Fonds'!$B$12),1,0)</f>
        <v>0</v>
      </c>
      <c r="S59" s="26" t="n">
        <f aca="false">IF(AND(R59=1,DJ59&gt;='1 Der Fonds'!$B$12),1,0)</f>
        <v>0</v>
      </c>
      <c r="T59" s="26" t="n">
        <f aca="false">IF(AND(S59=1,DO59&gt;='1 Der Fonds'!$B$12),1,0)</f>
        <v>0</v>
      </c>
      <c r="U59" s="26" t="n">
        <f aca="false">IF(AND(T59=1,DT59&gt;='1 Der Fonds'!$B$12),1,0)</f>
        <v>0</v>
      </c>
      <c r="V59" s="26" t="n">
        <f aca="false">IF(AND(U59=1,DY59&gt;='1 Der Fonds'!$B$12),1,0)</f>
        <v>0</v>
      </c>
      <c r="W59" s="26" t="n">
        <f aca="false">IF(AND(V59=1,ED59&gt;='1 Der Fonds'!$B$12),1,0)</f>
        <v>0</v>
      </c>
      <c r="X59" s="26" t="n">
        <f aca="false">IF(AND(W59=1,EI59&gt;='1 Der Fonds'!$B$12),1,0)</f>
        <v>0</v>
      </c>
      <c r="Y59" s="26" t="n">
        <f aca="false">IF(AND(X59=1,EN59&gt;='1 Der Fonds'!$B$12),1,0)</f>
        <v>0</v>
      </c>
      <c r="Z59" s="26" t="n">
        <f aca="false">IF(AND(Y59=1,ES59&gt;='1 Der Fonds'!$B$12),1,0)</f>
        <v>0</v>
      </c>
      <c r="AD59" s="26" t="n">
        <f aca="false">$A$59+$B$59*'1 Der Fonds'!$B$19/12+$A$59*'1 Der Fonds'!$B$20/12-'1 Der Fonds'!$B$6*'1 Der Fonds'!$B$21/12-($B$59+$A$59-'1 Der Fonds'!$B$6)*'1 Der Fonds'!$B$22/12-$B$59*'1 Der Fonds'!$B$23/12</f>
        <v>50.2921666666667</v>
      </c>
      <c r="AE59" s="26" t="n">
        <f aca="false">($B$59+AD59-'1 Der Fonds'!$B$6)/'1 Der Fonds'!$B$8</f>
        <v>10.0205996168582</v>
      </c>
      <c r="AF59" s="26" t="n">
        <f aca="false">AD59+'1 Der Fonds'!$B$26-'2 Der Rueckgabebestand'!$C$5*AE59</f>
        <v>49.2839268199234</v>
      </c>
      <c r="AG59" s="26" t="n">
        <f aca="false">'1 Der Fonds'!$B$8+'1 Der Fonds'!$B$26/AE59-'2 Der Rueckgabebestand'!$C$5</f>
        <v>86.8993832819099</v>
      </c>
      <c r="AH59" s="26" t="n">
        <f aca="false">AF59/($B$59+AF59-'1 Der Fonds'!$B$6)</f>
        <v>0.0565971939788861</v>
      </c>
      <c r="AI59" s="26" t="n">
        <f aca="false">AF59+$B$59*'1 Der Fonds'!$B$19/12+AF59*'1 Der Fonds'!$B$20/12-'1 Der Fonds'!$B$6*'1 Der Fonds'!$B$21/12-($B$59+AF59-'1 Der Fonds'!$B$6)*'1 Der Fonds'!$B$22/12-$B$59*'1 Der Fonds'!$B$23/12</f>
        <v>51.0768447497925</v>
      </c>
      <c r="AJ59" s="26" t="n">
        <f aca="false">($B$59+AI59-'1 Der Fonds'!$B$6)/AG59</f>
        <v>10.0412317302537</v>
      </c>
      <c r="AK59" s="26" t="n">
        <f aca="false">AI59+'1 Der Fonds'!$B$26-'2 Der Rueckgabebestand'!$C$6*AJ59</f>
        <v>49.0562288846656</v>
      </c>
      <c r="AL59" s="26" t="n">
        <f aca="false">AG59+'1 Der Fonds'!$B$26/AJ59-'2 Der Rueckgabebestand'!$C$6</f>
        <v>86.6981514092265</v>
      </c>
      <c r="AM59" s="26" t="n">
        <f aca="false">AK59/($B$59+AK59-'1 Der Fonds'!$B$6)</f>
        <v>0.0563504426905488</v>
      </c>
      <c r="AN59" s="26" t="n">
        <f aca="false">AK59+$B$59*'1 Der Fonds'!$B$19/12+AK59*'1 Der Fonds'!$B$20/12-'1 Der Fonds'!$B$6*'1 Der Fonds'!$B$21/12-($B$59+AK59-'1 Der Fonds'!$B$6)*'1 Der Fonds'!$B$22/12-$B$59*'1 Der Fonds'!$B$23/12</f>
        <v>50.8489286040134</v>
      </c>
      <c r="AO59" s="26" t="n">
        <f aca="false">($B$59+AN59-'1 Der Fonds'!$B$6)/AL59</f>
        <v>10.0619092151852</v>
      </c>
      <c r="AP59" s="26" t="n">
        <f aca="false">AN59+'1 Der Fonds'!$B$26-'2 Der Rueckgabebestand'!$C$7*AO59</f>
        <v>31.7127283306061</v>
      </c>
      <c r="AQ59" s="26" t="n">
        <f aca="false">AL59+'1 Der Fonds'!$B$26/AO59-'2 Der Rueckgabebestand'!$C$7</f>
        <v>84.7963055602769</v>
      </c>
      <c r="AR59" s="26" t="n">
        <f aca="false">AP59/($B$59+AP59-'1 Der Fonds'!$B$6)</f>
        <v>0.0371686066998263</v>
      </c>
      <c r="AS59" s="26" t="n">
        <f aca="false">AP59+$B$59*'1 Der Fonds'!$B$19/12+AP59*'1 Der Fonds'!$B$20/12-'1 Der Fonds'!$B$6*'1 Der Fonds'!$B$21/12-($B$59+AP59-'1 Der Fonds'!$B$6)*'1 Der Fonds'!$B$22/12-$B$59*'1 Der Fonds'!$B$23/12</f>
        <v>33.4888071952562</v>
      </c>
      <c r="AT59" s="26" t="n">
        <f aca="false">($B$59+AS59-'1 Der Fonds'!$B$6)/AQ59</f>
        <v>10.0828544539301</v>
      </c>
      <c r="AU59" s="26" t="n">
        <f aca="false">AS59+'1 Der Fonds'!$B$26-'2 Der Rueckgabebestand'!$C$8*AT59</f>
        <v>5.23195838807289</v>
      </c>
      <c r="AV59" s="26" t="n">
        <f aca="false">AQ59+'1 Der Fonds'!$B$26/AT59-'2 Der Rueckgabebestand'!$C$8</f>
        <v>81.9938403520075</v>
      </c>
      <c r="AW59" s="26" t="n">
        <f aca="false">AU59/($B$59+AU59-'1 Der Fonds'!$B$6)</f>
        <v>0.00632848208538344</v>
      </c>
      <c r="AX59" s="26" t="n">
        <f aca="false">AU59+$B$59*'1 Der Fonds'!$B$19/12+AU59*'1 Der Fonds'!$B$20/12-'1 Der Fonds'!$B$6*'1 Der Fonds'!$B$21/12-($B$59+AU59-'1 Der Fonds'!$B$6)*'1 Der Fonds'!$B$22/12-$B$59*'1 Der Fonds'!$B$23/12</f>
        <v>6.98265984819479</v>
      </c>
      <c r="AY59" s="26" t="n">
        <f aca="false">($B$59+AX59-'1 Der Fonds'!$B$6)/AV59</f>
        <v>10.1042060756203</v>
      </c>
      <c r="AZ59" s="26" t="n">
        <f aca="false">AX59+'1 Der Fonds'!$B$26-'2 Der Rueckgabebestand'!$C$9*AY59</f>
        <v>-16.288275948418</v>
      </c>
      <c r="BA59" s="26" t="n">
        <f aca="false">AV59+'1 Der Fonds'!$B$26/AY59-'2 Der Rueckgabebestand'!$C$9</f>
        <v>79.6907464104893</v>
      </c>
      <c r="BB59" s="26" t="n">
        <f aca="false">AZ59/($B$59+AZ59-'1 Der Fonds'!$B$6)</f>
        <v>-0.0202285628262593</v>
      </c>
      <c r="BC59" s="26" t="n">
        <f aca="false">AZ59+$B$59*'1 Der Fonds'!$B$19/12+AZ59*'1 Der Fonds'!$B$20/12-'1 Der Fonds'!$B$6*'1 Der Fonds'!$B$21/12-($B$59+AZ59-'1 Der Fonds'!$B$6)*'1 Der Fonds'!$B$22/12-$B$59*'1 Der Fonds'!$B$23/12</f>
        <v>-14.5581980462019</v>
      </c>
      <c r="BD59" s="26" t="n">
        <f aca="false">($B$59+BC59-'1 Der Fonds'!$B$6)/BA59</f>
        <v>10.125915972693</v>
      </c>
      <c r="BE59" s="26" t="n">
        <f aca="false">BC59+'1 Der Fonds'!$B$26-'2 Der Rueckgabebestand'!$C$10*BD59</f>
        <v>-25.734480407972</v>
      </c>
      <c r="BF59" s="26" t="n">
        <f aca="false">BA59+'1 Der Fonds'!$B$26/BD59-'2 Der Rueckgabebestand'!$C$10</f>
        <v>78.5870159043395</v>
      </c>
      <c r="BG59" s="26" t="n">
        <f aca="false">BE59/($B$59+BE59-'1 Der Fonds'!$B$6)</f>
        <v>-0.0323392755458487</v>
      </c>
      <c r="BH59" s="26" t="n">
        <f aca="false">BE59+$B$59*'1 Der Fonds'!$B$19/12+BE59*'1 Der Fonds'!$B$20/12-'1 Der Fonds'!$B$6*'1 Der Fonds'!$B$21/12-($B$59+BE59-'1 Der Fonds'!$B$6)*'1 Der Fonds'!$B$22/12-$B$59*'1 Der Fonds'!$B$23/12</f>
        <v>-24.013455118363</v>
      </c>
      <c r="BI59" s="26" t="n">
        <f aca="false">($B$59+BH59-'1 Der Fonds'!$B$6)/BF59</f>
        <v>10.1478155863862</v>
      </c>
      <c r="BJ59" s="26" t="n">
        <f aca="false">BH59+'1 Der Fonds'!$B$26-'2 Der Rueckgabebestand'!$C$11*BI59</f>
        <v>-27.1021444701947</v>
      </c>
      <c r="BK59" s="26" t="n">
        <f aca="false">BF59+'1 Der Fonds'!$B$26/BI59-'2 Der Rueckgabebestand'!$C$11</f>
        <v>78.2826460302974</v>
      </c>
      <c r="BL59" s="26" t="n">
        <f aca="false">BJ59/($B$59+BJ59-'1 Der Fonds'!$B$6)</f>
        <v>-0.0341165881573529</v>
      </c>
      <c r="BM59" s="26" t="n">
        <f aca="false">BJ59+$B$59*'1 Der Fonds'!$B$19/12+BJ59*'1 Der Fonds'!$B$20/12-'1 Der Fonds'!$B$6*'1 Der Fonds'!$B$21/12-($B$59+BJ59-'1 Der Fonds'!$B$6)*'1 Der Fonds'!$B$22/12-$B$59*'1 Der Fonds'!$B$23/12</f>
        <v>-25.3824298586453</v>
      </c>
      <c r="BN59" s="26" t="n">
        <f aca="false">($B$59+BM59-'1 Der Fonds'!$B$6)/BK59</f>
        <v>10.1697836048265</v>
      </c>
      <c r="BO59" s="26" t="n">
        <f aca="false">BM59+'1 Der Fonds'!$B$26-'2 Der Rueckgabebestand'!$C$12*BN59</f>
        <v>-27.4673216610586</v>
      </c>
      <c r="BP59" s="26" t="n">
        <f aca="false">BK59+'1 Der Fonds'!$B$26/BN59-'2 Der Rueckgabebestand'!$C$12</f>
        <v>78.077637557804</v>
      </c>
      <c r="BQ59" s="26" t="n">
        <f aca="false">BO59/($B$59+BO59-'1 Der Fonds'!$B$6)</f>
        <v>-0.0345921804106579</v>
      </c>
      <c r="BR59" s="26" t="n">
        <f aca="false">BO59+$B$59*'1 Der Fonds'!$B$19/12+BO59*'1 Der Fonds'!$B$20/12-'1 Der Fonds'!$B$6*'1 Der Fonds'!$B$21/12-($B$59+BO59-'1 Der Fonds'!$B$6)*'1 Der Fonds'!$B$22/12-$B$59*'1 Der Fonds'!$B$23/12</f>
        <v>-25.7479570109838</v>
      </c>
      <c r="BS59" s="26" t="n">
        <f aca="false">($B$59+BR59-'1 Der Fonds'!$B$6)/BP59</f>
        <v>10.1918048224742</v>
      </c>
      <c r="BT59" s="26" t="n">
        <f aca="false">BR59+'1 Der Fonds'!$B$26-'2 Der Rueckgabebestand'!$C$13*BS59</f>
        <v>-27.3342691810971</v>
      </c>
      <c r="BU59" s="26" t="n">
        <f aca="false">BP59+'1 Der Fonds'!$B$26/BS59-'2 Der Rueckgabebestand'!$C$13</f>
        <v>77.9219917033411</v>
      </c>
      <c r="BV59" s="26" t="n">
        <f aca="false">BT59/($B$59+BT59-'1 Der Fonds'!$B$6)</f>
        <v>-0.0344188475029153</v>
      </c>
      <c r="BW59" s="26" t="n">
        <f aca="false">BT59+$B$59*'1 Der Fonds'!$B$19/12+BT59*'1 Der Fonds'!$B$20/12-'1 Der Fonds'!$B$6*'1 Der Fonds'!$B$21/12-($B$59+BT59-'1 Der Fonds'!$B$6)*'1 Der Fonds'!$B$22/12-$B$59*'1 Der Fonds'!$B$23/12</f>
        <v>-25.6147770223957</v>
      </c>
      <c r="BX59" s="26" t="n">
        <f aca="false">($B$59+BW59-'1 Der Fonds'!$B$6)/BU59</f>
        <v>10.2138716629272</v>
      </c>
      <c r="BY59" s="26" t="n">
        <f aca="false">BW59+'1 Der Fonds'!$B$26-'2 Der Rueckgabebestand'!$C$14*BX59</f>
        <v>-26.7003256875666</v>
      </c>
      <c r="BZ59" s="26" t="n">
        <f aca="false">BU59+'1 Der Fonds'!$B$26/BX59-'2 Der Rueckgabebestand'!$C$14</f>
        <v>77.8157099033542</v>
      </c>
      <c r="CA59" s="26" t="n">
        <f aca="false">BY59/($B$59+BY59-'1 Der Fonds'!$B$6)</f>
        <v>-0.0335937803581318</v>
      </c>
      <c r="CB59" s="26" t="n">
        <f aca="false">BY59+$B$59*'1 Der Fonds'!$B$19/12+BY59*'1 Der Fonds'!$B$20/12-'1 Der Fonds'!$B$6*'1 Der Fonds'!$B$21/12-($B$59+BY59-'1 Der Fonds'!$B$6)*'1 Der Fonds'!$B$22/12-$B$59*'1 Der Fonds'!$B$23/12</f>
        <v>-24.9802259996838</v>
      </c>
      <c r="CC59" s="26" t="n">
        <f aca="false">($B$59+CB59-'1 Der Fonds'!$B$6)/BZ59</f>
        <v>10.2359764498657</v>
      </c>
      <c r="CD59" s="26" t="n">
        <f aca="false">CB59+'1 Der Fonds'!$B$26-'2 Der Rueckgabebestand'!$C$15*CC59</f>
        <v>-26.0746165796301</v>
      </c>
      <c r="CE59" s="26" t="n">
        <f aca="false">BZ59+'1 Der Fonds'!$B$26/CC59-'2 Der Rueckgabebestand'!$C$15</f>
        <v>77.7087938132961</v>
      </c>
      <c r="CF59" s="26" t="n">
        <f aca="false">CD59/($B$59+CD59-'1 Der Fonds'!$B$6)</f>
        <v>-0.0327807197546398</v>
      </c>
      <c r="CG59" s="26" t="n">
        <f aca="false">CD59+$B$59*'1 Der Fonds'!$B$19/12+CD59*'1 Der Fonds'!$B$20/12-'1 Der Fonds'!$B$6*'1 Der Fonds'!$B$21/12-($B$59+CD59-'1 Der Fonds'!$B$6)*'1 Der Fonds'!$B$22/12-$B$59*'1 Der Fonds'!$B$23/12</f>
        <v>-24.3539172538522</v>
      </c>
      <c r="CH59" s="26" t="n">
        <f aca="false">($B$59+CG59-'1 Der Fonds'!$B$6)/CE59</f>
        <v>10.2581193662763</v>
      </c>
      <c r="CI59" s="26" t="n">
        <f aca="false">CG59+'1 Der Fonds'!$B$26-'2 Der Rueckgabebestand'!$C$16*CH59</f>
        <v>-26.4829769369904</v>
      </c>
      <c r="CJ59" s="26" t="n">
        <f aca="false">CE59+'1 Der Fonds'!$B$26/CH59-'2 Der Rueckgabebestand'!$C$16</f>
        <v>77.50124507974</v>
      </c>
      <c r="CK59" s="26" t="n">
        <f aca="false">CI59/($B$59+CI59-'1 Der Fonds'!$B$6)</f>
        <v>-0.0333112073939723</v>
      </c>
      <c r="CL59" s="26" t="n">
        <f aca="false">$A$59+$B$59*'1 Der Fonds'!$B$19/12+$A$59*'1 Der Fonds'!$B$20/12-'1 Der Fonds'!$B$6*'1 Der Fonds'!$B$21/12-($B$59+$A$59-'1 Der Fonds'!$B$6)*'1 Der Fonds'!$B$22/12-$B$59*'1 Der Fonds'!$B$23/12</f>
        <v>50.2921666666667</v>
      </c>
      <c r="CM59" s="26" t="n">
        <f aca="false">($B$59+CL59-'1 Der Fonds'!$B$6)/'1 Der Fonds'!$B$8</f>
        <v>10.0205996168582</v>
      </c>
      <c r="CN59" s="26" t="n">
        <f aca="false">CL59+0-'2 Der Rueckgabebestand'!$C$5*CM59</f>
        <v>46.2839268199234</v>
      </c>
      <c r="CO59" s="26" t="n">
        <f aca="false">'1 Der Fonds'!$B$8+0/CM59-'2 Der Rueckgabebestand'!$C$5</f>
        <v>86.6</v>
      </c>
      <c r="CP59" s="26" t="n">
        <f aca="false">CN59/($B$59+CN59-'1 Der Fonds'!$B$6)</f>
        <v>0.0533357733295836</v>
      </c>
      <c r="CQ59" s="26" t="n">
        <f aca="false">CN59+$B$59*'1 Der Fonds'!$B$19/12+CN59*'1 Der Fonds'!$B$20/12-'1 Der Fonds'!$B$6*'1 Der Fonds'!$B$21/12-($B$59+CN59-'1 Der Fonds'!$B$6)*'1 Der Fonds'!$B$22/12-$B$59*'1 Der Fonds'!$B$23/12</f>
        <v>48.0739697497925</v>
      </c>
      <c r="CR59" s="26" t="n">
        <f aca="false">($B$59+CQ59-'1 Der Fonds'!$B$6)/CO59</f>
        <v>10.0412698585426</v>
      </c>
      <c r="CS59" s="26" t="n">
        <f aca="false">CQ59+0-'2 Der Rueckgabebestand'!$C$6*CR59</f>
        <v>43.0533348205211</v>
      </c>
      <c r="CT59" s="26" t="n">
        <f aca="false">CO59+0/CR59-'2 Der Rueckgabebestand'!$C$6</f>
        <v>86.1</v>
      </c>
      <c r="CU59" s="26" t="n">
        <f aca="false">CS59/($B$59+CS59-'1 Der Fonds'!$B$6)</f>
        <v>0.0497983560834438</v>
      </c>
      <c r="CV59" s="26" t="n">
        <f aca="false">CS59+$B$59*'1 Der Fonds'!$B$19/12+CS59*'1 Der Fonds'!$B$20/12-'1 Der Fonds'!$B$6*'1 Der Fonds'!$B$21/12-($B$59+CS59-'1 Der Fonds'!$B$6)*'1 Der Fonds'!$B$22/12-$B$59*'1 Der Fonds'!$B$23/12</f>
        <v>44.8402817663908</v>
      </c>
      <c r="CW59" s="26" t="n">
        <f aca="false">($B$59+CV59-'1 Der Fonds'!$B$6)/CT59</f>
        <v>10.0620241784714</v>
      </c>
      <c r="CX59" s="26" t="n">
        <f aca="false">CV59+0-'2 Der Rueckgabebestand'!$C$7*CW59</f>
        <v>22.7038285737536</v>
      </c>
      <c r="CY59" s="26" t="n">
        <f aca="false">CT59+0/CW59-'2 Der Rueckgabebestand'!$C$7</f>
        <v>83.9</v>
      </c>
      <c r="CZ59" s="26" t="n">
        <f aca="false">CX59/($B$59+CX59-'1 Der Fonds'!$B$6)</f>
        <v>0.026893775893093</v>
      </c>
      <c r="DA59" s="26" t="n">
        <f aca="false">CX59+$B$59*'1 Der Fonds'!$B$19/12+CX59*'1 Der Fonds'!$B$20/12-'1 Der Fonds'!$B$6*'1 Der Fonds'!$B$21/12-($B$59+CX59-'1 Der Fonds'!$B$6)*'1 Der Fonds'!$B$22/12-$B$59*'1 Der Fonds'!$B$23/12</f>
        <v>24.4712739094702</v>
      </c>
      <c r="DB59" s="26" t="n">
        <f aca="false">($B$59+DA59-'1 Der Fonds'!$B$6)/CY59</f>
        <v>10.0830902730569</v>
      </c>
      <c r="DC59" s="26" t="n">
        <f aca="false">DA59+0-'2 Der Rueckgabebestand'!$C$8*DB59</f>
        <v>-6.78630593700611</v>
      </c>
      <c r="DD59" s="26" t="n">
        <f aca="false">CY59+0/DB59-'2 Der Rueckgabebestand'!$C$8</f>
        <v>80.8</v>
      </c>
      <c r="DE59" s="26" t="n">
        <f aca="false">DC59/($B$59+DC59-'1 Der Fonds'!$B$6)</f>
        <v>-0.0083296819317749</v>
      </c>
      <c r="DF59" s="26" t="n">
        <f aca="false">DC59+$B$59*'1 Der Fonds'!$B$19/12+DC59*'1 Der Fonds'!$B$20/12-'1 Der Fonds'!$B$6*'1 Der Fonds'!$B$21/12-($B$59+DC59-'1 Der Fonds'!$B$6)*'1 Der Fonds'!$B$22/12-$B$59*'1 Der Fonds'!$B$23/12</f>
        <v>-5.04712198019574</v>
      </c>
      <c r="DG59" s="26" t="n">
        <f aca="false">($B$59+DF59-'1 Der Fonds'!$B$6)/DD59</f>
        <v>10.1046148269778</v>
      </c>
      <c r="DH59" s="26" t="n">
        <f aca="false">DF59+0-'2 Der Rueckgabebestand'!$C$9*DG59</f>
        <v>-31.319120530338</v>
      </c>
      <c r="DI59" s="26" t="n">
        <f aca="false">DD59+0/DG59-'2 Der Rueckgabebestand'!$C$9</f>
        <v>78.2</v>
      </c>
      <c r="DJ59" s="26" t="n">
        <f aca="false">DH59/($B$59+DH59-'1 Der Fonds'!$B$6)</f>
        <v>-0.0396353813969254</v>
      </c>
      <c r="DK59" s="26" t="n">
        <f aca="false">DH59+$B$59*'1 Der Fonds'!$B$19/12+DH59*'1 Der Fonds'!$B$20/12-'1 Der Fonds'!$B$6*'1 Der Fonds'!$B$21/12-($B$59+DH59-'1 Der Fonds'!$B$6)*'1 Der Fonds'!$B$22/12-$B$59*'1 Der Fonds'!$B$23/12</f>
        <v>-29.6034471875129</v>
      </c>
      <c r="DL59" s="26" t="n">
        <f aca="false">($B$59+DK59-'1 Der Fonds'!$B$6)/DI59</f>
        <v>10.1265543837914</v>
      </c>
      <c r="DM59" s="26" t="n">
        <f aca="false">DK59+0-'2 Der Rueckgabebestand'!$C$10*DL59</f>
        <v>-43.7806233248208</v>
      </c>
      <c r="DN59" s="26" t="n">
        <f aca="false">DI59+0/DL59-'2 Der Rueckgabebestand'!$C$10</f>
        <v>76.8</v>
      </c>
      <c r="DO59" s="26" t="n">
        <f aca="false">DM59/($B$59+DM59-'1 Der Fonds'!$B$6)</f>
        <v>-0.05629359977115</v>
      </c>
      <c r="DP59" s="26" t="n">
        <f aca="false">DM59+$B$59*'1 Der Fonds'!$B$19/12+DM59*'1 Der Fonds'!$B$20/12-'1 Der Fonds'!$B$6*'1 Der Fonds'!$B$21/12-($B$59+DM59-'1 Der Fonds'!$B$6)*'1 Der Fonds'!$B$22/12-$B$59*'1 Der Fonds'!$B$23/12</f>
        <v>-42.0768922555071</v>
      </c>
      <c r="DQ59" s="26" t="n">
        <f aca="false">($B$59+DP59-'1 Der Fonds'!$B$6)/DN59</f>
        <v>10.1487383820898</v>
      </c>
      <c r="DR59" s="26" t="n">
        <f aca="false">DP59+0-'2 Der Rueckgabebestand'!$C$11*DQ59</f>
        <v>-48.166135284761</v>
      </c>
      <c r="DS59" s="26" t="n">
        <f aca="false">DN59+0/DQ59-'2 Der Rueckgabebestand'!$C$11</f>
        <v>76.2</v>
      </c>
      <c r="DT59" s="26" t="n">
        <f aca="false">DR59/($B$59+DR59-'1 Der Fonds'!$B$6)</f>
        <v>-0.0622837528297004</v>
      </c>
      <c r="DU59" s="26" t="n">
        <f aca="false">DR59+$B$59*'1 Der Fonds'!$B$19/12+DR59*'1 Der Fonds'!$B$20/12-'1 Der Fonds'!$B$6*'1 Der Fonds'!$B$21/12-($B$59+DR59-'1 Der Fonds'!$B$6)*'1 Der Fonds'!$B$22/12-$B$59*'1 Der Fonds'!$B$23/12</f>
        <v>-46.4666069977422</v>
      </c>
      <c r="DV59" s="26" t="n">
        <f aca="false">($B$59+DU59-'1 Der Fonds'!$B$6)/DS59</f>
        <v>10.1710419029168</v>
      </c>
      <c r="DW59" s="26" t="n">
        <f aca="false">DU59+0-'2 Der Rueckgabebestand'!$C$12*DV59</f>
        <v>-51.5521279492006</v>
      </c>
      <c r="DX59" s="26" t="n">
        <f aca="false">DS59+0/DV59-'2 Der Rueckgabebestand'!$C$12</f>
        <v>75.7</v>
      </c>
      <c r="DY59" s="26" t="n">
        <f aca="false">DW59/($B$59+DW59-'1 Der Fonds'!$B$6)</f>
        <v>-0.0669553483041502</v>
      </c>
      <c r="DZ59" s="26" t="n">
        <f aca="false">DW59+$B$59*'1 Der Fonds'!$B$19/12+DW59*'1 Der Fonds'!$B$20/12-'1 Der Fonds'!$B$6*'1 Der Fonds'!$B$21/12-($B$59+DW59-'1 Der Fonds'!$B$6)*'1 Der Fonds'!$B$22/12-$B$59*'1 Der Fonds'!$B$23/12</f>
        <v>-49.8558445718186</v>
      </c>
      <c r="EA59" s="26" t="n">
        <f aca="false">($B$59+DZ59-'1 Der Fonds'!$B$6)/DX59</f>
        <v>10.1934498735559</v>
      </c>
      <c r="EB59" s="26" t="n">
        <f aca="false">DZ59+0-'2 Der Rueckgabebestand'!$C$13*EA59</f>
        <v>-54.4428970149187</v>
      </c>
      <c r="EC59" s="26" t="n">
        <f aca="false">DX59+0/EA59-'2 Der Rueckgabebestand'!$C$13</f>
        <v>75.25</v>
      </c>
      <c r="ED59" s="26" t="n">
        <f aca="false">EB59/($B$59+EB59-'1 Der Fonds'!$B$6)</f>
        <v>-0.0709763286240993</v>
      </c>
      <c r="EE59" s="26" t="n">
        <f aca="false">EB59+$B$59*'1 Der Fonds'!$B$19/12+EB59*'1 Der Fonds'!$B$20/12-'1 Der Fonds'!$B$6*'1 Der Fonds'!$B$21/12-($B$59+EB59-'1 Der Fonds'!$B$6)*'1 Der Fonds'!$B$22/12-$B$59*'1 Der Fonds'!$B$23/12</f>
        <v>-52.7493839578914</v>
      </c>
      <c r="EF59" s="26" t="n">
        <f aca="false">($B$59+EE59-'1 Der Fonds'!$B$6)/EC59</f>
        <v>10.2159550304599</v>
      </c>
      <c r="EG59" s="26" t="n">
        <f aca="false">EE59+0-'2 Der Rueckgabebestand'!$C$14*EF59</f>
        <v>-56.8357659700753</v>
      </c>
      <c r="EH59" s="26" t="n">
        <f aca="false">EC59+0/EF59-'2 Der Rueckgabebestand'!$C$14</f>
        <v>74.85</v>
      </c>
      <c r="EI59" s="26" t="n">
        <f aca="false">EG59/($B$59+EG59-'1 Der Fonds'!$B$6)</f>
        <v>-0.074327742086929</v>
      </c>
      <c r="EJ59" s="26" t="n">
        <f aca="false">EG59+$B$59*'1 Der Fonds'!$B$19/12+EG59*'1 Der Fonds'!$B$20/12-'1 Der Fonds'!$B$6*'1 Der Fonds'!$B$21/12-($B$59+EG59-'1 Der Fonds'!$B$6)*'1 Der Fonds'!$B$22/12-$B$59*'1 Der Fonds'!$B$23/12</f>
        <v>-55.14454607913</v>
      </c>
      <c r="EK59" s="26" t="n">
        <f aca="false">($B$59+EJ59-'1 Der Fonds'!$B$6)/EH59</f>
        <v>10.2385498185821</v>
      </c>
      <c r="EL59" s="26" t="n">
        <f aca="false">EJ59+0-'2 Der Rueckgabebestand'!$C$15*EK59</f>
        <v>-59.2399660065628</v>
      </c>
      <c r="EM59" s="26" t="n">
        <f aca="false">EH59+0/EK59-'2 Der Rueckgabebestand'!$C$15</f>
        <v>74.45</v>
      </c>
      <c r="EN59" s="26" t="n">
        <f aca="false">EL59/($B$59+EL59-'1 Der Fonds'!$B$6)</f>
        <v>-0.0777162167301465</v>
      </c>
      <c r="EO59" s="26" t="n">
        <f aca="false">EL59+$B$59*'1 Der Fonds'!$B$19/12+EL59*'1 Der Fonds'!$B$20/12-'1 Der Fonds'!$B$6*'1 Der Fonds'!$B$21/12-($B$59+EL59-'1 Der Fonds'!$B$6)*'1 Der Fonds'!$B$22/12-$B$59*'1 Der Fonds'!$B$23/12</f>
        <v>-57.5510501406525</v>
      </c>
      <c r="EP59" s="26" t="n">
        <f aca="false">($B$59+EO59-'1 Der Fonds'!$B$6)/EM59</f>
        <v>10.2612350551961</v>
      </c>
      <c r="EQ59" s="26" t="n">
        <f aca="false">EO59+0-'2 Der Rueckgabebestand'!$C$16*EP59</f>
        <v>-62.6816676682505</v>
      </c>
      <c r="ER59" s="26" t="n">
        <f aca="false">EM59+0/EP59-'2 Der Rueckgabebestand'!$C$16</f>
        <v>73.95</v>
      </c>
      <c r="ES59" s="26" t="n">
        <f aca="false">EQ59/($B$59+EQ59-'1 Der Fonds'!$B$6)</f>
        <v>-0.0826043138357476</v>
      </c>
      <c r="ET59" s="14" t="n">
        <f aca="false">IF(C59=1,$A$59,1000000)</f>
        <v>48.5</v>
      </c>
      <c r="EU59" s="14" t="n">
        <f aca="false">IF(D59=1,$A$59,1000000)</f>
        <v>48.5</v>
      </c>
      <c r="EV59" s="26" t="n">
        <f aca="false">IF(E59=1,$A$59,1000000)</f>
        <v>1000000</v>
      </c>
      <c r="EW59" s="26" t="n">
        <f aca="false">IF(F59=1,$A$59,1000000)</f>
        <v>1000000</v>
      </c>
      <c r="EX59" s="26" t="n">
        <f aca="false">IF(G59=1,$A$59,1000000)</f>
        <v>1000000</v>
      </c>
      <c r="EY59" s="26" t="n">
        <f aca="false">IF(H59=1,$A$59,1000000)</f>
        <v>1000000</v>
      </c>
      <c r="EZ59" s="26" t="n">
        <f aca="false">IF(I59=1,$A$59,1000000)</f>
        <v>1000000</v>
      </c>
      <c r="FA59" s="26" t="n">
        <f aca="false">IF(J59=1,$A$59,1000000)</f>
        <v>1000000</v>
      </c>
      <c r="FB59" s="26" t="n">
        <f aca="false">IF(K59=1,$A$59,1000000)</f>
        <v>1000000</v>
      </c>
      <c r="FC59" s="26" t="n">
        <f aca="false">IF(L59=1,$A$59,1000000)</f>
        <v>1000000</v>
      </c>
      <c r="FD59" s="26" t="n">
        <f aca="false">IF(M59=1,$A$59,1000000)</f>
        <v>1000000</v>
      </c>
      <c r="FE59" s="26" t="n">
        <f aca="false">IF(N59=1,$A$59,1000000)</f>
        <v>1000000</v>
      </c>
      <c r="FF59" s="14" t="n">
        <f aca="false">IF(O59=1,$A$59,1000000)</f>
        <v>48.5</v>
      </c>
      <c r="FG59" s="26" t="n">
        <f aca="false">IF(P59=1,$A$59,1000000)</f>
        <v>1000000</v>
      </c>
      <c r="FH59" s="26" t="n">
        <f aca="false">IF(Q59=1,$A$59,1000000)</f>
        <v>1000000</v>
      </c>
      <c r="FI59" s="26" t="n">
        <f aca="false">IF(R59=1,$A$59,1000000)</f>
        <v>1000000</v>
      </c>
      <c r="FJ59" s="26" t="n">
        <f aca="false">IF(S59=1,$A$59,1000000)</f>
        <v>1000000</v>
      </c>
      <c r="FK59" s="26" t="n">
        <f aca="false">IF(T59=1,$A$59,1000000)</f>
        <v>1000000</v>
      </c>
      <c r="FL59" s="26" t="n">
        <f aca="false">IF(U59=1,$A$59,1000000)</f>
        <v>1000000</v>
      </c>
      <c r="FM59" s="26" t="n">
        <f aca="false">IF(V59=1,$A$59,1000000)</f>
        <v>1000000</v>
      </c>
      <c r="FN59" s="26" t="n">
        <f aca="false">IF(W59=1,$A$59,1000000)</f>
        <v>1000000</v>
      </c>
      <c r="FO59" s="26" t="n">
        <f aca="false">IF(X59=1,$A$59,1000000)</f>
        <v>1000000</v>
      </c>
      <c r="FP59" s="26" t="n">
        <f aca="false">IF(Y59=1,$A$59,1000000)</f>
        <v>1000000</v>
      </c>
      <c r="FQ59" s="26" t="n">
        <f aca="false">IF(Z59=1,$A$59,1000000)</f>
        <v>1000000</v>
      </c>
    </row>
    <row r="60" customFormat="false" ht="15" hidden="false" customHeight="false" outlineLevel="0" collapsed="false">
      <c r="A60" s="14" t="n">
        <f aca="false">A59+$B$38</f>
        <v>49</v>
      </c>
      <c r="B60" s="14" t="n">
        <f aca="false">'1 Der Fonds'!$B$36-A60</f>
        <v>1071</v>
      </c>
      <c r="C60" s="26" t="n">
        <f aca="false">IF(AH60&gt;='1 Der Fonds'!$B$12,1,0)</f>
        <v>1</v>
      </c>
      <c r="D60" s="26" t="n">
        <f aca="false">IF(AND(C60=1,AM60&gt;='1 Der Fonds'!$B$12),1,0)</f>
        <v>1</v>
      </c>
      <c r="E60" s="26" t="n">
        <f aca="false">IF(AND(D60=1,AR60&gt;='1 Der Fonds'!$B$12),1,0)</f>
        <v>0</v>
      </c>
      <c r="F60" s="26" t="n">
        <f aca="false">IF(AND(E60=1,AW60&gt;='1 Der Fonds'!$B$12),1,0)</f>
        <v>0</v>
      </c>
      <c r="G60" s="26" t="n">
        <f aca="false">IF(AND(F60=1,BB60&gt;='1 Der Fonds'!$B$12),1,0)</f>
        <v>0</v>
      </c>
      <c r="H60" s="26" t="n">
        <f aca="false">IF(AND(G60=1,BG60&gt;='1 Der Fonds'!$B$12),1,0)</f>
        <v>0</v>
      </c>
      <c r="I60" s="26" t="n">
        <f aca="false">IF(AND(H60=1,BL60&gt;='1 Der Fonds'!$B$12),1,0)</f>
        <v>0</v>
      </c>
      <c r="J60" s="26" t="n">
        <f aca="false">IF(AND(I60=1,BQ60&gt;='1 Der Fonds'!$B$12),1,0)</f>
        <v>0</v>
      </c>
      <c r="K60" s="26" t="n">
        <f aca="false">IF(AND(J60=1,BV60&gt;='1 Der Fonds'!$B$12),1,0)</f>
        <v>0</v>
      </c>
      <c r="L60" s="26" t="n">
        <f aca="false">IF(AND(K60=1,CA60&gt;='1 Der Fonds'!$B$12),1,0)</f>
        <v>0</v>
      </c>
      <c r="M60" s="26" t="n">
        <f aca="false">IF(AND(L60=1,CF60&gt;='1 Der Fonds'!$B$12),1,0)</f>
        <v>0</v>
      </c>
      <c r="N60" s="26" t="n">
        <f aca="false">IF(AND(M60=1,CK60&gt;='1 Der Fonds'!$B$12),1,0)</f>
        <v>0</v>
      </c>
      <c r="O60" s="26" t="n">
        <f aca="false">IF(CP60&gt;='1 Der Fonds'!$B$12,1,0)</f>
        <v>1</v>
      </c>
      <c r="P60" s="26" t="n">
        <f aca="false">IF(AND(O60=1,CU60&gt;='1 Der Fonds'!$B$12),1,0)</f>
        <v>1</v>
      </c>
      <c r="Q60" s="26" t="n">
        <f aca="false">IF(AND(P60=1,CZ60&gt;='1 Der Fonds'!$B$12),1,0)</f>
        <v>0</v>
      </c>
      <c r="R60" s="26" t="n">
        <f aca="false">IF(AND(Q60=1,DE60&gt;='1 Der Fonds'!$B$12),1,0)</f>
        <v>0</v>
      </c>
      <c r="S60" s="26" t="n">
        <f aca="false">IF(AND(R60=1,DJ60&gt;='1 Der Fonds'!$B$12),1,0)</f>
        <v>0</v>
      </c>
      <c r="T60" s="26" t="n">
        <f aca="false">IF(AND(S60=1,DO60&gt;='1 Der Fonds'!$B$12),1,0)</f>
        <v>0</v>
      </c>
      <c r="U60" s="26" t="n">
        <f aca="false">IF(AND(T60=1,DT60&gt;='1 Der Fonds'!$B$12),1,0)</f>
        <v>0</v>
      </c>
      <c r="V60" s="26" t="n">
        <f aca="false">IF(AND(U60=1,DY60&gt;='1 Der Fonds'!$B$12),1,0)</f>
        <v>0</v>
      </c>
      <c r="W60" s="26" t="n">
        <f aca="false">IF(AND(V60=1,ED60&gt;='1 Der Fonds'!$B$12),1,0)</f>
        <v>0</v>
      </c>
      <c r="X60" s="26" t="n">
        <f aca="false">IF(AND(W60=1,EI60&gt;='1 Der Fonds'!$B$12),1,0)</f>
        <v>0</v>
      </c>
      <c r="Y60" s="26" t="n">
        <f aca="false">IF(AND(X60=1,EN60&gt;='1 Der Fonds'!$B$12),1,0)</f>
        <v>0</v>
      </c>
      <c r="Z60" s="26" t="n">
        <f aca="false">IF(AND(Y60=1,ES60&gt;='1 Der Fonds'!$B$12),1,0)</f>
        <v>0</v>
      </c>
      <c r="AD60" s="26" t="n">
        <f aca="false">$A$60+$B$60*'1 Der Fonds'!$B$19/12+$A$60*'1 Der Fonds'!$B$20/12-'1 Der Fonds'!$B$6*'1 Der Fonds'!$B$21/12-($B$60+$A$60-'1 Der Fonds'!$B$6)*'1 Der Fonds'!$B$22/12-$B$60*'1 Der Fonds'!$B$23/12</f>
        <v>50.7915833333333</v>
      </c>
      <c r="AE60" s="26" t="n">
        <f aca="false">($B$60+AD60-'1 Der Fonds'!$B$6)/'1 Der Fonds'!$B$8</f>
        <v>10.0205929118774</v>
      </c>
      <c r="AF60" s="26" t="n">
        <f aca="false">AD60+'1 Der Fonds'!$B$26-'2 Der Rueckgabebestand'!$C$5*AE60</f>
        <v>49.7833461685824</v>
      </c>
      <c r="AG60" s="26" t="n">
        <f aca="false">'1 Der Fonds'!$B$8+'1 Der Fonds'!$B$26/AE60-'2 Der Rueckgabebestand'!$C$5</f>
        <v>86.8993834822333</v>
      </c>
      <c r="AH60" s="26" t="n">
        <f aca="false">AF60/($B$60+AF60-'1 Der Fonds'!$B$6)</f>
        <v>0.0571707605429381</v>
      </c>
      <c r="AI60" s="26" t="n">
        <f aca="false">AF60+$B$60*'1 Der Fonds'!$B$19/12+AF60*'1 Der Fonds'!$B$20/12-'1 Der Fonds'!$B$6*'1 Der Fonds'!$B$21/12-($B$60+AF60-'1 Der Fonds'!$B$6)*'1 Der Fonds'!$B$22/12-$B$60*'1 Der Fonds'!$B$23/12</f>
        <v>51.5756802086606</v>
      </c>
      <c r="AJ60" s="26" t="n">
        <f aca="false">($B$60+AI60-'1 Der Fonds'!$B$6)/AG60</f>
        <v>10.0412183060776</v>
      </c>
      <c r="AK60" s="26" t="n">
        <f aca="false">AI60+'1 Der Fonds'!$B$26-'2 Der Rueckgabebestand'!$C$6*AJ60</f>
        <v>49.5550710556218</v>
      </c>
      <c r="AL60" s="26" t="n">
        <f aca="false">AG60+'1 Der Fonds'!$B$26/AJ60-'2 Der Rueckgabebestand'!$C$6</f>
        <v>86.6981520089751</v>
      </c>
      <c r="AM60" s="26" t="n">
        <f aca="false">AK60/($B$60+AK60-'1 Der Fonds'!$B$6)</f>
        <v>0.0569235338501125</v>
      </c>
      <c r="AN60" s="26" t="n">
        <f aca="false">AK60+$B$60*'1 Der Fonds'!$B$19/12+AK60*'1 Der Fonds'!$B$20/12-'1 Der Fonds'!$B$6*'1 Der Fonds'!$B$21/12-($B$60+AK60-'1 Der Fonds'!$B$6)*'1 Der Fonds'!$B$22/12-$B$60*'1 Der Fonds'!$B$23/12</f>
        <v>51.3471863320501</v>
      </c>
      <c r="AO60" s="26" t="n">
        <f aca="false">($B$60+AN60-'1 Der Fonds'!$B$6)/AL60</f>
        <v>10.0618890497429</v>
      </c>
      <c r="AP60" s="26" t="n">
        <f aca="false">AN60+'1 Der Fonds'!$B$26-'2 Der Rueckgabebestand'!$C$7*AO60</f>
        <v>32.2110304226158</v>
      </c>
      <c r="AQ60" s="26" t="n">
        <f aca="false">AL60+'1 Der Fonds'!$B$26/AO60-'2 Der Rueckgabebestand'!$C$7</f>
        <v>84.7963067575684</v>
      </c>
      <c r="AR60" s="26" t="n">
        <f aca="false">AP60/($B$60+AP60-'1 Der Fonds'!$B$6)</f>
        <v>0.0377527121357783</v>
      </c>
      <c r="AS60" s="26" t="n">
        <f aca="false">AP60+$B$60*'1 Der Fonds'!$B$19/12+AP60*'1 Der Fonds'!$B$20/12-'1 Der Fonds'!$B$6*'1 Der Fonds'!$B$21/12-($B$60+AP60-'1 Der Fonds'!$B$6)*'1 Der Fonds'!$B$22/12-$B$60*'1 Der Fonds'!$B$23/12</f>
        <v>33.9865243267708</v>
      </c>
      <c r="AT60" s="26" t="n">
        <f aca="false">($B$60+AS60-'1 Der Fonds'!$B$6)/AQ60</f>
        <v>10.0828273897726</v>
      </c>
      <c r="AU60" s="26" t="n">
        <f aca="false">AS60+'1 Der Fonds'!$B$26-'2 Der Rueckgabebestand'!$C$8*AT60</f>
        <v>5.72975941847568</v>
      </c>
      <c r="AV60" s="26" t="n">
        <f aca="false">AQ60+'1 Der Fonds'!$B$26/AT60-'2 Der Rueckgabebestand'!$C$8</f>
        <v>81.993842347937</v>
      </c>
      <c r="AW60" s="26" t="n">
        <f aca="false">AU60/($B$60+AU60-'1 Der Fonds'!$B$6)</f>
        <v>0.00693063162804979</v>
      </c>
      <c r="AX60" s="26" t="n">
        <f aca="false">AU60+$B$60*'1 Der Fonds'!$B$19/12+AU60*'1 Der Fonds'!$B$20/12-'1 Der Fonds'!$B$6*'1 Der Fonds'!$B$21/12-($B$60+AU60-'1 Der Fonds'!$B$6)*'1 Der Fonds'!$B$22/12-$B$60*'1 Der Fonds'!$B$23/12</f>
        <v>7.47987543791839</v>
      </c>
      <c r="AY60" s="26" t="n">
        <f aca="false">($B$60+AX60-'1 Der Fonds'!$B$6)/AV60</f>
        <v>10.1041718708864</v>
      </c>
      <c r="AZ60" s="26" t="n">
        <f aca="false">AX60+'1 Der Fonds'!$B$26-'2 Der Rueckgabebestand'!$C$9*AY60</f>
        <v>-15.7909714263862</v>
      </c>
      <c r="BA60" s="26" t="n">
        <f aca="false">AV60+'1 Der Fonds'!$B$26/AY60-'2 Der Rueckgabebestand'!$C$9</f>
        <v>79.6907494115078</v>
      </c>
      <c r="BB60" s="26" t="n">
        <f aca="false">AZ60/($B$60+AZ60-'1 Der Fonds'!$B$6)</f>
        <v>-0.019611021319966</v>
      </c>
      <c r="BC60" s="26" t="n">
        <f aca="false">AZ60+$B$60*'1 Der Fonds'!$B$19/12+AZ60*'1 Der Fonds'!$B$20/12-'1 Der Fonds'!$B$6*'1 Der Fonds'!$B$21/12-($B$60+AZ60-'1 Der Fonds'!$B$6)*'1 Der Fonds'!$B$22/12-$B$60*'1 Der Fonds'!$B$23/12</f>
        <v>-14.0614794406699</v>
      </c>
      <c r="BD60" s="26" t="n">
        <f aca="false">($B$60+BC60-'1 Der Fonds'!$B$6)/BA60</f>
        <v>10.1258744147637</v>
      </c>
      <c r="BE60" s="26" t="n">
        <f aca="false">BC60+'1 Der Fonds'!$B$26-'2 Der Rueckgabebestand'!$C$10*BD60</f>
        <v>-25.237703621339</v>
      </c>
      <c r="BF60" s="26" t="n">
        <f aca="false">BA60+'1 Der Fonds'!$B$26/BD60-'2 Der Rueckgabebestand'!$C$10</f>
        <v>78.5870201212873</v>
      </c>
      <c r="BG60" s="26" t="n">
        <f aca="false">BE60/($B$60+BE60-'1 Der Fonds'!$B$6)</f>
        <v>-0.0317151286712002</v>
      </c>
      <c r="BH60" s="26" t="n">
        <f aca="false">BE60+$B$60*'1 Der Fonds'!$B$19/12+BE60*'1 Der Fonds'!$B$20/12-'1 Der Fonds'!$B$6*'1 Der Fonds'!$B$21/12-($B$60+BE60-'1 Der Fonds'!$B$6)*'1 Der Fonds'!$B$22/12-$B$60*'1 Der Fonds'!$B$23/12</f>
        <v>-23.5172647539761</v>
      </c>
      <c r="BI60" s="26" t="n">
        <f aca="false">($B$60+BH60-'1 Der Fonds'!$B$6)/BF60</f>
        <v>10.1477665652067</v>
      </c>
      <c r="BJ60" s="26" t="n">
        <f aca="false">BH60+'1 Der Fonds'!$B$26-'2 Der Rueckgabebestand'!$C$11*BI60</f>
        <v>-26.6059246931001</v>
      </c>
      <c r="BK60" s="26" t="n">
        <f aca="false">BF60+'1 Der Fonds'!$B$26/BI60-'2 Der Rueckgabebestand'!$C$11</f>
        <v>78.2826516753562</v>
      </c>
      <c r="BL60" s="26" t="n">
        <f aca="false">BJ60/($B$60+BJ60-'1 Der Fonds'!$B$6)</f>
        <v>-0.0334920985945438</v>
      </c>
      <c r="BM60" s="26" t="n">
        <f aca="false">BJ60+$B$60*'1 Der Fonds'!$B$19/12+BJ60*'1 Der Fonds'!$B$20/12-'1 Der Fonds'!$B$6*'1 Der Fonds'!$B$21/12-($B$60+BJ60-'1 Der Fonds'!$B$6)*'1 Der Fonds'!$B$22/12-$B$60*'1 Der Fonds'!$B$23/12</f>
        <v>-24.8867970375977</v>
      </c>
      <c r="BN60" s="26" t="n">
        <f aca="false">($B$60+BM60-'1 Der Fonds'!$B$6)/BK60</f>
        <v>10.1697270841558</v>
      </c>
      <c r="BO60" s="26" t="n">
        <f aca="false">BM60+'1 Der Fonds'!$B$26-'2 Der Rueckgabebestand'!$C$12*BN60</f>
        <v>-26.9716605796756</v>
      </c>
      <c r="BP60" s="26" t="n">
        <f aca="false">BK60+'1 Der Fonds'!$B$26/BN60-'2 Der Rueckgabebestand'!$C$12</f>
        <v>78.0776448423482</v>
      </c>
      <c r="BQ60" s="26" t="n">
        <f aca="false">BO60/($B$60+BO60-'1 Der Fonds'!$B$6)</f>
        <v>-0.0339681334287968</v>
      </c>
      <c r="BR60" s="26" t="n">
        <f aca="false">BO60+$B$60*'1 Der Fonds'!$B$19/12+BO60*'1 Der Fonds'!$B$20/12-'1 Der Fonds'!$B$6*'1 Der Fonds'!$B$21/12-($B$60+BO60-'1 Der Fonds'!$B$6)*'1 Der Fonds'!$B$22/12-$B$60*'1 Der Fonds'!$B$23/12</f>
        <v>-25.2528834210644</v>
      </c>
      <c r="BS60" s="26" t="n">
        <f aca="false">($B$60+BR60-'1 Der Fonds'!$B$6)/BP60</f>
        <v>10.1917407752972</v>
      </c>
      <c r="BT60" s="26" t="n">
        <f aca="false">BR60+'1 Der Fonds'!$B$26-'2 Der Rueckgabebestand'!$C$13*BS60</f>
        <v>-26.8391667699482</v>
      </c>
      <c r="BU60" s="26" t="n">
        <f aca="false">BP60+'1 Der Fonds'!$B$26/BS60-'2 Der Rueckgabebestand'!$C$13</f>
        <v>77.9220008376725</v>
      </c>
      <c r="BV60" s="26" t="n">
        <f aca="false">BT60/($B$60+BT60-'1 Der Fonds'!$B$6)</f>
        <v>-0.0337956313720314</v>
      </c>
      <c r="BW60" s="26" t="n">
        <f aca="false">BT60+$B$60*'1 Der Fonds'!$B$19/12+BT60*'1 Der Fonds'!$B$20/12-'1 Der Fonds'!$B$6*'1 Der Fonds'!$B$21/12-($B$60+BT60-'1 Der Fonds'!$B$6)*'1 Der Fonds'!$B$22/12-$B$60*'1 Der Fonds'!$B$23/12</f>
        <v>-25.1202626381027</v>
      </c>
      <c r="BX60" s="26" t="n">
        <f aca="false">($B$60+BW60-'1 Der Fonds'!$B$6)/BU60</f>
        <v>10.2138000668114</v>
      </c>
      <c r="BY60" s="26" t="n">
        <f aca="false">BW60+'1 Der Fonds'!$B$26-'2 Der Rueckgabebestand'!$C$14*BX60</f>
        <v>-26.2057826648273</v>
      </c>
      <c r="BZ60" s="26" t="n">
        <f aca="false">BU60+'1 Der Fonds'!$B$26/BX60-'2 Der Rueckgabebestand'!$C$14</f>
        <v>77.8157210965748</v>
      </c>
      <c r="CA60" s="26" t="n">
        <f aca="false">BY60/($B$60+BY60-'1 Der Fonds'!$B$6)</f>
        <v>-0.0329717832531436</v>
      </c>
      <c r="CB60" s="26" t="n">
        <f aca="false">BY60+$B$60*'1 Der Fonds'!$B$19/12+BY60*'1 Der Fonds'!$B$20/12-'1 Der Fonds'!$B$6*'1 Der Fonds'!$B$21/12-($B$60+BY60-'1 Der Fonds'!$B$6)*'1 Der Fonds'!$B$22/12-$B$60*'1 Der Fonds'!$B$23/12</f>
        <v>-24.4862715398811</v>
      </c>
      <c r="CC60" s="26" t="n">
        <f aca="false">($B$60+CB60-'1 Der Fonds'!$B$6)/BZ60</f>
        <v>10.2358972870224</v>
      </c>
      <c r="CD60" s="26" t="n">
        <f aca="false">CB60+'1 Der Fonds'!$B$26-'2 Der Rueckgabebestand'!$C$15*CC60</f>
        <v>-25.58063045469</v>
      </c>
      <c r="CE60" s="26" t="n">
        <f aca="false">BZ60+'1 Der Fonds'!$B$26/CC60-'2 Der Rueckgabebestand'!$C$15</f>
        <v>77.7088072731823</v>
      </c>
      <c r="CF60" s="26" t="n">
        <f aca="false">CD60/($B$60+CD60-'1 Der Fonds'!$B$6)</f>
        <v>-0.0321599290061453</v>
      </c>
      <c r="CG60" s="26" t="n">
        <f aca="false">CD60+$B$60*'1 Der Fonds'!$B$19/12+CD60*'1 Der Fonds'!$B$20/12-'1 Der Fonds'!$B$6*'1 Der Fonds'!$B$21/12-($B$60+CD60-'1 Der Fonds'!$B$6)*'1 Der Fonds'!$B$22/12-$B$60*'1 Der Fonds'!$B$23/12</f>
        <v>-23.8605202255424</v>
      </c>
      <c r="CH60" s="26" t="n">
        <f aca="false">($B$60+CG60-'1 Der Fonds'!$B$6)/CE60</f>
        <v>10.2580326187757</v>
      </c>
      <c r="CI60" s="26" t="n">
        <f aca="false">CG60+'1 Der Fonds'!$B$26-'2 Der Rueckgabebestand'!$C$16*CH60</f>
        <v>-25.9895365349303</v>
      </c>
      <c r="CJ60" s="26" t="n">
        <f aca="false">CE60+'1 Der Fonds'!$B$26/CH60-'2 Der Rueckgabebestand'!$C$16</f>
        <v>77.501261012753</v>
      </c>
      <c r="CK60" s="26" t="n">
        <f aca="false">CI60/($B$60+CI60-'1 Der Fonds'!$B$6)</f>
        <v>-0.0326908106613519</v>
      </c>
      <c r="CL60" s="26" t="n">
        <f aca="false">$A$60+$B$60*'1 Der Fonds'!$B$19/12+$A$60*'1 Der Fonds'!$B$20/12-'1 Der Fonds'!$B$6*'1 Der Fonds'!$B$21/12-($B$60+$A$60-'1 Der Fonds'!$B$6)*'1 Der Fonds'!$B$22/12-$B$60*'1 Der Fonds'!$B$23/12</f>
        <v>50.7915833333333</v>
      </c>
      <c r="CM60" s="26" t="n">
        <f aca="false">($B$60+CL60-'1 Der Fonds'!$B$6)/'1 Der Fonds'!$B$8</f>
        <v>10.0205929118774</v>
      </c>
      <c r="CN60" s="26" t="n">
        <f aca="false">CL60+0-'2 Der Rueckgabebestand'!$C$5*CM60</f>
        <v>46.7833461685824</v>
      </c>
      <c r="CO60" s="26" t="n">
        <f aca="false">'1 Der Fonds'!$B$8+0/CM60-'2 Der Rueckgabebestand'!$C$5</f>
        <v>86.6</v>
      </c>
      <c r="CP60" s="26" t="n">
        <f aca="false">CN60/($B$60+CN60-'1 Der Fonds'!$B$6)</f>
        <v>0.0539113205791966</v>
      </c>
      <c r="CQ60" s="26" t="n">
        <f aca="false">CN60+$B$60*'1 Der Fonds'!$B$19/12+CN60*'1 Der Fonds'!$B$20/12-'1 Der Fonds'!$B$6*'1 Der Fonds'!$B$21/12-($B$60+CN60-'1 Der Fonds'!$B$6)*'1 Der Fonds'!$B$22/12-$B$60*'1 Der Fonds'!$B$23/12</f>
        <v>48.5728052086606</v>
      </c>
      <c r="CR60" s="26" t="n">
        <f aca="false">($B$60+CQ60-'1 Der Fonds'!$B$6)/CO60</f>
        <v>10.0412564111855</v>
      </c>
      <c r="CS60" s="26" t="n">
        <f aca="false">CQ60+0-'2 Der Rueckgabebestand'!$C$6*CR60</f>
        <v>43.5521770030679</v>
      </c>
      <c r="CT60" s="26" t="n">
        <f aca="false">CO60+0/CR60-'2 Der Rueckgabebestand'!$C$6</f>
        <v>86.1</v>
      </c>
      <c r="CU60" s="26" t="n">
        <f aca="false">CS60/($B$60+CS60-'1 Der Fonds'!$B$6)</f>
        <v>0.050375417657312</v>
      </c>
      <c r="CV60" s="26" t="n">
        <f aca="false">CS60+$B$60*'1 Der Fonds'!$B$19/12+CS60*'1 Der Fonds'!$B$20/12-'1 Der Fonds'!$B$6*'1 Der Fonds'!$B$21/12-($B$60+CS60-'1 Der Fonds'!$B$6)*'1 Der Fonds'!$B$22/12-$B$60*'1 Der Fonds'!$B$23/12</f>
        <v>45.3385395060291</v>
      </c>
      <c r="CW60" s="26" t="n">
        <f aca="false">($B$60+CV60-'1 Der Fonds'!$B$6)/CT60</f>
        <v>10.0620039431595</v>
      </c>
      <c r="CX60" s="26" t="n">
        <f aca="false">CV60+0-'2 Der Rueckgabebestand'!$C$7*CW60</f>
        <v>23.2021308310783</v>
      </c>
      <c r="CY60" s="26" t="n">
        <f aca="false">CT60+0/CW60-'2 Der Rueckgabebestand'!$C$7</f>
        <v>83.9</v>
      </c>
      <c r="CZ60" s="26" t="n">
        <f aca="false">CX60/($B$60+CX60-'1 Der Fonds'!$B$6)</f>
        <v>0.0274840941330448</v>
      </c>
      <c r="DA60" s="26" t="n">
        <f aca="false">CX60+$B$60*'1 Der Fonds'!$B$19/12+CX60*'1 Der Fonds'!$B$20/12-'1 Der Fonds'!$B$6*'1 Der Fonds'!$B$21/12-($B$60+CX60-'1 Der Fonds'!$B$6)*'1 Der Fonds'!$B$22/12-$B$60*'1 Der Fonds'!$B$23/12</f>
        <v>24.9689912064581</v>
      </c>
      <c r="DB60" s="26" t="n">
        <f aca="false">($B$60+DA60-'1 Der Fonds'!$B$6)/CY60</f>
        <v>10.0830630656312</v>
      </c>
      <c r="DC60" s="26" t="n">
        <f aca="false">DA60+0-'2 Der Rueckgabebestand'!$C$8*DB60</f>
        <v>-6.28850429699862</v>
      </c>
      <c r="DD60" s="26" t="n">
        <f aca="false">CY60+0/DB60-'2 Der Rueckgabebestand'!$C$8</f>
        <v>80.8</v>
      </c>
      <c r="DE60" s="26" t="n">
        <f aca="false">DC60/($B$60+DC60-'1 Der Fonds'!$B$6)</f>
        <v>-0.0077186885543727</v>
      </c>
      <c r="DF60" s="26" t="n">
        <f aca="false">DC60+$B$60*'1 Der Fonds'!$B$19/12+DC60*'1 Der Fonds'!$B$20/12-'1 Der Fonds'!$B$6*'1 Der Fonds'!$B$21/12-($B$60+DC60-'1 Der Fonds'!$B$6)*'1 Der Fonds'!$B$22/12-$B$60*'1 Der Fonds'!$B$23/12</f>
        <v>-4.54990578028324</v>
      </c>
      <c r="DG60" s="26" t="n">
        <f aca="false">($B$60+DF60-'1 Der Fonds'!$B$6)/DD60</f>
        <v>10.1045803740064</v>
      </c>
      <c r="DH60" s="26" t="n">
        <f aca="false">DF60+0-'2 Der Rueckgabebestand'!$C$9*DG60</f>
        <v>-30.8218147526999</v>
      </c>
      <c r="DI60" s="26" t="n">
        <f aca="false">DD60+0/DG60-'2 Der Rueckgabebestand'!$C$9</f>
        <v>78.2</v>
      </c>
      <c r="DJ60" s="26" t="n">
        <f aca="false">DH60/($B$60+DH60-'1 Der Fonds'!$B$6)</f>
        <v>-0.0390061575074407</v>
      </c>
      <c r="DK60" s="26" t="n">
        <f aca="false">DH60+$B$60*'1 Der Fonds'!$B$19/12+DH60*'1 Der Fonds'!$B$20/12-'1 Der Fonds'!$B$6*'1 Der Fonds'!$B$21/12-($B$60+DH60-'1 Der Fonds'!$B$6)*'1 Der Fonds'!$B$22/12-$B$60*'1 Der Fonds'!$B$23/12</f>
        <v>-29.1067273251712</v>
      </c>
      <c r="DL60" s="26" t="n">
        <f aca="false">($B$60+DK60-'1 Der Fonds'!$B$6)/DI60</f>
        <v>10.126512438297</v>
      </c>
      <c r="DM60" s="26" t="n">
        <f aca="false">DK60+0-'2 Der Rueckgabebestand'!$C$10*DL60</f>
        <v>-43.2838447387871</v>
      </c>
      <c r="DN60" s="26" t="n">
        <f aca="false">DI60+0/DL60-'2 Der Rueckgabebestand'!$C$10</f>
        <v>76.8</v>
      </c>
      <c r="DO60" s="26" t="n">
        <f aca="false">DM60/($B$60+DM60-'1 Der Fonds'!$B$6)</f>
        <v>-0.055655067013812</v>
      </c>
      <c r="DP60" s="26" t="n">
        <f aca="false">DM60+$B$60*'1 Der Fonds'!$B$19/12+DM60*'1 Der Fonds'!$B$20/12-'1 Der Fonds'!$B$6*'1 Der Fonds'!$B$21/12-($B$60+DM60-'1 Der Fonds'!$B$6)*'1 Der Fonds'!$B$22/12-$B$60*'1 Der Fonds'!$B$23/12</f>
        <v>-41.5807000899951</v>
      </c>
      <c r="DQ60" s="26" t="n">
        <f aca="false">($B$60+DP60-'1 Der Fonds'!$B$6)/DN60</f>
        <v>10.1486888009115</v>
      </c>
      <c r="DR60" s="26" t="n">
        <f aca="false">DP60+0-'2 Der Rueckgabebestand'!$C$11*DQ60</f>
        <v>-47.669913370542</v>
      </c>
      <c r="DS60" s="26" t="n">
        <f aca="false">DN60+0/DQ60-'2 Der Rueckgabebestand'!$C$11</f>
        <v>76.2</v>
      </c>
      <c r="DT60" s="26" t="n">
        <f aca="false">DR60/($B$60+DR60-'1 Der Fonds'!$B$6)</f>
        <v>-0.0616423881531756</v>
      </c>
      <c r="DU60" s="26" t="n">
        <f aca="false">DR60+$B$60*'1 Der Fonds'!$B$19/12+DR60*'1 Der Fonds'!$B$20/12-'1 Der Fonds'!$B$6*'1 Der Fonds'!$B$21/12-($B$60+DR60-'1 Der Fonds'!$B$6)*'1 Der Fonds'!$B$22/12-$B$60*'1 Der Fonds'!$B$23/12</f>
        <v>-45.9709720375221</v>
      </c>
      <c r="DV60" s="26" t="n">
        <f aca="false">($B$60+DU60-'1 Der Fonds'!$B$6)/DS60</f>
        <v>10.1709846189302</v>
      </c>
      <c r="DW60" s="26" t="n">
        <f aca="false">DU60+0-'2 Der Rueckgabebestand'!$C$12*DV60</f>
        <v>-51.0564643469872</v>
      </c>
      <c r="DX60" s="26" t="n">
        <f aca="false">DS60+0/DV60-'2 Der Rueckgabebestand'!$C$12</f>
        <v>75.7</v>
      </c>
      <c r="DY60" s="26" t="n">
        <f aca="false">DW60/($B$60+DW60-'1 Der Fonds'!$B$6)</f>
        <v>-0.0663119592317696</v>
      </c>
      <c r="DZ60" s="26" t="n">
        <f aca="false">DW60+$B$60*'1 Der Fonds'!$B$19/12+DW60*'1 Der Fonds'!$B$20/12-'1 Der Fonds'!$B$6*'1 Der Fonds'!$B$21/12-($B$60+DW60-'1 Der Fonds'!$B$6)*'1 Der Fonds'!$B$22/12-$B$60*'1 Der Fonds'!$B$23/12</f>
        <v>-49.360768458653</v>
      </c>
      <c r="EA60" s="26" t="n">
        <f aca="false">($B$60+DZ60-'1 Der Fonds'!$B$6)/DX60</f>
        <v>10.1933848288157</v>
      </c>
      <c r="EB60" s="26" t="n">
        <f aca="false">DZ60+0-'2 Der Rueckgabebestand'!$C$13*EA60</f>
        <v>-53.9477916316201</v>
      </c>
      <c r="EC60" s="26" t="n">
        <f aca="false">DX60+0/EA60-'2 Der Rueckgabebestand'!$C$13</f>
        <v>75.25</v>
      </c>
      <c r="ED60" s="26" t="n">
        <f aca="false">EB60/($B$60+EB60-'1 Der Fonds'!$B$6)</f>
        <v>-0.070331316490665</v>
      </c>
      <c r="EE60" s="26" t="n">
        <f aca="false">EB60+$B$60*'1 Der Fonds'!$B$19/12+EB60*'1 Der Fonds'!$B$20/12-'1 Der Fonds'!$B$6*'1 Der Fonds'!$B$21/12-($B$60+EB60-'1 Der Fonds'!$B$6)*'1 Der Fonds'!$B$22/12-$B$60*'1 Der Fonds'!$B$23/12</f>
        <v>-52.2548665986004</v>
      </c>
      <c r="EF60" s="26" t="n">
        <f aca="false">($B$60+EE60-'1 Der Fonds'!$B$6)/EC60</f>
        <v>10.2158821714472</v>
      </c>
      <c r="EG60" s="26" t="n">
        <f aca="false">EE60+0-'2 Der Rueckgabebestand'!$C$14*EF60</f>
        <v>-56.3412194671793</v>
      </c>
      <c r="EH60" s="26" t="n">
        <f aca="false">EC60+0/EF60-'2 Der Rueckgabebestand'!$C$14</f>
        <v>74.85</v>
      </c>
      <c r="EI60" s="26" t="n">
        <f aca="false">EG60/($B$60+EG60-'1 Der Fonds'!$B$6)</f>
        <v>-0.073681517693317</v>
      </c>
      <c r="EJ60" s="26" t="n">
        <f aca="false">EG60+$B$60*'1 Der Fonds'!$B$19/12+EG60*'1 Der Fonds'!$B$20/12-'1 Der Fonds'!$B$6*'1 Der Fonds'!$B$21/12-($B$60+EG60-'1 Der Fonds'!$B$6)*'1 Der Fonds'!$B$22/12-$B$60*'1 Der Fonds'!$B$23/12</f>
        <v>-54.6505881358353</v>
      </c>
      <c r="EK60" s="26" t="n">
        <f aca="false">($B$60+EJ60-'1 Der Fonds'!$B$6)/EH60</f>
        <v>10.2384690963816</v>
      </c>
      <c r="EL60" s="26" t="n">
        <f aca="false">EJ60+0-'2 Der Rueckgabebestand'!$C$15*EK60</f>
        <v>-58.745975774388</v>
      </c>
      <c r="EM60" s="26" t="n">
        <f aca="false">EH60+0/EK60-'2 Der Rueckgabebestand'!$C$15</f>
        <v>74.45</v>
      </c>
      <c r="EN60" s="26" t="n">
        <f aca="false">EL60/($B$60+EL60-'1 Der Fonds'!$B$6)</f>
        <v>-0.077068764358534</v>
      </c>
      <c r="EO60" s="26" t="n">
        <f aca="false">EL60+$B$60*'1 Der Fonds'!$B$19/12+EL60*'1 Der Fonds'!$B$20/12-'1 Der Fonds'!$B$6*'1 Der Fonds'!$B$21/12-($B$60+EL60-'1 Der Fonds'!$B$6)*'1 Der Fonds'!$B$22/12-$B$60*'1 Der Fonds'!$B$23/12</f>
        <v>-57.0576490011718</v>
      </c>
      <c r="EP60" s="26" t="n">
        <f aca="false">($B$60+EO60-'1 Der Fonds'!$B$6)/EM60</f>
        <v>10.2611464204007</v>
      </c>
      <c r="EQ60" s="26" t="n">
        <f aca="false">EO60+0-'2 Der Rueckgabebestand'!$C$16*EP60</f>
        <v>-62.1882222113721</v>
      </c>
      <c r="ER60" s="26" t="n">
        <f aca="false">EM60+0/EP60-'2 Der Rueckgabebestand'!$C$16</f>
        <v>73.95</v>
      </c>
      <c r="ES60" s="26" t="n">
        <f aca="false">EQ60/($B$60+EQ60-'1 Der Fonds'!$B$6)</f>
        <v>-0.0819547403344272</v>
      </c>
      <c r="ET60" s="14" t="n">
        <f aca="false">IF(C60=1,$A$60,1000000)</f>
        <v>49</v>
      </c>
      <c r="EU60" s="14" t="n">
        <f aca="false">IF(D60=1,$A$60,1000000)</f>
        <v>49</v>
      </c>
      <c r="EV60" s="26" t="n">
        <f aca="false">IF(E60=1,$A$60,1000000)</f>
        <v>1000000</v>
      </c>
      <c r="EW60" s="26" t="n">
        <f aca="false">IF(F60=1,$A$60,1000000)</f>
        <v>1000000</v>
      </c>
      <c r="EX60" s="26" t="n">
        <f aca="false">IF(G60=1,$A$60,1000000)</f>
        <v>1000000</v>
      </c>
      <c r="EY60" s="26" t="n">
        <f aca="false">IF(H60=1,$A$60,1000000)</f>
        <v>1000000</v>
      </c>
      <c r="EZ60" s="26" t="n">
        <f aca="false">IF(I60=1,$A$60,1000000)</f>
        <v>1000000</v>
      </c>
      <c r="FA60" s="26" t="n">
        <f aca="false">IF(J60=1,$A$60,1000000)</f>
        <v>1000000</v>
      </c>
      <c r="FB60" s="26" t="n">
        <f aca="false">IF(K60=1,$A$60,1000000)</f>
        <v>1000000</v>
      </c>
      <c r="FC60" s="26" t="n">
        <f aca="false">IF(L60=1,$A$60,1000000)</f>
        <v>1000000</v>
      </c>
      <c r="FD60" s="26" t="n">
        <f aca="false">IF(M60=1,$A$60,1000000)</f>
        <v>1000000</v>
      </c>
      <c r="FE60" s="26" t="n">
        <f aca="false">IF(N60=1,$A$60,1000000)</f>
        <v>1000000</v>
      </c>
      <c r="FF60" s="14" t="n">
        <f aca="false">IF(O60=1,$A$60,1000000)</f>
        <v>49</v>
      </c>
      <c r="FG60" s="14" t="n">
        <f aca="false">IF(P60=1,$A$60,1000000)</f>
        <v>49</v>
      </c>
      <c r="FH60" s="26" t="n">
        <f aca="false">IF(Q60=1,$A$60,1000000)</f>
        <v>1000000</v>
      </c>
      <c r="FI60" s="26" t="n">
        <f aca="false">IF(R60=1,$A$60,1000000)</f>
        <v>1000000</v>
      </c>
      <c r="FJ60" s="26" t="n">
        <f aca="false">IF(S60=1,$A$60,1000000)</f>
        <v>1000000</v>
      </c>
      <c r="FK60" s="26" t="n">
        <f aca="false">IF(T60=1,$A$60,1000000)</f>
        <v>1000000</v>
      </c>
      <c r="FL60" s="26" t="n">
        <f aca="false">IF(U60=1,$A$60,1000000)</f>
        <v>1000000</v>
      </c>
      <c r="FM60" s="26" t="n">
        <f aca="false">IF(V60=1,$A$60,1000000)</f>
        <v>1000000</v>
      </c>
      <c r="FN60" s="26" t="n">
        <f aca="false">IF(W60=1,$A$60,1000000)</f>
        <v>1000000</v>
      </c>
      <c r="FO60" s="26" t="n">
        <f aca="false">IF(X60=1,$A$60,1000000)</f>
        <v>1000000</v>
      </c>
      <c r="FP60" s="26" t="n">
        <f aca="false">IF(Y60=1,$A$60,1000000)</f>
        <v>1000000</v>
      </c>
      <c r="FQ60" s="26" t="n">
        <f aca="false">IF(Z60=1,$A$60,1000000)</f>
        <v>1000000</v>
      </c>
    </row>
    <row r="61" customFormat="false" ht="15" hidden="false" customHeight="false" outlineLevel="0" collapsed="false">
      <c r="A61" s="14" t="n">
        <f aca="false">A60+$B$38</f>
        <v>49.5</v>
      </c>
      <c r="B61" s="14" t="n">
        <f aca="false">'1 Der Fonds'!$B$36-A61</f>
        <v>1070.5</v>
      </c>
      <c r="C61" s="26" t="n">
        <f aca="false">IF(AH61&gt;='1 Der Fonds'!$B$12,1,0)</f>
        <v>1</v>
      </c>
      <c r="D61" s="26" t="n">
        <f aca="false">IF(AND(C61=1,AM61&gt;='1 Der Fonds'!$B$12),1,0)</f>
        <v>1</v>
      </c>
      <c r="E61" s="26" t="n">
        <f aca="false">IF(AND(D61=1,AR61&gt;='1 Der Fonds'!$B$12),1,0)</f>
        <v>0</v>
      </c>
      <c r="F61" s="26" t="n">
        <f aca="false">IF(AND(E61=1,AW61&gt;='1 Der Fonds'!$B$12),1,0)</f>
        <v>0</v>
      </c>
      <c r="G61" s="26" t="n">
        <f aca="false">IF(AND(F61=1,BB61&gt;='1 Der Fonds'!$B$12),1,0)</f>
        <v>0</v>
      </c>
      <c r="H61" s="26" t="n">
        <f aca="false">IF(AND(G61=1,BG61&gt;='1 Der Fonds'!$B$12),1,0)</f>
        <v>0</v>
      </c>
      <c r="I61" s="26" t="n">
        <f aca="false">IF(AND(H61=1,BL61&gt;='1 Der Fonds'!$B$12),1,0)</f>
        <v>0</v>
      </c>
      <c r="J61" s="26" t="n">
        <f aca="false">IF(AND(I61=1,BQ61&gt;='1 Der Fonds'!$B$12),1,0)</f>
        <v>0</v>
      </c>
      <c r="K61" s="26" t="n">
        <f aca="false">IF(AND(J61=1,BV61&gt;='1 Der Fonds'!$B$12),1,0)</f>
        <v>0</v>
      </c>
      <c r="L61" s="26" t="n">
        <f aca="false">IF(AND(K61=1,CA61&gt;='1 Der Fonds'!$B$12),1,0)</f>
        <v>0</v>
      </c>
      <c r="M61" s="26" t="n">
        <f aca="false">IF(AND(L61=1,CF61&gt;='1 Der Fonds'!$B$12),1,0)</f>
        <v>0</v>
      </c>
      <c r="N61" s="26" t="n">
        <f aca="false">IF(AND(M61=1,CK61&gt;='1 Der Fonds'!$B$12),1,0)</f>
        <v>0</v>
      </c>
      <c r="O61" s="26" t="n">
        <f aca="false">IF(CP61&gt;='1 Der Fonds'!$B$12,1,0)</f>
        <v>1</v>
      </c>
      <c r="P61" s="26" t="n">
        <f aca="false">IF(AND(O61=1,CU61&gt;='1 Der Fonds'!$B$12),1,0)</f>
        <v>1</v>
      </c>
      <c r="Q61" s="26" t="n">
        <f aca="false">IF(AND(P61=1,CZ61&gt;='1 Der Fonds'!$B$12),1,0)</f>
        <v>0</v>
      </c>
      <c r="R61" s="26" t="n">
        <f aca="false">IF(AND(Q61=1,DE61&gt;='1 Der Fonds'!$B$12),1,0)</f>
        <v>0</v>
      </c>
      <c r="S61" s="26" t="n">
        <f aca="false">IF(AND(R61=1,DJ61&gt;='1 Der Fonds'!$B$12),1,0)</f>
        <v>0</v>
      </c>
      <c r="T61" s="26" t="n">
        <f aca="false">IF(AND(S61=1,DO61&gt;='1 Der Fonds'!$B$12),1,0)</f>
        <v>0</v>
      </c>
      <c r="U61" s="26" t="n">
        <f aca="false">IF(AND(T61=1,DT61&gt;='1 Der Fonds'!$B$12),1,0)</f>
        <v>0</v>
      </c>
      <c r="V61" s="26" t="n">
        <f aca="false">IF(AND(U61=1,DY61&gt;='1 Der Fonds'!$B$12),1,0)</f>
        <v>0</v>
      </c>
      <c r="W61" s="26" t="n">
        <f aca="false">IF(AND(V61=1,ED61&gt;='1 Der Fonds'!$B$12),1,0)</f>
        <v>0</v>
      </c>
      <c r="X61" s="26" t="n">
        <f aca="false">IF(AND(W61=1,EI61&gt;='1 Der Fonds'!$B$12),1,0)</f>
        <v>0</v>
      </c>
      <c r="Y61" s="26" t="n">
        <f aca="false">IF(AND(X61=1,EN61&gt;='1 Der Fonds'!$B$12),1,0)</f>
        <v>0</v>
      </c>
      <c r="Z61" s="26" t="n">
        <f aca="false">IF(AND(Y61=1,ES61&gt;='1 Der Fonds'!$B$12),1,0)</f>
        <v>0</v>
      </c>
      <c r="AD61" s="26" t="n">
        <f aca="false">$A$61+$B$61*'1 Der Fonds'!$B$19/12+$A$61*'1 Der Fonds'!$B$20/12-'1 Der Fonds'!$B$6*'1 Der Fonds'!$B$21/12-($B$61+$A$61-'1 Der Fonds'!$B$6)*'1 Der Fonds'!$B$22/12-$B$61*'1 Der Fonds'!$B$23/12</f>
        <v>51.291</v>
      </c>
      <c r="AE61" s="26" t="n">
        <f aca="false">($B$61+AD61-'1 Der Fonds'!$B$6)/'1 Der Fonds'!$B$8</f>
        <v>10.0205862068966</v>
      </c>
      <c r="AF61" s="26" t="n">
        <f aca="false">AD61+'1 Der Fonds'!$B$26-'2 Der Rueckgabebestand'!$C$5*AE61</f>
        <v>50.2827655172414</v>
      </c>
      <c r="AG61" s="26" t="n">
        <f aca="false">'1 Der Fonds'!$B$8+'1 Der Fonds'!$B$26/AE61-'2 Der Rueckgabebestand'!$C$5</f>
        <v>86.8993836825569</v>
      </c>
      <c r="AH61" s="26" t="n">
        <f aca="false">AF61/($B$61+AF61-'1 Der Fonds'!$B$6)</f>
        <v>0.057744327871916</v>
      </c>
      <c r="AI61" s="26" t="n">
        <f aca="false">AF61+$B$61*'1 Der Fonds'!$B$19/12+AF61*'1 Der Fonds'!$B$20/12-'1 Der Fonds'!$B$6*'1 Der Fonds'!$B$21/12-($B$61+AF61-'1 Der Fonds'!$B$6)*'1 Der Fonds'!$B$22/12-$B$61*'1 Der Fonds'!$B$23/12</f>
        <v>52.0745156675287</v>
      </c>
      <c r="AJ61" s="26" t="n">
        <f aca="false">($B$61+AI61-'1 Der Fonds'!$B$6)/AG61</f>
        <v>10.0412048819016</v>
      </c>
      <c r="AK61" s="26" t="n">
        <f aca="false">AI61+'1 Der Fonds'!$B$26-'2 Der Rueckgabebestand'!$C$6*AJ61</f>
        <v>50.0539132265779</v>
      </c>
      <c r="AL61" s="26" t="n">
        <f aca="false">AG61+'1 Der Fonds'!$B$26/AJ61-'2 Der Rueckgabebestand'!$C$6</f>
        <v>86.6981526087251</v>
      </c>
      <c r="AM61" s="26" t="n">
        <f aca="false">AK61/($B$61+AK61-'1 Der Fonds'!$B$6)</f>
        <v>0.0574966265340886</v>
      </c>
      <c r="AN61" s="26" t="n">
        <f aca="false">AK61+$B$61*'1 Der Fonds'!$B$19/12+AK61*'1 Der Fonds'!$B$20/12-'1 Der Fonds'!$B$6*'1 Der Fonds'!$B$21/12-($B$61+AK61-'1 Der Fonds'!$B$6)*'1 Der Fonds'!$B$22/12-$B$61*'1 Der Fonds'!$B$23/12</f>
        <v>51.8454440600867</v>
      </c>
      <c r="AO61" s="26" t="n">
        <f aca="false">($B$61+AN61-'1 Der Fonds'!$B$6)/AL61</f>
        <v>10.0618688843007</v>
      </c>
      <c r="AP61" s="26" t="n">
        <f aca="false">AN61+'1 Der Fonds'!$B$26-'2 Der Rueckgabebestand'!$C$7*AO61</f>
        <v>32.7093325146251</v>
      </c>
      <c r="AQ61" s="26" t="n">
        <f aca="false">AL61+'1 Der Fonds'!$B$26/AO61-'2 Der Rueckgabebestand'!$C$7</f>
        <v>84.7963079548637</v>
      </c>
      <c r="AR61" s="26" t="n">
        <f aca="false">AP61/($B$61+AP61-'1 Der Fonds'!$B$6)</f>
        <v>0.0383368198964988</v>
      </c>
      <c r="AS61" s="26" t="n">
        <f aca="false">AP61+$B$61*'1 Der Fonds'!$B$19/12+AP61*'1 Der Fonds'!$B$20/12-'1 Der Fonds'!$B$6*'1 Der Fonds'!$B$21/12-($B$61+AP61-'1 Der Fonds'!$B$6)*'1 Der Fonds'!$B$22/12-$B$61*'1 Der Fonds'!$B$23/12</f>
        <v>34.484241458285</v>
      </c>
      <c r="AT61" s="26" t="n">
        <f aca="false">($B$61+AS61-'1 Der Fonds'!$B$6)/AQ61</f>
        <v>10.0828003256154</v>
      </c>
      <c r="AU61" s="26" t="n">
        <f aca="false">AS61+'1 Der Fonds'!$B$26-'2 Der Rueckgabebestand'!$C$8*AT61</f>
        <v>6.22756044887717</v>
      </c>
      <c r="AV61" s="26" t="n">
        <f aca="false">AQ61+'1 Der Fonds'!$B$26/AT61-'2 Der Rueckgabebestand'!$C$8</f>
        <v>81.9938443438744</v>
      </c>
      <c r="AW61" s="26" t="n">
        <f aca="false">AU61/($B$61+AU61-'1 Der Fonds'!$B$6)</f>
        <v>0.00753278437396702</v>
      </c>
      <c r="AX61" s="26" t="n">
        <f aca="false">AU61+$B$61*'1 Der Fonds'!$B$19/12+AU61*'1 Der Fonds'!$B$20/12-'1 Der Fonds'!$B$6*'1 Der Fonds'!$B$21/12-($B$61+AU61-'1 Der Fonds'!$B$6)*'1 Der Fonds'!$B$22/12-$B$61*'1 Der Fonds'!$B$23/12</f>
        <v>7.97709102764068</v>
      </c>
      <c r="AY61" s="26" t="n">
        <f aca="false">($B$61+AX61-'1 Der Fonds'!$B$6)/AV61</f>
        <v>10.1041376661532</v>
      </c>
      <c r="AZ61" s="26" t="n">
        <f aca="false">AX61+'1 Der Fonds'!$B$26-'2 Der Rueckgabebestand'!$C$9*AY61</f>
        <v>-15.2936669043575</v>
      </c>
      <c r="BA61" s="26" t="n">
        <f aca="false">AV61+'1 Der Fonds'!$B$26/AY61-'2 Der Rueckgabebestand'!$C$9</f>
        <v>79.6907524125411</v>
      </c>
      <c r="BB61" s="26" t="n">
        <f aca="false">AZ61/($B$61+AZ61-'1 Der Fonds'!$B$6)</f>
        <v>-0.0189934756791598</v>
      </c>
      <c r="BC61" s="26" t="n">
        <f aca="false">AZ61+$B$61*'1 Der Fonds'!$B$19/12+AZ61*'1 Der Fonds'!$B$20/12-'1 Der Fonds'!$B$6*'1 Der Fonds'!$B$21/12-($B$61+AZ61-'1 Der Fonds'!$B$6)*'1 Der Fonds'!$B$22/12-$B$61*'1 Der Fonds'!$B$23/12</f>
        <v>-13.5647608351409</v>
      </c>
      <c r="BD61" s="26" t="n">
        <f aca="false">($B$61+BC61-'1 Der Fonds'!$B$6)/BA61</f>
        <v>10.1258328568356</v>
      </c>
      <c r="BE61" s="26" t="n">
        <f aca="false">BC61+'1 Der Fonds'!$B$26-'2 Der Rueckgabebestand'!$C$10*BD61</f>
        <v>-24.7409268347107</v>
      </c>
      <c r="BF61" s="26" t="n">
        <f aca="false">BA61+'1 Der Fonds'!$B$26/BD61-'2 Der Rueckgabebestand'!$C$10</f>
        <v>78.5870243382598</v>
      </c>
      <c r="BG61" s="26" t="n">
        <f aca="false">BE61/($B$61+BE61-'1 Der Fonds'!$B$6)</f>
        <v>-0.0310909767403578</v>
      </c>
      <c r="BH61" s="26" t="n">
        <f aca="false">BE61+$B$61*'1 Der Fonds'!$B$19/12+BE61*'1 Der Fonds'!$B$20/12-'1 Der Fonds'!$B$6*'1 Der Fonds'!$B$21/12-($B$61+BE61-'1 Der Fonds'!$B$6)*'1 Der Fonds'!$B$22/12-$B$61*'1 Der Fonds'!$B$23/12</f>
        <v>-23.021074389594</v>
      </c>
      <c r="BI61" s="26" t="n">
        <f aca="false">($B$61+BH61-'1 Der Fonds'!$B$6)/BF61</f>
        <v>10.1477175440292</v>
      </c>
      <c r="BJ61" s="26" t="n">
        <f aca="false">BH61+'1 Der Fonds'!$B$26-'2 Der Rueckgabebestand'!$C$11*BI61</f>
        <v>-26.1097049160115</v>
      </c>
      <c r="BK61" s="26" t="n">
        <f aca="false">BF61+'1 Der Fonds'!$B$26/BI61-'2 Der Rueckgabebestand'!$C$11</f>
        <v>78.2826573204534</v>
      </c>
      <c r="BL61" s="26" t="n">
        <f aca="false">BJ61/($B$61+BJ61-'1 Der Fonds'!$B$6)</f>
        <v>-0.0328676030882917</v>
      </c>
      <c r="BM61" s="26" t="n">
        <f aca="false">BJ61+$B$61*'1 Der Fonds'!$B$19/12+BJ61*'1 Der Fonds'!$B$20/12-'1 Der Fonds'!$B$6*'1 Der Fonds'!$B$21/12-($B$61+BJ61-'1 Der Fonds'!$B$6)*'1 Der Fonds'!$B$22/12-$B$61*'1 Der Fonds'!$B$23/12</f>
        <v>-24.391164216556</v>
      </c>
      <c r="BN61" s="26" t="n">
        <f aca="false">($B$61+BM61-'1 Der Fonds'!$B$6)/BK61</f>
        <v>10.1696705634881</v>
      </c>
      <c r="BO61" s="26" t="n">
        <f aca="false">BM61+'1 Der Fonds'!$B$26-'2 Der Rueckgabebestand'!$C$12*BN61</f>
        <v>-26.4759994983</v>
      </c>
      <c r="BP61" s="26" t="n">
        <f aca="false">BK61+'1 Der Fonds'!$B$26/BN61-'2 Der Rueckgabebestand'!$C$12</f>
        <v>78.077652126949</v>
      </c>
      <c r="BQ61" s="26" t="n">
        <f aca="false">BO61/($B$61+BO61-'1 Der Fonds'!$B$6)</f>
        <v>-0.0333440796267762</v>
      </c>
      <c r="BR61" s="26" t="n">
        <f aca="false">BO61+$B$61*'1 Der Fonds'!$B$19/12+BO61*'1 Der Fonds'!$B$20/12-'1 Der Fonds'!$B$6*'1 Der Fonds'!$B$21/12-($B$61+BO61-'1 Der Fonds'!$B$6)*'1 Der Fonds'!$B$22/12-$B$61*'1 Der Fonds'!$B$23/12</f>
        <v>-24.7578098311526</v>
      </c>
      <c r="BS61" s="26" t="n">
        <f aca="false">($B$61+BR61-'1 Der Fonds'!$B$6)/BP61</f>
        <v>10.1916767281248</v>
      </c>
      <c r="BT61" s="26" t="n">
        <f aca="false">BR61+'1 Der Fonds'!$B$26-'2 Der Rueckgabebestand'!$C$13*BS61</f>
        <v>-26.3440643588087</v>
      </c>
      <c r="BU61" s="26" t="n">
        <f aca="false">BP61+'1 Der Fonds'!$B$26/BS61-'2 Der Rueckgabebestand'!$C$13</f>
        <v>77.9220099720837</v>
      </c>
      <c r="BV61" s="26" t="n">
        <f aca="false">BT61/($B$61+BT61-'1 Der Fonds'!$B$6)</f>
        <v>-0.0331724075543663</v>
      </c>
      <c r="BW61" s="26" t="n">
        <f aca="false">BT61+$B$61*'1 Der Fonds'!$B$19/12+BT61*'1 Der Fonds'!$B$20/12-'1 Der Fonds'!$B$6*'1 Der Fonds'!$B$21/12-($B$61+BT61-'1 Der Fonds'!$B$6)*'1 Der Fonds'!$B$22/12-$B$61*'1 Der Fonds'!$B$23/12</f>
        <v>-24.6257482538192</v>
      </c>
      <c r="BX61" s="26" t="n">
        <f aca="false">($B$61+BW61-'1 Der Fonds'!$B$6)/BU61</f>
        <v>10.2137284707018</v>
      </c>
      <c r="BY61" s="26" t="n">
        <f aca="false">BW61+'1 Der Fonds'!$B$26-'2 Der Rueckgabebestand'!$C$14*BX61</f>
        <v>-25.7112396421</v>
      </c>
      <c r="BZ61" s="26" t="n">
        <f aca="false">BU61+'1 Der Fonds'!$B$26/BX61-'2 Der Rueckgabebestand'!$C$14</f>
        <v>77.8157322899038</v>
      </c>
      <c r="CA61" s="26" t="n">
        <f aca="false">BY61/($B$61+BY61-'1 Der Fonds'!$B$6)</f>
        <v>-0.0323497776069732</v>
      </c>
      <c r="CB61" s="26" t="n">
        <f aca="false">BY61+$B$61*'1 Der Fonds'!$B$19/12+BY61*'1 Der Fonds'!$B$20/12-'1 Der Fonds'!$B$6*'1 Der Fonds'!$B$21/12-($B$61+BY61-'1 Der Fonds'!$B$6)*'1 Der Fonds'!$B$22/12-$B$61*'1 Der Fonds'!$B$23/12</f>
        <v>-23.9923170800903</v>
      </c>
      <c r="CC61" s="26" t="n">
        <f aca="false">($B$61+CB61-'1 Der Fonds'!$B$6)/BZ61</f>
        <v>10.2358181241874</v>
      </c>
      <c r="CD61" s="26" t="n">
        <f aca="false">CB61+'1 Der Fonds'!$B$26-'2 Der Rueckgabebestand'!$C$15*CC61</f>
        <v>-25.0866443297653</v>
      </c>
      <c r="CE61" s="26" t="n">
        <f aca="false">BZ61+'1 Der Fonds'!$B$26/CC61-'2 Der Rueckgabebestand'!$C$15</f>
        <v>77.7088207332116</v>
      </c>
      <c r="CF61" s="26" t="n">
        <f aca="false">CD61/($B$61+CD61-'1 Der Fonds'!$B$6)</f>
        <v>-0.0315391288704558</v>
      </c>
      <c r="CG61" s="26" t="n">
        <f aca="false">CD61+$B$61*'1 Der Fonds'!$B$19/12+CD61*'1 Der Fonds'!$B$20/12-'1 Der Fonds'!$B$6*'1 Der Fonds'!$B$21/12-($B$61+CD61-'1 Der Fonds'!$B$6)*'1 Der Fonds'!$B$22/12-$B$61*'1 Der Fonds'!$B$23/12</f>
        <v>-23.367123197248</v>
      </c>
      <c r="CH61" s="26" t="n">
        <f aca="false">($B$61+CG61-'1 Der Fonds'!$B$6)/CE61</f>
        <v>10.257945871286</v>
      </c>
      <c r="CI61" s="26" t="n">
        <f aca="false">CG61+'1 Der Fonds'!$B$26-'2 Der Rueckgabebestand'!$C$16*CH61</f>
        <v>-25.4960961328909</v>
      </c>
      <c r="CJ61" s="26" t="n">
        <f aca="false">CE61+'1 Der Fonds'!$B$26/CH61-'2 Der Rueckgabebestand'!$C$16</f>
        <v>77.5012769459508</v>
      </c>
      <c r="CK61" s="26" t="n">
        <f aca="false">CI61/($B$61+CI61-'1 Der Fonds'!$B$6)</f>
        <v>-0.0320704036909394</v>
      </c>
      <c r="CL61" s="26" t="n">
        <f aca="false">$A$61+$B$61*'1 Der Fonds'!$B$19/12+$A$61*'1 Der Fonds'!$B$20/12-'1 Der Fonds'!$B$6*'1 Der Fonds'!$B$21/12-($B$61+$A$61-'1 Der Fonds'!$B$6)*'1 Der Fonds'!$B$22/12-$B$61*'1 Der Fonds'!$B$23/12</f>
        <v>51.291</v>
      </c>
      <c r="CM61" s="26" t="n">
        <f aca="false">($B$61+CL61-'1 Der Fonds'!$B$6)/'1 Der Fonds'!$B$8</f>
        <v>10.0205862068966</v>
      </c>
      <c r="CN61" s="26" t="n">
        <f aca="false">CL61+0-'2 Der Rueckgabebestand'!$C$5*CM61</f>
        <v>47.2827655172414</v>
      </c>
      <c r="CO61" s="26" t="n">
        <f aca="false">'1 Der Fonds'!$B$8+0/CM61-'2 Der Rueckgabebestand'!$C$5</f>
        <v>86.6</v>
      </c>
      <c r="CP61" s="26" t="n">
        <f aca="false">CN61/($B$61+CN61-'1 Der Fonds'!$B$6)</f>
        <v>0.0544868685990307</v>
      </c>
      <c r="CQ61" s="26" t="n">
        <f aca="false">CN61+$B$61*'1 Der Fonds'!$B$19/12+CN61*'1 Der Fonds'!$B$20/12-'1 Der Fonds'!$B$6*'1 Der Fonds'!$B$21/12-($B$61+CN61-'1 Der Fonds'!$B$6)*'1 Der Fonds'!$B$22/12-$B$61*'1 Der Fonds'!$B$23/12</f>
        <v>49.0716406675287</v>
      </c>
      <c r="CR61" s="26" t="n">
        <f aca="false">($B$61+CQ61-'1 Der Fonds'!$B$6)/CO61</f>
        <v>10.0412429638283</v>
      </c>
      <c r="CS61" s="26" t="n">
        <f aca="false">CQ61+0-'2 Der Rueckgabebestand'!$C$6*CR61</f>
        <v>44.0510191856146</v>
      </c>
      <c r="CT61" s="26" t="n">
        <f aca="false">CO61+0/CR61-'2 Der Rueckgabebestand'!$C$6</f>
        <v>86.1</v>
      </c>
      <c r="CU61" s="26" t="n">
        <f aca="false">CS61/($B$61+CS61-'1 Der Fonds'!$B$6)</f>
        <v>0.0509524807767962</v>
      </c>
      <c r="CV61" s="26" t="n">
        <f aca="false">CS61+$B$61*'1 Der Fonds'!$B$19/12+CS61*'1 Der Fonds'!$B$20/12-'1 Der Fonds'!$B$6*'1 Der Fonds'!$B$21/12-($B$61+CS61-'1 Der Fonds'!$B$6)*'1 Der Fonds'!$B$22/12-$B$61*'1 Der Fonds'!$B$23/12</f>
        <v>45.8367972456675</v>
      </c>
      <c r="CW61" s="26" t="n">
        <f aca="false">($B$61+CV61-'1 Der Fonds'!$B$6)/CT61</f>
        <v>10.0619837078475</v>
      </c>
      <c r="CX61" s="26" t="n">
        <f aca="false">CV61+0-'2 Der Rueckgabebestand'!$C$7*CW61</f>
        <v>23.700433088403</v>
      </c>
      <c r="CY61" s="26" t="n">
        <f aca="false">CT61+0/CW61-'2 Der Rueckgabebestand'!$C$7</f>
        <v>83.9</v>
      </c>
      <c r="CZ61" s="26" t="n">
        <f aca="false">CX61/($B$61+CX61-'1 Der Fonds'!$B$6)</f>
        <v>0.0280744147473342</v>
      </c>
      <c r="DA61" s="26" t="n">
        <f aca="false">CX61+$B$61*'1 Der Fonds'!$B$19/12+CX61*'1 Der Fonds'!$B$20/12-'1 Der Fonds'!$B$6*'1 Der Fonds'!$B$21/12-($B$61+CX61-'1 Der Fonds'!$B$6)*'1 Der Fonds'!$B$22/12-$B$61*'1 Der Fonds'!$B$23/12</f>
        <v>25.4667085034461</v>
      </c>
      <c r="DB61" s="26" t="n">
        <f aca="false">($B$61+DA61-'1 Der Fonds'!$B$6)/CY61</f>
        <v>10.0830358582056</v>
      </c>
      <c r="DC61" s="26" t="n">
        <f aca="false">DA61+0-'2 Der Rueckgabebestand'!$C$8*DB61</f>
        <v>-5.79070265699115</v>
      </c>
      <c r="DD61" s="26" t="n">
        <f aca="false">CY61+0/DB61-'2 Der Rueckgabebestand'!$C$8</f>
        <v>80.8</v>
      </c>
      <c r="DE61" s="26" t="n">
        <f aca="false">DC61/($B$61+DC61-'1 Der Fonds'!$B$6)</f>
        <v>-0.00710769187963882</v>
      </c>
      <c r="DF61" s="26" t="n">
        <f aca="false">DC61+$B$61*'1 Der Fonds'!$B$19/12+DC61*'1 Der Fonds'!$B$20/12-'1 Der Fonds'!$B$6*'1 Der Fonds'!$B$21/12-($B$61+DC61-'1 Der Fonds'!$B$6)*'1 Der Fonds'!$B$22/12-$B$61*'1 Der Fonds'!$B$23/12</f>
        <v>-4.05268958037077</v>
      </c>
      <c r="DG61" s="26" t="n">
        <f aca="false">($B$61+DF61-'1 Der Fonds'!$B$6)/DD61</f>
        <v>10.104545921035</v>
      </c>
      <c r="DH61" s="26" t="n">
        <f aca="false">DF61+0-'2 Der Rueckgabebestand'!$C$9*DG61</f>
        <v>-30.3245089750618</v>
      </c>
      <c r="DI61" s="26" t="n">
        <f aca="false">DD61+0/DG61-'2 Der Rueckgabebestand'!$C$9</f>
        <v>78.2</v>
      </c>
      <c r="DJ61" s="26" t="n">
        <f aca="false">DH61/($B$61+DH61-'1 Der Fonds'!$B$6)</f>
        <v>-0.0383769293270889</v>
      </c>
      <c r="DK61" s="26" t="n">
        <f aca="false">DH61+$B$61*'1 Der Fonds'!$B$19/12+DH61*'1 Der Fonds'!$B$20/12-'1 Der Fonds'!$B$6*'1 Der Fonds'!$B$21/12-($B$61+DH61-'1 Der Fonds'!$B$6)*'1 Der Fonds'!$B$22/12-$B$61*'1 Der Fonds'!$B$23/12</f>
        <v>-28.6100074628296</v>
      </c>
      <c r="DL61" s="26" t="n">
        <f aca="false">($B$61+DK61-'1 Der Fonds'!$B$6)/DI61</f>
        <v>10.1264704928027</v>
      </c>
      <c r="DM61" s="26" t="n">
        <f aca="false">DK61+0-'2 Der Rueckgabebestand'!$C$10*DL61</f>
        <v>-42.7870661527533</v>
      </c>
      <c r="DN61" s="26" t="n">
        <f aca="false">DI61+0/DL61-'2 Der Rueckgabebestand'!$C$10</f>
        <v>76.8</v>
      </c>
      <c r="DO61" s="26" t="n">
        <f aca="false">DM61/($B$61+DM61-'1 Der Fonds'!$B$6)</f>
        <v>-0.0550165289666602</v>
      </c>
      <c r="DP61" s="26" t="n">
        <f aca="false">DM61+$B$61*'1 Der Fonds'!$B$19/12+DM61*'1 Der Fonds'!$B$20/12-'1 Der Fonds'!$B$6*'1 Der Fonds'!$B$21/12-($B$61+DM61-'1 Der Fonds'!$B$6)*'1 Der Fonds'!$B$22/12-$B$61*'1 Der Fonds'!$B$23/12</f>
        <v>-41.0845079244831</v>
      </c>
      <c r="DQ61" s="26" t="n">
        <f aca="false">($B$61+DP61-'1 Der Fonds'!$B$6)/DN61</f>
        <v>10.1486392197333</v>
      </c>
      <c r="DR61" s="26" t="n">
        <f aca="false">DP61+0-'2 Der Rueckgabebestand'!$C$11*DQ61</f>
        <v>-47.1736914563231</v>
      </c>
      <c r="DS61" s="26" t="n">
        <f aca="false">DN61+0/DQ61-'2 Der Rueckgabebestand'!$C$11</f>
        <v>76.2</v>
      </c>
      <c r="DT61" s="26" t="n">
        <f aca="false">DR61/($B$61+DR61-'1 Der Fonds'!$B$6)</f>
        <v>-0.0610010172098764</v>
      </c>
      <c r="DU61" s="26" t="n">
        <f aca="false">DR61+$B$61*'1 Der Fonds'!$B$19/12+DR61*'1 Der Fonds'!$B$20/12-'1 Der Fonds'!$B$6*'1 Der Fonds'!$B$21/12-($B$61+DR61-'1 Der Fonds'!$B$6)*'1 Der Fonds'!$B$22/12-$B$61*'1 Der Fonds'!$B$23/12</f>
        <v>-45.475337077302</v>
      </c>
      <c r="DV61" s="26" t="n">
        <f aca="false">($B$61+DU61-'1 Der Fonds'!$B$6)/DS61</f>
        <v>10.1709273349435</v>
      </c>
      <c r="DW61" s="26" t="n">
        <f aca="false">DU61+0-'2 Der Rueckgabebestand'!$C$12*DV61</f>
        <v>-50.5608007447738</v>
      </c>
      <c r="DX61" s="26" t="n">
        <f aca="false">DS61+0/DV61-'2 Der Rueckgabebestand'!$C$12</f>
        <v>75.7</v>
      </c>
      <c r="DY61" s="26" t="n">
        <f aca="false">DW61/($B$61+DW61-'1 Der Fonds'!$B$6)</f>
        <v>-0.0656685629120871</v>
      </c>
      <c r="DZ61" s="26" t="n">
        <f aca="false">DW61+$B$61*'1 Der Fonds'!$B$19/12+DW61*'1 Der Fonds'!$B$20/12-'1 Der Fonds'!$B$6*'1 Der Fonds'!$B$21/12-($B$61+DW61-'1 Der Fonds'!$B$6)*'1 Der Fonds'!$B$22/12-$B$61*'1 Der Fonds'!$B$23/12</f>
        <v>-48.8656923454876</v>
      </c>
      <c r="EA61" s="26" t="n">
        <f aca="false">($B$61+DZ61-'1 Der Fonds'!$B$6)/DX61</f>
        <v>10.1933197840755</v>
      </c>
      <c r="EB61" s="26" t="n">
        <f aca="false">DZ61+0-'2 Der Rueckgabebestand'!$C$13*EA61</f>
        <v>-53.4526862483215</v>
      </c>
      <c r="EC61" s="26" t="n">
        <f aca="false">DX61+0/EA61-'2 Der Rueckgabebestand'!$C$13</f>
        <v>75.25</v>
      </c>
      <c r="ED61" s="26" t="n">
        <f aca="false">EB61/($B$61+EB61-'1 Der Fonds'!$B$6)</f>
        <v>-0.0696862961254384</v>
      </c>
      <c r="EE61" s="26" t="n">
        <f aca="false">EB61+$B$61*'1 Der Fonds'!$B$19/12+EB61*'1 Der Fonds'!$B$20/12-'1 Der Fonds'!$B$6*'1 Der Fonds'!$B$21/12-($B$61+EB61-'1 Der Fonds'!$B$6)*'1 Der Fonds'!$B$22/12-$B$61*'1 Der Fonds'!$B$23/12</f>
        <v>-51.7603492393095</v>
      </c>
      <c r="EF61" s="26" t="n">
        <f aca="false">($B$61+EE61-'1 Der Fonds'!$B$6)/EC61</f>
        <v>10.2158093124344</v>
      </c>
      <c r="EG61" s="26" t="n">
        <f aca="false">EE61+0-'2 Der Rueckgabebestand'!$C$14*EF61</f>
        <v>-55.8466729642833</v>
      </c>
      <c r="EH61" s="26" t="n">
        <f aca="false">EC61+0/EF61-'2 Der Rueckgabebestand'!$C$14</f>
        <v>74.85</v>
      </c>
      <c r="EI61" s="26" t="n">
        <f aca="false">EG61/($B$61+EG61-'1 Der Fonds'!$B$6)</f>
        <v>-0.0730352840819781</v>
      </c>
      <c r="EJ61" s="26" t="n">
        <f aca="false">EG61+$B$61*'1 Der Fonds'!$B$19/12+EG61*'1 Der Fonds'!$B$20/12-'1 Der Fonds'!$B$6*'1 Der Fonds'!$B$21/12-($B$61+EG61-'1 Der Fonds'!$B$6)*'1 Der Fonds'!$B$22/12-$B$61*'1 Der Fonds'!$B$23/12</f>
        <v>-54.1566301925407</v>
      </c>
      <c r="EK61" s="26" t="n">
        <f aca="false">($B$61+EJ61-'1 Der Fonds'!$B$6)/EH61</f>
        <v>10.2383883741812</v>
      </c>
      <c r="EL61" s="26" t="n">
        <f aca="false">EJ61+0-'2 Der Rueckgabebestand'!$C$15*EK61</f>
        <v>-58.2519855422132</v>
      </c>
      <c r="EM61" s="26" t="n">
        <f aca="false">EH61+0/EK61-'2 Der Rueckgabebestand'!$C$15</f>
        <v>74.45</v>
      </c>
      <c r="EN61" s="26" t="n">
        <f aca="false">EL61/($B$61+EL61-'1 Der Fonds'!$B$6)</f>
        <v>-0.0764213017775452</v>
      </c>
      <c r="EO61" s="26" t="n">
        <f aca="false">EL61+$B$61*'1 Der Fonds'!$B$19/12+EL61*'1 Der Fonds'!$B$20/12-'1 Der Fonds'!$B$6*'1 Der Fonds'!$B$21/12-($B$61+EL61-'1 Der Fonds'!$B$6)*'1 Der Fonds'!$B$22/12-$B$61*'1 Der Fonds'!$B$23/12</f>
        <v>-56.5642478616911</v>
      </c>
      <c r="EP61" s="26" t="n">
        <f aca="false">($B$61+EO61-'1 Der Fonds'!$B$6)/EM61</f>
        <v>10.2610577856052</v>
      </c>
      <c r="EQ61" s="26" t="n">
        <f aca="false">EO61+0-'2 Der Rueckgabebestand'!$C$16*EP61</f>
        <v>-61.6947767544937</v>
      </c>
      <c r="ER61" s="26" t="n">
        <f aca="false">EM61+0/EP61-'2 Der Rueckgabebestand'!$C$16</f>
        <v>73.95</v>
      </c>
      <c r="ES61" s="26" t="n">
        <f aca="false">EQ61/($B$61+EQ61-'1 Der Fonds'!$B$6)</f>
        <v>-0.0813051556111031</v>
      </c>
      <c r="ET61" s="14" t="n">
        <f aca="false">IF(C61=1,$A$61,1000000)</f>
        <v>49.5</v>
      </c>
      <c r="EU61" s="14" t="n">
        <f aca="false">IF(D61=1,$A$61,1000000)</f>
        <v>49.5</v>
      </c>
      <c r="EV61" s="26" t="n">
        <f aca="false">IF(E61=1,$A$61,1000000)</f>
        <v>1000000</v>
      </c>
      <c r="EW61" s="26" t="n">
        <f aca="false">IF(F61=1,$A$61,1000000)</f>
        <v>1000000</v>
      </c>
      <c r="EX61" s="26" t="n">
        <f aca="false">IF(G61=1,$A$61,1000000)</f>
        <v>1000000</v>
      </c>
      <c r="EY61" s="26" t="n">
        <f aca="false">IF(H61=1,$A$61,1000000)</f>
        <v>1000000</v>
      </c>
      <c r="EZ61" s="26" t="n">
        <f aca="false">IF(I61=1,$A$61,1000000)</f>
        <v>1000000</v>
      </c>
      <c r="FA61" s="26" t="n">
        <f aca="false">IF(J61=1,$A$61,1000000)</f>
        <v>1000000</v>
      </c>
      <c r="FB61" s="26" t="n">
        <f aca="false">IF(K61=1,$A$61,1000000)</f>
        <v>1000000</v>
      </c>
      <c r="FC61" s="26" t="n">
        <f aca="false">IF(L61=1,$A$61,1000000)</f>
        <v>1000000</v>
      </c>
      <c r="FD61" s="26" t="n">
        <f aca="false">IF(M61=1,$A$61,1000000)</f>
        <v>1000000</v>
      </c>
      <c r="FE61" s="26" t="n">
        <f aca="false">IF(N61=1,$A$61,1000000)</f>
        <v>1000000</v>
      </c>
      <c r="FF61" s="14" t="n">
        <f aca="false">IF(O61=1,$A$61,1000000)</f>
        <v>49.5</v>
      </c>
      <c r="FG61" s="14" t="n">
        <f aca="false">IF(P61=1,$A$61,1000000)</f>
        <v>49.5</v>
      </c>
      <c r="FH61" s="26" t="n">
        <f aca="false">IF(Q61=1,$A$61,1000000)</f>
        <v>1000000</v>
      </c>
      <c r="FI61" s="26" t="n">
        <f aca="false">IF(R61=1,$A$61,1000000)</f>
        <v>1000000</v>
      </c>
      <c r="FJ61" s="26" t="n">
        <f aca="false">IF(S61=1,$A$61,1000000)</f>
        <v>1000000</v>
      </c>
      <c r="FK61" s="26" t="n">
        <f aca="false">IF(T61=1,$A$61,1000000)</f>
        <v>1000000</v>
      </c>
      <c r="FL61" s="26" t="n">
        <f aca="false">IF(U61=1,$A$61,1000000)</f>
        <v>1000000</v>
      </c>
      <c r="FM61" s="26" t="n">
        <f aca="false">IF(V61=1,$A$61,1000000)</f>
        <v>1000000</v>
      </c>
      <c r="FN61" s="26" t="n">
        <f aca="false">IF(W61=1,$A$61,1000000)</f>
        <v>1000000</v>
      </c>
      <c r="FO61" s="26" t="n">
        <f aca="false">IF(X61=1,$A$61,1000000)</f>
        <v>1000000</v>
      </c>
      <c r="FP61" s="26" t="n">
        <f aca="false">IF(Y61=1,$A$61,1000000)</f>
        <v>1000000</v>
      </c>
      <c r="FQ61" s="26" t="n">
        <f aca="false">IF(Z61=1,$A$61,1000000)</f>
        <v>1000000</v>
      </c>
    </row>
    <row r="62" customFormat="false" ht="15" hidden="false" customHeight="false" outlineLevel="0" collapsed="false">
      <c r="A62" s="14" t="n">
        <f aca="false">A61+$B$38</f>
        <v>50</v>
      </c>
      <c r="B62" s="14" t="n">
        <f aca="false">'1 Der Fonds'!$B$36-A62</f>
        <v>1070</v>
      </c>
      <c r="C62" s="26" t="n">
        <f aca="false">IF(AH62&gt;='1 Der Fonds'!$B$12,1,0)</f>
        <v>1</v>
      </c>
      <c r="D62" s="26" t="n">
        <f aca="false">IF(AND(C62=1,AM62&gt;='1 Der Fonds'!$B$12),1,0)</f>
        <v>1</v>
      </c>
      <c r="E62" s="26" t="n">
        <f aca="false">IF(AND(D62=1,AR62&gt;='1 Der Fonds'!$B$12),1,0)</f>
        <v>0</v>
      </c>
      <c r="F62" s="26" t="n">
        <f aca="false">IF(AND(E62=1,AW62&gt;='1 Der Fonds'!$B$12),1,0)</f>
        <v>0</v>
      </c>
      <c r="G62" s="26" t="n">
        <f aca="false">IF(AND(F62=1,BB62&gt;='1 Der Fonds'!$B$12),1,0)</f>
        <v>0</v>
      </c>
      <c r="H62" s="26" t="n">
        <f aca="false">IF(AND(G62=1,BG62&gt;='1 Der Fonds'!$B$12),1,0)</f>
        <v>0</v>
      </c>
      <c r="I62" s="26" t="n">
        <f aca="false">IF(AND(H62=1,BL62&gt;='1 Der Fonds'!$B$12),1,0)</f>
        <v>0</v>
      </c>
      <c r="J62" s="26" t="n">
        <f aca="false">IF(AND(I62=1,BQ62&gt;='1 Der Fonds'!$B$12),1,0)</f>
        <v>0</v>
      </c>
      <c r="K62" s="26" t="n">
        <f aca="false">IF(AND(J62=1,BV62&gt;='1 Der Fonds'!$B$12),1,0)</f>
        <v>0</v>
      </c>
      <c r="L62" s="26" t="n">
        <f aca="false">IF(AND(K62=1,CA62&gt;='1 Der Fonds'!$B$12),1,0)</f>
        <v>0</v>
      </c>
      <c r="M62" s="26" t="n">
        <f aca="false">IF(AND(L62=1,CF62&gt;='1 Der Fonds'!$B$12),1,0)</f>
        <v>0</v>
      </c>
      <c r="N62" s="26" t="n">
        <f aca="false">IF(AND(M62=1,CK62&gt;='1 Der Fonds'!$B$12),1,0)</f>
        <v>0</v>
      </c>
      <c r="O62" s="26" t="n">
        <f aca="false">IF(CP62&gt;='1 Der Fonds'!$B$12,1,0)</f>
        <v>1</v>
      </c>
      <c r="P62" s="26" t="n">
        <f aca="false">IF(AND(O62=1,CU62&gt;='1 Der Fonds'!$B$12),1,0)</f>
        <v>1</v>
      </c>
      <c r="Q62" s="26" t="n">
        <f aca="false">IF(AND(P62=1,CZ62&gt;='1 Der Fonds'!$B$12),1,0)</f>
        <v>0</v>
      </c>
      <c r="R62" s="26" t="n">
        <f aca="false">IF(AND(Q62=1,DE62&gt;='1 Der Fonds'!$B$12),1,0)</f>
        <v>0</v>
      </c>
      <c r="S62" s="26" t="n">
        <f aca="false">IF(AND(R62=1,DJ62&gt;='1 Der Fonds'!$B$12),1,0)</f>
        <v>0</v>
      </c>
      <c r="T62" s="26" t="n">
        <f aca="false">IF(AND(S62=1,DO62&gt;='1 Der Fonds'!$B$12),1,0)</f>
        <v>0</v>
      </c>
      <c r="U62" s="26" t="n">
        <f aca="false">IF(AND(T62=1,DT62&gt;='1 Der Fonds'!$B$12),1,0)</f>
        <v>0</v>
      </c>
      <c r="V62" s="26" t="n">
        <f aca="false">IF(AND(U62=1,DY62&gt;='1 Der Fonds'!$B$12),1,0)</f>
        <v>0</v>
      </c>
      <c r="W62" s="26" t="n">
        <f aca="false">IF(AND(V62=1,ED62&gt;='1 Der Fonds'!$B$12),1,0)</f>
        <v>0</v>
      </c>
      <c r="X62" s="26" t="n">
        <f aca="false">IF(AND(W62=1,EI62&gt;='1 Der Fonds'!$B$12),1,0)</f>
        <v>0</v>
      </c>
      <c r="Y62" s="26" t="n">
        <f aca="false">IF(AND(X62=1,EN62&gt;='1 Der Fonds'!$B$12),1,0)</f>
        <v>0</v>
      </c>
      <c r="Z62" s="26" t="n">
        <f aca="false">IF(AND(Y62=1,ES62&gt;='1 Der Fonds'!$B$12),1,0)</f>
        <v>0</v>
      </c>
      <c r="AD62" s="26" t="n">
        <f aca="false">$A$62+$B$62*'1 Der Fonds'!$B$19/12+$A$62*'1 Der Fonds'!$B$20/12-'1 Der Fonds'!$B$6*'1 Der Fonds'!$B$21/12-($B$62+$A$62-'1 Der Fonds'!$B$6)*'1 Der Fonds'!$B$22/12-$B$62*'1 Der Fonds'!$B$23/12</f>
        <v>51.7904166666667</v>
      </c>
      <c r="AE62" s="26" t="n">
        <f aca="false">($B$62+AD62-'1 Der Fonds'!$B$6)/'1 Der Fonds'!$B$8</f>
        <v>10.0205795019157</v>
      </c>
      <c r="AF62" s="26" t="n">
        <f aca="false">AD62+'1 Der Fonds'!$B$26-'2 Der Rueckgabebestand'!$C$5*AE62</f>
        <v>50.7821848659004</v>
      </c>
      <c r="AG62" s="26" t="n">
        <f aca="false">'1 Der Fonds'!$B$8+'1 Der Fonds'!$B$26/AE62-'2 Der Rueckgabebestand'!$C$5</f>
        <v>86.8993838828809</v>
      </c>
      <c r="AH62" s="26" t="n">
        <f aca="false">AF62/($B$62+AF62-'1 Der Fonds'!$B$6)</f>
        <v>0.0583178959658216</v>
      </c>
      <c r="AI62" s="26" t="n">
        <f aca="false">AF62+$B$62*'1 Der Fonds'!$B$19/12+AF62*'1 Der Fonds'!$B$20/12-'1 Der Fonds'!$B$6*'1 Der Fonds'!$B$21/12-($B$62+AF62-'1 Der Fonds'!$B$6)*'1 Der Fonds'!$B$22/12-$B$62*'1 Der Fonds'!$B$23/12</f>
        <v>52.5733511263969</v>
      </c>
      <c r="AJ62" s="26" t="n">
        <f aca="false">($B$62+AI62-'1 Der Fonds'!$B$6)/AG62</f>
        <v>10.0411914577256</v>
      </c>
      <c r="AK62" s="26" t="n">
        <f aca="false">AI62+'1 Der Fonds'!$B$26-'2 Der Rueckgabebestand'!$C$6*AJ62</f>
        <v>50.5527553975341</v>
      </c>
      <c r="AL62" s="26" t="n">
        <f aca="false">AG62+'1 Der Fonds'!$B$26/AJ62-'2 Der Rueckgabebestand'!$C$6</f>
        <v>86.6981532084764</v>
      </c>
      <c r="AM62" s="26" t="n">
        <f aca="false">AK62/($B$62+AK62-'1 Der Fonds'!$B$6)</f>
        <v>0.0580697207424832</v>
      </c>
      <c r="AN62" s="26" t="n">
        <f aca="false">AK62+$B$62*'1 Der Fonds'!$B$19/12+AK62*'1 Der Fonds'!$B$20/12-'1 Der Fonds'!$B$6*'1 Der Fonds'!$B$21/12-($B$62+AK62-'1 Der Fonds'!$B$6)*'1 Der Fonds'!$B$22/12-$B$62*'1 Der Fonds'!$B$23/12</f>
        <v>52.3437017881234</v>
      </c>
      <c r="AO62" s="26" t="n">
        <f aca="false">($B$62+AN62-'1 Der Fonds'!$B$6)/AL62</f>
        <v>10.0618487188587</v>
      </c>
      <c r="AP62" s="26" t="n">
        <f aca="false">AN62+'1 Der Fonds'!$B$26-'2 Der Rueckgabebestand'!$C$7*AO62</f>
        <v>33.2076346066343</v>
      </c>
      <c r="AQ62" s="26" t="n">
        <f aca="false">AL62+'1 Der Fonds'!$B$26/AO62-'2 Der Rueckgabebestand'!$C$7</f>
        <v>84.7963091521627</v>
      </c>
      <c r="AR62" s="26" t="n">
        <f aca="false">AP62/($B$62+AP62-'1 Der Fonds'!$B$6)</f>
        <v>0.0389209299820019</v>
      </c>
      <c r="AS62" s="26" t="n">
        <f aca="false">AP62+$B$62*'1 Der Fonds'!$B$19/12+AP62*'1 Der Fonds'!$B$20/12-'1 Der Fonds'!$B$6*'1 Der Fonds'!$B$21/12-($B$62+AP62-'1 Der Fonds'!$B$6)*'1 Der Fonds'!$B$22/12-$B$62*'1 Der Fonds'!$B$23/12</f>
        <v>34.981958589799</v>
      </c>
      <c r="AT62" s="26" t="n">
        <f aca="false">($B$62+AS62-'1 Der Fonds'!$B$6)/AQ62</f>
        <v>10.0827732614586</v>
      </c>
      <c r="AU62" s="26" t="n">
        <f aca="false">AS62+'1 Der Fonds'!$B$26-'2 Der Rueckgabebestand'!$C$8*AT62</f>
        <v>6.72536147927743</v>
      </c>
      <c r="AV62" s="26" t="n">
        <f aca="false">AQ62+'1 Der Fonds'!$B$26/AT62-'2 Der Rueckgabebestand'!$C$8</f>
        <v>81.9938463398199</v>
      </c>
      <c r="AW62" s="26" t="n">
        <f aca="false">AU62/($B$62+AU62-'1 Der Fonds'!$B$6)</f>
        <v>0.00813494032316076</v>
      </c>
      <c r="AX62" s="26" t="n">
        <f aca="false">AU62+$B$62*'1 Der Fonds'!$B$19/12+AU62*'1 Der Fonds'!$B$20/12-'1 Der Fonds'!$B$6*'1 Der Fonds'!$B$21/12-($B$62+AU62-'1 Der Fonds'!$B$6)*'1 Der Fonds'!$B$22/12-$B$62*'1 Der Fonds'!$B$23/12</f>
        <v>8.47430661736174</v>
      </c>
      <c r="AY62" s="26" t="n">
        <f aca="false">($B$62+AX62-'1 Der Fonds'!$B$6)/AV62</f>
        <v>10.1041034614206</v>
      </c>
      <c r="AZ62" s="26" t="n">
        <f aca="false">AX62+'1 Der Fonds'!$B$26-'2 Der Rueckgabebestand'!$C$9*AY62</f>
        <v>-14.7963623823318</v>
      </c>
      <c r="BA62" s="26" t="n">
        <f aca="false">AV62+'1 Der Fonds'!$B$26/AY62-'2 Der Rueckgabebestand'!$C$9</f>
        <v>79.6907554135893</v>
      </c>
      <c r="BB62" s="26" t="n">
        <f aca="false">AZ62/($B$62+AZ62-'1 Der Fonds'!$B$6)</f>
        <v>-0.0183759259037991</v>
      </c>
      <c r="BC62" s="26" t="n">
        <f aca="false">AZ62+$B$62*'1 Der Fonds'!$B$19/12+AZ62*'1 Der Fonds'!$B$20/12-'1 Der Fonds'!$B$6*'1 Der Fonds'!$B$21/12-($B$62+AZ62-'1 Der Fonds'!$B$6)*'1 Der Fonds'!$B$22/12-$B$62*'1 Der Fonds'!$B$23/12</f>
        <v>-13.0680422296148</v>
      </c>
      <c r="BD62" s="26" t="n">
        <f aca="false">($B$62+BC62-'1 Der Fonds'!$B$6)/BA62</f>
        <v>10.1257912989087</v>
      </c>
      <c r="BE62" s="26" t="n">
        <f aca="false">BC62+'1 Der Fonds'!$B$26-'2 Der Rueckgabebestand'!$C$10*BD62</f>
        <v>-24.2441500480871</v>
      </c>
      <c r="BF62" s="26" t="n">
        <f aca="false">BA62+'1 Der Fonds'!$B$26/BD62-'2 Der Rueckgabebestand'!$C$10</f>
        <v>78.587028555257</v>
      </c>
      <c r="BG62" s="26" t="n">
        <f aca="false">BE62/($B$62+BE62-'1 Der Fonds'!$B$6)</f>
        <v>-0.0304668197532599</v>
      </c>
      <c r="BH62" s="26" t="n">
        <f aca="false">BE62+$B$62*'1 Der Fonds'!$B$19/12+BE62*'1 Der Fonds'!$B$20/12-'1 Der Fonds'!$B$6*'1 Der Fonds'!$B$21/12-($B$62+BE62-'1 Der Fonds'!$B$6)*'1 Der Fonds'!$B$22/12-$B$62*'1 Der Fonds'!$B$23/12</f>
        <v>-22.5248840252165</v>
      </c>
      <c r="BI62" s="26" t="n">
        <f aca="false">($B$62+BH62-'1 Der Fonds'!$B$6)/BF62</f>
        <v>10.1476685228537</v>
      </c>
      <c r="BJ62" s="26" t="n">
        <f aca="false">BH62+'1 Der Fonds'!$B$26-'2 Der Rueckgabebestand'!$C$11*BI62</f>
        <v>-25.6134851389287</v>
      </c>
      <c r="BK62" s="26" t="n">
        <f aca="false">BF62+'1 Der Fonds'!$B$26/BI62-'2 Der Rueckgabebestand'!$C$11</f>
        <v>78.2826629655892</v>
      </c>
      <c r="BL62" s="26" t="n">
        <f aca="false">BJ62/($B$62+BJ62-'1 Der Fonds'!$B$6)</f>
        <v>-0.0322431016385118</v>
      </c>
      <c r="BM62" s="26" t="n">
        <f aca="false">BJ62+$B$62*'1 Der Fonds'!$B$19/12+BJ62*'1 Der Fonds'!$B$20/12-'1 Der Fonds'!$B$6*'1 Der Fonds'!$B$21/12-($B$62+BJ62-'1 Der Fonds'!$B$6)*'1 Der Fonds'!$B$22/12-$B$62*'1 Der Fonds'!$B$23/12</f>
        <v>-23.8955313955201</v>
      </c>
      <c r="BN62" s="26" t="n">
        <f aca="false">($B$62+BM62-'1 Der Fonds'!$B$6)/BK62</f>
        <v>10.1696140428236</v>
      </c>
      <c r="BO62" s="26" t="n">
        <f aca="false">BM62+'1 Der Fonds'!$B$26-'2 Der Rueckgabebestand'!$C$12*BN62</f>
        <v>-25.9803384169319</v>
      </c>
      <c r="BP62" s="26" t="n">
        <f aca="false">BK62+'1 Der Fonds'!$B$26/BN62-'2 Der Rueckgabebestand'!$C$12</f>
        <v>78.0776594116064</v>
      </c>
      <c r="BQ62" s="26" t="n">
        <f aca="false">BO62/($B$62+BO62-'1 Der Fonds'!$B$6)</f>
        <v>-0.032720019004484</v>
      </c>
      <c r="BR62" s="26" t="n">
        <f aca="false">BO62+$B$62*'1 Der Fonds'!$B$19/12+BO62*'1 Der Fonds'!$B$20/12-'1 Der Fonds'!$B$6*'1 Der Fonds'!$B$21/12-($B$62+BO62-'1 Der Fonds'!$B$6)*'1 Der Fonds'!$B$22/12-$B$62*'1 Der Fonds'!$B$23/12</f>
        <v>-24.2627362412481</v>
      </c>
      <c r="BS62" s="26" t="n">
        <f aca="false">($B$62+BR62-'1 Der Fonds'!$B$6)/BP62</f>
        <v>10.1916126809568</v>
      </c>
      <c r="BT62" s="26" t="n">
        <f aca="false">BR62+'1 Der Fonds'!$B$26-'2 Der Rueckgabebestand'!$C$13*BS62</f>
        <v>-25.8489619476787</v>
      </c>
      <c r="BU62" s="26" t="n">
        <f aca="false">BP62+'1 Der Fonds'!$B$26/BS62-'2 Der Rueckgabebestand'!$C$13</f>
        <v>77.9220191065746</v>
      </c>
      <c r="BV62" s="26" t="n">
        <f aca="false">BT62/($B$62+BT62-'1 Der Fonds'!$B$6)</f>
        <v>-0.0325491760497777</v>
      </c>
      <c r="BW62" s="26" t="n">
        <f aca="false">BT62+$B$62*'1 Der Fonds'!$B$19/12+BT62*'1 Der Fonds'!$B$20/12-'1 Der Fonds'!$B$6*'1 Der Fonds'!$B$21/12-($B$62+BT62-'1 Der Fonds'!$B$6)*'1 Der Fonds'!$B$22/12-$B$62*'1 Der Fonds'!$B$23/12</f>
        <v>-24.1312338695452</v>
      </c>
      <c r="BX62" s="26" t="n">
        <f aca="false">($B$62+BW62-'1 Der Fonds'!$B$6)/BU62</f>
        <v>10.2136568745984</v>
      </c>
      <c r="BY62" s="26" t="n">
        <f aca="false">BW62+'1 Der Fonds'!$B$26-'2 Der Rueckgabebestand'!$C$14*BX62</f>
        <v>-25.2166966193846</v>
      </c>
      <c r="BZ62" s="26" t="n">
        <f aca="false">BU62+'1 Der Fonds'!$B$26/BX62-'2 Der Rueckgabebestand'!$C$14</f>
        <v>77.8157434833412</v>
      </c>
      <c r="CA62" s="26" t="n">
        <f aca="false">BY62/($B$62+BY62-'1 Der Fonds'!$B$6)</f>
        <v>-0.0317277634194443</v>
      </c>
      <c r="CB62" s="26" t="n">
        <f aca="false">BY62+$B$62*'1 Der Fonds'!$B$19/12+BY62*'1 Der Fonds'!$B$20/12-'1 Der Fonds'!$B$6*'1 Der Fonds'!$B$21/12-($B$62+BY62-'1 Der Fonds'!$B$6)*'1 Der Fonds'!$B$22/12-$B$62*'1 Der Fonds'!$B$23/12</f>
        <v>-23.4983626203115</v>
      </c>
      <c r="CC62" s="26" t="n">
        <f aca="false">($B$62+CB62-'1 Der Fonds'!$B$6)/BZ62</f>
        <v>10.2357389613607</v>
      </c>
      <c r="CD62" s="26" t="n">
        <f aca="false">CB62+'1 Der Fonds'!$B$26-'2 Der Rueckgabebestand'!$C$15*CC62</f>
        <v>-24.5926582048558</v>
      </c>
      <c r="CE62" s="26" t="n">
        <f aca="false">BZ62+'1 Der Fonds'!$B$26/CC62-'2 Der Rueckgabebestand'!$C$15</f>
        <v>77.7088341933842</v>
      </c>
      <c r="CF62" s="26" t="n">
        <f aca="false">CD62/($B$62+CD62-'1 Der Fonds'!$B$6)</f>
        <v>-0.0309183193473585</v>
      </c>
      <c r="CG62" s="26" t="n">
        <f aca="false">CD62+$B$62*'1 Der Fonds'!$B$19/12+CD62*'1 Der Fonds'!$B$20/12-'1 Der Fonds'!$B$6*'1 Der Fonds'!$B$21/12-($B$62+CD62-'1 Der Fonds'!$B$6)*'1 Der Fonds'!$B$22/12-$B$62*'1 Der Fonds'!$B$23/12</f>
        <v>-22.8737261689688</v>
      </c>
      <c r="CH62" s="26" t="n">
        <f aca="false">($B$62+CG62-'1 Der Fonds'!$B$6)/CE62</f>
        <v>10.2578591238073</v>
      </c>
      <c r="CI62" s="26" t="n">
        <f aca="false">CG62+'1 Der Fonds'!$B$26-'2 Der Rueckgabebestand'!$C$16*CH62</f>
        <v>-25.0026557308724</v>
      </c>
      <c r="CJ62" s="26" t="n">
        <f aca="false">CE62+'1 Der Fonds'!$B$26/CH62-'2 Der Rueckgabebestand'!$C$16</f>
        <v>77.5012928793334</v>
      </c>
      <c r="CK62" s="26" t="n">
        <f aca="false">CI62/($B$62+CI62-'1 Der Fonds'!$B$6)</f>
        <v>-0.0314499864824811</v>
      </c>
      <c r="CL62" s="26" t="n">
        <f aca="false">$A$62+$B$62*'1 Der Fonds'!$B$19/12+$A$62*'1 Der Fonds'!$B$20/12-'1 Der Fonds'!$B$6*'1 Der Fonds'!$B$21/12-($B$62+$A$62-'1 Der Fonds'!$B$6)*'1 Der Fonds'!$B$22/12-$B$62*'1 Der Fonds'!$B$23/12</f>
        <v>51.7904166666667</v>
      </c>
      <c r="CM62" s="26" t="n">
        <f aca="false">($B$62+CL62-'1 Der Fonds'!$B$6)/'1 Der Fonds'!$B$8</f>
        <v>10.0205795019157</v>
      </c>
      <c r="CN62" s="26" t="n">
        <f aca="false">CL62+0-'2 Der Rueckgabebestand'!$C$5*CM62</f>
        <v>47.7821848659004</v>
      </c>
      <c r="CO62" s="26" t="n">
        <f aca="false">'1 Der Fonds'!$B$8+0/CM62-'2 Der Rueckgabebestand'!$C$5</f>
        <v>86.6</v>
      </c>
      <c r="CP62" s="26" t="n">
        <f aca="false">CN62/($B$62+CN62-'1 Der Fonds'!$B$6)</f>
        <v>0.0550624173890874</v>
      </c>
      <c r="CQ62" s="26" t="n">
        <f aca="false">CN62+$B$62*'1 Der Fonds'!$B$19/12+CN62*'1 Der Fonds'!$B$20/12-'1 Der Fonds'!$B$6*'1 Der Fonds'!$B$21/12-($B$62+CN62-'1 Der Fonds'!$B$6)*'1 Der Fonds'!$B$22/12-$B$62*'1 Der Fonds'!$B$23/12</f>
        <v>49.5704761263969</v>
      </c>
      <c r="CR62" s="26" t="n">
        <f aca="false">($B$62+CQ62-'1 Der Fonds'!$B$6)/CO62</f>
        <v>10.0412295164711</v>
      </c>
      <c r="CS62" s="26" t="n">
        <f aca="false">CQ62+0-'2 Der Rueckgabebestand'!$C$6*CR62</f>
        <v>44.5498613681613</v>
      </c>
      <c r="CT62" s="26" t="n">
        <f aca="false">CO62+0/CR62-'2 Der Rueckgabebestand'!$C$6</f>
        <v>86.1</v>
      </c>
      <c r="CU62" s="26" t="n">
        <f aca="false">CS62/($B$62+CS62-'1 Der Fonds'!$B$6)</f>
        <v>0.0515295454419027</v>
      </c>
      <c r="CV62" s="26" t="n">
        <f aca="false">CS62+$B$62*'1 Der Fonds'!$B$19/12+CS62*'1 Der Fonds'!$B$20/12-'1 Der Fonds'!$B$6*'1 Der Fonds'!$B$21/12-($B$62+CS62-'1 Der Fonds'!$B$6)*'1 Der Fonds'!$B$22/12-$B$62*'1 Der Fonds'!$B$23/12</f>
        <v>46.3350549853058</v>
      </c>
      <c r="CW62" s="26" t="n">
        <f aca="false">($B$62+CV62-'1 Der Fonds'!$B$6)/CT62</f>
        <v>10.0619634725355</v>
      </c>
      <c r="CX62" s="26" t="n">
        <f aca="false">CV62+0-'2 Der Rueckgabebestand'!$C$7*CW62</f>
        <v>24.1987353457277</v>
      </c>
      <c r="CY62" s="26" t="n">
        <f aca="false">CT62+0/CW62-'2 Der Rueckgabebestand'!$C$7</f>
        <v>83.9</v>
      </c>
      <c r="CZ62" s="26" t="n">
        <f aca="false">CX62/($B$62+CX62-'1 Der Fonds'!$B$6)</f>
        <v>0.0286647377359758</v>
      </c>
      <c r="DA62" s="26" t="n">
        <f aca="false">CX62+$B$62*'1 Der Fonds'!$B$19/12+CX62*'1 Der Fonds'!$B$20/12-'1 Der Fonds'!$B$6*'1 Der Fonds'!$B$21/12-($B$62+CX62-'1 Der Fonds'!$B$6)*'1 Der Fonds'!$B$22/12-$B$62*'1 Der Fonds'!$B$23/12</f>
        <v>25.9644258004341</v>
      </c>
      <c r="DB62" s="26" t="n">
        <f aca="false">($B$62+DA62-'1 Der Fonds'!$B$6)/CY62</f>
        <v>10.0830086507799</v>
      </c>
      <c r="DC62" s="26" t="n">
        <f aca="false">DA62+0-'2 Der Rueckgabebestand'!$C$8*DB62</f>
        <v>-5.29290101698367</v>
      </c>
      <c r="DD62" s="26" t="n">
        <f aca="false">CY62+0/DB62-'2 Der Rueckgabebestand'!$C$8</f>
        <v>80.8</v>
      </c>
      <c r="DE62" s="26" t="n">
        <f aca="false">DC62/($B$62+DC62-'1 Der Fonds'!$B$6)</f>
        <v>-0.00649669190754652</v>
      </c>
      <c r="DF62" s="26" t="n">
        <f aca="false">DC62+$B$62*'1 Der Fonds'!$B$19/12+DC62*'1 Der Fonds'!$B$20/12-'1 Der Fonds'!$B$6*'1 Der Fonds'!$B$21/12-($B$62+DC62-'1 Der Fonds'!$B$6)*'1 Der Fonds'!$B$22/12-$B$62*'1 Der Fonds'!$B$23/12</f>
        <v>-3.55547338045828</v>
      </c>
      <c r="DG62" s="26" t="n">
        <f aca="false">($B$62+DF62-'1 Der Fonds'!$B$6)/DD62</f>
        <v>10.1045114680636</v>
      </c>
      <c r="DH62" s="26" t="n">
        <f aca="false">DF62+0-'2 Der Rueckgabebestand'!$C$9*DG62</f>
        <v>-29.8272031974237</v>
      </c>
      <c r="DI62" s="26" t="n">
        <f aca="false">DD62+0/DG62-'2 Der Rueckgabebestand'!$C$9</f>
        <v>78.2</v>
      </c>
      <c r="DJ62" s="26" t="n">
        <f aca="false">DH62/($B$62+DH62-'1 Der Fonds'!$B$6)</f>
        <v>-0.0377476968558259</v>
      </c>
      <c r="DK62" s="26" t="n">
        <f aca="false">DH62+$B$62*'1 Der Fonds'!$B$19/12+DH62*'1 Der Fonds'!$B$20/12-'1 Der Fonds'!$B$6*'1 Der Fonds'!$B$21/12-($B$62+DH62-'1 Der Fonds'!$B$6)*'1 Der Fonds'!$B$22/12-$B$62*'1 Der Fonds'!$B$23/12</f>
        <v>-28.1132876004879</v>
      </c>
      <c r="DL62" s="26" t="n">
        <f aca="false">($B$62+DK62-'1 Der Fonds'!$B$6)/DI62</f>
        <v>10.1264285473083</v>
      </c>
      <c r="DM62" s="26" t="n">
        <f aca="false">DK62+0-'2 Der Rueckgabebestand'!$C$10*DL62</f>
        <v>-42.2902875667196</v>
      </c>
      <c r="DN62" s="26" t="n">
        <f aca="false">DI62+0/DL62-'2 Der Rueckgabebestand'!$C$10</f>
        <v>76.8</v>
      </c>
      <c r="DO62" s="26" t="n">
        <f aca="false">DM62/($B$62+DM62-'1 Der Fonds'!$B$6)</f>
        <v>-0.0543779856296287</v>
      </c>
      <c r="DP62" s="26" t="n">
        <f aca="false">DM62+$B$62*'1 Der Fonds'!$B$19/12+DM62*'1 Der Fonds'!$B$20/12-'1 Der Fonds'!$B$6*'1 Der Fonds'!$B$21/12-($B$62+DM62-'1 Der Fonds'!$B$6)*'1 Der Fonds'!$B$22/12-$B$62*'1 Der Fonds'!$B$23/12</f>
        <v>-40.588315758971</v>
      </c>
      <c r="DQ62" s="26" t="n">
        <f aca="false">($B$62+DP62-'1 Der Fonds'!$B$6)/DN62</f>
        <v>10.1485896385551</v>
      </c>
      <c r="DR62" s="26" t="n">
        <f aca="false">DP62+0-'2 Der Rueckgabebestand'!$C$11*DQ62</f>
        <v>-46.6774695421041</v>
      </c>
      <c r="DS62" s="26" t="n">
        <f aca="false">DN62+0/DQ62-'2 Der Rueckgabebestand'!$C$11</f>
        <v>76.2</v>
      </c>
      <c r="DT62" s="26" t="n">
        <f aca="false">DR62/($B$62+DR62-'1 Der Fonds'!$B$6)</f>
        <v>-0.0603596399997109</v>
      </c>
      <c r="DU62" s="26" t="n">
        <f aca="false">DR62+$B$62*'1 Der Fonds'!$B$19/12+DR62*'1 Der Fonds'!$B$20/12-'1 Der Fonds'!$B$6*'1 Der Fonds'!$B$21/12-($B$62+DR62-'1 Der Fonds'!$B$6)*'1 Der Fonds'!$B$22/12-$B$62*'1 Der Fonds'!$B$23/12</f>
        <v>-44.9797021170819</v>
      </c>
      <c r="DV62" s="26" t="n">
        <f aca="false">($B$62+DU62-'1 Der Fonds'!$B$6)/DS62</f>
        <v>10.1708700509569</v>
      </c>
      <c r="DW62" s="26" t="n">
        <f aca="false">DU62+0-'2 Der Rueckgabebestand'!$C$12*DV62</f>
        <v>-50.0651371425604</v>
      </c>
      <c r="DX62" s="26" t="n">
        <f aca="false">DS62+0/DV62-'2 Der Rueckgabebestand'!$C$12</f>
        <v>75.7</v>
      </c>
      <c r="DY62" s="26" t="n">
        <f aca="false">DW62/($B$62+DW62-'1 Der Fonds'!$B$6)</f>
        <v>-0.0650251593449801</v>
      </c>
      <c r="DZ62" s="26" t="n">
        <f aca="false">DW62+$B$62*'1 Der Fonds'!$B$19/12+DW62*'1 Der Fonds'!$B$20/12-'1 Der Fonds'!$B$6*'1 Der Fonds'!$B$21/12-($B$62+DW62-'1 Der Fonds'!$B$6)*'1 Der Fonds'!$B$22/12-$B$62*'1 Der Fonds'!$B$23/12</f>
        <v>-48.370616232322</v>
      </c>
      <c r="EA62" s="26" t="n">
        <f aca="false">($B$62+DZ62-'1 Der Fonds'!$B$6)/DX62</f>
        <v>10.1932547393352</v>
      </c>
      <c r="EB62" s="26" t="n">
        <f aca="false">DZ62+0-'2 Der Rueckgabebestand'!$C$13*EA62</f>
        <v>-52.9575808650229</v>
      </c>
      <c r="EC62" s="26" t="n">
        <f aca="false">DX62+0/EA62-'2 Der Rueckgabebestand'!$C$13</f>
        <v>75.25</v>
      </c>
      <c r="ED62" s="26" t="n">
        <f aca="false">EB62/($B$62+EB62-'1 Der Fonds'!$B$6)</f>
        <v>-0.0690412675282616</v>
      </c>
      <c r="EE62" s="26" t="n">
        <f aca="false">EB62+$B$62*'1 Der Fonds'!$B$19/12+EB62*'1 Der Fonds'!$B$20/12-'1 Der Fonds'!$B$6*'1 Der Fonds'!$B$21/12-($B$62+EB62-'1 Der Fonds'!$B$6)*'1 Der Fonds'!$B$22/12-$B$62*'1 Der Fonds'!$B$23/12</f>
        <v>-51.2658318800185</v>
      </c>
      <c r="EF62" s="26" t="n">
        <f aca="false">($B$62+EE62-'1 Der Fonds'!$B$6)/EC62</f>
        <v>10.2157364534217</v>
      </c>
      <c r="EG62" s="26" t="n">
        <f aca="false">EE62+0-'2 Der Rueckgabebestand'!$C$14*EF62</f>
        <v>-55.3521264613872</v>
      </c>
      <c r="EH62" s="26" t="n">
        <f aca="false">EC62+0/EF62-'2 Der Rueckgabebestand'!$C$14</f>
        <v>74.85</v>
      </c>
      <c r="EI62" s="26" t="n">
        <f aca="false">EG62/($B$62+EG62-'1 Der Fonds'!$B$6)</f>
        <v>-0.0723890412527147</v>
      </c>
      <c r="EJ62" s="26" t="n">
        <f aca="false">EG62+$B$62*'1 Der Fonds'!$B$19/12+EG62*'1 Der Fonds'!$B$20/12-'1 Der Fonds'!$B$6*'1 Der Fonds'!$B$21/12-($B$62+EG62-'1 Der Fonds'!$B$6)*'1 Der Fonds'!$B$22/12-$B$62*'1 Der Fonds'!$B$23/12</f>
        <v>-53.662672249246</v>
      </c>
      <c r="EK62" s="26" t="n">
        <f aca="false">($B$62+EJ62-'1 Der Fonds'!$B$6)/EH62</f>
        <v>10.2383076519807</v>
      </c>
      <c r="EL62" s="26" t="n">
        <f aca="false">EJ62+0-'2 Der Rueckgabebestand'!$C$15*EK62</f>
        <v>-57.7579953100383</v>
      </c>
      <c r="EM62" s="26" t="n">
        <f aca="false">EH62+0/EK62-'2 Der Rueckgabebestand'!$C$15</f>
        <v>74.45</v>
      </c>
      <c r="EN62" s="26" t="n">
        <f aca="false">EL62/($B$62+EL62-'1 Der Fonds'!$B$6)</f>
        <v>-0.0757738289869385</v>
      </c>
      <c r="EO62" s="26" t="n">
        <f aca="false">EL62+$B$62*'1 Der Fonds'!$B$19/12+EL62*'1 Der Fonds'!$B$20/12-'1 Der Fonds'!$B$6*'1 Der Fonds'!$B$21/12-($B$62+EL62-'1 Der Fonds'!$B$6)*'1 Der Fonds'!$B$22/12-$B$62*'1 Der Fonds'!$B$23/12</f>
        <v>-56.0708467222104</v>
      </c>
      <c r="EP62" s="26" t="n">
        <f aca="false">($B$62+EO62-'1 Der Fonds'!$B$6)/EM62</f>
        <v>10.2609691508098</v>
      </c>
      <c r="EQ62" s="26" t="n">
        <f aca="false">EO62+0-'2 Der Rueckgabebestand'!$C$16*EP62</f>
        <v>-61.2013312976153</v>
      </c>
      <c r="ER62" s="26" t="n">
        <f aca="false">EM62+0/EP62-'2 Der Rueckgabebestand'!$C$16</f>
        <v>73.95</v>
      </c>
      <c r="ES62" s="26" t="n">
        <f aca="false">EQ62/($B$62+EQ62-'1 Der Fonds'!$B$6)</f>
        <v>-0.0806555596654844</v>
      </c>
      <c r="ET62" s="14" t="n">
        <f aca="false">IF(C62=1,$A$62,1000000)</f>
        <v>50</v>
      </c>
      <c r="EU62" s="14" t="n">
        <f aca="false">IF(D62=1,$A$62,1000000)</f>
        <v>50</v>
      </c>
      <c r="EV62" s="26" t="n">
        <f aca="false">IF(E62=1,$A$62,1000000)</f>
        <v>1000000</v>
      </c>
      <c r="EW62" s="26" t="n">
        <f aca="false">IF(F62=1,$A$62,1000000)</f>
        <v>1000000</v>
      </c>
      <c r="EX62" s="26" t="n">
        <f aca="false">IF(G62=1,$A$62,1000000)</f>
        <v>1000000</v>
      </c>
      <c r="EY62" s="26" t="n">
        <f aca="false">IF(H62=1,$A$62,1000000)</f>
        <v>1000000</v>
      </c>
      <c r="EZ62" s="26" t="n">
        <f aca="false">IF(I62=1,$A$62,1000000)</f>
        <v>1000000</v>
      </c>
      <c r="FA62" s="26" t="n">
        <f aca="false">IF(J62=1,$A$62,1000000)</f>
        <v>1000000</v>
      </c>
      <c r="FB62" s="26" t="n">
        <f aca="false">IF(K62=1,$A$62,1000000)</f>
        <v>1000000</v>
      </c>
      <c r="FC62" s="26" t="n">
        <f aca="false">IF(L62=1,$A$62,1000000)</f>
        <v>1000000</v>
      </c>
      <c r="FD62" s="26" t="n">
        <f aca="false">IF(M62=1,$A$62,1000000)</f>
        <v>1000000</v>
      </c>
      <c r="FE62" s="26" t="n">
        <f aca="false">IF(N62=1,$A$62,1000000)</f>
        <v>1000000</v>
      </c>
      <c r="FF62" s="14" t="n">
        <f aca="false">IF(O62=1,$A$62,1000000)</f>
        <v>50</v>
      </c>
      <c r="FG62" s="14" t="n">
        <f aca="false">IF(P62=1,$A$62,1000000)</f>
        <v>50</v>
      </c>
      <c r="FH62" s="26" t="n">
        <f aca="false">IF(Q62=1,$A$62,1000000)</f>
        <v>1000000</v>
      </c>
      <c r="FI62" s="26" t="n">
        <f aca="false">IF(R62=1,$A$62,1000000)</f>
        <v>1000000</v>
      </c>
      <c r="FJ62" s="26" t="n">
        <f aca="false">IF(S62=1,$A$62,1000000)</f>
        <v>1000000</v>
      </c>
      <c r="FK62" s="26" t="n">
        <f aca="false">IF(T62=1,$A$62,1000000)</f>
        <v>1000000</v>
      </c>
      <c r="FL62" s="26" t="n">
        <f aca="false">IF(U62=1,$A$62,1000000)</f>
        <v>1000000</v>
      </c>
      <c r="FM62" s="26" t="n">
        <f aca="false">IF(V62=1,$A$62,1000000)</f>
        <v>1000000</v>
      </c>
      <c r="FN62" s="26" t="n">
        <f aca="false">IF(W62=1,$A$62,1000000)</f>
        <v>1000000</v>
      </c>
      <c r="FO62" s="26" t="n">
        <f aca="false">IF(X62=1,$A$62,1000000)</f>
        <v>1000000</v>
      </c>
      <c r="FP62" s="26" t="n">
        <f aca="false">IF(Y62=1,$A$62,1000000)</f>
        <v>1000000</v>
      </c>
      <c r="FQ62" s="26" t="n">
        <f aca="false">IF(Z62=1,$A$62,1000000)</f>
        <v>1000000</v>
      </c>
    </row>
    <row r="63" customFormat="false" ht="15" hidden="false" customHeight="false" outlineLevel="0" collapsed="false">
      <c r="A63" s="14" t="n">
        <f aca="false">A62+$B$38</f>
        <v>50.5</v>
      </c>
      <c r="B63" s="14" t="n">
        <f aca="false">'1 Der Fonds'!$B$36-A63</f>
        <v>1069.5</v>
      </c>
      <c r="C63" s="26" t="n">
        <f aca="false">IF(AH63&gt;='1 Der Fonds'!$B$12,1,0)</f>
        <v>1</v>
      </c>
      <c r="D63" s="26" t="n">
        <f aca="false">IF(AND(C63=1,AM63&gt;='1 Der Fonds'!$B$12),1,0)</f>
        <v>1</v>
      </c>
      <c r="E63" s="26" t="n">
        <f aca="false">IF(AND(D63=1,AR63&gt;='1 Der Fonds'!$B$12),1,0)</f>
        <v>0</v>
      </c>
      <c r="F63" s="26" t="n">
        <f aca="false">IF(AND(E63=1,AW63&gt;='1 Der Fonds'!$B$12),1,0)</f>
        <v>0</v>
      </c>
      <c r="G63" s="26" t="n">
        <f aca="false">IF(AND(F63=1,BB63&gt;='1 Der Fonds'!$B$12),1,0)</f>
        <v>0</v>
      </c>
      <c r="H63" s="26" t="n">
        <f aca="false">IF(AND(G63=1,BG63&gt;='1 Der Fonds'!$B$12),1,0)</f>
        <v>0</v>
      </c>
      <c r="I63" s="26" t="n">
        <f aca="false">IF(AND(H63=1,BL63&gt;='1 Der Fonds'!$B$12),1,0)</f>
        <v>0</v>
      </c>
      <c r="J63" s="26" t="n">
        <f aca="false">IF(AND(I63=1,BQ63&gt;='1 Der Fonds'!$B$12),1,0)</f>
        <v>0</v>
      </c>
      <c r="K63" s="26" t="n">
        <f aca="false">IF(AND(J63=1,BV63&gt;='1 Der Fonds'!$B$12),1,0)</f>
        <v>0</v>
      </c>
      <c r="L63" s="26" t="n">
        <f aca="false">IF(AND(K63=1,CA63&gt;='1 Der Fonds'!$B$12),1,0)</f>
        <v>0</v>
      </c>
      <c r="M63" s="26" t="n">
        <f aca="false">IF(AND(L63=1,CF63&gt;='1 Der Fonds'!$B$12),1,0)</f>
        <v>0</v>
      </c>
      <c r="N63" s="26" t="n">
        <f aca="false">IF(AND(M63=1,CK63&gt;='1 Der Fonds'!$B$12),1,0)</f>
        <v>0</v>
      </c>
      <c r="O63" s="26" t="n">
        <f aca="false">IF(CP63&gt;='1 Der Fonds'!$B$12,1,0)</f>
        <v>1</v>
      </c>
      <c r="P63" s="26" t="n">
        <f aca="false">IF(AND(O63=1,CU63&gt;='1 Der Fonds'!$B$12),1,0)</f>
        <v>1</v>
      </c>
      <c r="Q63" s="26" t="n">
        <f aca="false">IF(AND(P63=1,CZ63&gt;='1 Der Fonds'!$B$12),1,0)</f>
        <v>0</v>
      </c>
      <c r="R63" s="26" t="n">
        <f aca="false">IF(AND(Q63=1,DE63&gt;='1 Der Fonds'!$B$12),1,0)</f>
        <v>0</v>
      </c>
      <c r="S63" s="26" t="n">
        <f aca="false">IF(AND(R63=1,DJ63&gt;='1 Der Fonds'!$B$12),1,0)</f>
        <v>0</v>
      </c>
      <c r="T63" s="26" t="n">
        <f aca="false">IF(AND(S63=1,DO63&gt;='1 Der Fonds'!$B$12),1,0)</f>
        <v>0</v>
      </c>
      <c r="U63" s="26" t="n">
        <f aca="false">IF(AND(T63=1,DT63&gt;='1 Der Fonds'!$B$12),1,0)</f>
        <v>0</v>
      </c>
      <c r="V63" s="26" t="n">
        <f aca="false">IF(AND(U63=1,DY63&gt;='1 Der Fonds'!$B$12),1,0)</f>
        <v>0</v>
      </c>
      <c r="W63" s="26" t="n">
        <f aca="false">IF(AND(V63=1,ED63&gt;='1 Der Fonds'!$B$12),1,0)</f>
        <v>0</v>
      </c>
      <c r="X63" s="26" t="n">
        <f aca="false">IF(AND(W63=1,EI63&gt;='1 Der Fonds'!$B$12),1,0)</f>
        <v>0</v>
      </c>
      <c r="Y63" s="26" t="n">
        <f aca="false">IF(AND(X63=1,EN63&gt;='1 Der Fonds'!$B$12),1,0)</f>
        <v>0</v>
      </c>
      <c r="Z63" s="26" t="n">
        <f aca="false">IF(AND(Y63=1,ES63&gt;='1 Der Fonds'!$B$12),1,0)</f>
        <v>0</v>
      </c>
      <c r="AD63" s="26" t="n">
        <f aca="false">$A$63+$B$63*'1 Der Fonds'!$B$19/12+$A$63*'1 Der Fonds'!$B$20/12-'1 Der Fonds'!$B$6*'1 Der Fonds'!$B$21/12-($B$63+$A$63-'1 Der Fonds'!$B$6)*'1 Der Fonds'!$B$22/12-$B$63*'1 Der Fonds'!$B$23/12</f>
        <v>52.2898333333333</v>
      </c>
      <c r="AE63" s="26" t="n">
        <f aca="false">($B$63+AD63-'1 Der Fonds'!$B$6)/'1 Der Fonds'!$B$8</f>
        <v>10.0205727969349</v>
      </c>
      <c r="AF63" s="26" t="n">
        <f aca="false">AD63+'1 Der Fonds'!$B$26-'2 Der Rueckgabebestand'!$C$5*AE63</f>
        <v>51.2816042145594</v>
      </c>
      <c r="AG63" s="26" t="n">
        <f aca="false">'1 Der Fonds'!$B$8+'1 Der Fonds'!$B$26/AE63-'2 Der Rueckgabebestand'!$C$5</f>
        <v>86.8993840832051</v>
      </c>
      <c r="AH63" s="26" t="n">
        <f aca="false">AF63/($B$63+AF63-'1 Der Fonds'!$B$6)</f>
        <v>0.0588914648246562</v>
      </c>
      <c r="AI63" s="26" t="n">
        <f aca="false">AF63+$B$63*'1 Der Fonds'!$B$19/12+AF63*'1 Der Fonds'!$B$20/12-'1 Der Fonds'!$B$6*'1 Der Fonds'!$B$21/12-($B$63+AF63-'1 Der Fonds'!$B$6)*'1 Der Fonds'!$B$22/12-$B$63*'1 Der Fonds'!$B$23/12</f>
        <v>53.072186585265</v>
      </c>
      <c r="AJ63" s="26" t="n">
        <f aca="false">($B$63+AI63-'1 Der Fonds'!$B$6)/AG63</f>
        <v>10.0411780335496</v>
      </c>
      <c r="AK63" s="26" t="n">
        <f aca="false">AI63+'1 Der Fonds'!$B$26-'2 Der Rueckgabebestand'!$C$6*AJ63</f>
        <v>51.0515975684902</v>
      </c>
      <c r="AL63" s="26" t="n">
        <f aca="false">AG63+'1 Der Fonds'!$B$26/AJ63-'2 Der Rueckgabebestand'!$C$6</f>
        <v>86.698153808229</v>
      </c>
      <c r="AM63" s="26" t="n">
        <f aca="false">AK63/($B$63+AK63-'1 Der Fonds'!$B$6)</f>
        <v>0.0586428164753023</v>
      </c>
      <c r="AN63" s="26" t="n">
        <f aca="false">AK63+$B$63*'1 Der Fonds'!$B$19/12+AK63*'1 Der Fonds'!$B$20/12-'1 Der Fonds'!$B$6*'1 Der Fonds'!$B$21/12-($B$63+AK63-'1 Der Fonds'!$B$6)*'1 Der Fonds'!$B$22/12-$B$63*'1 Der Fonds'!$B$23/12</f>
        <v>52.84195951616</v>
      </c>
      <c r="AO63" s="26" t="n">
        <f aca="false">($B$63+AN63-'1 Der Fonds'!$B$6)/AL63</f>
        <v>10.0618285534168</v>
      </c>
      <c r="AP63" s="26" t="n">
        <f aca="false">AN63+'1 Der Fonds'!$B$26-'2 Der Rueckgabebestand'!$C$7*AO63</f>
        <v>33.7059366986431</v>
      </c>
      <c r="AQ63" s="26" t="n">
        <f aca="false">AL63+'1 Der Fonds'!$B$26/AO63-'2 Der Rueckgabebestand'!$C$7</f>
        <v>84.7963103494654</v>
      </c>
      <c r="AR63" s="26" t="n">
        <f aca="false">AP63/($B$63+AP63-'1 Der Fonds'!$B$6)</f>
        <v>0.0395050423923014</v>
      </c>
      <c r="AS63" s="26" t="n">
        <f aca="false">AP63+$B$63*'1 Der Fonds'!$B$19/12+AP63*'1 Der Fonds'!$B$20/12-'1 Der Fonds'!$B$6*'1 Der Fonds'!$B$21/12-($B$63+AP63-'1 Der Fonds'!$B$6)*'1 Der Fonds'!$B$22/12-$B$63*'1 Der Fonds'!$B$23/12</f>
        <v>35.4796757213126</v>
      </c>
      <c r="AT63" s="26" t="n">
        <f aca="false">($B$63+AS63-'1 Der Fonds'!$B$6)/AQ63</f>
        <v>10.082746197302</v>
      </c>
      <c r="AU63" s="26" t="n">
        <f aca="false">AS63+'1 Der Fonds'!$B$26-'2 Der Rueckgabebestand'!$C$8*AT63</f>
        <v>7.22316250967638</v>
      </c>
      <c r="AV63" s="26" t="n">
        <f aca="false">AQ63+'1 Der Fonds'!$B$26/AT63-'2 Der Rueckgabebestand'!$C$8</f>
        <v>81.9938483357734</v>
      </c>
      <c r="AW63" s="26" t="n">
        <f aca="false">AU63/($B$63+AU63-'1 Der Fonds'!$B$6)</f>
        <v>0.00873709947565651</v>
      </c>
      <c r="AX63" s="26" t="n">
        <f aca="false">AU63+$B$63*'1 Der Fonds'!$B$19/12+AU63*'1 Der Fonds'!$B$20/12-'1 Der Fonds'!$B$6*'1 Der Fonds'!$B$21/12-($B$63+AU63-'1 Der Fonds'!$B$6)*'1 Der Fonds'!$B$22/12-$B$63*'1 Der Fonds'!$B$23/12</f>
        <v>8.97152220708149</v>
      </c>
      <c r="AY63" s="26" t="n">
        <f aca="false">($B$63+AX63-'1 Der Fonds'!$B$6)/AV63</f>
        <v>10.1040692566887</v>
      </c>
      <c r="AZ63" s="26" t="n">
        <f aca="false">AX63+'1 Der Fonds'!$B$26-'2 Der Rueckgabebestand'!$C$9*AY63</f>
        <v>-14.2990578603091</v>
      </c>
      <c r="BA63" s="26" t="n">
        <f aca="false">AV63+'1 Der Fonds'!$B$26/AY63-'2 Der Rueckgabebestand'!$C$9</f>
        <v>79.6907584146522</v>
      </c>
      <c r="BB63" s="26" t="n">
        <f aca="false">AZ63/($B$63+AZ63-'1 Der Fonds'!$B$6)</f>
        <v>-0.0177583719938425</v>
      </c>
      <c r="BC63" s="26" t="n">
        <f aca="false">AZ63+$B$63*'1 Der Fonds'!$B$19/12+AZ63*'1 Der Fonds'!$B$20/12-'1 Der Fonds'!$B$6*'1 Der Fonds'!$B$21/12-($B$63+AZ63-'1 Der Fonds'!$B$6)*'1 Der Fonds'!$B$22/12-$B$63*'1 Der Fonds'!$B$23/12</f>
        <v>-12.5713236240919</v>
      </c>
      <c r="BD63" s="26" t="n">
        <f aca="false">($B$63+BC63-'1 Der Fonds'!$B$6)/BA63</f>
        <v>10.1257497409831</v>
      </c>
      <c r="BE63" s="26" t="n">
        <f aca="false">BC63+'1 Der Fonds'!$B$26-'2 Der Rueckgabebestand'!$C$10*BD63</f>
        <v>-23.7473732614682</v>
      </c>
      <c r="BF63" s="26" t="n">
        <f aca="false">BA63+'1 Der Fonds'!$B$26/BD63-'2 Der Rueckgabebestand'!$C$10</f>
        <v>78.587032772279</v>
      </c>
      <c r="BG63" s="26" t="n">
        <f aca="false">BE63/($B$63+BE63-'1 Der Fonds'!$B$6)</f>
        <v>-0.0298426577098451</v>
      </c>
      <c r="BH63" s="26" t="n">
        <f aca="false">BE63+$B$63*'1 Der Fonds'!$B$19/12+BE63*'1 Der Fonds'!$B$20/12-'1 Der Fonds'!$B$6*'1 Der Fonds'!$B$21/12-($B$63+BE63-'1 Der Fonds'!$B$6)*'1 Der Fonds'!$B$22/12-$B$63*'1 Der Fonds'!$B$23/12</f>
        <v>-22.0286936608437</v>
      </c>
      <c r="BI63" s="26" t="n">
        <f aca="false">($B$63+BH63-'1 Der Fonds'!$B$6)/BF63</f>
        <v>10.1476195016802</v>
      </c>
      <c r="BJ63" s="26" t="n">
        <f aca="false">BH63+'1 Der Fonds'!$B$26-'2 Der Rueckgabebestand'!$C$11*BI63</f>
        <v>-25.1172653618518</v>
      </c>
      <c r="BK63" s="26" t="n">
        <f aca="false">BF63+'1 Der Fonds'!$B$26/BI63-'2 Der Rueckgabebestand'!$C$11</f>
        <v>78.2826686107634</v>
      </c>
      <c r="BL63" s="26" t="n">
        <f aca="false">BJ63/($B$63+BJ63-'1 Der Fonds'!$B$6)</f>
        <v>-0.0316185942451192</v>
      </c>
      <c r="BM63" s="26" t="n">
        <f aca="false">BJ63+$B$63*'1 Der Fonds'!$B$19/12+BJ63*'1 Der Fonds'!$B$20/12-'1 Der Fonds'!$B$6*'1 Der Fonds'!$B$21/12-($B$63+BJ63-'1 Der Fonds'!$B$6)*'1 Der Fonds'!$B$22/12-$B$63*'1 Der Fonds'!$B$23/12</f>
        <v>-23.3998985744903</v>
      </c>
      <c r="BN63" s="26" t="n">
        <f aca="false">($B$63+BM63-'1 Der Fonds'!$B$6)/BK63</f>
        <v>10.1695575221621</v>
      </c>
      <c r="BO63" s="26" t="n">
        <f aca="false">BM63+'1 Der Fonds'!$B$26-'2 Der Rueckgabebestand'!$C$12*BN63</f>
        <v>-25.4846773355713</v>
      </c>
      <c r="BP63" s="26" t="n">
        <f aca="false">BK63+'1 Der Fonds'!$B$26/BN63-'2 Der Rueckgabebestand'!$C$12</f>
        <v>78.0776666963205</v>
      </c>
      <c r="BQ63" s="26" t="n">
        <f aca="false">BO63/($B$63+BO63-'1 Der Fonds'!$B$6)</f>
        <v>-0.0320959515618086</v>
      </c>
      <c r="BR63" s="26" t="n">
        <f aca="false">BO63+$B$63*'1 Der Fonds'!$B$19/12+BO63*'1 Der Fonds'!$B$20/12-'1 Der Fonds'!$B$6*'1 Der Fonds'!$B$21/12-($B$63+BO63-'1 Der Fonds'!$B$6)*'1 Der Fonds'!$B$22/12-$B$63*'1 Der Fonds'!$B$23/12</f>
        <v>-23.7676626513512</v>
      </c>
      <c r="BS63" s="26" t="n">
        <f aca="false">($B$63+BR63-'1 Der Fonds'!$B$6)/BP63</f>
        <v>10.1915486337932</v>
      </c>
      <c r="BT63" s="26" t="n">
        <f aca="false">BR63+'1 Der Fonds'!$B$26-'2 Der Rueckgabebestand'!$C$13*BS63</f>
        <v>-25.3538595365582</v>
      </c>
      <c r="BU63" s="26" t="n">
        <f aca="false">BP63+'1 Der Fonds'!$B$26/BS63-'2 Der Rueckgabebestand'!$C$13</f>
        <v>77.9220282411452</v>
      </c>
      <c r="BV63" s="26" t="n">
        <f aca="false">BT63/($B$63+BT63-'1 Der Fonds'!$B$6)</f>
        <v>-0.0319259368581233</v>
      </c>
      <c r="BW63" s="26" t="n">
        <f aca="false">BT63+$B$63*'1 Der Fonds'!$B$19/12+BT63*'1 Der Fonds'!$B$20/12-'1 Der Fonds'!$B$6*'1 Der Fonds'!$B$21/12-($B$63+BT63-'1 Der Fonds'!$B$6)*'1 Der Fonds'!$B$22/12-$B$63*'1 Der Fonds'!$B$23/12</f>
        <v>-23.6367194852807</v>
      </c>
      <c r="BX63" s="26" t="n">
        <f aca="false">($B$63+BW63-'1 Der Fonds'!$B$6)/BU63</f>
        <v>10.2135852785012</v>
      </c>
      <c r="BY63" s="26" t="n">
        <f aca="false">BW63+'1 Der Fonds'!$B$26-'2 Der Rueckgabebestand'!$C$14*BX63</f>
        <v>-24.7221535966812</v>
      </c>
      <c r="BZ63" s="26" t="n">
        <f aca="false">BU63+'1 Der Fonds'!$B$26/BX63-'2 Der Rueckgabebestand'!$C$14</f>
        <v>77.8157546768871</v>
      </c>
      <c r="CA63" s="26" t="n">
        <f aca="false">BY63/($B$63+BY63-'1 Der Fonds'!$B$6)</f>
        <v>-0.0311057406903812</v>
      </c>
      <c r="CB63" s="26" t="n">
        <f aca="false">BY63+$B$63*'1 Der Fonds'!$B$19/12+BY63*'1 Der Fonds'!$B$20/12-'1 Der Fonds'!$B$6*'1 Der Fonds'!$B$21/12-($B$63+BY63-'1 Der Fonds'!$B$6)*'1 Der Fonds'!$B$22/12-$B$63*'1 Der Fonds'!$B$23/12</f>
        <v>-23.0044081605447</v>
      </c>
      <c r="CC63" s="26" t="n">
        <f aca="false">($B$63+CB63-'1 Der Fonds'!$B$6)/BZ63</f>
        <v>10.2356597985425</v>
      </c>
      <c r="CD63" s="26" t="n">
        <f aca="false">CB63+'1 Der Fonds'!$B$26-'2 Der Rueckgabebestand'!$C$15*CC63</f>
        <v>-24.0986720799617</v>
      </c>
      <c r="CE63" s="26" t="n">
        <f aca="false">BZ63+'1 Der Fonds'!$B$26/CC63-'2 Der Rueckgabebestand'!$C$15</f>
        <v>77.7088476537001</v>
      </c>
      <c r="CF63" s="26" t="n">
        <f aca="false">CD63/($B$63+CD63-'1 Der Fonds'!$B$6)</f>
        <v>-0.0302975004366404</v>
      </c>
      <c r="CG63" s="26" t="n">
        <f aca="false">CD63+$B$63*'1 Der Fonds'!$B$19/12+CD63*'1 Der Fonds'!$B$20/12-'1 Der Fonds'!$B$6*'1 Der Fonds'!$B$21/12-($B$63+CD63-'1 Der Fonds'!$B$6)*'1 Der Fonds'!$B$22/12-$B$63*'1 Der Fonds'!$B$23/12</f>
        <v>-22.380329140705</v>
      </c>
      <c r="CH63" s="26" t="n">
        <f aca="false">($B$63+CG63-'1 Der Fonds'!$B$6)/CE63</f>
        <v>10.2577723763394</v>
      </c>
      <c r="CI63" s="26" t="n">
        <f aca="false">CG63+'1 Der Fonds'!$B$26-'2 Der Rueckgabebestand'!$C$16*CH63</f>
        <v>-24.5092153288747</v>
      </c>
      <c r="CJ63" s="26" t="n">
        <f aca="false">CE63+'1 Der Fonds'!$B$26/CH63-'2 Der Rueckgabebestand'!$C$16</f>
        <v>77.5013088129007</v>
      </c>
      <c r="CK63" s="26" t="n">
        <f aca="false">CI63/($B$63+CI63-'1 Der Fonds'!$B$6)</f>
        <v>-0.0308295590357236</v>
      </c>
      <c r="CL63" s="26" t="n">
        <f aca="false">$A$63+$B$63*'1 Der Fonds'!$B$19/12+$A$63*'1 Der Fonds'!$B$20/12-'1 Der Fonds'!$B$6*'1 Der Fonds'!$B$21/12-($B$63+$A$63-'1 Der Fonds'!$B$6)*'1 Der Fonds'!$B$22/12-$B$63*'1 Der Fonds'!$B$23/12</f>
        <v>52.2898333333333</v>
      </c>
      <c r="CM63" s="26" t="n">
        <f aca="false">($B$63+CL63-'1 Der Fonds'!$B$6)/'1 Der Fonds'!$B$8</f>
        <v>10.0205727969349</v>
      </c>
      <c r="CN63" s="26" t="n">
        <f aca="false">CL63+0-'2 Der Rueckgabebestand'!$C$5*CM63</f>
        <v>48.2816042145594</v>
      </c>
      <c r="CO63" s="26" t="n">
        <f aca="false">'1 Der Fonds'!$B$8+0/CM63-'2 Der Rueckgabebestand'!$C$5</f>
        <v>86.6</v>
      </c>
      <c r="CP63" s="26" t="n">
        <f aca="false">CN63/($B$63+CN63-'1 Der Fonds'!$B$6)</f>
        <v>0.0556379669493682</v>
      </c>
      <c r="CQ63" s="26" t="n">
        <f aca="false">CN63+$B$63*'1 Der Fonds'!$B$19/12+CN63*'1 Der Fonds'!$B$20/12-'1 Der Fonds'!$B$6*'1 Der Fonds'!$B$21/12-($B$63+CN63-'1 Der Fonds'!$B$6)*'1 Der Fonds'!$B$22/12-$B$63*'1 Der Fonds'!$B$23/12</f>
        <v>50.069311585265</v>
      </c>
      <c r="CR63" s="26" t="n">
        <f aca="false">($B$63+CQ63-'1 Der Fonds'!$B$6)/CO63</f>
        <v>10.0412160691139</v>
      </c>
      <c r="CS63" s="26" t="n">
        <f aca="false">CQ63+0-'2 Der Rueckgabebestand'!$C$6*CR63</f>
        <v>45.0487035507081</v>
      </c>
      <c r="CT63" s="26" t="n">
        <f aca="false">CO63+0/CR63-'2 Der Rueckgabebestand'!$C$6</f>
        <v>86.1</v>
      </c>
      <c r="CU63" s="26" t="n">
        <f aca="false">CS63/($B$63+CS63-'1 Der Fonds'!$B$6)</f>
        <v>0.0521066116526376</v>
      </c>
      <c r="CV63" s="26" t="n">
        <f aca="false">CS63+$B$63*'1 Der Fonds'!$B$19/12+CS63*'1 Der Fonds'!$B$20/12-'1 Der Fonds'!$B$6*'1 Der Fonds'!$B$21/12-($B$63+CS63-'1 Der Fonds'!$B$6)*'1 Der Fonds'!$B$22/12-$B$63*'1 Der Fonds'!$B$23/12</f>
        <v>46.8333127249442</v>
      </c>
      <c r="CW63" s="26" t="n">
        <f aca="false">($B$63+CV63-'1 Der Fonds'!$B$6)/CT63</f>
        <v>10.0619432372235</v>
      </c>
      <c r="CX63" s="26" t="n">
        <f aca="false">CV63+0-'2 Der Rueckgabebestand'!$C$7*CW63</f>
        <v>24.6970376030524</v>
      </c>
      <c r="CY63" s="26" t="n">
        <f aca="false">CT63+0/CW63-'2 Der Rueckgabebestand'!$C$7</f>
        <v>83.9</v>
      </c>
      <c r="CZ63" s="26" t="n">
        <f aca="false">CX63/($B$63+CX63-'1 Der Fonds'!$B$6)</f>
        <v>0.0292550630989837</v>
      </c>
      <c r="DA63" s="26" t="n">
        <f aca="false">CX63+$B$63*'1 Der Fonds'!$B$19/12+CX63*'1 Der Fonds'!$B$20/12-'1 Der Fonds'!$B$6*'1 Der Fonds'!$B$21/12-($B$63+CX63-'1 Der Fonds'!$B$6)*'1 Der Fonds'!$B$22/12-$B$63*'1 Der Fonds'!$B$23/12</f>
        <v>26.462143097422</v>
      </c>
      <c r="DB63" s="26" t="n">
        <f aca="false">($B$63+DA63-'1 Der Fonds'!$B$6)/CY63</f>
        <v>10.0829814433543</v>
      </c>
      <c r="DC63" s="26" t="n">
        <f aca="false">DA63+0-'2 Der Rueckgabebestand'!$C$8*DB63</f>
        <v>-4.79509937697618</v>
      </c>
      <c r="DD63" s="26" t="n">
        <f aca="false">CY63+0/DB63-'2 Der Rueckgabebestand'!$C$8</f>
        <v>80.8</v>
      </c>
      <c r="DE63" s="26" t="n">
        <f aca="false">DC63/($B$63+DC63-'1 Der Fonds'!$B$6)</f>
        <v>-0.00588568863806914</v>
      </c>
      <c r="DF63" s="26" t="n">
        <f aca="false">DC63+$B$63*'1 Der Fonds'!$B$19/12+DC63*'1 Der Fonds'!$B$20/12-'1 Der Fonds'!$B$6*'1 Der Fonds'!$B$21/12-($B$63+DC63-'1 Der Fonds'!$B$6)*'1 Der Fonds'!$B$22/12-$B$63*'1 Der Fonds'!$B$23/12</f>
        <v>-3.05825718054578</v>
      </c>
      <c r="DG63" s="26" t="n">
        <f aca="false">($B$63+DF63-'1 Der Fonds'!$B$6)/DD63</f>
        <v>10.1044770150923</v>
      </c>
      <c r="DH63" s="26" t="n">
        <f aca="false">DF63+0-'2 Der Rueckgabebestand'!$C$9*DG63</f>
        <v>-29.3298974197856</v>
      </c>
      <c r="DI63" s="26" t="n">
        <f aca="false">DD63+0/DG63-'2 Der Rueckgabebestand'!$C$9</f>
        <v>78.2</v>
      </c>
      <c r="DJ63" s="26" t="n">
        <f aca="false">DH63/($B$63+DH63-'1 Der Fonds'!$B$6)</f>
        <v>-0.0371184600936078</v>
      </c>
      <c r="DK63" s="26" t="n">
        <f aca="false">DH63+$B$63*'1 Der Fonds'!$B$19/12+DH63*'1 Der Fonds'!$B$20/12-'1 Der Fonds'!$B$6*'1 Der Fonds'!$B$21/12-($B$63+DH63-'1 Der Fonds'!$B$6)*'1 Der Fonds'!$B$22/12-$B$63*'1 Der Fonds'!$B$23/12</f>
        <v>-27.6165677381463</v>
      </c>
      <c r="DL63" s="26" t="n">
        <f aca="false">($B$63+DK63-'1 Der Fonds'!$B$6)/DI63</f>
        <v>10.126386601814</v>
      </c>
      <c r="DM63" s="26" t="n">
        <f aca="false">DK63+0-'2 Der Rueckgabebestand'!$C$10*DL63</f>
        <v>-41.7935089806859</v>
      </c>
      <c r="DN63" s="26" t="n">
        <f aca="false">DI63+0/DL63-'2 Der Rueckgabebestand'!$C$10</f>
        <v>76.8</v>
      </c>
      <c r="DO63" s="26" t="n">
        <f aca="false">DM63/($B$63+DM63-'1 Der Fonds'!$B$6)</f>
        <v>-0.0537394370026518</v>
      </c>
      <c r="DP63" s="26" t="n">
        <f aca="false">DM63+$B$63*'1 Der Fonds'!$B$19/12+DM63*'1 Der Fonds'!$B$20/12-'1 Der Fonds'!$B$6*'1 Der Fonds'!$B$21/12-($B$63+DM63-'1 Der Fonds'!$B$6)*'1 Der Fonds'!$B$22/12-$B$63*'1 Der Fonds'!$B$23/12</f>
        <v>-40.092123593459</v>
      </c>
      <c r="DQ63" s="26" t="n">
        <f aca="false">($B$63+DP63-'1 Der Fonds'!$B$6)/DN63</f>
        <v>10.1485400573768</v>
      </c>
      <c r="DR63" s="26" t="n">
        <f aca="false">DP63+0-'2 Der Rueckgabebestand'!$C$11*DQ63</f>
        <v>-46.1812476278851</v>
      </c>
      <c r="DS63" s="26" t="n">
        <f aca="false">DN63+0/DQ63-'2 Der Rueckgabebestand'!$C$11</f>
        <v>76.2</v>
      </c>
      <c r="DT63" s="26" t="n">
        <f aca="false">DR63/($B$63+DR63-'1 Der Fonds'!$B$6)</f>
        <v>-0.0597182565225873</v>
      </c>
      <c r="DU63" s="26" t="n">
        <f aca="false">DR63+$B$63*'1 Der Fonds'!$B$19/12+DR63*'1 Der Fonds'!$B$20/12-'1 Der Fonds'!$B$6*'1 Der Fonds'!$B$21/12-($B$63+DR63-'1 Der Fonds'!$B$6)*'1 Der Fonds'!$B$22/12-$B$63*'1 Der Fonds'!$B$23/12</f>
        <v>-44.4840671568618</v>
      </c>
      <c r="DV63" s="26" t="n">
        <f aca="false">($B$63+DU63-'1 Der Fonds'!$B$6)/DS63</f>
        <v>10.1708127669703</v>
      </c>
      <c r="DW63" s="26" t="n">
        <f aca="false">DU63+0-'2 Der Rueckgabebestand'!$C$12*DV63</f>
        <v>-49.569473540347</v>
      </c>
      <c r="DX63" s="26" t="n">
        <f aca="false">DS63+0/DV63-'2 Der Rueckgabebestand'!$C$12</f>
        <v>75.7</v>
      </c>
      <c r="DY63" s="26" t="n">
        <f aca="false">DW63/($B$63+DW63-'1 Der Fonds'!$B$6)</f>
        <v>-0.0643817485303261</v>
      </c>
      <c r="DZ63" s="26" t="n">
        <f aca="false">DW63+$B$63*'1 Der Fonds'!$B$19/12+DW63*'1 Der Fonds'!$B$20/12-'1 Der Fonds'!$B$6*'1 Der Fonds'!$B$21/12-($B$63+DW63-'1 Der Fonds'!$B$6)*'1 Der Fonds'!$B$22/12-$B$63*'1 Der Fonds'!$B$23/12</f>
        <v>-47.8755401191565</v>
      </c>
      <c r="EA63" s="26" t="n">
        <f aca="false">($B$63+DZ63-'1 Der Fonds'!$B$6)/DX63</f>
        <v>10.193189694595</v>
      </c>
      <c r="EB63" s="26" t="n">
        <f aca="false">DZ63+0-'2 Der Rueckgabebestand'!$C$13*EA63</f>
        <v>-52.4624754817243</v>
      </c>
      <c r="EC63" s="26" t="n">
        <f aca="false">DX63+0/EA63-'2 Der Rueckgabebestand'!$C$13</f>
        <v>75.25</v>
      </c>
      <c r="ED63" s="26" t="n">
        <f aca="false">EB63/($B$63+EB63-'1 Der Fonds'!$B$6)</f>
        <v>-0.0683962306989771</v>
      </c>
      <c r="EE63" s="26" t="n">
        <f aca="false">EB63+$B$63*'1 Der Fonds'!$B$19/12+EB63*'1 Der Fonds'!$B$20/12-'1 Der Fonds'!$B$6*'1 Der Fonds'!$B$21/12-($B$63+EB63-'1 Der Fonds'!$B$6)*'1 Der Fonds'!$B$22/12-$B$63*'1 Der Fonds'!$B$23/12</f>
        <v>-50.7713145207276</v>
      </c>
      <c r="EF63" s="26" t="n">
        <f aca="false">($B$63+EE63-'1 Der Fonds'!$B$6)/EC63</f>
        <v>10.2156635944089</v>
      </c>
      <c r="EG63" s="26" t="n">
        <f aca="false">EE63+0-'2 Der Rueckgabebestand'!$C$14*EF63</f>
        <v>-54.8575799584911</v>
      </c>
      <c r="EH63" s="26" t="n">
        <f aca="false">EC63+0/EF63-'2 Der Rueckgabebestand'!$C$14</f>
        <v>74.85</v>
      </c>
      <c r="EI63" s="26" t="n">
        <f aca="false">EG63/($B$63+EG63-'1 Der Fonds'!$B$6)</f>
        <v>-0.0717427892053297</v>
      </c>
      <c r="EJ63" s="26" t="n">
        <f aca="false">EG63+$B$63*'1 Der Fonds'!$B$19/12+EG63*'1 Der Fonds'!$B$20/12-'1 Der Fonds'!$B$6*'1 Der Fonds'!$B$21/12-($B$63+EG63-'1 Der Fonds'!$B$6)*'1 Der Fonds'!$B$22/12-$B$63*'1 Der Fonds'!$B$23/12</f>
        <v>-53.1687143059514</v>
      </c>
      <c r="EK63" s="26" t="n">
        <f aca="false">($B$63+EJ63-'1 Der Fonds'!$B$6)/EH63</f>
        <v>10.2382269297802</v>
      </c>
      <c r="EL63" s="26" t="n">
        <f aca="false">EJ63+0-'2 Der Rueckgabebestand'!$C$15*EK63</f>
        <v>-57.2640050778634</v>
      </c>
      <c r="EM63" s="26" t="n">
        <f aca="false">EH63+0/EK63-'2 Der Rueckgabebestand'!$C$15</f>
        <v>74.45</v>
      </c>
      <c r="EN63" s="26" t="n">
        <f aca="false">EL63/($B$63+EL63-'1 Der Fonds'!$B$6)</f>
        <v>-0.0751263459864724</v>
      </c>
      <c r="EO63" s="26" t="n">
        <f aca="false">EL63+$B$63*'1 Der Fonds'!$B$19/12+EL63*'1 Der Fonds'!$B$20/12-'1 Der Fonds'!$B$6*'1 Der Fonds'!$B$21/12-($B$63+EL63-'1 Der Fonds'!$B$6)*'1 Der Fonds'!$B$22/12-$B$63*'1 Der Fonds'!$B$23/12</f>
        <v>-55.5774455827297</v>
      </c>
      <c r="EP63" s="26" t="n">
        <f aca="false">($B$63+EO63-'1 Der Fonds'!$B$6)/EM63</f>
        <v>10.2608805160144</v>
      </c>
      <c r="EQ63" s="26" t="n">
        <f aca="false">EO63+0-'2 Der Rueckgabebestand'!$C$16*EP63</f>
        <v>-60.7078858407369</v>
      </c>
      <c r="ER63" s="26" t="n">
        <f aca="false">EM63+0/EP63-'2 Der Rueckgabebestand'!$C$16</f>
        <v>73.95</v>
      </c>
      <c r="ES63" s="26" t="n">
        <f aca="false">EQ63/($B$63+EQ63-'1 Der Fonds'!$B$6)</f>
        <v>-0.0800059524972803</v>
      </c>
      <c r="ET63" s="14" t="n">
        <f aca="false">IF(C63=1,$A$63,1000000)</f>
        <v>50.5</v>
      </c>
      <c r="EU63" s="14" t="n">
        <f aca="false">IF(D63=1,$A$63,1000000)</f>
        <v>50.5</v>
      </c>
      <c r="EV63" s="26" t="n">
        <f aca="false">IF(E63=1,$A$63,1000000)</f>
        <v>1000000</v>
      </c>
      <c r="EW63" s="26" t="n">
        <f aca="false">IF(F63=1,$A$63,1000000)</f>
        <v>1000000</v>
      </c>
      <c r="EX63" s="26" t="n">
        <f aca="false">IF(G63=1,$A$63,1000000)</f>
        <v>1000000</v>
      </c>
      <c r="EY63" s="26" t="n">
        <f aca="false">IF(H63=1,$A$63,1000000)</f>
        <v>1000000</v>
      </c>
      <c r="EZ63" s="26" t="n">
        <f aca="false">IF(I63=1,$A$63,1000000)</f>
        <v>1000000</v>
      </c>
      <c r="FA63" s="26" t="n">
        <f aca="false">IF(J63=1,$A$63,1000000)</f>
        <v>1000000</v>
      </c>
      <c r="FB63" s="26" t="n">
        <f aca="false">IF(K63=1,$A$63,1000000)</f>
        <v>1000000</v>
      </c>
      <c r="FC63" s="26" t="n">
        <f aca="false">IF(L63=1,$A$63,1000000)</f>
        <v>1000000</v>
      </c>
      <c r="FD63" s="26" t="n">
        <f aca="false">IF(M63=1,$A$63,1000000)</f>
        <v>1000000</v>
      </c>
      <c r="FE63" s="26" t="n">
        <f aca="false">IF(N63=1,$A$63,1000000)</f>
        <v>1000000</v>
      </c>
      <c r="FF63" s="14" t="n">
        <f aca="false">IF(O63=1,$A$63,1000000)</f>
        <v>50.5</v>
      </c>
      <c r="FG63" s="14" t="n">
        <f aca="false">IF(P63=1,$A$63,1000000)</f>
        <v>50.5</v>
      </c>
      <c r="FH63" s="26" t="n">
        <f aca="false">IF(Q63=1,$A$63,1000000)</f>
        <v>1000000</v>
      </c>
      <c r="FI63" s="26" t="n">
        <f aca="false">IF(R63=1,$A$63,1000000)</f>
        <v>1000000</v>
      </c>
      <c r="FJ63" s="26" t="n">
        <f aca="false">IF(S63=1,$A$63,1000000)</f>
        <v>1000000</v>
      </c>
      <c r="FK63" s="26" t="n">
        <f aca="false">IF(T63=1,$A$63,1000000)</f>
        <v>1000000</v>
      </c>
      <c r="FL63" s="26" t="n">
        <f aca="false">IF(U63=1,$A$63,1000000)</f>
        <v>1000000</v>
      </c>
      <c r="FM63" s="26" t="n">
        <f aca="false">IF(V63=1,$A$63,1000000)</f>
        <v>1000000</v>
      </c>
      <c r="FN63" s="26" t="n">
        <f aca="false">IF(W63=1,$A$63,1000000)</f>
        <v>1000000</v>
      </c>
      <c r="FO63" s="26" t="n">
        <f aca="false">IF(X63=1,$A$63,1000000)</f>
        <v>1000000</v>
      </c>
      <c r="FP63" s="26" t="n">
        <f aca="false">IF(Y63=1,$A$63,1000000)</f>
        <v>1000000</v>
      </c>
      <c r="FQ63" s="26" t="n">
        <f aca="false">IF(Z63=1,$A$63,1000000)</f>
        <v>1000000</v>
      </c>
    </row>
    <row r="64" customFormat="false" ht="15" hidden="false" customHeight="false" outlineLevel="0" collapsed="false">
      <c r="A64" s="14" t="n">
        <f aca="false">A63+$B$38</f>
        <v>51</v>
      </c>
      <c r="B64" s="14" t="n">
        <f aca="false">'1 Der Fonds'!$B$36-A64</f>
        <v>1069</v>
      </c>
      <c r="C64" s="26" t="n">
        <f aca="false">IF(AH64&gt;='1 Der Fonds'!$B$12,1,0)</f>
        <v>1</v>
      </c>
      <c r="D64" s="26" t="n">
        <f aca="false">IF(AND(C64=1,AM64&gt;='1 Der Fonds'!$B$12),1,0)</f>
        <v>1</v>
      </c>
      <c r="E64" s="26" t="n">
        <f aca="false">IF(AND(D64=1,AR64&gt;='1 Der Fonds'!$B$12),1,0)</f>
        <v>0</v>
      </c>
      <c r="F64" s="26" t="n">
        <f aca="false">IF(AND(E64=1,AW64&gt;='1 Der Fonds'!$B$12),1,0)</f>
        <v>0</v>
      </c>
      <c r="G64" s="26" t="n">
        <f aca="false">IF(AND(F64=1,BB64&gt;='1 Der Fonds'!$B$12),1,0)</f>
        <v>0</v>
      </c>
      <c r="H64" s="26" t="n">
        <f aca="false">IF(AND(G64=1,BG64&gt;='1 Der Fonds'!$B$12),1,0)</f>
        <v>0</v>
      </c>
      <c r="I64" s="26" t="n">
        <f aca="false">IF(AND(H64=1,BL64&gt;='1 Der Fonds'!$B$12),1,0)</f>
        <v>0</v>
      </c>
      <c r="J64" s="26" t="n">
        <f aca="false">IF(AND(I64=1,BQ64&gt;='1 Der Fonds'!$B$12),1,0)</f>
        <v>0</v>
      </c>
      <c r="K64" s="26" t="n">
        <f aca="false">IF(AND(J64=1,BV64&gt;='1 Der Fonds'!$B$12),1,0)</f>
        <v>0</v>
      </c>
      <c r="L64" s="26" t="n">
        <f aca="false">IF(AND(K64=1,CA64&gt;='1 Der Fonds'!$B$12),1,0)</f>
        <v>0</v>
      </c>
      <c r="M64" s="26" t="n">
        <f aca="false">IF(AND(L64=1,CF64&gt;='1 Der Fonds'!$B$12),1,0)</f>
        <v>0</v>
      </c>
      <c r="N64" s="26" t="n">
        <f aca="false">IF(AND(M64=1,CK64&gt;='1 Der Fonds'!$B$12),1,0)</f>
        <v>0</v>
      </c>
      <c r="O64" s="26" t="n">
        <f aca="false">IF(CP64&gt;='1 Der Fonds'!$B$12,1,0)</f>
        <v>1</v>
      </c>
      <c r="P64" s="26" t="n">
        <f aca="false">IF(AND(O64=1,CU64&gt;='1 Der Fonds'!$B$12),1,0)</f>
        <v>1</v>
      </c>
      <c r="Q64" s="26" t="n">
        <f aca="false">IF(AND(P64=1,CZ64&gt;='1 Der Fonds'!$B$12),1,0)</f>
        <v>0</v>
      </c>
      <c r="R64" s="26" t="n">
        <f aca="false">IF(AND(Q64=1,DE64&gt;='1 Der Fonds'!$B$12),1,0)</f>
        <v>0</v>
      </c>
      <c r="S64" s="26" t="n">
        <f aca="false">IF(AND(R64=1,DJ64&gt;='1 Der Fonds'!$B$12),1,0)</f>
        <v>0</v>
      </c>
      <c r="T64" s="26" t="n">
        <f aca="false">IF(AND(S64=1,DO64&gt;='1 Der Fonds'!$B$12),1,0)</f>
        <v>0</v>
      </c>
      <c r="U64" s="26" t="n">
        <f aca="false">IF(AND(T64=1,DT64&gt;='1 Der Fonds'!$B$12),1,0)</f>
        <v>0</v>
      </c>
      <c r="V64" s="26" t="n">
        <f aca="false">IF(AND(U64=1,DY64&gt;='1 Der Fonds'!$B$12),1,0)</f>
        <v>0</v>
      </c>
      <c r="W64" s="26" t="n">
        <f aca="false">IF(AND(V64=1,ED64&gt;='1 Der Fonds'!$B$12),1,0)</f>
        <v>0</v>
      </c>
      <c r="X64" s="26" t="n">
        <f aca="false">IF(AND(W64=1,EI64&gt;='1 Der Fonds'!$B$12),1,0)</f>
        <v>0</v>
      </c>
      <c r="Y64" s="26" t="n">
        <f aca="false">IF(AND(X64=1,EN64&gt;='1 Der Fonds'!$B$12),1,0)</f>
        <v>0</v>
      </c>
      <c r="Z64" s="26" t="n">
        <f aca="false">IF(AND(Y64=1,ES64&gt;='1 Der Fonds'!$B$12),1,0)</f>
        <v>0</v>
      </c>
      <c r="AD64" s="26" t="n">
        <f aca="false">$A$64+$B$64*'1 Der Fonds'!$B$19/12+$A$64*'1 Der Fonds'!$B$20/12-'1 Der Fonds'!$B$6*'1 Der Fonds'!$B$21/12-($B$64+$A$64-'1 Der Fonds'!$B$6)*'1 Der Fonds'!$B$22/12-$B$64*'1 Der Fonds'!$B$23/12</f>
        <v>52.78925</v>
      </c>
      <c r="AE64" s="26" t="n">
        <f aca="false">($B$64+AD64-'1 Der Fonds'!$B$6)/'1 Der Fonds'!$B$8</f>
        <v>10.020566091954</v>
      </c>
      <c r="AF64" s="26" t="n">
        <f aca="false">AD64+'1 Der Fonds'!$B$26-'2 Der Rueckgabebestand'!$C$5*AE64</f>
        <v>51.7810235632184</v>
      </c>
      <c r="AG64" s="26" t="n">
        <f aca="false">'1 Der Fonds'!$B$8+'1 Der Fonds'!$B$26/AE64-'2 Der Rueckgabebestand'!$C$5</f>
        <v>86.8993842835295</v>
      </c>
      <c r="AH64" s="26" t="n">
        <f aca="false">AF64/($B$64+AF64-'1 Der Fonds'!$B$6)</f>
        <v>0.0594650344484214</v>
      </c>
      <c r="AI64" s="26" t="n">
        <f aca="false">AF64+$B$64*'1 Der Fonds'!$B$19/12+AF64*'1 Der Fonds'!$B$20/12-'1 Der Fonds'!$B$6*'1 Der Fonds'!$B$21/12-($B$64+AF64-'1 Der Fonds'!$B$6)*'1 Der Fonds'!$B$22/12-$B$64*'1 Der Fonds'!$B$23/12</f>
        <v>53.5710220441331</v>
      </c>
      <c r="AJ64" s="26" t="n">
        <f aca="false">($B$64+AI64-'1 Der Fonds'!$B$6)/AG64</f>
        <v>10.0411646093736</v>
      </c>
      <c r="AK64" s="26" t="n">
        <f aca="false">AI64+'1 Der Fonds'!$B$26-'2 Der Rueckgabebestand'!$C$6*AJ64</f>
        <v>51.5504397394464</v>
      </c>
      <c r="AL64" s="26" t="n">
        <f aca="false">AG64+'1 Der Fonds'!$B$26/AJ64-'2 Der Rueckgabebestand'!$C$6</f>
        <v>86.698154407983</v>
      </c>
      <c r="AM64" s="26" t="n">
        <f aca="false">AK64/($B$64+AK64-'1 Der Fonds'!$B$6)</f>
        <v>0.0592159137325521</v>
      </c>
      <c r="AN64" s="26" t="n">
        <f aca="false">AK64+$B$64*'1 Der Fonds'!$B$19/12+AK64*'1 Der Fonds'!$B$20/12-'1 Der Fonds'!$B$6*'1 Der Fonds'!$B$21/12-($B$64+AK64-'1 Der Fonds'!$B$6)*'1 Der Fonds'!$B$22/12-$B$64*'1 Der Fonds'!$B$23/12</f>
        <v>53.3402172441967</v>
      </c>
      <c r="AO64" s="26" t="n">
        <f aca="false">($B$64+AN64-'1 Der Fonds'!$B$6)/AL64</f>
        <v>10.061808387975</v>
      </c>
      <c r="AP64" s="26" t="n">
        <f aca="false">AN64+'1 Der Fonds'!$B$26-'2 Der Rueckgabebestand'!$C$7*AO64</f>
        <v>34.2042387906516</v>
      </c>
      <c r="AQ64" s="26" t="n">
        <f aca="false">AL64+'1 Der Fonds'!$B$26/AO64-'2 Der Rueckgabebestand'!$C$7</f>
        <v>84.7963115467718</v>
      </c>
      <c r="AR64" s="26" t="n">
        <f aca="false">AP64/($B$64+AP64-'1 Der Fonds'!$B$6)</f>
        <v>0.0400891571274111</v>
      </c>
      <c r="AS64" s="26" t="n">
        <f aca="false">AP64+$B$64*'1 Der Fonds'!$B$19/12+AP64*'1 Der Fonds'!$B$20/12-'1 Der Fonds'!$B$6*'1 Der Fonds'!$B$21/12-($B$64+AP64-'1 Der Fonds'!$B$6)*'1 Der Fonds'!$B$22/12-$B$64*'1 Der Fonds'!$B$23/12</f>
        <v>35.977392852826</v>
      </c>
      <c r="AT64" s="26" t="n">
        <f aca="false">($B$64+AS64-'1 Der Fonds'!$B$6)/AQ64</f>
        <v>10.0827191331458</v>
      </c>
      <c r="AU64" s="26" t="n">
        <f aca="false">AS64+'1 Der Fonds'!$B$26-'2 Der Rueckgabebestand'!$C$8*AT64</f>
        <v>7.72096354007408</v>
      </c>
      <c r="AV64" s="26" t="n">
        <f aca="false">AQ64+'1 Der Fonds'!$B$26/AT64-'2 Der Rueckgabebestand'!$C$8</f>
        <v>81.9938503317349</v>
      </c>
      <c r="AW64" s="26" t="n">
        <f aca="false">AU64/($B$64+AU64-'1 Der Fonds'!$B$6)</f>
        <v>0.00933926183147987</v>
      </c>
      <c r="AX64" s="26" t="n">
        <f aca="false">AU64+$B$64*'1 Der Fonds'!$B$19/12+AU64*'1 Der Fonds'!$B$20/12-'1 Der Fonds'!$B$6*'1 Der Fonds'!$B$21/12-($B$64+AU64-'1 Der Fonds'!$B$6)*'1 Der Fonds'!$B$22/12-$B$64*'1 Der Fonds'!$B$23/12</f>
        <v>9.46873779679998</v>
      </c>
      <c r="AY64" s="26" t="n">
        <f aca="false">($B$64+AX64-'1 Der Fonds'!$B$6)/AV64</f>
        <v>10.1040350519574</v>
      </c>
      <c r="AZ64" s="26" t="n">
        <f aca="false">AX64+'1 Der Fonds'!$B$26-'2 Der Rueckgabebestand'!$C$9*AY64</f>
        <v>-13.8017533382893</v>
      </c>
      <c r="BA64" s="26" t="n">
        <f aca="false">AV64+'1 Der Fonds'!$B$26/AY64-'2 Der Rueckgabebestand'!$C$9</f>
        <v>79.6907614157299</v>
      </c>
      <c r="BB64" s="26" t="n">
        <f aca="false">AZ64/($B$64+AZ64-'1 Der Fonds'!$B$6)</f>
        <v>-0.0171408139492483</v>
      </c>
      <c r="BC64" s="26" t="n">
        <f aca="false">AZ64+$B$64*'1 Der Fonds'!$B$19/12+AZ64*'1 Der Fonds'!$B$20/12-'1 Der Fonds'!$B$6*'1 Der Fonds'!$B$21/12-($B$64+AZ64-'1 Der Fonds'!$B$6)*'1 Der Fonds'!$B$22/12-$B$64*'1 Der Fonds'!$B$23/12</f>
        <v>-12.0746050185719</v>
      </c>
      <c r="BD64" s="26" t="n">
        <f aca="false">($B$64+BC64-'1 Der Fonds'!$B$6)/BA64</f>
        <v>10.1257081830586</v>
      </c>
      <c r="BE64" s="26" t="n">
        <f aca="false">BC64+'1 Der Fonds'!$B$26-'2 Der Rueckgabebestand'!$C$10*BD64</f>
        <v>-23.2505964748539</v>
      </c>
      <c r="BF64" s="26" t="n">
        <f aca="false">BA64+'1 Der Fonds'!$B$26/BD64-'2 Der Rueckgabebestand'!$C$10</f>
        <v>78.5870369893257</v>
      </c>
      <c r="BG64" s="26" t="n">
        <f aca="false">BE64/($B$64+BE64-'1 Der Fonds'!$B$6)</f>
        <v>-0.029218490610052</v>
      </c>
      <c r="BH64" s="26" t="n">
        <f aca="false">BE64+$B$64*'1 Der Fonds'!$B$19/12+BE64*'1 Der Fonds'!$B$20/12-'1 Der Fonds'!$B$6*'1 Der Fonds'!$B$21/12-($B$64+BE64-'1 Der Fonds'!$B$6)*'1 Der Fonds'!$B$22/12-$B$64*'1 Der Fonds'!$B$23/12</f>
        <v>-21.5325032964757</v>
      </c>
      <c r="BI64" s="26" t="n">
        <f aca="false">($B$64+BH64-'1 Der Fonds'!$B$6)/BF64</f>
        <v>10.1475704805087</v>
      </c>
      <c r="BJ64" s="26" t="n">
        <f aca="false">BH64+'1 Der Fonds'!$B$26-'2 Der Rueckgabebestand'!$C$11*BI64</f>
        <v>-24.6210455847809</v>
      </c>
      <c r="BK64" s="26" t="n">
        <f aca="false">BF64+'1 Der Fonds'!$B$26/BI64-'2 Der Rueckgabebestand'!$C$11</f>
        <v>78.2826742559761</v>
      </c>
      <c r="BL64" s="26" t="n">
        <f aca="false">BJ64/($B$64+BJ64-'1 Der Fonds'!$B$6)</f>
        <v>-0.0309940809080291</v>
      </c>
      <c r="BM64" s="26" t="n">
        <f aca="false">BJ64+$B$64*'1 Der Fonds'!$B$19/12+BJ64*'1 Der Fonds'!$B$20/12-'1 Der Fonds'!$B$6*'1 Der Fonds'!$B$21/12-($B$64+BJ64-'1 Der Fonds'!$B$6)*'1 Der Fonds'!$B$22/12-$B$64*'1 Der Fonds'!$B$23/12</f>
        <v>-22.9042657534663</v>
      </c>
      <c r="BN64" s="26" t="n">
        <f aca="false">($B$64+BM64-'1 Der Fonds'!$B$6)/BK64</f>
        <v>10.1695010015037</v>
      </c>
      <c r="BO64" s="26" t="n">
        <f aca="false">BM64+'1 Der Fonds'!$B$26-'2 Der Rueckgabebestand'!$C$12*BN64</f>
        <v>-24.9890162542181</v>
      </c>
      <c r="BP64" s="26" t="n">
        <f aca="false">BK64+'1 Der Fonds'!$B$26/BN64-'2 Der Rueckgabebestand'!$C$12</f>
        <v>78.0776739810911</v>
      </c>
      <c r="BQ64" s="26" t="n">
        <f aca="false">BO64/($B$64+BO64-'1 Der Fonds'!$B$6)</f>
        <v>-0.031471877298638</v>
      </c>
      <c r="BR64" s="26" t="n">
        <f aca="false">BO64+$B$64*'1 Der Fonds'!$B$19/12+BO64*'1 Der Fonds'!$B$20/12-'1 Der Fonds'!$B$6*'1 Der Fonds'!$B$21/12-($B$64+BO64-'1 Der Fonds'!$B$6)*'1 Der Fonds'!$B$22/12-$B$64*'1 Der Fonds'!$B$23/12</f>
        <v>-23.2725890614617</v>
      </c>
      <c r="BS64" s="26" t="n">
        <f aca="false">($B$64+BR64-'1 Der Fonds'!$B$6)/BP64</f>
        <v>10.1914845866342</v>
      </c>
      <c r="BT64" s="26" t="n">
        <f aca="false">BR64+'1 Der Fonds'!$B$26-'2 Der Rueckgabebestand'!$C$13*BS64</f>
        <v>-24.8587571254471</v>
      </c>
      <c r="BU64" s="26" t="n">
        <f aca="false">BP64+'1 Der Fonds'!$B$26/BS64-'2 Der Rueckgabebestand'!$C$13</f>
        <v>77.9220373757956</v>
      </c>
      <c r="BV64" s="26" t="n">
        <f aca="false">BT64/($B$64+BT64-'1 Der Fonds'!$B$6)</f>
        <v>-0.031302689979261</v>
      </c>
      <c r="BW64" s="26" t="n">
        <f aca="false">BT64+$B$64*'1 Der Fonds'!$B$19/12+BT64*'1 Der Fonds'!$B$20/12-'1 Der Fonds'!$B$6*'1 Der Fonds'!$B$21/12-($B$64+BT64-'1 Der Fonds'!$B$6)*'1 Der Fonds'!$B$22/12-$B$64*'1 Der Fonds'!$B$23/12</f>
        <v>-23.1422051010257</v>
      </c>
      <c r="BX64" s="26" t="n">
        <f aca="false">($B$64+BW64-'1 Der Fonds'!$B$6)/BU64</f>
        <v>10.2135136824103</v>
      </c>
      <c r="BY64" s="26" t="n">
        <f aca="false">BW64+'1 Der Fonds'!$B$26-'2 Der Rueckgabebestand'!$C$14*BX64</f>
        <v>-24.2276105739898</v>
      </c>
      <c r="BZ64" s="26" t="n">
        <f aca="false">BU64+'1 Der Fonds'!$B$26/BX64-'2 Der Rueckgabebestand'!$C$14</f>
        <v>77.8157658705414</v>
      </c>
      <c r="CA64" s="26" t="n">
        <f aca="false">BY64/($B$64+BY64-'1 Der Fonds'!$B$6)</f>
        <v>-0.0304837094196077</v>
      </c>
      <c r="CB64" s="26" t="n">
        <f aca="false">BY64+$B$64*'1 Der Fonds'!$B$19/12+BY64*'1 Der Fonds'!$B$20/12-'1 Der Fonds'!$B$6*'1 Der Fonds'!$B$21/12-($B$64+BY64-'1 Der Fonds'!$B$6)*'1 Der Fonds'!$B$22/12-$B$64*'1 Der Fonds'!$B$23/12</f>
        <v>-22.5104537007899</v>
      </c>
      <c r="CC64" s="26" t="n">
        <f aca="false">($B$64+CB64-'1 Der Fonds'!$B$6)/BZ64</f>
        <v>10.2355806357325</v>
      </c>
      <c r="CD64" s="26" t="n">
        <f aca="false">CB64+'1 Der Fonds'!$B$26-'2 Der Rueckgabebestand'!$C$15*CC64</f>
        <v>-23.6046859550829</v>
      </c>
      <c r="CE64" s="26" t="n">
        <f aca="false">BZ64+'1 Der Fonds'!$B$26/CC64-'2 Der Rueckgabebestand'!$C$15</f>
        <v>77.7088611141592</v>
      </c>
      <c r="CF64" s="26" t="n">
        <f aca="false">CD64/($B$64+CD64-'1 Der Fonds'!$B$6)</f>
        <v>-0.0296766721380884</v>
      </c>
      <c r="CG64" s="26" t="n">
        <f aca="false">CD64+$B$64*'1 Der Fonds'!$B$19/12+CD64*'1 Der Fonds'!$B$20/12-'1 Der Fonds'!$B$6*'1 Der Fonds'!$B$21/12-($B$64+CD64-'1 Der Fonds'!$B$6)*'1 Der Fonds'!$B$22/12-$B$64*'1 Der Fonds'!$B$23/12</f>
        <v>-21.8869321124565</v>
      </c>
      <c r="CH64" s="26" t="n">
        <f aca="false">($B$64+CG64-'1 Der Fonds'!$B$6)/CE64</f>
        <v>10.2576856288826</v>
      </c>
      <c r="CI64" s="26" t="n">
        <f aca="false">CG64+'1 Der Fonds'!$B$26-'2 Der Rueckgabebestand'!$C$16*CH64</f>
        <v>-24.0157749268978</v>
      </c>
      <c r="CJ64" s="26" t="n">
        <f aca="false">CE64+'1 Der Fonds'!$B$26/CH64-'2 Der Rueckgabebestand'!$C$16</f>
        <v>77.5013247466528</v>
      </c>
      <c r="CK64" s="26" t="n">
        <f aca="false">CI64/($B$64+CI64-'1 Der Fonds'!$B$6)</f>
        <v>-0.0302091213504135</v>
      </c>
      <c r="CL64" s="26" t="n">
        <f aca="false">$A$64+$B$64*'1 Der Fonds'!$B$19/12+$A$64*'1 Der Fonds'!$B$20/12-'1 Der Fonds'!$B$6*'1 Der Fonds'!$B$21/12-($B$64+$A$64-'1 Der Fonds'!$B$6)*'1 Der Fonds'!$B$22/12-$B$64*'1 Der Fonds'!$B$23/12</f>
        <v>52.78925</v>
      </c>
      <c r="CM64" s="26" t="n">
        <f aca="false">($B$64+CL64-'1 Der Fonds'!$B$6)/'1 Der Fonds'!$B$8</f>
        <v>10.020566091954</v>
      </c>
      <c r="CN64" s="26" t="n">
        <f aca="false">CL64+0-'2 Der Rueckgabebestand'!$C$5*CM64</f>
        <v>48.7810235632184</v>
      </c>
      <c r="CO64" s="26" t="n">
        <f aca="false">'1 Der Fonds'!$B$8+0/CM64-'2 Der Rueckgabebestand'!$C$5</f>
        <v>86.6</v>
      </c>
      <c r="CP64" s="26" t="n">
        <f aca="false">CN64/($B$64+CN64-'1 Der Fonds'!$B$6)</f>
        <v>0.0562135172798748</v>
      </c>
      <c r="CQ64" s="26" t="n">
        <f aca="false">CN64+$B$64*'1 Der Fonds'!$B$19/12+CN64*'1 Der Fonds'!$B$20/12-'1 Der Fonds'!$B$6*'1 Der Fonds'!$B$21/12-($B$64+CN64-'1 Der Fonds'!$B$6)*'1 Der Fonds'!$B$22/12-$B$64*'1 Der Fonds'!$B$23/12</f>
        <v>50.5681470441332</v>
      </c>
      <c r="CR64" s="26" t="n">
        <f aca="false">($B$64+CQ64-'1 Der Fonds'!$B$6)/CO64</f>
        <v>10.0412026217567</v>
      </c>
      <c r="CS64" s="26" t="n">
        <f aca="false">CQ64+0-'2 Der Rueckgabebestand'!$C$6*CR64</f>
        <v>45.5475457332548</v>
      </c>
      <c r="CT64" s="26" t="n">
        <f aca="false">CO64+0/CR64-'2 Der Rueckgabebestand'!$C$6</f>
        <v>86.1</v>
      </c>
      <c r="CU64" s="26" t="n">
        <f aca="false">CS64/($B$64+CS64-'1 Der Fonds'!$B$6)</f>
        <v>0.0526836794090072</v>
      </c>
      <c r="CV64" s="26" t="n">
        <f aca="false">CS64+$B$64*'1 Der Fonds'!$B$19/12+CS64*'1 Der Fonds'!$B$20/12-'1 Der Fonds'!$B$6*'1 Der Fonds'!$B$21/12-($B$64+CS64-'1 Der Fonds'!$B$6)*'1 Der Fonds'!$B$22/12-$B$64*'1 Der Fonds'!$B$23/12</f>
        <v>47.3315704645825</v>
      </c>
      <c r="CW64" s="26" t="n">
        <f aca="false">($B$64+CV64-'1 Der Fonds'!$B$6)/CT64</f>
        <v>10.0619230019115</v>
      </c>
      <c r="CX64" s="26" t="n">
        <f aca="false">CV64+0-'2 Der Rueckgabebestand'!$C$7*CW64</f>
        <v>25.1953398603771</v>
      </c>
      <c r="CY64" s="26" t="n">
        <f aca="false">CT64+0/CW64-'2 Der Rueckgabebestand'!$C$7</f>
        <v>83.9</v>
      </c>
      <c r="CZ64" s="26" t="n">
        <f aca="false">CX64/($B$64+CX64-'1 Der Fonds'!$B$6)</f>
        <v>0.0298453908363723</v>
      </c>
      <c r="DA64" s="26" t="n">
        <f aca="false">CX64+$B$64*'1 Der Fonds'!$B$19/12+CX64*'1 Der Fonds'!$B$20/12-'1 Der Fonds'!$B$6*'1 Der Fonds'!$B$21/12-($B$64+CX64-'1 Der Fonds'!$B$6)*'1 Der Fonds'!$B$22/12-$B$64*'1 Der Fonds'!$B$23/12</f>
        <v>26.95986039441</v>
      </c>
      <c r="DB64" s="26" t="n">
        <f aca="false">($B$64+DA64-'1 Der Fonds'!$B$6)/CY64</f>
        <v>10.0829542359286</v>
      </c>
      <c r="DC64" s="26" t="n">
        <f aca="false">DA64+0-'2 Der Rueckgabebestand'!$C$8*DB64</f>
        <v>-4.29729773696869</v>
      </c>
      <c r="DD64" s="26" t="n">
        <f aca="false">CY64+0/DB64-'2 Der Rueckgabebestand'!$C$8</f>
        <v>80.8</v>
      </c>
      <c r="DE64" s="26" t="n">
        <f aca="false">DC64/($B$64+DC64-'1 Der Fonds'!$B$6)</f>
        <v>-0.00527468207117998</v>
      </c>
      <c r="DF64" s="26" t="n">
        <f aca="false">DC64+$B$64*'1 Der Fonds'!$B$19/12+DC64*'1 Der Fonds'!$B$20/12-'1 Der Fonds'!$B$6*'1 Der Fonds'!$B$21/12-($B$64+DC64-'1 Der Fonds'!$B$6)*'1 Der Fonds'!$B$22/12-$B$64*'1 Der Fonds'!$B$23/12</f>
        <v>-2.56104098063329</v>
      </c>
      <c r="DG64" s="26" t="n">
        <f aca="false">($B$64+DF64-'1 Der Fonds'!$B$6)/DD64</f>
        <v>10.1044425621209</v>
      </c>
      <c r="DH64" s="26" t="n">
        <f aca="false">DF64+0-'2 Der Rueckgabebestand'!$C$9*DG64</f>
        <v>-28.8325916421476</v>
      </c>
      <c r="DI64" s="26" t="n">
        <f aca="false">DD64+0/DG64-'2 Der Rueckgabebestand'!$C$9</f>
        <v>78.2</v>
      </c>
      <c r="DJ64" s="26" t="n">
        <f aca="false">DH64/($B$64+DH64-'1 Der Fonds'!$B$6)</f>
        <v>-0.0364892190403908</v>
      </c>
      <c r="DK64" s="26" t="n">
        <f aca="false">DH64+$B$64*'1 Der Fonds'!$B$19/12+DH64*'1 Der Fonds'!$B$20/12-'1 Der Fonds'!$B$6*'1 Der Fonds'!$B$21/12-($B$64+DH64-'1 Der Fonds'!$B$6)*'1 Der Fonds'!$B$22/12-$B$64*'1 Der Fonds'!$B$23/12</f>
        <v>-27.1198478758046</v>
      </c>
      <c r="DL64" s="26" t="n">
        <f aca="false">($B$64+DK64-'1 Der Fonds'!$B$6)/DI64</f>
        <v>10.1263446563196</v>
      </c>
      <c r="DM64" s="26" t="n">
        <f aca="false">DK64+0-'2 Der Rueckgabebestand'!$C$10*DL64</f>
        <v>-41.2967303946521</v>
      </c>
      <c r="DN64" s="26" t="n">
        <f aca="false">DI64+0/DL64-'2 Der Rueckgabebestand'!$C$10</f>
        <v>76.8</v>
      </c>
      <c r="DO64" s="26" t="n">
        <f aca="false">DM64/($B$64+DM64-'1 Der Fonds'!$B$6)</f>
        <v>-0.0531008830856639</v>
      </c>
      <c r="DP64" s="26" t="n">
        <f aca="false">DM64+$B$64*'1 Der Fonds'!$B$19/12+DM64*'1 Der Fonds'!$B$20/12-'1 Der Fonds'!$B$6*'1 Der Fonds'!$B$21/12-($B$64+DM64-'1 Der Fonds'!$B$6)*'1 Der Fonds'!$B$22/12-$B$64*'1 Der Fonds'!$B$23/12</f>
        <v>-39.595931427947</v>
      </c>
      <c r="DQ64" s="26" t="n">
        <f aca="false">($B$64+DP64-'1 Der Fonds'!$B$6)/DN64</f>
        <v>10.1484904761986</v>
      </c>
      <c r="DR64" s="26" t="n">
        <f aca="false">DP64+0-'2 Der Rueckgabebestand'!$C$11*DQ64</f>
        <v>-45.6850257136662</v>
      </c>
      <c r="DS64" s="26" t="n">
        <f aca="false">DN64+0/DQ64-'2 Der Rueckgabebestand'!$C$11</f>
        <v>76.2</v>
      </c>
      <c r="DT64" s="26" t="n">
        <f aca="false">DR64/($B$64+DR64-'1 Der Fonds'!$B$6)</f>
        <v>-0.0590768667784137</v>
      </c>
      <c r="DU64" s="26" t="n">
        <f aca="false">DR64+$B$64*'1 Der Fonds'!$B$19/12+DR64*'1 Der Fonds'!$B$20/12-'1 Der Fonds'!$B$6*'1 Der Fonds'!$B$21/12-($B$64+DR64-'1 Der Fonds'!$B$6)*'1 Der Fonds'!$B$22/12-$B$64*'1 Der Fonds'!$B$23/12</f>
        <v>-43.9884321966417</v>
      </c>
      <c r="DV64" s="26" t="n">
        <f aca="false">($B$64+DU64-'1 Der Fonds'!$B$6)/DS64</f>
        <v>10.1707554829837</v>
      </c>
      <c r="DW64" s="26" t="n">
        <f aca="false">DU64+0-'2 Der Rueckgabebestand'!$C$12*DV64</f>
        <v>-49.0738099381336</v>
      </c>
      <c r="DX64" s="26" t="n">
        <f aca="false">DS64+0/DV64-'2 Der Rueckgabebestand'!$C$12</f>
        <v>75.7</v>
      </c>
      <c r="DY64" s="26" t="n">
        <f aca="false">DW64/($B$64+DW64-'1 Der Fonds'!$B$6)</f>
        <v>-0.0637383304680028</v>
      </c>
      <c r="DZ64" s="26" t="n">
        <f aca="false">DW64+$B$64*'1 Der Fonds'!$B$19/12+DW64*'1 Der Fonds'!$B$20/12-'1 Der Fonds'!$B$6*'1 Der Fonds'!$B$21/12-($B$64+DW64-'1 Der Fonds'!$B$6)*'1 Der Fonds'!$B$22/12-$B$64*'1 Der Fonds'!$B$23/12</f>
        <v>-47.380464005991</v>
      </c>
      <c r="EA64" s="26" t="n">
        <f aca="false">($B$64+DZ64-'1 Der Fonds'!$B$6)/DX64</f>
        <v>10.1931246498548</v>
      </c>
      <c r="EB64" s="26" t="n">
        <f aca="false">DZ64+0-'2 Der Rueckgabebestand'!$C$13*EA64</f>
        <v>-51.9673700984256</v>
      </c>
      <c r="EC64" s="26" t="n">
        <f aca="false">DX64+0/EA64-'2 Der Rueckgabebestand'!$C$13</f>
        <v>75.25</v>
      </c>
      <c r="ED64" s="26" t="n">
        <f aca="false">EB64/($B$64+EB64-'1 Der Fonds'!$B$6)</f>
        <v>-0.0677511856374273</v>
      </c>
      <c r="EE64" s="26" t="n">
        <f aca="false">EB64+$B$64*'1 Der Fonds'!$B$19/12+EB64*'1 Der Fonds'!$B$20/12-'1 Der Fonds'!$B$6*'1 Der Fonds'!$B$21/12-($B$64+EB64-'1 Der Fonds'!$B$6)*'1 Der Fonds'!$B$22/12-$B$64*'1 Der Fonds'!$B$23/12</f>
        <v>-50.2767971614366</v>
      </c>
      <c r="EF64" s="26" t="n">
        <f aca="false">($B$64+EE64-'1 Der Fonds'!$B$6)/EC64</f>
        <v>10.2155907353962</v>
      </c>
      <c r="EG64" s="26" t="n">
        <f aca="false">EE64+0-'2 Der Rueckgabebestand'!$C$14*EF64</f>
        <v>-54.3630334555951</v>
      </c>
      <c r="EH64" s="26" t="n">
        <f aca="false">EC64+0/EF64-'2 Der Rueckgabebestand'!$C$14</f>
        <v>74.85</v>
      </c>
      <c r="EI64" s="26" t="n">
        <f aca="false">EG64/($B$64+EG64-'1 Der Fonds'!$B$6)</f>
        <v>-0.0710965279396259</v>
      </c>
      <c r="EJ64" s="26" t="n">
        <f aca="false">EG64+$B$64*'1 Der Fonds'!$B$19/12+EG64*'1 Der Fonds'!$B$20/12-'1 Der Fonds'!$B$6*'1 Der Fonds'!$B$21/12-($B$64+EG64-'1 Der Fonds'!$B$6)*'1 Der Fonds'!$B$22/12-$B$64*'1 Der Fonds'!$B$23/12</f>
        <v>-52.6747563626567</v>
      </c>
      <c r="EK64" s="26" t="n">
        <f aca="false">($B$64+EJ64-'1 Der Fonds'!$B$6)/EH64</f>
        <v>10.2381462075797</v>
      </c>
      <c r="EL64" s="26" t="n">
        <f aca="false">EJ64+0-'2 Der Rueckgabebestand'!$C$15*EK64</f>
        <v>-56.7700148456886</v>
      </c>
      <c r="EM64" s="26" t="n">
        <f aca="false">EH64+0/EK64-'2 Der Rueckgabebestand'!$C$15</f>
        <v>74.45</v>
      </c>
      <c r="EN64" s="26" t="n">
        <f aca="false">EL64/($B$64+EL64-'1 Der Fonds'!$B$6)</f>
        <v>-0.0744788527759055</v>
      </c>
      <c r="EO64" s="26" t="n">
        <f aca="false">EL64+$B$64*'1 Der Fonds'!$B$19/12+EL64*'1 Der Fonds'!$B$20/12-'1 Der Fonds'!$B$6*'1 Der Fonds'!$B$21/12-($B$64+EL64-'1 Der Fonds'!$B$6)*'1 Der Fonds'!$B$22/12-$B$64*'1 Der Fonds'!$B$23/12</f>
        <v>-55.0840444432491</v>
      </c>
      <c r="EP64" s="26" t="n">
        <f aca="false">($B$64+EO64-'1 Der Fonds'!$B$6)/EM64</f>
        <v>10.260791881219</v>
      </c>
      <c r="EQ64" s="26" t="n">
        <f aca="false">EO64+0-'2 Der Rueckgabebestand'!$C$16*EP64</f>
        <v>-60.2144403838585</v>
      </c>
      <c r="ER64" s="26" t="n">
        <f aca="false">EM64+0/EP64-'2 Der Rueckgabebestand'!$C$16</f>
        <v>73.95</v>
      </c>
      <c r="ES64" s="26" t="n">
        <f aca="false">EQ64/($B$64+EQ64-'1 Der Fonds'!$B$6)</f>
        <v>-0.0793563341062001</v>
      </c>
      <c r="ET64" s="14" t="n">
        <f aca="false">IF(C64=1,$A$64,1000000)</f>
        <v>51</v>
      </c>
      <c r="EU64" s="14" t="n">
        <f aca="false">IF(D64=1,$A$64,1000000)</f>
        <v>51</v>
      </c>
      <c r="EV64" s="26" t="n">
        <f aca="false">IF(E64=1,$A$64,1000000)</f>
        <v>1000000</v>
      </c>
      <c r="EW64" s="26" t="n">
        <f aca="false">IF(F64=1,$A$64,1000000)</f>
        <v>1000000</v>
      </c>
      <c r="EX64" s="26" t="n">
        <f aca="false">IF(G64=1,$A$64,1000000)</f>
        <v>1000000</v>
      </c>
      <c r="EY64" s="26" t="n">
        <f aca="false">IF(H64=1,$A$64,1000000)</f>
        <v>1000000</v>
      </c>
      <c r="EZ64" s="26" t="n">
        <f aca="false">IF(I64=1,$A$64,1000000)</f>
        <v>1000000</v>
      </c>
      <c r="FA64" s="26" t="n">
        <f aca="false">IF(J64=1,$A$64,1000000)</f>
        <v>1000000</v>
      </c>
      <c r="FB64" s="26" t="n">
        <f aca="false">IF(K64=1,$A$64,1000000)</f>
        <v>1000000</v>
      </c>
      <c r="FC64" s="26" t="n">
        <f aca="false">IF(L64=1,$A$64,1000000)</f>
        <v>1000000</v>
      </c>
      <c r="FD64" s="26" t="n">
        <f aca="false">IF(M64=1,$A$64,1000000)</f>
        <v>1000000</v>
      </c>
      <c r="FE64" s="26" t="n">
        <f aca="false">IF(N64=1,$A$64,1000000)</f>
        <v>1000000</v>
      </c>
      <c r="FF64" s="14" t="n">
        <f aca="false">IF(O64=1,$A$64,1000000)</f>
        <v>51</v>
      </c>
      <c r="FG64" s="14" t="n">
        <f aca="false">IF(P64=1,$A$64,1000000)</f>
        <v>51</v>
      </c>
      <c r="FH64" s="26" t="n">
        <f aca="false">IF(Q64=1,$A$64,1000000)</f>
        <v>1000000</v>
      </c>
      <c r="FI64" s="26" t="n">
        <f aca="false">IF(R64=1,$A$64,1000000)</f>
        <v>1000000</v>
      </c>
      <c r="FJ64" s="26" t="n">
        <f aca="false">IF(S64=1,$A$64,1000000)</f>
        <v>1000000</v>
      </c>
      <c r="FK64" s="26" t="n">
        <f aca="false">IF(T64=1,$A$64,1000000)</f>
        <v>1000000</v>
      </c>
      <c r="FL64" s="26" t="n">
        <f aca="false">IF(U64=1,$A$64,1000000)</f>
        <v>1000000</v>
      </c>
      <c r="FM64" s="26" t="n">
        <f aca="false">IF(V64=1,$A$64,1000000)</f>
        <v>1000000</v>
      </c>
      <c r="FN64" s="26" t="n">
        <f aca="false">IF(W64=1,$A$64,1000000)</f>
        <v>1000000</v>
      </c>
      <c r="FO64" s="26" t="n">
        <f aca="false">IF(X64=1,$A$64,1000000)</f>
        <v>1000000</v>
      </c>
      <c r="FP64" s="26" t="n">
        <f aca="false">IF(Y64=1,$A$64,1000000)</f>
        <v>1000000</v>
      </c>
      <c r="FQ64" s="26" t="n">
        <f aca="false">IF(Z64=1,$A$64,1000000)</f>
        <v>1000000</v>
      </c>
    </row>
    <row r="65" customFormat="false" ht="15" hidden="false" customHeight="false" outlineLevel="0" collapsed="false">
      <c r="A65" s="14" t="n">
        <f aca="false">A64+$B$38</f>
        <v>51.5</v>
      </c>
      <c r="B65" s="14" t="n">
        <f aca="false">'1 Der Fonds'!$B$36-A65</f>
        <v>1068.5</v>
      </c>
      <c r="C65" s="26" t="n">
        <f aca="false">IF(AH65&gt;='1 Der Fonds'!$B$12,1,0)</f>
        <v>1</v>
      </c>
      <c r="D65" s="26" t="n">
        <f aca="false">IF(AND(C65=1,AM65&gt;='1 Der Fonds'!$B$12),1,0)</f>
        <v>1</v>
      </c>
      <c r="E65" s="26" t="n">
        <f aca="false">IF(AND(D65=1,AR65&gt;='1 Der Fonds'!$B$12),1,0)</f>
        <v>0</v>
      </c>
      <c r="F65" s="26" t="n">
        <f aca="false">IF(AND(E65=1,AW65&gt;='1 Der Fonds'!$B$12),1,0)</f>
        <v>0</v>
      </c>
      <c r="G65" s="26" t="n">
        <f aca="false">IF(AND(F65=1,BB65&gt;='1 Der Fonds'!$B$12),1,0)</f>
        <v>0</v>
      </c>
      <c r="H65" s="26" t="n">
        <f aca="false">IF(AND(G65=1,BG65&gt;='1 Der Fonds'!$B$12),1,0)</f>
        <v>0</v>
      </c>
      <c r="I65" s="26" t="n">
        <f aca="false">IF(AND(H65=1,BL65&gt;='1 Der Fonds'!$B$12),1,0)</f>
        <v>0</v>
      </c>
      <c r="J65" s="26" t="n">
        <f aca="false">IF(AND(I65=1,BQ65&gt;='1 Der Fonds'!$B$12),1,0)</f>
        <v>0</v>
      </c>
      <c r="K65" s="26" t="n">
        <f aca="false">IF(AND(J65=1,BV65&gt;='1 Der Fonds'!$B$12),1,0)</f>
        <v>0</v>
      </c>
      <c r="L65" s="26" t="n">
        <f aca="false">IF(AND(K65=1,CA65&gt;='1 Der Fonds'!$B$12),1,0)</f>
        <v>0</v>
      </c>
      <c r="M65" s="26" t="n">
        <f aca="false">IF(AND(L65=1,CF65&gt;='1 Der Fonds'!$B$12),1,0)</f>
        <v>0</v>
      </c>
      <c r="N65" s="26" t="n">
        <f aca="false">IF(AND(M65=1,CK65&gt;='1 Der Fonds'!$B$12),1,0)</f>
        <v>0</v>
      </c>
      <c r="O65" s="26" t="n">
        <f aca="false">IF(CP65&gt;='1 Der Fonds'!$B$12,1,0)</f>
        <v>1</v>
      </c>
      <c r="P65" s="26" t="n">
        <f aca="false">IF(AND(O65=1,CU65&gt;='1 Der Fonds'!$B$12),1,0)</f>
        <v>1</v>
      </c>
      <c r="Q65" s="26" t="n">
        <f aca="false">IF(AND(P65=1,CZ65&gt;='1 Der Fonds'!$B$12),1,0)</f>
        <v>0</v>
      </c>
      <c r="R65" s="26" t="n">
        <f aca="false">IF(AND(Q65=1,DE65&gt;='1 Der Fonds'!$B$12),1,0)</f>
        <v>0</v>
      </c>
      <c r="S65" s="26" t="n">
        <f aca="false">IF(AND(R65=1,DJ65&gt;='1 Der Fonds'!$B$12),1,0)</f>
        <v>0</v>
      </c>
      <c r="T65" s="26" t="n">
        <f aca="false">IF(AND(S65=1,DO65&gt;='1 Der Fonds'!$B$12),1,0)</f>
        <v>0</v>
      </c>
      <c r="U65" s="26" t="n">
        <f aca="false">IF(AND(T65=1,DT65&gt;='1 Der Fonds'!$B$12),1,0)</f>
        <v>0</v>
      </c>
      <c r="V65" s="26" t="n">
        <f aca="false">IF(AND(U65=1,DY65&gt;='1 Der Fonds'!$B$12),1,0)</f>
        <v>0</v>
      </c>
      <c r="W65" s="26" t="n">
        <f aca="false">IF(AND(V65=1,ED65&gt;='1 Der Fonds'!$B$12),1,0)</f>
        <v>0</v>
      </c>
      <c r="X65" s="26" t="n">
        <f aca="false">IF(AND(W65=1,EI65&gt;='1 Der Fonds'!$B$12),1,0)</f>
        <v>0</v>
      </c>
      <c r="Y65" s="26" t="n">
        <f aca="false">IF(AND(X65=1,EN65&gt;='1 Der Fonds'!$B$12),1,0)</f>
        <v>0</v>
      </c>
      <c r="Z65" s="26" t="n">
        <f aca="false">IF(AND(Y65=1,ES65&gt;='1 Der Fonds'!$B$12),1,0)</f>
        <v>0</v>
      </c>
      <c r="AD65" s="26" t="n">
        <f aca="false">$A$65+$B$65*'1 Der Fonds'!$B$19/12+$A$65*'1 Der Fonds'!$B$20/12-'1 Der Fonds'!$B$6*'1 Der Fonds'!$B$21/12-($B$65+$A$65-'1 Der Fonds'!$B$6)*'1 Der Fonds'!$B$22/12-$B$65*'1 Der Fonds'!$B$23/12</f>
        <v>53.2886666666667</v>
      </c>
      <c r="AE65" s="26" t="n">
        <f aca="false">($B$65+AD65-'1 Der Fonds'!$B$6)/'1 Der Fonds'!$B$8</f>
        <v>10.0205593869732</v>
      </c>
      <c r="AF65" s="26" t="n">
        <f aca="false">AD65+'1 Der Fonds'!$B$26-'2 Der Rueckgabebestand'!$C$5*AE65</f>
        <v>52.2804429118774</v>
      </c>
      <c r="AG65" s="26" t="n">
        <f aca="false">'1 Der Fonds'!$B$8+'1 Der Fonds'!$B$26/AE65-'2 Der Rueckgabebestand'!$C$5</f>
        <v>86.8993844838543</v>
      </c>
      <c r="AH65" s="26" t="n">
        <f aca="false">AF65/($B$65+AF65-'1 Der Fonds'!$B$6)</f>
        <v>0.0600386048371187</v>
      </c>
      <c r="AI65" s="26" t="n">
        <f aca="false">AF65+$B$65*'1 Der Fonds'!$B$19/12+AF65*'1 Der Fonds'!$B$20/12-'1 Der Fonds'!$B$6*'1 Der Fonds'!$B$21/12-($B$65+AF65-'1 Der Fonds'!$B$6)*'1 Der Fonds'!$B$22/12-$B$65*'1 Der Fonds'!$B$23/12</f>
        <v>54.0698575030013</v>
      </c>
      <c r="AJ65" s="26" t="n">
        <f aca="false">($B$65+AI65-'1 Der Fonds'!$B$6)/AG65</f>
        <v>10.0411511851977</v>
      </c>
      <c r="AK65" s="26" t="n">
        <f aca="false">AI65+'1 Der Fonds'!$B$26-'2 Der Rueckgabebestand'!$C$6*AJ65</f>
        <v>52.0492819104024</v>
      </c>
      <c r="AL65" s="26" t="n">
        <f aca="false">AG65+'1 Der Fonds'!$B$26/AJ65-'2 Der Rueckgabebestand'!$C$6</f>
        <v>86.6981550077383</v>
      </c>
      <c r="AM65" s="26" t="n">
        <f aca="false">AK65/($B$65+AK65-'1 Der Fonds'!$B$6)</f>
        <v>0.0597890125142386</v>
      </c>
      <c r="AN65" s="26" t="n">
        <f aca="false">AK65+$B$65*'1 Der Fonds'!$B$19/12+AK65*'1 Der Fonds'!$B$20/12-'1 Der Fonds'!$B$6*'1 Der Fonds'!$B$21/12-($B$65+AK65-'1 Der Fonds'!$B$6)*'1 Der Fonds'!$B$22/12-$B$65*'1 Der Fonds'!$B$23/12</f>
        <v>53.8384749722332</v>
      </c>
      <c r="AO65" s="26" t="n">
        <f aca="false">($B$65+AN65-'1 Der Fonds'!$B$6)/AL65</f>
        <v>10.0617882225334</v>
      </c>
      <c r="AP65" s="26" t="n">
        <f aca="false">AN65+'1 Der Fonds'!$B$26-'2 Der Rueckgabebestand'!$C$7*AO65</f>
        <v>34.7025408826598</v>
      </c>
      <c r="AQ65" s="26" t="n">
        <f aca="false">AL65+'1 Der Fonds'!$B$26/AO65-'2 Der Rueckgabebestand'!$C$7</f>
        <v>84.7963127440819</v>
      </c>
      <c r="AR65" s="26" t="n">
        <f aca="false">AP65/($B$65+AP65-'1 Der Fonds'!$B$6)</f>
        <v>0.040673274187345</v>
      </c>
      <c r="AS65" s="26" t="n">
        <f aca="false">AP65+$B$65*'1 Der Fonds'!$B$19/12+AP65*'1 Der Fonds'!$B$20/12-'1 Der Fonds'!$B$6*'1 Der Fonds'!$B$21/12-($B$65+AP65-'1 Der Fonds'!$B$6)*'1 Der Fonds'!$B$22/12-$B$65*'1 Der Fonds'!$B$23/12</f>
        <v>36.475109984339</v>
      </c>
      <c r="AT65" s="26" t="n">
        <f aca="false">($B$65+AS65-'1 Der Fonds'!$B$6)/AQ65</f>
        <v>10.0826920689899</v>
      </c>
      <c r="AU65" s="26" t="n">
        <f aca="false">AS65+'1 Der Fonds'!$B$26-'2 Der Rueckgabebestand'!$C$8*AT65</f>
        <v>8.21876457047046</v>
      </c>
      <c r="AV65" s="26" t="n">
        <f aca="false">AQ65+'1 Der Fonds'!$B$26/AT65-'2 Der Rueckgabebestand'!$C$8</f>
        <v>81.9938523277043</v>
      </c>
      <c r="AW65" s="26" t="n">
        <f aca="false">AU65/($B$65+AU65-'1 Der Fonds'!$B$6)</f>
        <v>0.00994142739065636</v>
      </c>
      <c r="AX65" s="26" t="n">
        <f aca="false">AU65+$B$65*'1 Der Fonds'!$B$19/12+AU65*'1 Der Fonds'!$B$20/12-'1 Der Fonds'!$B$6*'1 Der Fonds'!$B$21/12-($B$65+AU65-'1 Der Fonds'!$B$6)*'1 Der Fonds'!$B$22/12-$B$65*'1 Der Fonds'!$B$23/12</f>
        <v>9.96595338651716</v>
      </c>
      <c r="AY65" s="26" t="n">
        <f aca="false">($B$65+AX65-'1 Der Fonds'!$B$6)/AV65</f>
        <v>10.1040008472268</v>
      </c>
      <c r="AZ65" s="26" t="n">
        <f aca="false">AX65+'1 Der Fonds'!$B$26-'2 Der Rueckgabebestand'!$C$9*AY65</f>
        <v>-13.3044488162726</v>
      </c>
      <c r="BA65" s="26" t="n">
        <f aca="false">AV65+'1 Der Fonds'!$B$26/AY65-'2 Der Rueckgabebestand'!$C$9</f>
        <v>79.6907644168223</v>
      </c>
      <c r="BB65" s="26" t="n">
        <f aca="false">AZ65/($B$65+AZ65-'1 Der Fonds'!$B$6)</f>
        <v>-0.0165232517699751</v>
      </c>
      <c r="BC65" s="26" t="n">
        <f aca="false">AZ65+$B$65*'1 Der Fonds'!$B$19/12+AZ65*'1 Der Fonds'!$B$20/12-'1 Der Fonds'!$B$6*'1 Der Fonds'!$B$21/12-($B$65+AZ65-'1 Der Fonds'!$B$6)*'1 Der Fonds'!$B$22/12-$B$65*'1 Der Fonds'!$B$23/12</f>
        <v>-11.5778864130549</v>
      </c>
      <c r="BD65" s="26" t="n">
        <f aca="false">($B$65+BC65-'1 Der Fonds'!$B$6)/BA65</f>
        <v>10.1256666251354</v>
      </c>
      <c r="BE65" s="26" t="n">
        <f aca="false">BC65+'1 Der Fonds'!$B$26-'2 Der Rueckgabebestand'!$C$10*BD65</f>
        <v>-22.7538196882444</v>
      </c>
      <c r="BF65" s="26" t="n">
        <f aca="false">BA65+'1 Der Fonds'!$B$26/BD65-'2 Der Rueckgabebestand'!$C$10</f>
        <v>78.5870412063971</v>
      </c>
      <c r="BG65" s="26" t="n">
        <f aca="false">BE65/($B$65+BE65-'1 Der Fonds'!$B$6)</f>
        <v>-0.028594318453819</v>
      </c>
      <c r="BH65" s="26" t="n">
        <f aca="false">BE65+$B$65*'1 Der Fonds'!$B$19/12+BE65*'1 Der Fonds'!$B$20/12-'1 Der Fonds'!$B$6*'1 Der Fonds'!$B$21/12-($B$65+BE65-'1 Der Fonds'!$B$6)*'1 Der Fonds'!$B$22/12-$B$65*'1 Der Fonds'!$B$23/12</f>
        <v>-21.0363129321123</v>
      </c>
      <c r="BI65" s="26" t="n">
        <f aca="false">($B$65+BH65-'1 Der Fonds'!$B$6)/BF65</f>
        <v>10.1475214593392</v>
      </c>
      <c r="BJ65" s="26" t="n">
        <f aca="false">BH65+'1 Der Fonds'!$B$26-'2 Der Rueckgabebestand'!$C$11*BI65</f>
        <v>-24.1248258077158</v>
      </c>
      <c r="BK65" s="26" t="n">
        <f aca="false">BF65+'1 Der Fonds'!$B$26/BI65-'2 Der Rueckgabebestand'!$C$11</f>
        <v>78.2826799012273</v>
      </c>
      <c r="BL65" s="26" t="n">
        <f aca="false">BJ65/($B$65+BJ65-'1 Der Fonds'!$B$6)</f>
        <v>-0.0303695616271566</v>
      </c>
      <c r="BM65" s="26" t="n">
        <f aca="false">BJ65+$B$65*'1 Der Fonds'!$B$19/12+BJ65*'1 Der Fonds'!$B$20/12-'1 Der Fonds'!$B$6*'1 Der Fonds'!$B$21/12-($B$65+BJ65-'1 Der Fonds'!$B$6)*'1 Der Fonds'!$B$22/12-$B$65*'1 Der Fonds'!$B$23/12</f>
        <v>-22.4086329324482</v>
      </c>
      <c r="BN65" s="26" t="n">
        <f aca="false">($B$65+BM65-'1 Der Fonds'!$B$6)/BK65</f>
        <v>10.1694444808483</v>
      </c>
      <c r="BO65" s="26" t="n">
        <f aca="false">BM65+'1 Der Fonds'!$B$26-'2 Der Rueckgabebestand'!$C$12*BN65</f>
        <v>-24.4933551728724</v>
      </c>
      <c r="BP65" s="26" t="n">
        <f aca="false">BK65+'1 Der Fonds'!$B$26/BN65-'2 Der Rueckgabebestand'!$C$12</f>
        <v>78.0776812659183</v>
      </c>
      <c r="BQ65" s="26" t="n">
        <f aca="false">BO65/($B$65+BO65-'1 Der Fonds'!$B$6)</f>
        <v>-0.0308477962148606</v>
      </c>
      <c r="BR65" s="26" t="n">
        <f aca="false">BO65+$B$65*'1 Der Fonds'!$B$19/12+BO65*'1 Der Fonds'!$B$20/12-'1 Der Fonds'!$B$6*'1 Der Fonds'!$B$21/12-($B$65+BO65-'1 Der Fonds'!$B$6)*'1 Der Fonds'!$B$22/12-$B$65*'1 Der Fonds'!$B$23/12</f>
        <v>-22.7775154715797</v>
      </c>
      <c r="BS65" s="26" t="n">
        <f aca="false">($B$65+BR65-'1 Der Fonds'!$B$6)/BP65</f>
        <v>10.1914205394796</v>
      </c>
      <c r="BT65" s="26" t="n">
        <f aca="false">BR65+'1 Der Fonds'!$B$26-'2 Der Rueckgabebestand'!$C$13*BS65</f>
        <v>-24.3636547143456</v>
      </c>
      <c r="BU65" s="26" t="n">
        <f aca="false">BP65+'1 Der Fonds'!$B$26/BS65-'2 Der Rueckgabebestand'!$C$13</f>
        <v>77.9220465105256</v>
      </c>
      <c r="BV65" s="26" t="n">
        <f aca="false">BT65/($B$65+BT65-'1 Der Fonds'!$B$6)</f>
        <v>-0.0306794354130484</v>
      </c>
      <c r="BW65" s="26" t="n">
        <f aca="false">BT65+$B$65*'1 Der Fonds'!$B$19/12+BT65*'1 Der Fonds'!$B$20/12-'1 Der Fonds'!$B$6*'1 Der Fonds'!$B$21/12-($B$65+BT65-'1 Der Fonds'!$B$6)*'1 Der Fonds'!$B$22/12-$B$65*'1 Der Fonds'!$B$23/12</f>
        <v>-22.6476907167801</v>
      </c>
      <c r="BX65" s="26" t="n">
        <f aca="false">($B$65+BW65-'1 Der Fonds'!$B$6)/BU65</f>
        <v>10.2134420863256</v>
      </c>
      <c r="BY65" s="26" t="n">
        <f aca="false">BW65+'1 Der Fonds'!$B$26-'2 Der Rueckgabebestand'!$C$14*BX65</f>
        <v>-23.7330675513104</v>
      </c>
      <c r="BZ65" s="26" t="n">
        <f aca="false">BU65+'1 Der Fonds'!$B$26/BX65-'2 Der Rueckgabebestand'!$C$14</f>
        <v>77.815777064304</v>
      </c>
      <c r="CA65" s="26" t="n">
        <f aca="false">BY65/($B$65+BY65-'1 Der Fonds'!$B$6)</f>
        <v>-0.029861669606948</v>
      </c>
      <c r="CB65" s="26" t="n">
        <f aca="false">BY65+$B$65*'1 Der Fonds'!$B$19/12+BY65*'1 Der Fonds'!$B$20/12-'1 Der Fonds'!$B$6*'1 Der Fonds'!$B$21/12-($B$65+BY65-'1 Der Fonds'!$B$6)*'1 Der Fonds'!$B$22/12-$B$65*'1 Der Fonds'!$B$23/12</f>
        <v>-22.016499241047</v>
      </c>
      <c r="CC65" s="26" t="n">
        <f aca="false">($B$65+CB65-'1 Der Fonds'!$B$6)/BZ65</f>
        <v>10.235501472931</v>
      </c>
      <c r="CD65" s="26" t="n">
        <f aca="false">CB65+'1 Der Fonds'!$B$26-'2 Der Rueckgabebestand'!$C$15*CC65</f>
        <v>-23.1106998302194</v>
      </c>
      <c r="CE65" s="26" t="n">
        <f aca="false">BZ65+'1 Der Fonds'!$B$26/CC65-'2 Der Rueckgabebestand'!$C$15</f>
        <v>77.7088745747615</v>
      </c>
      <c r="CF65" s="26" t="n">
        <f aca="false">CD65/($B$65+CD65-'1 Der Fonds'!$B$6)</f>
        <v>-0.0290558344514897</v>
      </c>
      <c r="CG65" s="26" t="n">
        <f aca="false">CD65+$B$65*'1 Der Fonds'!$B$19/12+CD65*'1 Der Fonds'!$B$20/12-'1 Der Fonds'!$B$6*'1 Der Fonds'!$B$21/12-($B$65+CD65-'1 Der Fonds'!$B$6)*'1 Der Fonds'!$B$22/12-$B$65*'1 Der Fonds'!$B$23/12</f>
        <v>-21.3935350842234</v>
      </c>
      <c r="CH65" s="26" t="n">
        <f aca="false">($B$65+CG65-'1 Der Fonds'!$B$6)/CE65</f>
        <v>10.2575988814367</v>
      </c>
      <c r="CI65" s="26" t="n">
        <f aca="false">CG65+'1 Der Fonds'!$B$26-'2 Der Rueckgabebestand'!$C$16*CH65</f>
        <v>-23.5223345249417</v>
      </c>
      <c r="CJ65" s="26" t="n">
        <f aca="false">CE65+'1 Der Fonds'!$B$26/CH65-'2 Der Rueckgabebestand'!$C$16</f>
        <v>77.5013406805896</v>
      </c>
      <c r="CK65" s="26" t="n">
        <f aca="false">CI65/($B$65+CI65-'1 Der Fonds'!$B$6)</f>
        <v>-0.0295886734262973</v>
      </c>
      <c r="CL65" s="26" t="n">
        <f aca="false">$A$65+$B$65*'1 Der Fonds'!$B$19/12+$A$65*'1 Der Fonds'!$B$20/12-'1 Der Fonds'!$B$6*'1 Der Fonds'!$B$21/12-($B$65+$A$65-'1 Der Fonds'!$B$6)*'1 Der Fonds'!$B$22/12-$B$65*'1 Der Fonds'!$B$23/12</f>
        <v>53.2886666666667</v>
      </c>
      <c r="CM65" s="26" t="n">
        <f aca="false">($B$65+CL65-'1 Der Fonds'!$B$6)/'1 Der Fonds'!$B$8</f>
        <v>10.0205593869732</v>
      </c>
      <c r="CN65" s="26" t="n">
        <f aca="false">CL65+0-'2 Der Rueckgabebestand'!$C$5*CM65</f>
        <v>49.2804429118774</v>
      </c>
      <c r="CO65" s="26" t="n">
        <f aca="false">'1 Der Fonds'!$B$8+0/CM65-'2 Der Rueckgabebestand'!$C$5</f>
        <v>86.6</v>
      </c>
      <c r="CP65" s="26" t="n">
        <f aca="false">CN65/($B$65+CN65-'1 Der Fonds'!$B$6)</f>
        <v>0.0567890683806086</v>
      </c>
      <c r="CQ65" s="26" t="n">
        <f aca="false">CN65+$B$65*'1 Der Fonds'!$B$19/12+CN65*'1 Der Fonds'!$B$20/12-'1 Der Fonds'!$B$6*'1 Der Fonds'!$B$21/12-($B$65+CN65-'1 Der Fonds'!$B$6)*'1 Der Fonds'!$B$22/12-$B$65*'1 Der Fonds'!$B$23/12</f>
        <v>51.0669825030013</v>
      </c>
      <c r="CR65" s="26" t="n">
        <f aca="false">($B$65+CQ65-'1 Der Fonds'!$B$6)/CO65</f>
        <v>10.0411891743996</v>
      </c>
      <c r="CS65" s="26" t="n">
        <f aca="false">CQ65+0-'2 Der Rueckgabebestand'!$C$6*CR65</f>
        <v>46.0463879158015</v>
      </c>
      <c r="CT65" s="26" t="n">
        <f aca="false">CO65+0/CR65-'2 Der Rueckgabebestand'!$C$6</f>
        <v>86.1</v>
      </c>
      <c r="CU65" s="26" t="n">
        <f aca="false">CS65/($B$65+CS65-'1 Der Fonds'!$B$6)</f>
        <v>0.0532607487110177</v>
      </c>
      <c r="CV65" s="26" t="n">
        <f aca="false">CS65+$B$65*'1 Der Fonds'!$B$19/12+CS65*'1 Der Fonds'!$B$20/12-'1 Der Fonds'!$B$6*'1 Der Fonds'!$B$21/12-($B$65+CS65-'1 Der Fonds'!$B$6)*'1 Der Fonds'!$B$22/12-$B$65*'1 Der Fonds'!$B$23/12</f>
        <v>47.8298282042208</v>
      </c>
      <c r="CW65" s="26" t="n">
        <f aca="false">($B$65+CV65-'1 Der Fonds'!$B$6)/CT65</f>
        <v>10.0619027665995</v>
      </c>
      <c r="CX65" s="26" t="n">
        <f aca="false">CV65+0-'2 Der Rueckgabebestand'!$C$7*CW65</f>
        <v>25.6936421177018</v>
      </c>
      <c r="CY65" s="26" t="n">
        <f aca="false">CT65+0/CW65-'2 Der Rueckgabebestand'!$C$7</f>
        <v>83.9</v>
      </c>
      <c r="CZ65" s="26" t="n">
        <f aca="false">CX65/($B$65+CX65-'1 Der Fonds'!$B$6)</f>
        <v>0.030435720948156</v>
      </c>
      <c r="DA65" s="26" t="n">
        <f aca="false">CX65+$B$65*'1 Der Fonds'!$B$19/12+CX65*'1 Der Fonds'!$B$20/12-'1 Der Fonds'!$B$6*'1 Der Fonds'!$B$21/12-($B$65+CX65-'1 Der Fonds'!$B$6)*'1 Der Fonds'!$B$22/12-$B$65*'1 Der Fonds'!$B$23/12</f>
        <v>27.4575776913979</v>
      </c>
      <c r="DB65" s="26" t="n">
        <f aca="false">($B$65+DA65-'1 Der Fonds'!$B$6)/CY65</f>
        <v>10.082927028503</v>
      </c>
      <c r="DC65" s="26" t="n">
        <f aca="false">DA65+0-'2 Der Rueckgabebestand'!$C$8*DB65</f>
        <v>-3.79949609696122</v>
      </c>
      <c r="DD65" s="26" t="n">
        <f aca="false">CY65+0/DB65-'2 Der Rueckgabebestand'!$C$8</f>
        <v>80.8</v>
      </c>
      <c r="DE65" s="26" t="n">
        <f aca="false">DC65/($B$65+DC65-'1 Der Fonds'!$B$6)</f>
        <v>-0.00466367220685237</v>
      </c>
      <c r="DF65" s="26" t="n">
        <f aca="false">DC65+$B$65*'1 Der Fonds'!$B$19/12+DC65*'1 Der Fonds'!$B$20/12-'1 Der Fonds'!$B$6*'1 Der Fonds'!$B$21/12-($B$65+DC65-'1 Der Fonds'!$B$6)*'1 Der Fonds'!$B$22/12-$B$65*'1 Der Fonds'!$B$23/12</f>
        <v>-2.06382478072081</v>
      </c>
      <c r="DG65" s="26" t="n">
        <f aca="false">($B$65+DF65-'1 Der Fonds'!$B$6)/DD65</f>
        <v>10.1044081091495</v>
      </c>
      <c r="DH65" s="26" t="n">
        <f aca="false">DF65+0-'2 Der Rueckgabebestand'!$C$9*DG65</f>
        <v>-28.3352858645095</v>
      </c>
      <c r="DI65" s="26" t="n">
        <f aca="false">DD65+0/DG65-'2 Der Rueckgabebestand'!$C$9</f>
        <v>78.2</v>
      </c>
      <c r="DJ65" s="26" t="n">
        <f aca="false">DH65/($B$65+DH65-'1 Der Fonds'!$B$6)</f>
        <v>-0.0358599736961309</v>
      </c>
      <c r="DK65" s="26" t="n">
        <f aca="false">DH65+$B$65*'1 Der Fonds'!$B$19/12+DH65*'1 Der Fonds'!$B$20/12-'1 Der Fonds'!$B$6*'1 Der Fonds'!$B$21/12-($B$65+DH65-'1 Der Fonds'!$B$6)*'1 Der Fonds'!$B$22/12-$B$65*'1 Der Fonds'!$B$23/12</f>
        <v>-26.623128013463</v>
      </c>
      <c r="DL65" s="26" t="n">
        <f aca="false">($B$65+DK65-'1 Der Fonds'!$B$6)/DI65</f>
        <v>10.1263027108253</v>
      </c>
      <c r="DM65" s="26" t="n">
        <f aca="false">DK65+0-'2 Der Rueckgabebestand'!$C$10*DL65</f>
        <v>-40.7999518086184</v>
      </c>
      <c r="DN65" s="26" t="n">
        <f aca="false">DI65+0/DL65-'2 Der Rueckgabebestand'!$C$10</f>
        <v>76.8</v>
      </c>
      <c r="DO65" s="26" t="n">
        <f aca="false">DM65/($B$65+DM65-'1 Der Fonds'!$B$6)</f>
        <v>-0.0524623238785991</v>
      </c>
      <c r="DP65" s="26" t="n">
        <f aca="false">DM65+$B$65*'1 Der Fonds'!$B$19/12+DM65*'1 Der Fonds'!$B$20/12-'1 Der Fonds'!$B$6*'1 Der Fonds'!$B$21/12-($B$65+DM65-'1 Der Fonds'!$B$6)*'1 Der Fonds'!$B$22/12-$B$65*'1 Der Fonds'!$B$23/12</f>
        <v>-39.099739262435</v>
      </c>
      <c r="DQ65" s="26" t="n">
        <f aca="false">($B$65+DP65-'1 Der Fonds'!$B$6)/DN65</f>
        <v>10.1484408950204</v>
      </c>
      <c r="DR65" s="26" t="n">
        <f aca="false">DP65+0-'2 Der Rueckgabebestand'!$C$11*DQ65</f>
        <v>-45.1888037994472</v>
      </c>
      <c r="DS65" s="26" t="n">
        <f aca="false">DN65+0/DQ65-'2 Der Rueckgabebestand'!$C$11</f>
        <v>76.2</v>
      </c>
      <c r="DT65" s="26" t="n">
        <f aca="false">DR65/($B$65+DR65-'1 Der Fonds'!$B$6)</f>
        <v>-0.0584354707670983</v>
      </c>
      <c r="DU65" s="26" t="n">
        <f aca="false">DR65+$B$65*'1 Der Fonds'!$B$19/12+DR65*'1 Der Fonds'!$B$20/12-'1 Der Fonds'!$B$6*'1 Der Fonds'!$B$21/12-($B$65+DR65-'1 Der Fonds'!$B$6)*'1 Der Fonds'!$B$22/12-$B$65*'1 Der Fonds'!$B$23/12</f>
        <v>-43.4927972364217</v>
      </c>
      <c r="DV65" s="26" t="n">
        <f aca="false">($B$65+DU65-'1 Der Fonds'!$B$6)/DS65</f>
        <v>10.1706981989971</v>
      </c>
      <c r="DW65" s="26" t="n">
        <f aca="false">DU65+0-'2 Der Rueckgabebestand'!$C$12*DV65</f>
        <v>-48.5781463359202</v>
      </c>
      <c r="DX65" s="26" t="n">
        <f aca="false">DS65+0/DV65-'2 Der Rueckgabebestand'!$C$12</f>
        <v>75.7</v>
      </c>
      <c r="DY65" s="26" t="n">
        <f aca="false">DW65/($B$65+DW65-'1 Der Fonds'!$B$6)</f>
        <v>-0.0630949051578877</v>
      </c>
      <c r="DZ65" s="26" t="n">
        <f aca="false">DW65+$B$65*'1 Der Fonds'!$B$19/12+DW65*'1 Der Fonds'!$B$20/12-'1 Der Fonds'!$B$6*'1 Der Fonds'!$B$21/12-($B$65+DW65-'1 Der Fonds'!$B$6)*'1 Der Fonds'!$B$22/12-$B$65*'1 Der Fonds'!$B$23/12</f>
        <v>-46.8853878928255</v>
      </c>
      <c r="EA65" s="26" t="n">
        <f aca="false">($B$65+DZ65-'1 Der Fonds'!$B$6)/DX65</f>
        <v>10.1930596051146</v>
      </c>
      <c r="EB65" s="26" t="n">
        <f aca="false">DZ65+0-'2 Der Rueckgabebestand'!$C$13*EA65</f>
        <v>-51.472264715127</v>
      </c>
      <c r="EC65" s="26" t="n">
        <f aca="false">DX65+0/EA65-'2 Der Rueckgabebestand'!$C$13</f>
        <v>75.25</v>
      </c>
      <c r="ED65" s="26" t="n">
        <f aca="false">EB65/($B$65+EB65-'1 Der Fonds'!$B$6)</f>
        <v>-0.0671061323434547</v>
      </c>
      <c r="EE65" s="26" t="n">
        <f aca="false">EB65+$B$65*'1 Der Fonds'!$B$19/12+EB65*'1 Der Fonds'!$B$20/12-'1 Der Fonds'!$B$6*'1 Der Fonds'!$B$21/12-($B$65+EB65-'1 Der Fonds'!$B$6)*'1 Der Fonds'!$B$22/12-$B$65*'1 Der Fonds'!$B$23/12</f>
        <v>-49.7822798021457</v>
      </c>
      <c r="EF65" s="26" t="n">
        <f aca="false">($B$65+EE65-'1 Der Fonds'!$B$6)/EC65</f>
        <v>10.2155178763834</v>
      </c>
      <c r="EG65" s="26" t="n">
        <f aca="false">EE65+0-'2 Der Rueckgabebestand'!$C$14*EF65</f>
        <v>-53.8684869526991</v>
      </c>
      <c r="EH65" s="26" t="n">
        <f aca="false">EC65+0/EF65-'2 Der Rueckgabebestand'!$C$14</f>
        <v>74.85</v>
      </c>
      <c r="EI65" s="26" t="n">
        <f aca="false">EG65/($B$65+EG65-'1 Der Fonds'!$B$6)</f>
        <v>-0.0704502574554061</v>
      </c>
      <c r="EJ65" s="26" t="n">
        <f aca="false">EG65+$B$65*'1 Der Fonds'!$B$19/12+EG65*'1 Der Fonds'!$B$20/12-'1 Der Fonds'!$B$6*'1 Der Fonds'!$B$21/12-($B$65+EG65-'1 Der Fonds'!$B$6)*'1 Der Fonds'!$B$22/12-$B$65*'1 Der Fonds'!$B$23/12</f>
        <v>-52.1807984193621</v>
      </c>
      <c r="EK65" s="26" t="n">
        <f aca="false">($B$65+EJ65-'1 Der Fonds'!$B$6)/EH65</f>
        <v>10.2380654853793</v>
      </c>
      <c r="EL65" s="26" t="n">
        <f aca="false">EJ65+0-'2 Der Rueckgabebestand'!$C$15*EK65</f>
        <v>-56.2760246135138</v>
      </c>
      <c r="EM65" s="26" t="n">
        <f aca="false">EH65+0/EK65-'2 Der Rueckgabebestand'!$C$15</f>
        <v>74.45</v>
      </c>
      <c r="EN65" s="26" t="n">
        <f aca="false">EL65/($B$65+EL65-'1 Der Fonds'!$B$6)</f>
        <v>-0.0738313493549963</v>
      </c>
      <c r="EO65" s="26" t="n">
        <f aca="false">EL65+$B$65*'1 Der Fonds'!$B$19/12+EL65*'1 Der Fonds'!$B$20/12-'1 Der Fonds'!$B$6*'1 Der Fonds'!$B$21/12-($B$65+EL65-'1 Der Fonds'!$B$6)*'1 Der Fonds'!$B$22/12-$B$65*'1 Der Fonds'!$B$23/12</f>
        <v>-54.5906433037684</v>
      </c>
      <c r="EP65" s="26" t="n">
        <f aca="false">($B$65+EO65-'1 Der Fonds'!$B$6)/EM65</f>
        <v>10.2607032464235</v>
      </c>
      <c r="EQ65" s="26" t="n">
        <f aca="false">EO65+0-'2 Der Rueckgabebestand'!$C$16*EP65</f>
        <v>-59.7209949269802</v>
      </c>
      <c r="ER65" s="26" t="n">
        <f aca="false">EM65+0/EP65-'2 Der Rueckgabebestand'!$C$16</f>
        <v>73.95</v>
      </c>
      <c r="ES65" s="26" t="n">
        <f aca="false">EQ65/($B$65+EQ65-'1 Der Fonds'!$B$6)</f>
        <v>-0.0787067044919529</v>
      </c>
      <c r="ET65" s="14" t="n">
        <f aca="false">IF(C65=1,$A$65,1000000)</f>
        <v>51.5</v>
      </c>
      <c r="EU65" s="14" t="n">
        <f aca="false">IF(D65=1,$A$65,1000000)</f>
        <v>51.5</v>
      </c>
      <c r="EV65" s="26" t="n">
        <f aca="false">IF(E65=1,$A$65,1000000)</f>
        <v>1000000</v>
      </c>
      <c r="EW65" s="26" t="n">
        <f aca="false">IF(F65=1,$A$65,1000000)</f>
        <v>1000000</v>
      </c>
      <c r="EX65" s="26" t="n">
        <f aca="false">IF(G65=1,$A$65,1000000)</f>
        <v>1000000</v>
      </c>
      <c r="EY65" s="26" t="n">
        <f aca="false">IF(H65=1,$A$65,1000000)</f>
        <v>1000000</v>
      </c>
      <c r="EZ65" s="26" t="n">
        <f aca="false">IF(I65=1,$A$65,1000000)</f>
        <v>1000000</v>
      </c>
      <c r="FA65" s="26" t="n">
        <f aca="false">IF(J65=1,$A$65,1000000)</f>
        <v>1000000</v>
      </c>
      <c r="FB65" s="26" t="n">
        <f aca="false">IF(K65=1,$A$65,1000000)</f>
        <v>1000000</v>
      </c>
      <c r="FC65" s="26" t="n">
        <f aca="false">IF(L65=1,$A$65,1000000)</f>
        <v>1000000</v>
      </c>
      <c r="FD65" s="26" t="n">
        <f aca="false">IF(M65=1,$A$65,1000000)</f>
        <v>1000000</v>
      </c>
      <c r="FE65" s="26" t="n">
        <f aca="false">IF(N65=1,$A$65,1000000)</f>
        <v>1000000</v>
      </c>
      <c r="FF65" s="14" t="n">
        <f aca="false">IF(O65=1,$A$65,1000000)</f>
        <v>51.5</v>
      </c>
      <c r="FG65" s="14" t="n">
        <f aca="false">IF(P65=1,$A$65,1000000)</f>
        <v>51.5</v>
      </c>
      <c r="FH65" s="26" t="n">
        <f aca="false">IF(Q65=1,$A$65,1000000)</f>
        <v>1000000</v>
      </c>
      <c r="FI65" s="26" t="n">
        <f aca="false">IF(R65=1,$A$65,1000000)</f>
        <v>1000000</v>
      </c>
      <c r="FJ65" s="26" t="n">
        <f aca="false">IF(S65=1,$A$65,1000000)</f>
        <v>1000000</v>
      </c>
      <c r="FK65" s="26" t="n">
        <f aca="false">IF(T65=1,$A$65,1000000)</f>
        <v>1000000</v>
      </c>
      <c r="FL65" s="26" t="n">
        <f aca="false">IF(U65=1,$A$65,1000000)</f>
        <v>1000000</v>
      </c>
      <c r="FM65" s="26" t="n">
        <f aca="false">IF(V65=1,$A$65,1000000)</f>
        <v>1000000</v>
      </c>
      <c r="FN65" s="26" t="n">
        <f aca="false">IF(W65=1,$A$65,1000000)</f>
        <v>1000000</v>
      </c>
      <c r="FO65" s="26" t="n">
        <f aca="false">IF(X65=1,$A$65,1000000)</f>
        <v>1000000</v>
      </c>
      <c r="FP65" s="26" t="n">
        <f aca="false">IF(Y65=1,$A$65,1000000)</f>
        <v>1000000</v>
      </c>
      <c r="FQ65" s="26" t="n">
        <f aca="false">IF(Z65=1,$A$65,1000000)</f>
        <v>1000000</v>
      </c>
    </row>
    <row r="66" customFormat="false" ht="15" hidden="false" customHeight="false" outlineLevel="0" collapsed="false">
      <c r="A66" s="14" t="n">
        <f aca="false">A65+$B$38</f>
        <v>52</v>
      </c>
      <c r="B66" s="14" t="n">
        <f aca="false">'1 Der Fonds'!$B$36-A66</f>
        <v>1068</v>
      </c>
      <c r="C66" s="26" t="n">
        <f aca="false">IF(AH66&gt;='1 Der Fonds'!$B$12,1,0)</f>
        <v>1</v>
      </c>
      <c r="D66" s="26" t="n">
        <f aca="false">IF(AND(C66=1,AM66&gt;='1 Der Fonds'!$B$12),1,0)</f>
        <v>1</v>
      </c>
      <c r="E66" s="26" t="n">
        <f aca="false">IF(AND(D66=1,AR66&gt;='1 Der Fonds'!$B$12),1,0)</f>
        <v>0</v>
      </c>
      <c r="F66" s="26" t="n">
        <f aca="false">IF(AND(E66=1,AW66&gt;='1 Der Fonds'!$B$12),1,0)</f>
        <v>0</v>
      </c>
      <c r="G66" s="26" t="n">
        <f aca="false">IF(AND(F66=1,BB66&gt;='1 Der Fonds'!$B$12),1,0)</f>
        <v>0</v>
      </c>
      <c r="H66" s="26" t="n">
        <f aca="false">IF(AND(G66=1,BG66&gt;='1 Der Fonds'!$B$12),1,0)</f>
        <v>0</v>
      </c>
      <c r="I66" s="26" t="n">
        <f aca="false">IF(AND(H66=1,BL66&gt;='1 Der Fonds'!$B$12),1,0)</f>
        <v>0</v>
      </c>
      <c r="J66" s="26" t="n">
        <f aca="false">IF(AND(I66=1,BQ66&gt;='1 Der Fonds'!$B$12),1,0)</f>
        <v>0</v>
      </c>
      <c r="K66" s="26" t="n">
        <f aca="false">IF(AND(J66=1,BV66&gt;='1 Der Fonds'!$B$12),1,0)</f>
        <v>0</v>
      </c>
      <c r="L66" s="26" t="n">
        <f aca="false">IF(AND(K66=1,CA66&gt;='1 Der Fonds'!$B$12),1,0)</f>
        <v>0</v>
      </c>
      <c r="M66" s="26" t="n">
        <f aca="false">IF(AND(L66=1,CF66&gt;='1 Der Fonds'!$B$12),1,0)</f>
        <v>0</v>
      </c>
      <c r="N66" s="26" t="n">
        <f aca="false">IF(AND(M66=1,CK66&gt;='1 Der Fonds'!$B$12),1,0)</f>
        <v>0</v>
      </c>
      <c r="O66" s="26" t="n">
        <f aca="false">IF(CP66&gt;='1 Der Fonds'!$B$12,1,0)</f>
        <v>1</v>
      </c>
      <c r="P66" s="26" t="n">
        <f aca="false">IF(AND(O66=1,CU66&gt;='1 Der Fonds'!$B$12),1,0)</f>
        <v>1</v>
      </c>
      <c r="Q66" s="26" t="n">
        <f aca="false">IF(AND(P66=1,CZ66&gt;='1 Der Fonds'!$B$12),1,0)</f>
        <v>0</v>
      </c>
      <c r="R66" s="26" t="n">
        <f aca="false">IF(AND(Q66=1,DE66&gt;='1 Der Fonds'!$B$12),1,0)</f>
        <v>0</v>
      </c>
      <c r="S66" s="26" t="n">
        <f aca="false">IF(AND(R66=1,DJ66&gt;='1 Der Fonds'!$B$12),1,0)</f>
        <v>0</v>
      </c>
      <c r="T66" s="26" t="n">
        <f aca="false">IF(AND(S66=1,DO66&gt;='1 Der Fonds'!$B$12),1,0)</f>
        <v>0</v>
      </c>
      <c r="U66" s="26" t="n">
        <f aca="false">IF(AND(T66=1,DT66&gt;='1 Der Fonds'!$B$12),1,0)</f>
        <v>0</v>
      </c>
      <c r="V66" s="26" t="n">
        <f aca="false">IF(AND(U66=1,DY66&gt;='1 Der Fonds'!$B$12),1,0)</f>
        <v>0</v>
      </c>
      <c r="W66" s="26" t="n">
        <f aca="false">IF(AND(V66=1,ED66&gt;='1 Der Fonds'!$B$12),1,0)</f>
        <v>0</v>
      </c>
      <c r="X66" s="26" t="n">
        <f aca="false">IF(AND(W66=1,EI66&gt;='1 Der Fonds'!$B$12),1,0)</f>
        <v>0</v>
      </c>
      <c r="Y66" s="26" t="n">
        <f aca="false">IF(AND(X66=1,EN66&gt;='1 Der Fonds'!$B$12),1,0)</f>
        <v>0</v>
      </c>
      <c r="Z66" s="26" t="n">
        <f aca="false">IF(AND(Y66=1,ES66&gt;='1 Der Fonds'!$B$12),1,0)</f>
        <v>0</v>
      </c>
      <c r="AD66" s="26" t="n">
        <f aca="false">$A$66+$B$66*'1 Der Fonds'!$B$19/12+$A$66*'1 Der Fonds'!$B$20/12-'1 Der Fonds'!$B$6*'1 Der Fonds'!$B$21/12-($B$66+$A$66-'1 Der Fonds'!$B$6)*'1 Der Fonds'!$B$22/12-$B$66*'1 Der Fonds'!$B$23/12</f>
        <v>53.7880833333333</v>
      </c>
      <c r="AE66" s="26" t="n">
        <f aca="false">($B$66+AD66-'1 Der Fonds'!$B$6)/'1 Der Fonds'!$B$8</f>
        <v>10.0205526819923</v>
      </c>
      <c r="AF66" s="26" t="n">
        <f aca="false">AD66+'1 Der Fonds'!$B$26-'2 Der Rueckgabebestand'!$C$5*AE66</f>
        <v>52.7798622605364</v>
      </c>
      <c r="AG66" s="26" t="n">
        <f aca="false">'1 Der Fonds'!$B$8+'1 Der Fonds'!$B$26/AE66-'2 Der Rueckgabebestand'!$C$5</f>
        <v>86.8993846841793</v>
      </c>
      <c r="AH66" s="26" t="n">
        <f aca="false">AF66/($B$66+AF66-'1 Der Fonds'!$B$6)</f>
        <v>0.0606121759907497</v>
      </c>
      <c r="AI66" s="26" t="n">
        <f aca="false">AF66+$B$66*'1 Der Fonds'!$B$19/12+AF66*'1 Der Fonds'!$B$20/12-'1 Der Fonds'!$B$6*'1 Der Fonds'!$B$21/12-($B$66+AF66-'1 Der Fonds'!$B$6)*'1 Der Fonds'!$B$22/12-$B$66*'1 Der Fonds'!$B$23/12</f>
        <v>54.5686929618694</v>
      </c>
      <c r="AJ66" s="26" t="n">
        <f aca="false">($B$66+AI66-'1 Der Fonds'!$B$6)/AG66</f>
        <v>10.0411377610218</v>
      </c>
      <c r="AK66" s="26" t="n">
        <f aca="false">AI66+'1 Der Fonds'!$B$26-'2 Der Rueckgabebestand'!$C$6*AJ66</f>
        <v>52.5481240813585</v>
      </c>
      <c r="AL66" s="26" t="n">
        <f aca="false">AG66+'1 Der Fonds'!$B$26/AJ66-'2 Der Rueckgabebestand'!$C$6</f>
        <v>86.6981556074949</v>
      </c>
      <c r="AM66" s="26" t="n">
        <f aca="false">AK66/($B$66+AK66-'1 Der Fonds'!$B$6)</f>
        <v>0.0603621128203678</v>
      </c>
      <c r="AN66" s="26" t="n">
        <f aca="false">AK66+$B$66*'1 Der Fonds'!$B$19/12+AK66*'1 Der Fonds'!$B$20/12-'1 Der Fonds'!$B$6*'1 Der Fonds'!$B$21/12-($B$66+AK66-'1 Der Fonds'!$B$6)*'1 Der Fonds'!$B$22/12-$B$66*'1 Der Fonds'!$B$23/12</f>
        <v>54.3367327002698</v>
      </c>
      <c r="AO66" s="26" t="n">
        <f aca="false">($B$66+AN66-'1 Der Fonds'!$B$6)/AL66</f>
        <v>10.0617680570918</v>
      </c>
      <c r="AP66" s="26" t="n">
        <f aca="false">AN66+'1 Der Fonds'!$B$26-'2 Der Rueckgabebestand'!$C$7*AO66</f>
        <v>35.2008429746678</v>
      </c>
      <c r="AQ66" s="26" t="n">
        <f aca="false">AL66+'1 Der Fonds'!$B$26/AO66-'2 Der Rueckgabebestand'!$C$7</f>
        <v>84.7963139413958</v>
      </c>
      <c r="AR66" s="26" t="n">
        <f aca="false">AP66/($B$66+AP66-'1 Der Fonds'!$B$6)</f>
        <v>0.0412573935721169</v>
      </c>
      <c r="AS66" s="26" t="n">
        <f aca="false">AP66+$B$66*'1 Der Fonds'!$B$19/12+AP66*'1 Der Fonds'!$B$20/12-'1 Der Fonds'!$B$6*'1 Der Fonds'!$B$21/12-($B$66+AP66-'1 Der Fonds'!$B$6)*'1 Der Fonds'!$B$22/12-$B$66*'1 Der Fonds'!$B$23/12</f>
        <v>36.9728271158518</v>
      </c>
      <c r="AT66" s="26" t="n">
        <f aca="false">($B$66+AS66-'1 Der Fonds'!$B$6)/AQ66</f>
        <v>10.0826650048343</v>
      </c>
      <c r="AU66" s="26" t="n">
        <f aca="false">AS66+'1 Der Fonds'!$B$26-'2 Der Rueckgabebestand'!$C$8*AT66</f>
        <v>8.71656560086559</v>
      </c>
      <c r="AV66" s="26" t="n">
        <f aca="false">AQ66+'1 Der Fonds'!$B$26/AT66-'2 Der Rueckgabebestand'!$C$8</f>
        <v>81.9938543236818</v>
      </c>
      <c r="AW66" s="26" t="n">
        <f aca="false">AU66/($B$66+AU66-'1 Der Fonds'!$B$6)</f>
        <v>0.0105435961532116</v>
      </c>
      <c r="AX66" s="26" t="n">
        <f aca="false">AU66+$B$66*'1 Der Fonds'!$B$19/12+AU66*'1 Der Fonds'!$B$20/12-'1 Der Fonds'!$B$6*'1 Der Fonds'!$B$21/12-($B$66+AU66-'1 Der Fonds'!$B$6)*'1 Der Fonds'!$B$22/12-$B$66*'1 Der Fonds'!$B$23/12</f>
        <v>10.4631689762331</v>
      </c>
      <c r="AY66" s="26" t="n">
        <f aca="false">($B$66+AX66-'1 Der Fonds'!$B$6)/AV66</f>
        <v>10.1039666424969</v>
      </c>
      <c r="AZ66" s="26" t="n">
        <f aca="false">AX66+'1 Der Fonds'!$B$26-'2 Der Rueckgabebestand'!$C$9*AY66</f>
        <v>-12.8071442942589</v>
      </c>
      <c r="BA66" s="26" t="n">
        <f aca="false">AV66+'1 Der Fonds'!$B$26/AY66-'2 Der Rueckgabebestand'!$C$9</f>
        <v>79.6907674179296</v>
      </c>
      <c r="BB66" s="26" t="n">
        <f aca="false">AZ66/($B$66+AZ66-'1 Der Fonds'!$B$6)</f>
        <v>-0.0159056854559814</v>
      </c>
      <c r="BC66" s="26" t="n">
        <f aca="false">AZ66+$B$66*'1 Der Fonds'!$B$19/12+AZ66*'1 Der Fonds'!$B$20/12-'1 Der Fonds'!$B$6*'1 Der Fonds'!$B$21/12-($B$66+AZ66-'1 Der Fonds'!$B$6)*'1 Der Fonds'!$B$22/12-$B$66*'1 Der Fonds'!$B$23/12</f>
        <v>-11.0811678075409</v>
      </c>
      <c r="BD66" s="26" t="n">
        <f aca="false">($B$66+BC66-'1 Der Fonds'!$B$6)/BA66</f>
        <v>10.1256250672134</v>
      </c>
      <c r="BE66" s="26" t="n">
        <f aca="false">BC66+'1 Der Fonds'!$B$26-'2 Der Rueckgabebestand'!$C$10*BD66</f>
        <v>-22.2570429016396</v>
      </c>
      <c r="BF66" s="26" t="n">
        <f aca="false">BA66+'1 Der Fonds'!$B$26/BD66-'2 Der Rueckgabebestand'!$C$10</f>
        <v>78.5870454234933</v>
      </c>
      <c r="BG66" s="26" t="n">
        <f aca="false">BE66/($B$66+BE66-'1 Der Fonds'!$B$6)</f>
        <v>-0.0279701412410848</v>
      </c>
      <c r="BH66" s="26" t="n">
        <f aca="false">BE66+$B$66*'1 Der Fonds'!$B$19/12+BE66*'1 Der Fonds'!$B$20/12-'1 Der Fonds'!$B$6*'1 Der Fonds'!$B$21/12-($B$66+BE66-'1 Der Fonds'!$B$6)*'1 Der Fonds'!$B$22/12-$B$66*'1 Der Fonds'!$B$23/12</f>
        <v>-20.5401225677537</v>
      </c>
      <c r="BI66" s="26" t="n">
        <f aca="false">($B$66+BH66-'1 Der Fonds'!$B$6)/BF66</f>
        <v>10.1474724381717</v>
      </c>
      <c r="BJ66" s="26" t="n">
        <f aca="false">BH66+'1 Der Fonds'!$B$26-'2 Der Rueckgabebestand'!$C$11*BI66</f>
        <v>-23.6286060306567</v>
      </c>
      <c r="BK66" s="26" t="n">
        <f aca="false">BF66+'1 Der Fonds'!$B$26/BI66-'2 Der Rueckgabebestand'!$C$11</f>
        <v>78.2826855465169</v>
      </c>
      <c r="BL66" s="26" t="n">
        <f aca="false">BJ66/($B$66+BJ66-'1 Der Fonds'!$B$6)</f>
        <v>-0.0297450364024169</v>
      </c>
      <c r="BM66" s="26" t="n">
        <f aca="false">BJ66+$B$66*'1 Der Fonds'!$B$19/12+BJ66*'1 Der Fonds'!$B$20/12-'1 Der Fonds'!$B$6*'1 Der Fonds'!$B$21/12-($B$66+BJ66-'1 Der Fonds'!$B$6)*'1 Der Fonds'!$B$22/12-$B$66*'1 Der Fonds'!$B$23/12</f>
        <v>-21.9130001114361</v>
      </c>
      <c r="BN66" s="26" t="n">
        <f aca="false">($B$66+BM66-'1 Der Fonds'!$B$6)/BK66</f>
        <v>10.1693879601961</v>
      </c>
      <c r="BO66" s="26" t="n">
        <f aca="false">BM66+'1 Der Fonds'!$B$26-'2 Der Rueckgabebestand'!$C$12*BN66</f>
        <v>-23.9976940915341</v>
      </c>
      <c r="BP66" s="26" t="n">
        <f aca="false">BK66+'1 Der Fonds'!$B$26/BN66-'2 Der Rueckgabebestand'!$C$12</f>
        <v>78.0776885508022</v>
      </c>
      <c r="BQ66" s="26" t="n">
        <f aca="false">BO66/($B$66+BO66-'1 Der Fonds'!$B$6)</f>
        <v>-0.0302237083103643</v>
      </c>
      <c r="BR66" s="26" t="n">
        <f aca="false">BO66+$B$66*'1 Der Fonds'!$B$19/12+BO66*'1 Der Fonds'!$B$20/12-'1 Der Fonds'!$B$6*'1 Der Fonds'!$B$21/12-($B$66+BO66-'1 Der Fonds'!$B$6)*'1 Der Fonds'!$B$22/12-$B$66*'1 Der Fonds'!$B$23/12</f>
        <v>-22.2824418817052</v>
      </c>
      <c r="BS66" s="26" t="n">
        <f aca="false">($B$66+BR66-'1 Der Fonds'!$B$6)/BP66</f>
        <v>10.1913564923295</v>
      </c>
      <c r="BT66" s="26" t="n">
        <f aca="false">BR66+'1 Der Fonds'!$B$26-'2 Der Rueckgabebestand'!$C$13*BS66</f>
        <v>-23.8685523032535</v>
      </c>
      <c r="BU66" s="26" t="n">
        <f aca="false">BP66+'1 Der Fonds'!$B$26/BS66-'2 Der Rueckgabebestand'!$C$13</f>
        <v>77.9220556453355</v>
      </c>
      <c r="BV66" s="26" t="n">
        <f aca="false">BT66/($B$66+BT66-'1 Der Fonds'!$B$6)</f>
        <v>-0.0300561731593434</v>
      </c>
      <c r="BW66" s="26" t="n">
        <f aca="false">BT66+$B$66*'1 Der Fonds'!$B$19/12+BT66*'1 Der Fonds'!$B$20/12-'1 Der Fonds'!$B$6*'1 Der Fonds'!$B$21/12-($B$66+BT66-'1 Der Fonds'!$B$6)*'1 Der Fonds'!$B$22/12-$B$66*'1 Der Fonds'!$B$23/12</f>
        <v>-22.1531763325441</v>
      </c>
      <c r="BX66" s="26" t="n">
        <f aca="false">($B$66+BW66-'1 Der Fonds'!$B$6)/BU66</f>
        <v>10.213370490247</v>
      </c>
      <c r="BY66" s="26" t="n">
        <f aca="false">BW66+'1 Der Fonds'!$B$26-'2 Der Rueckgabebestand'!$C$14*BX66</f>
        <v>-23.2385245286429</v>
      </c>
      <c r="BZ66" s="26" t="n">
        <f aca="false">BU66+'1 Der Fonds'!$B$26/BX66-'2 Der Rueckgabebestand'!$C$14</f>
        <v>77.8157882581752</v>
      </c>
      <c r="CA66" s="26" t="n">
        <f aca="false">BY66/($B$66+BY66-'1 Der Fonds'!$B$6)</f>
        <v>-0.0292396212522261</v>
      </c>
      <c r="CB66" s="26" t="n">
        <f aca="false">BY66+$B$66*'1 Der Fonds'!$B$19/12+BY66*'1 Der Fonds'!$B$20/12-'1 Der Fonds'!$B$6*'1 Der Fonds'!$B$21/12-($B$66+BY66-'1 Der Fonds'!$B$6)*'1 Der Fonds'!$B$22/12-$B$66*'1 Der Fonds'!$B$23/12</f>
        <v>-21.5225447813162</v>
      </c>
      <c r="CC66" s="26" t="n">
        <f aca="false">($B$66+CB66-'1 Der Fonds'!$B$6)/BZ66</f>
        <v>10.2354223101378</v>
      </c>
      <c r="CD66" s="26" t="n">
        <f aca="false">CB66+'1 Der Fonds'!$B$26-'2 Der Rueckgabebestand'!$C$15*CC66</f>
        <v>-22.6167137053713</v>
      </c>
      <c r="CE66" s="26" t="n">
        <f aca="false">BZ66+'1 Der Fonds'!$B$26/CC66-'2 Der Rueckgabebestand'!$C$15</f>
        <v>77.7088880355071</v>
      </c>
      <c r="CF66" s="26" t="n">
        <f aca="false">CD66/($B$66+CD66-'1 Der Fonds'!$B$6)</f>
        <v>-0.0284349873766313</v>
      </c>
      <c r="CG66" s="26" t="n">
        <f aca="false">CD66+$B$66*'1 Der Fonds'!$B$19/12+CD66*'1 Der Fonds'!$B$20/12-'1 Der Fonds'!$B$6*'1 Der Fonds'!$B$21/12-($B$66+CD66-'1 Der Fonds'!$B$6)*'1 Der Fonds'!$B$22/12-$B$66*'1 Der Fonds'!$B$23/12</f>
        <v>-20.9001380560056</v>
      </c>
      <c r="CH66" s="26" t="n">
        <f aca="false">($B$66+CG66-'1 Der Fonds'!$B$6)/CE66</f>
        <v>10.2575121340017</v>
      </c>
      <c r="CI66" s="26" t="n">
        <f aca="false">CG66+'1 Der Fonds'!$B$26-'2 Der Rueckgabebestand'!$C$16*CH66</f>
        <v>-23.0288941230064</v>
      </c>
      <c r="CJ66" s="26" t="n">
        <f aca="false">CE66+'1 Der Fonds'!$B$26/CH66-'2 Der Rueckgabebestand'!$C$16</f>
        <v>77.5013566147112</v>
      </c>
      <c r="CK66" s="26" t="n">
        <f aca="false">CI66/($B$66+CI66-'1 Der Fonds'!$B$6)</f>
        <v>-0.0289682152631214</v>
      </c>
      <c r="CL66" s="26" t="n">
        <f aca="false">$A$66+$B$66*'1 Der Fonds'!$B$19/12+$A$66*'1 Der Fonds'!$B$20/12-'1 Der Fonds'!$B$6*'1 Der Fonds'!$B$21/12-($B$66+$A$66-'1 Der Fonds'!$B$6)*'1 Der Fonds'!$B$22/12-$B$66*'1 Der Fonds'!$B$23/12</f>
        <v>53.7880833333333</v>
      </c>
      <c r="CM66" s="26" t="n">
        <f aca="false">($B$66+CL66-'1 Der Fonds'!$B$6)/'1 Der Fonds'!$B$8</f>
        <v>10.0205526819923</v>
      </c>
      <c r="CN66" s="26" t="n">
        <f aca="false">CL66+0-'2 Der Rueckgabebestand'!$C$5*CM66</f>
        <v>49.7798622605364</v>
      </c>
      <c r="CO66" s="26" t="n">
        <f aca="false">'1 Der Fonds'!$B$8+0/CM66-'2 Der Rueckgabebestand'!$C$5</f>
        <v>86.6</v>
      </c>
      <c r="CP66" s="26" t="n">
        <f aca="false">CN66/($B$66+CN66-'1 Der Fonds'!$B$6)</f>
        <v>0.0573646202515712</v>
      </c>
      <c r="CQ66" s="26" t="n">
        <f aca="false">CN66+$B$66*'1 Der Fonds'!$B$19/12+CN66*'1 Der Fonds'!$B$20/12-'1 Der Fonds'!$B$6*'1 Der Fonds'!$B$21/12-($B$66+CN66-'1 Der Fonds'!$B$6)*'1 Der Fonds'!$B$22/12-$B$66*'1 Der Fonds'!$B$23/12</f>
        <v>51.5658179618694</v>
      </c>
      <c r="CR66" s="26" t="n">
        <f aca="false">($B$66+CQ66-'1 Der Fonds'!$B$6)/CO66</f>
        <v>10.0411757270424</v>
      </c>
      <c r="CS66" s="26" t="n">
        <f aca="false">CQ66+0-'2 Der Rueckgabebestand'!$C$6*CR66</f>
        <v>46.5452300983482</v>
      </c>
      <c r="CT66" s="26" t="n">
        <f aca="false">CO66+0/CR66-'2 Der Rueckgabebestand'!$C$6</f>
        <v>86.1</v>
      </c>
      <c r="CU66" s="26" t="n">
        <f aca="false">CS66/($B$66+CS66-'1 Der Fonds'!$B$6)</f>
        <v>0.0538378195586752</v>
      </c>
      <c r="CV66" s="26" t="n">
        <f aca="false">CS66+$B$66*'1 Der Fonds'!$B$19/12+CS66*'1 Der Fonds'!$B$20/12-'1 Der Fonds'!$B$6*'1 Der Fonds'!$B$21/12-($B$66+CS66-'1 Der Fonds'!$B$6)*'1 Der Fonds'!$B$22/12-$B$66*'1 Der Fonds'!$B$23/12</f>
        <v>48.3280859438591</v>
      </c>
      <c r="CW66" s="26" t="n">
        <f aca="false">($B$66+CV66-'1 Der Fonds'!$B$6)/CT66</f>
        <v>10.0618825312876</v>
      </c>
      <c r="CX66" s="26" t="n">
        <f aca="false">CV66+0-'2 Der Rueckgabebestand'!$C$7*CW66</f>
        <v>26.1919443750265</v>
      </c>
      <c r="CY66" s="26" t="n">
        <f aca="false">CT66+0/CW66-'2 Der Rueckgabebestand'!$C$7</f>
        <v>83.9</v>
      </c>
      <c r="CZ66" s="26" t="n">
        <f aca="false">CX66/($B$66+CX66-'1 Der Fonds'!$B$6)</f>
        <v>0.0310260534343489</v>
      </c>
      <c r="DA66" s="26" t="n">
        <f aca="false">CX66+$B$66*'1 Der Fonds'!$B$19/12+CX66*'1 Der Fonds'!$B$20/12-'1 Der Fonds'!$B$6*'1 Der Fonds'!$B$21/12-($B$66+CX66-'1 Der Fonds'!$B$6)*'1 Der Fonds'!$B$22/12-$B$66*'1 Der Fonds'!$B$23/12</f>
        <v>27.9552949883859</v>
      </c>
      <c r="DB66" s="26" t="n">
        <f aca="false">($B$66+DA66-'1 Der Fonds'!$B$6)/CY66</f>
        <v>10.0828998210773</v>
      </c>
      <c r="DC66" s="26" t="n">
        <f aca="false">DA66+0-'2 Der Rueckgabebestand'!$C$8*DB66</f>
        <v>-3.30169445695377</v>
      </c>
      <c r="DD66" s="26" t="n">
        <f aca="false">CY66+0/DB66-'2 Der Rueckgabebestand'!$C$8</f>
        <v>80.8</v>
      </c>
      <c r="DE66" s="26" t="n">
        <f aca="false">DC66/($B$66+DC66-'1 Der Fonds'!$B$6)</f>
        <v>-0.00405265904505962</v>
      </c>
      <c r="DF66" s="26" t="n">
        <f aca="false">DC66+$B$66*'1 Der Fonds'!$B$19/12+DC66*'1 Der Fonds'!$B$20/12-'1 Der Fonds'!$B$6*'1 Der Fonds'!$B$21/12-($B$66+DC66-'1 Der Fonds'!$B$6)*'1 Der Fonds'!$B$22/12-$B$66*'1 Der Fonds'!$B$23/12</f>
        <v>-1.56660858080835</v>
      </c>
      <c r="DG66" s="26" t="n">
        <f aca="false">($B$66+DF66-'1 Der Fonds'!$B$6)/DD66</f>
        <v>10.1043736561781</v>
      </c>
      <c r="DH66" s="26" t="n">
        <f aca="false">DF66+0-'2 Der Rueckgabebestand'!$C$9*DG66</f>
        <v>-27.8379800868714</v>
      </c>
      <c r="DI66" s="26" t="n">
        <f aca="false">DD66+0/DG66-'2 Der Rueckgabebestand'!$C$9</f>
        <v>78.2</v>
      </c>
      <c r="DJ66" s="26" t="n">
        <f aca="false">DH66/($B$66+DH66-'1 Der Fonds'!$B$6)</f>
        <v>-0.0352307240607844</v>
      </c>
      <c r="DK66" s="26" t="n">
        <f aca="false">DH66+$B$66*'1 Der Fonds'!$B$19/12+DH66*'1 Der Fonds'!$B$20/12-'1 Der Fonds'!$B$6*'1 Der Fonds'!$B$21/12-($B$66+DH66-'1 Der Fonds'!$B$6)*'1 Der Fonds'!$B$22/12-$B$66*'1 Der Fonds'!$B$23/12</f>
        <v>-26.1264081511214</v>
      </c>
      <c r="DL66" s="26" t="n">
        <f aca="false">($B$66+DK66-'1 Der Fonds'!$B$6)/DI66</f>
        <v>10.1262607653309</v>
      </c>
      <c r="DM66" s="26" t="n">
        <f aca="false">DK66+0-'2 Der Rueckgabebestand'!$C$10*DL66</f>
        <v>-40.3031732225847</v>
      </c>
      <c r="DN66" s="26" t="n">
        <f aca="false">DI66+0/DL66-'2 Der Rueckgabebestand'!$C$10</f>
        <v>76.8</v>
      </c>
      <c r="DO66" s="26" t="n">
        <f aca="false">DM66/($B$66+DM66-'1 Der Fonds'!$B$6)</f>
        <v>-0.0518237593813917</v>
      </c>
      <c r="DP66" s="26" t="n">
        <f aca="false">DM66+$B$66*'1 Der Fonds'!$B$19/12+DM66*'1 Der Fonds'!$B$20/12-'1 Der Fonds'!$B$6*'1 Der Fonds'!$B$21/12-($B$66+DM66-'1 Der Fonds'!$B$6)*'1 Der Fonds'!$B$22/12-$B$66*'1 Der Fonds'!$B$23/12</f>
        <v>-38.603547096923</v>
      </c>
      <c r="DQ66" s="26" t="n">
        <f aca="false">($B$66+DP66-'1 Der Fonds'!$B$6)/DN66</f>
        <v>10.1483913138421</v>
      </c>
      <c r="DR66" s="26" t="n">
        <f aca="false">DP66+0-'2 Der Rueckgabebestand'!$C$11*DQ66</f>
        <v>-44.6925818852283</v>
      </c>
      <c r="DS66" s="26" t="n">
        <f aca="false">DN66+0/DQ66-'2 Der Rueckgabebestand'!$C$11</f>
        <v>76.2</v>
      </c>
      <c r="DT66" s="26" t="n">
        <f aca="false">DR66/($B$66+DR66-'1 Der Fonds'!$B$6)</f>
        <v>-0.0577940684885492</v>
      </c>
      <c r="DU66" s="26" t="n">
        <f aca="false">DR66+$B$66*'1 Der Fonds'!$B$19/12+DR66*'1 Der Fonds'!$B$20/12-'1 Der Fonds'!$B$6*'1 Der Fonds'!$B$21/12-($B$66+DR66-'1 Der Fonds'!$B$6)*'1 Der Fonds'!$B$22/12-$B$66*'1 Der Fonds'!$B$23/12</f>
        <v>-42.9971622762016</v>
      </c>
      <c r="DV66" s="26" t="n">
        <f aca="false">($B$66+DU66-'1 Der Fonds'!$B$6)/DS66</f>
        <v>10.1706409150105</v>
      </c>
      <c r="DW66" s="26" t="n">
        <f aca="false">DU66+0-'2 Der Rueckgabebestand'!$C$12*DV66</f>
        <v>-48.0824827337069</v>
      </c>
      <c r="DX66" s="26" t="n">
        <f aca="false">DS66+0/DV66-'2 Der Rueckgabebestand'!$C$12</f>
        <v>75.7</v>
      </c>
      <c r="DY66" s="26" t="n">
        <f aca="false">DW66/($B$66+DW66-'1 Der Fonds'!$B$6)</f>
        <v>-0.0624514725998583</v>
      </c>
      <c r="DZ66" s="26" t="n">
        <f aca="false">DW66+$B$66*'1 Der Fonds'!$B$19/12+DW66*'1 Der Fonds'!$B$20/12-'1 Der Fonds'!$B$6*'1 Der Fonds'!$B$21/12-($B$66+DW66-'1 Der Fonds'!$B$6)*'1 Der Fonds'!$B$22/12-$B$66*'1 Der Fonds'!$B$23/12</f>
        <v>-46.39031177966</v>
      </c>
      <c r="EA66" s="26" t="n">
        <f aca="false">($B$66+DZ66-'1 Der Fonds'!$B$6)/DX66</f>
        <v>10.1929945603744</v>
      </c>
      <c r="EB66" s="26" t="n">
        <f aca="false">DZ66+0-'2 Der Rueckgabebestand'!$C$13*EA66</f>
        <v>-50.9771593318285</v>
      </c>
      <c r="EC66" s="26" t="n">
        <f aca="false">DX66+0/EA66-'2 Der Rueckgabebestand'!$C$13</f>
        <v>75.25</v>
      </c>
      <c r="ED66" s="26" t="n">
        <f aca="false">EB66/($B$66+EB66-'1 Der Fonds'!$B$6)</f>
        <v>-0.0664610708169017</v>
      </c>
      <c r="EE66" s="26" t="n">
        <f aca="false">EB66+$B$66*'1 Der Fonds'!$B$19/12+EB66*'1 Der Fonds'!$B$20/12-'1 Der Fonds'!$B$6*'1 Der Fonds'!$B$21/12-($B$66+EB66-'1 Der Fonds'!$B$6)*'1 Der Fonds'!$B$22/12-$B$66*'1 Der Fonds'!$B$23/12</f>
        <v>-49.2877624428548</v>
      </c>
      <c r="EF66" s="26" t="n">
        <f aca="false">($B$66+EE66-'1 Der Fonds'!$B$6)/EC66</f>
        <v>10.2154450173707</v>
      </c>
      <c r="EG66" s="26" t="n">
        <f aca="false">EE66+0-'2 Der Rueckgabebestand'!$C$14*EF66</f>
        <v>-53.3739404498031</v>
      </c>
      <c r="EH66" s="26" t="n">
        <f aca="false">EC66+0/EF66-'2 Der Rueckgabebestand'!$C$14</f>
        <v>74.85</v>
      </c>
      <c r="EI66" s="26" t="n">
        <f aca="false">EG66/($B$66+EG66-'1 Der Fonds'!$B$6)</f>
        <v>-0.0698039777524731</v>
      </c>
      <c r="EJ66" s="26" t="n">
        <f aca="false">EG66+$B$66*'1 Der Fonds'!$B$19/12+EG66*'1 Der Fonds'!$B$20/12-'1 Der Fonds'!$B$6*'1 Der Fonds'!$B$21/12-($B$66+EG66-'1 Der Fonds'!$B$6)*'1 Der Fonds'!$B$22/12-$B$66*'1 Der Fonds'!$B$23/12</f>
        <v>-51.6868404760675</v>
      </c>
      <c r="EK66" s="26" t="n">
        <f aca="false">($B$66+EJ66-'1 Der Fonds'!$B$6)/EH66</f>
        <v>10.2379847631788</v>
      </c>
      <c r="EL66" s="26" t="n">
        <f aca="false">EJ66+0-'2 Der Rueckgabebestand'!$C$15*EK66</f>
        <v>-55.782034381339</v>
      </c>
      <c r="EM66" s="26" t="n">
        <f aca="false">EH66+0/EK66-'2 Der Rueckgabebestand'!$C$15</f>
        <v>74.45</v>
      </c>
      <c r="EN66" s="26" t="n">
        <f aca="false">EL66/($B$66+EL66-'1 Der Fonds'!$B$6)</f>
        <v>-0.0731838357235033</v>
      </c>
      <c r="EO66" s="26" t="n">
        <f aca="false">EL66+$B$66*'1 Der Fonds'!$B$19/12+EL66*'1 Der Fonds'!$B$20/12-'1 Der Fonds'!$B$6*'1 Der Fonds'!$B$21/12-($B$66+EL66-'1 Der Fonds'!$B$6)*'1 Der Fonds'!$B$22/12-$B$66*'1 Der Fonds'!$B$23/12</f>
        <v>-54.0972421642878</v>
      </c>
      <c r="EP66" s="26" t="n">
        <f aca="false">($B$66+EO66-'1 Der Fonds'!$B$6)/EM66</f>
        <v>10.2606146116281</v>
      </c>
      <c r="EQ66" s="26" t="n">
        <f aca="false">EO66+0-'2 Der Rueckgabebestand'!$C$16*EP66</f>
        <v>-59.2275494701018</v>
      </c>
      <c r="ER66" s="26" t="n">
        <f aca="false">EM66+0/EP66-'2 Der Rueckgabebestand'!$C$16</f>
        <v>73.95</v>
      </c>
      <c r="ES66" s="26" t="n">
        <f aca="false">EQ66/($B$66+EQ66-'1 Der Fonds'!$B$6)</f>
        <v>-0.0780570636542478</v>
      </c>
      <c r="ET66" s="14" t="n">
        <f aca="false">IF(C66=1,$A$66,1000000)</f>
        <v>52</v>
      </c>
      <c r="EU66" s="14" t="n">
        <f aca="false">IF(D66=1,$A$66,1000000)</f>
        <v>52</v>
      </c>
      <c r="EV66" s="26" t="n">
        <f aca="false">IF(E66=1,$A$66,1000000)</f>
        <v>1000000</v>
      </c>
      <c r="EW66" s="26" t="n">
        <f aca="false">IF(F66=1,$A$66,1000000)</f>
        <v>1000000</v>
      </c>
      <c r="EX66" s="26" t="n">
        <f aca="false">IF(G66=1,$A$66,1000000)</f>
        <v>1000000</v>
      </c>
      <c r="EY66" s="26" t="n">
        <f aca="false">IF(H66=1,$A$66,1000000)</f>
        <v>1000000</v>
      </c>
      <c r="EZ66" s="26" t="n">
        <f aca="false">IF(I66=1,$A$66,1000000)</f>
        <v>1000000</v>
      </c>
      <c r="FA66" s="26" t="n">
        <f aca="false">IF(J66=1,$A$66,1000000)</f>
        <v>1000000</v>
      </c>
      <c r="FB66" s="26" t="n">
        <f aca="false">IF(K66=1,$A$66,1000000)</f>
        <v>1000000</v>
      </c>
      <c r="FC66" s="26" t="n">
        <f aca="false">IF(L66=1,$A$66,1000000)</f>
        <v>1000000</v>
      </c>
      <c r="FD66" s="26" t="n">
        <f aca="false">IF(M66=1,$A$66,1000000)</f>
        <v>1000000</v>
      </c>
      <c r="FE66" s="26" t="n">
        <f aca="false">IF(N66=1,$A$66,1000000)</f>
        <v>1000000</v>
      </c>
      <c r="FF66" s="14" t="n">
        <f aca="false">IF(O66=1,$A$66,1000000)</f>
        <v>52</v>
      </c>
      <c r="FG66" s="14" t="n">
        <f aca="false">IF(P66=1,$A$66,1000000)</f>
        <v>52</v>
      </c>
      <c r="FH66" s="26" t="n">
        <f aca="false">IF(Q66=1,$A$66,1000000)</f>
        <v>1000000</v>
      </c>
      <c r="FI66" s="26" t="n">
        <f aca="false">IF(R66=1,$A$66,1000000)</f>
        <v>1000000</v>
      </c>
      <c r="FJ66" s="26" t="n">
        <f aca="false">IF(S66=1,$A$66,1000000)</f>
        <v>1000000</v>
      </c>
      <c r="FK66" s="26" t="n">
        <f aca="false">IF(T66=1,$A$66,1000000)</f>
        <v>1000000</v>
      </c>
      <c r="FL66" s="26" t="n">
        <f aca="false">IF(U66=1,$A$66,1000000)</f>
        <v>1000000</v>
      </c>
      <c r="FM66" s="26" t="n">
        <f aca="false">IF(V66=1,$A$66,1000000)</f>
        <v>1000000</v>
      </c>
      <c r="FN66" s="26" t="n">
        <f aca="false">IF(W66=1,$A$66,1000000)</f>
        <v>1000000</v>
      </c>
      <c r="FO66" s="26" t="n">
        <f aca="false">IF(X66=1,$A$66,1000000)</f>
        <v>1000000</v>
      </c>
      <c r="FP66" s="26" t="n">
        <f aca="false">IF(Y66=1,$A$66,1000000)</f>
        <v>1000000</v>
      </c>
      <c r="FQ66" s="26" t="n">
        <f aca="false">IF(Z66=1,$A$66,1000000)</f>
        <v>1000000</v>
      </c>
    </row>
    <row r="67" customFormat="false" ht="15" hidden="false" customHeight="false" outlineLevel="0" collapsed="false">
      <c r="A67" s="14" t="n">
        <f aca="false">A66+$B$38</f>
        <v>52.5</v>
      </c>
      <c r="B67" s="14" t="n">
        <f aca="false">'1 Der Fonds'!$B$36-A67</f>
        <v>1067.5</v>
      </c>
      <c r="C67" s="26" t="n">
        <f aca="false">IF(AH67&gt;='1 Der Fonds'!$B$12,1,0)</f>
        <v>1</v>
      </c>
      <c r="D67" s="26" t="n">
        <f aca="false">IF(AND(C67=1,AM67&gt;='1 Der Fonds'!$B$12),1,0)</f>
        <v>1</v>
      </c>
      <c r="E67" s="26" t="n">
        <f aca="false">IF(AND(D67=1,AR67&gt;='1 Der Fonds'!$B$12),1,0)</f>
        <v>0</v>
      </c>
      <c r="F67" s="26" t="n">
        <f aca="false">IF(AND(E67=1,AW67&gt;='1 Der Fonds'!$B$12),1,0)</f>
        <v>0</v>
      </c>
      <c r="G67" s="26" t="n">
        <f aca="false">IF(AND(F67=1,BB67&gt;='1 Der Fonds'!$B$12),1,0)</f>
        <v>0</v>
      </c>
      <c r="H67" s="26" t="n">
        <f aca="false">IF(AND(G67=1,BG67&gt;='1 Der Fonds'!$B$12),1,0)</f>
        <v>0</v>
      </c>
      <c r="I67" s="26" t="n">
        <f aca="false">IF(AND(H67=1,BL67&gt;='1 Der Fonds'!$B$12),1,0)</f>
        <v>0</v>
      </c>
      <c r="J67" s="26" t="n">
        <f aca="false">IF(AND(I67=1,BQ67&gt;='1 Der Fonds'!$B$12),1,0)</f>
        <v>0</v>
      </c>
      <c r="K67" s="26" t="n">
        <f aca="false">IF(AND(J67=1,BV67&gt;='1 Der Fonds'!$B$12),1,0)</f>
        <v>0</v>
      </c>
      <c r="L67" s="26" t="n">
        <f aca="false">IF(AND(K67=1,CA67&gt;='1 Der Fonds'!$B$12),1,0)</f>
        <v>0</v>
      </c>
      <c r="M67" s="26" t="n">
        <f aca="false">IF(AND(L67=1,CF67&gt;='1 Der Fonds'!$B$12),1,0)</f>
        <v>0</v>
      </c>
      <c r="N67" s="26" t="n">
        <f aca="false">IF(AND(M67=1,CK67&gt;='1 Der Fonds'!$B$12),1,0)</f>
        <v>0</v>
      </c>
      <c r="O67" s="26" t="n">
        <f aca="false">IF(CP67&gt;='1 Der Fonds'!$B$12,1,0)</f>
        <v>1</v>
      </c>
      <c r="P67" s="26" t="n">
        <f aca="false">IF(AND(O67=1,CU67&gt;='1 Der Fonds'!$B$12),1,0)</f>
        <v>1</v>
      </c>
      <c r="Q67" s="26" t="n">
        <f aca="false">IF(AND(P67=1,CZ67&gt;='1 Der Fonds'!$B$12),1,0)</f>
        <v>0</v>
      </c>
      <c r="R67" s="26" t="n">
        <f aca="false">IF(AND(Q67=1,DE67&gt;='1 Der Fonds'!$B$12),1,0)</f>
        <v>0</v>
      </c>
      <c r="S67" s="26" t="n">
        <f aca="false">IF(AND(R67=1,DJ67&gt;='1 Der Fonds'!$B$12),1,0)</f>
        <v>0</v>
      </c>
      <c r="T67" s="26" t="n">
        <f aca="false">IF(AND(S67=1,DO67&gt;='1 Der Fonds'!$B$12),1,0)</f>
        <v>0</v>
      </c>
      <c r="U67" s="26" t="n">
        <f aca="false">IF(AND(T67=1,DT67&gt;='1 Der Fonds'!$B$12),1,0)</f>
        <v>0</v>
      </c>
      <c r="V67" s="26" t="n">
        <f aca="false">IF(AND(U67=1,DY67&gt;='1 Der Fonds'!$B$12),1,0)</f>
        <v>0</v>
      </c>
      <c r="W67" s="26" t="n">
        <f aca="false">IF(AND(V67=1,ED67&gt;='1 Der Fonds'!$B$12),1,0)</f>
        <v>0</v>
      </c>
      <c r="X67" s="26" t="n">
        <f aca="false">IF(AND(W67=1,EI67&gt;='1 Der Fonds'!$B$12),1,0)</f>
        <v>0</v>
      </c>
      <c r="Y67" s="26" t="n">
        <f aca="false">IF(AND(X67=1,EN67&gt;='1 Der Fonds'!$B$12),1,0)</f>
        <v>0</v>
      </c>
      <c r="Z67" s="26" t="n">
        <f aca="false">IF(AND(Y67=1,ES67&gt;='1 Der Fonds'!$B$12),1,0)</f>
        <v>0</v>
      </c>
      <c r="AD67" s="26" t="n">
        <f aca="false">$A$67+$B$67*'1 Der Fonds'!$B$19/12+$A$67*'1 Der Fonds'!$B$20/12-'1 Der Fonds'!$B$6*'1 Der Fonds'!$B$21/12-($B$67+$A$67-'1 Der Fonds'!$B$6)*'1 Der Fonds'!$B$22/12-$B$67*'1 Der Fonds'!$B$23/12</f>
        <v>54.2875</v>
      </c>
      <c r="AE67" s="26" t="n">
        <f aca="false">($B$67+AD67-'1 Der Fonds'!$B$6)/'1 Der Fonds'!$B$8</f>
        <v>10.0205459770115</v>
      </c>
      <c r="AF67" s="26" t="n">
        <f aca="false">AD67+'1 Der Fonds'!$B$26-'2 Der Rueckgabebestand'!$C$5*AE67</f>
        <v>53.2792816091954</v>
      </c>
      <c r="AG67" s="26" t="n">
        <f aca="false">'1 Der Fonds'!$B$8+'1 Der Fonds'!$B$26/AE67-'2 Der Rueckgabebestand'!$C$5</f>
        <v>86.8993848845045</v>
      </c>
      <c r="AH67" s="26" t="n">
        <f aca="false">AF67/($B$67+AF67-'1 Der Fonds'!$B$6)</f>
        <v>0.0611857479093159</v>
      </c>
      <c r="AI67" s="26" t="n">
        <f aca="false">AF67+$B$67*'1 Der Fonds'!$B$19/12+AF67*'1 Der Fonds'!$B$20/12-'1 Der Fonds'!$B$6*'1 Der Fonds'!$B$21/12-($B$67+AF67-'1 Der Fonds'!$B$6)*'1 Der Fonds'!$B$22/12-$B$67*'1 Der Fonds'!$B$23/12</f>
        <v>55.0675284207375</v>
      </c>
      <c r="AJ67" s="26" t="n">
        <f aca="false">($B$67+AI67-'1 Der Fonds'!$B$6)/AG67</f>
        <v>10.0411243368459</v>
      </c>
      <c r="AK67" s="26" t="n">
        <f aca="false">AI67+'1 Der Fonds'!$B$26-'2 Der Rueckgabebestand'!$C$6*AJ67</f>
        <v>53.0469662523146</v>
      </c>
      <c r="AL67" s="26" t="n">
        <f aca="false">AG67+'1 Der Fonds'!$B$26/AJ67-'2 Der Rueckgabebestand'!$C$6</f>
        <v>86.6981562072529</v>
      </c>
      <c r="AM67" s="26" t="n">
        <f aca="false">AK67/($B$67+AK67-'1 Der Fonds'!$B$6)</f>
        <v>0.0609352146509459</v>
      </c>
      <c r="AN67" s="26" t="n">
        <f aca="false">AK67+$B$67*'1 Der Fonds'!$B$19/12+AK67*'1 Der Fonds'!$B$20/12-'1 Der Fonds'!$B$6*'1 Der Fonds'!$B$21/12-($B$67+AK67-'1 Der Fonds'!$B$6)*'1 Der Fonds'!$B$22/12-$B$67*'1 Der Fonds'!$B$23/12</f>
        <v>54.8349904283064</v>
      </c>
      <c r="AO67" s="26" t="n">
        <f aca="false">($B$67+AN67-'1 Der Fonds'!$B$6)/AL67</f>
        <v>10.0617478916504</v>
      </c>
      <c r="AP67" s="26" t="n">
        <f aca="false">AN67+'1 Der Fonds'!$B$26-'2 Der Rueckgabebestand'!$C$7*AO67</f>
        <v>35.6991450666754</v>
      </c>
      <c r="AQ67" s="26" t="n">
        <f aca="false">AL67+'1 Der Fonds'!$B$26/AO67-'2 Der Rueckgabebestand'!$C$7</f>
        <v>84.7963151387134</v>
      </c>
      <c r="AR67" s="26" t="n">
        <f aca="false">AP67/($B$67+AP67-'1 Der Fonds'!$B$6)</f>
        <v>0.0418415152817407</v>
      </c>
      <c r="AS67" s="26" t="n">
        <f aca="false">AP67+$B$67*'1 Der Fonds'!$B$19/12+AP67*'1 Der Fonds'!$B$20/12-'1 Der Fonds'!$B$6*'1 Der Fonds'!$B$21/12-($B$67+AP67-'1 Der Fonds'!$B$6)*'1 Der Fonds'!$B$22/12-$B$67*'1 Der Fonds'!$B$23/12</f>
        <v>37.4705442473643</v>
      </c>
      <c r="AT67" s="26" t="n">
        <f aca="false">($B$67+AS67-'1 Der Fonds'!$B$6)/AQ67</f>
        <v>10.082637940679</v>
      </c>
      <c r="AU67" s="26" t="n">
        <f aca="false">AS67+'1 Der Fonds'!$B$26-'2 Der Rueckgabebestand'!$C$8*AT67</f>
        <v>9.21436663125945</v>
      </c>
      <c r="AV67" s="26" t="n">
        <f aca="false">AQ67+'1 Der Fonds'!$B$26/AT67-'2 Der Rueckgabebestand'!$C$8</f>
        <v>81.9938563196673</v>
      </c>
      <c r="AW67" s="26" t="n">
        <f aca="false">AU67/($B$67+AU67-'1 Der Fonds'!$B$6)</f>
        <v>0.0111457681191711</v>
      </c>
      <c r="AX67" s="26" t="n">
        <f aca="false">AU67+$B$67*'1 Der Fonds'!$B$19/12+AU67*'1 Der Fonds'!$B$20/12-'1 Der Fonds'!$B$6*'1 Der Fonds'!$B$21/12-($B$67+AU67-'1 Der Fonds'!$B$6)*'1 Der Fonds'!$B$22/12-$B$67*'1 Der Fonds'!$B$23/12</f>
        <v>10.9603845659477</v>
      </c>
      <c r="AY67" s="26" t="n">
        <f aca="false">($B$67+AX67-'1 Der Fonds'!$B$6)/AV67</f>
        <v>10.1039324377677</v>
      </c>
      <c r="AZ67" s="26" t="n">
        <f aca="false">AX67+'1 Der Fonds'!$B$26-'2 Der Rueckgabebestand'!$C$9*AY67</f>
        <v>-12.3098397722482</v>
      </c>
      <c r="BA67" s="26" t="n">
        <f aca="false">AV67+'1 Der Fonds'!$B$26/AY67-'2 Der Rueckgabebestand'!$C$9</f>
        <v>79.6907704190517</v>
      </c>
      <c r="BB67" s="26" t="n">
        <f aca="false">AZ67/($B$67+AZ67-'1 Der Fonds'!$B$6)</f>
        <v>-0.0152881150072255</v>
      </c>
      <c r="BC67" s="26" t="n">
        <f aca="false">AZ67+$B$67*'1 Der Fonds'!$B$19/12+AZ67*'1 Der Fonds'!$B$20/12-'1 Der Fonds'!$B$6*'1 Der Fonds'!$B$21/12-($B$67+AZ67-'1 Der Fonds'!$B$6)*'1 Der Fonds'!$B$22/12-$B$67*'1 Der Fonds'!$B$23/12</f>
        <v>-10.5844492020299</v>
      </c>
      <c r="BD67" s="26" t="n">
        <f aca="false">($B$67+BC67-'1 Der Fonds'!$B$6)/BA67</f>
        <v>10.1255835092926</v>
      </c>
      <c r="BE67" s="26" t="n">
        <f aca="false">BC67+'1 Der Fonds'!$B$26-'2 Der Rueckgabebestand'!$C$10*BD67</f>
        <v>-21.7602661150395</v>
      </c>
      <c r="BF67" s="26" t="n">
        <f aca="false">BA67+'1 Der Fonds'!$B$26/BD67-'2 Der Rueckgabebestand'!$C$10</f>
        <v>78.5870496406142</v>
      </c>
      <c r="BG67" s="26" t="n">
        <f aca="false">BE67/($B$67+BE67-'1 Der Fonds'!$B$6)</f>
        <v>-0.0273459589717879</v>
      </c>
      <c r="BH67" s="26" t="n">
        <f aca="false">BE67+$B$67*'1 Der Fonds'!$B$19/12+BE67*'1 Der Fonds'!$B$20/12-'1 Der Fonds'!$B$6*'1 Der Fonds'!$B$21/12-($B$67+BE67-'1 Der Fonds'!$B$6)*'1 Der Fonds'!$B$22/12-$B$67*'1 Der Fonds'!$B$23/12</f>
        <v>-20.0439322033998</v>
      </c>
      <c r="BI67" s="26" t="n">
        <f aca="false">($B$67+BH67-'1 Der Fonds'!$B$6)/BF67</f>
        <v>10.1474234170062</v>
      </c>
      <c r="BJ67" s="26" t="n">
        <f aca="false">BH67+'1 Der Fonds'!$B$26-'2 Der Rueckgabebestand'!$C$11*BI67</f>
        <v>-23.1323862536035</v>
      </c>
      <c r="BK67" s="26" t="n">
        <f aca="false">BF67+'1 Der Fonds'!$B$26/BI67-'2 Der Rueckgabebestand'!$C$11</f>
        <v>78.2826911918451</v>
      </c>
      <c r="BL67" s="26" t="n">
        <f aca="false">BJ67/($B$67+BJ67-'1 Der Fonds'!$B$6)</f>
        <v>-0.0291205052337249</v>
      </c>
      <c r="BM67" s="26" t="n">
        <f aca="false">BJ67+$B$67*'1 Der Fonds'!$B$19/12+BJ67*'1 Der Fonds'!$B$20/12-'1 Der Fonds'!$B$6*'1 Der Fonds'!$B$21/12-($B$67+BJ67-'1 Der Fonds'!$B$6)*'1 Der Fonds'!$B$22/12-$B$67*'1 Der Fonds'!$B$23/12</f>
        <v>-21.4173672904299</v>
      </c>
      <c r="BN67" s="26" t="n">
        <f aca="false">($B$67+BM67-'1 Der Fonds'!$B$6)/BK67</f>
        <v>10.1693314395469</v>
      </c>
      <c r="BO67" s="26" t="n">
        <f aca="false">BM67+'1 Der Fonds'!$B$26-'2 Der Rueckgabebestand'!$C$12*BN67</f>
        <v>-23.5020330102033</v>
      </c>
      <c r="BP67" s="26" t="n">
        <f aca="false">BK67+'1 Der Fonds'!$B$26/BN67-'2 Der Rueckgabebestand'!$C$12</f>
        <v>78.0776958357427</v>
      </c>
      <c r="BQ67" s="26" t="n">
        <f aca="false">BO67/($B$67+BO67-'1 Der Fonds'!$B$6)</f>
        <v>-0.0295996135850375</v>
      </c>
      <c r="BR67" s="26" t="n">
        <f aca="false">BO67+$B$67*'1 Der Fonds'!$B$19/12+BO67*'1 Der Fonds'!$B$20/12-'1 Der Fonds'!$B$6*'1 Der Fonds'!$B$21/12-($B$67+BO67-'1 Der Fonds'!$B$6)*'1 Der Fonds'!$B$22/12-$B$67*'1 Der Fonds'!$B$23/12</f>
        <v>-21.7873682918381</v>
      </c>
      <c r="BS67" s="26" t="n">
        <f aca="false">($B$67+BR67-'1 Der Fonds'!$B$6)/BP67</f>
        <v>10.1912924451838</v>
      </c>
      <c r="BT67" s="26" t="n">
        <f aca="false">BR67+'1 Der Fonds'!$B$26-'2 Der Rueckgabebestand'!$C$13*BS67</f>
        <v>-23.3734498921708</v>
      </c>
      <c r="BU67" s="26" t="n">
        <f aca="false">BP67+'1 Der Fonds'!$B$26/BS67-'2 Der Rueckgabebestand'!$C$13</f>
        <v>77.922064780225</v>
      </c>
      <c r="BV67" s="26" t="n">
        <f aca="false">BT67/($B$67+BT67-'1 Der Fonds'!$B$6)</f>
        <v>-0.0294329032180036</v>
      </c>
      <c r="BW67" s="26" t="n">
        <f aca="false">BT67+$B$67*'1 Der Fonds'!$B$19/12+BT67*'1 Der Fonds'!$B$20/12-'1 Der Fonds'!$B$6*'1 Der Fonds'!$B$21/12-($B$67+BT67-'1 Der Fonds'!$B$6)*'1 Der Fonds'!$B$22/12-$B$67*'1 Der Fonds'!$B$23/12</f>
        <v>-21.6586619483175</v>
      </c>
      <c r="BX67" s="26" t="n">
        <f aca="false">($B$67+BW67-'1 Der Fonds'!$B$6)/BU67</f>
        <v>10.2132988941747</v>
      </c>
      <c r="BY67" s="26" t="n">
        <f aca="false">BW67+'1 Der Fonds'!$B$26-'2 Der Rueckgabebestand'!$C$14*BX67</f>
        <v>-22.7439815059874</v>
      </c>
      <c r="BZ67" s="26" t="n">
        <f aca="false">BU67+'1 Der Fonds'!$B$26/BX67-'2 Der Rueckgabebestand'!$C$14</f>
        <v>77.8157994521547</v>
      </c>
      <c r="CA67" s="26" t="n">
        <f aca="false">BY67/($B$67+BY67-'1 Der Fonds'!$B$6)</f>
        <v>-0.028617564355266</v>
      </c>
      <c r="CB67" s="26" t="n">
        <f aca="false">BY67+$B$67*'1 Der Fonds'!$B$19/12+BY67*'1 Der Fonds'!$B$20/12-'1 Der Fonds'!$B$6*'1 Der Fonds'!$B$21/12-($B$67+BY67-'1 Der Fonds'!$B$6)*'1 Der Fonds'!$B$22/12-$B$67*'1 Der Fonds'!$B$23/12</f>
        <v>-21.0285903215973</v>
      </c>
      <c r="CC67" s="26" t="n">
        <f aca="false">($B$67+CB67-'1 Der Fonds'!$B$6)/BZ67</f>
        <v>10.2353431473529</v>
      </c>
      <c r="CD67" s="26" t="n">
        <f aca="false">CB67+'1 Der Fonds'!$B$26-'2 Der Rueckgabebestand'!$C$15*CC67</f>
        <v>-22.1227275805385</v>
      </c>
      <c r="CE67" s="26" t="n">
        <f aca="false">BZ67+'1 Der Fonds'!$B$26/CC67-'2 Der Rueckgabebestand'!$C$15</f>
        <v>77.708901496396</v>
      </c>
      <c r="CF67" s="26" t="n">
        <f aca="false">CD67/($B$67+CD67-'1 Der Fonds'!$B$6)</f>
        <v>-0.0278141309133001</v>
      </c>
      <c r="CG67" s="26" t="n">
        <f aca="false">CD67+$B$67*'1 Der Fonds'!$B$19/12+CD67*'1 Der Fonds'!$B$20/12-'1 Der Fonds'!$B$6*'1 Der Fonds'!$B$21/12-($B$67+CD67-'1 Der Fonds'!$B$6)*'1 Der Fonds'!$B$22/12-$B$67*'1 Der Fonds'!$B$23/12</f>
        <v>-20.4067410278031</v>
      </c>
      <c r="CH67" s="26" t="n">
        <f aca="false">($B$67+CG67-'1 Der Fonds'!$B$6)/CE67</f>
        <v>10.2574253865777</v>
      </c>
      <c r="CI67" s="26" t="n">
        <f aca="false">CG67+'1 Der Fonds'!$B$26-'2 Der Rueckgabebestand'!$C$16*CH67</f>
        <v>-22.535453721092</v>
      </c>
      <c r="CJ67" s="26" t="n">
        <f aca="false">CE67+'1 Der Fonds'!$B$26/CH67-'2 Der Rueckgabebestand'!$C$16</f>
        <v>77.5013725490176</v>
      </c>
      <c r="CK67" s="26" t="n">
        <f aca="false">CI67/($B$67+CI67-'1 Der Fonds'!$B$6)</f>
        <v>-0.0283477468606324</v>
      </c>
      <c r="CL67" s="26" t="n">
        <f aca="false">$A$67+$B$67*'1 Der Fonds'!$B$19/12+$A$67*'1 Der Fonds'!$B$20/12-'1 Der Fonds'!$B$6*'1 Der Fonds'!$B$21/12-($B$67+$A$67-'1 Der Fonds'!$B$6)*'1 Der Fonds'!$B$22/12-$B$67*'1 Der Fonds'!$B$23/12</f>
        <v>54.2875</v>
      </c>
      <c r="CM67" s="26" t="n">
        <f aca="false">($B$67+CL67-'1 Der Fonds'!$B$6)/'1 Der Fonds'!$B$8</f>
        <v>10.0205459770115</v>
      </c>
      <c r="CN67" s="26" t="n">
        <f aca="false">CL67+0-'2 Der Rueckgabebestand'!$C$5*CM67</f>
        <v>50.2792816091954</v>
      </c>
      <c r="CO67" s="26" t="n">
        <f aca="false">'1 Der Fonds'!$B$8+0/CM67-'2 Der Rueckgabebestand'!$C$5</f>
        <v>86.6</v>
      </c>
      <c r="CP67" s="26" t="n">
        <f aca="false">CN67/($B$67+CN67-'1 Der Fonds'!$B$6)</f>
        <v>0.0579401728927641</v>
      </c>
      <c r="CQ67" s="26" t="n">
        <f aca="false">CN67+$B$67*'1 Der Fonds'!$B$19/12+CN67*'1 Der Fonds'!$B$20/12-'1 Der Fonds'!$B$6*'1 Der Fonds'!$B$21/12-($B$67+CN67-'1 Der Fonds'!$B$6)*'1 Der Fonds'!$B$22/12-$B$67*'1 Der Fonds'!$B$23/12</f>
        <v>52.0646534207375</v>
      </c>
      <c r="CR67" s="26" t="n">
        <f aca="false">($B$67+CQ67-'1 Der Fonds'!$B$6)/CO67</f>
        <v>10.0411622796852</v>
      </c>
      <c r="CS67" s="26" t="n">
        <f aca="false">CQ67+0-'2 Der Rueckgabebestand'!$C$6*CR67</f>
        <v>47.0440722808949</v>
      </c>
      <c r="CT67" s="26" t="n">
        <f aca="false">CO67+0/CR67-'2 Der Rueckgabebestand'!$C$6</f>
        <v>86.1</v>
      </c>
      <c r="CU67" s="26" t="n">
        <f aca="false">CS67/($B$67+CS67-'1 Der Fonds'!$B$6)</f>
        <v>0.0544148919519861</v>
      </c>
      <c r="CV67" s="26" t="n">
        <f aca="false">CS67+$B$67*'1 Der Fonds'!$B$19/12+CS67*'1 Der Fonds'!$B$20/12-'1 Der Fonds'!$B$6*'1 Der Fonds'!$B$21/12-($B$67+CS67-'1 Der Fonds'!$B$6)*'1 Der Fonds'!$B$22/12-$B$67*'1 Der Fonds'!$B$23/12</f>
        <v>48.8263436834975</v>
      </c>
      <c r="CW67" s="26" t="n">
        <f aca="false">($B$67+CV67-'1 Der Fonds'!$B$6)/CT67</f>
        <v>10.0618622959756</v>
      </c>
      <c r="CX67" s="26" t="n">
        <f aca="false">CV67+0-'2 Der Rueckgabebestand'!$C$7*CW67</f>
        <v>26.6902466323512</v>
      </c>
      <c r="CY67" s="26" t="n">
        <f aca="false">CT67+0/CW67-'2 Der Rueckgabebestand'!$C$7</f>
        <v>83.9</v>
      </c>
      <c r="CZ67" s="26" t="n">
        <f aca="false">CX67/($B$67+CX67-'1 Der Fonds'!$B$6)</f>
        <v>0.0316163882949656</v>
      </c>
      <c r="DA67" s="26" t="n">
        <f aca="false">CX67+$B$67*'1 Der Fonds'!$B$19/12+CX67*'1 Der Fonds'!$B$20/12-'1 Der Fonds'!$B$6*'1 Der Fonds'!$B$21/12-($B$67+CX67-'1 Der Fonds'!$B$6)*'1 Der Fonds'!$B$22/12-$B$67*'1 Der Fonds'!$B$23/12</f>
        <v>28.4530122853739</v>
      </c>
      <c r="DB67" s="26" t="n">
        <f aca="false">($B$67+DA67-'1 Der Fonds'!$B$6)/CY67</f>
        <v>10.0828726136517</v>
      </c>
      <c r="DC67" s="26" t="n">
        <f aca="false">DA67+0-'2 Der Rueckgabebestand'!$C$8*DB67</f>
        <v>-2.80389281694629</v>
      </c>
      <c r="DD67" s="26" t="n">
        <f aca="false">CY67+0/DB67-'2 Der Rueckgabebestand'!$C$8</f>
        <v>80.8</v>
      </c>
      <c r="DE67" s="26" t="n">
        <f aca="false">DC67/($B$67+DC67-'1 Der Fonds'!$B$6)</f>
        <v>-0.00344164258577498</v>
      </c>
      <c r="DF67" s="26" t="n">
        <f aca="false">DC67+$B$67*'1 Der Fonds'!$B$19/12+DC67*'1 Der Fonds'!$B$20/12-'1 Der Fonds'!$B$6*'1 Der Fonds'!$B$21/12-($B$67+DC67-'1 Der Fonds'!$B$6)*'1 Der Fonds'!$B$22/12-$B$67*'1 Der Fonds'!$B$23/12</f>
        <v>-1.06939238089587</v>
      </c>
      <c r="DG67" s="26" t="n">
        <f aca="false">($B$67+DF67-'1 Der Fonds'!$B$6)/DD67</f>
        <v>10.1043392032067</v>
      </c>
      <c r="DH67" s="26" t="n">
        <f aca="false">DF67+0-'2 Der Rueckgabebestand'!$C$9*DG67</f>
        <v>-27.3406743092334</v>
      </c>
      <c r="DI67" s="26" t="n">
        <f aca="false">DD67+0/DG67-'2 Der Rueckgabebestand'!$C$9</f>
        <v>78.2</v>
      </c>
      <c r="DJ67" s="26" t="n">
        <f aca="false">DH67/($B$67+DH67-'1 Der Fonds'!$B$6)</f>
        <v>-0.0346014701343072</v>
      </c>
      <c r="DK67" s="26" t="n">
        <f aca="false">DH67+$B$67*'1 Der Fonds'!$B$19/12+DH67*'1 Der Fonds'!$B$20/12-'1 Der Fonds'!$B$6*'1 Der Fonds'!$B$21/12-($B$67+DH67-'1 Der Fonds'!$B$6)*'1 Der Fonds'!$B$22/12-$B$67*'1 Der Fonds'!$B$23/12</f>
        <v>-25.6296882887797</v>
      </c>
      <c r="DL67" s="26" t="n">
        <f aca="false">($B$67+DK67-'1 Der Fonds'!$B$6)/DI67</f>
        <v>10.1262188198366</v>
      </c>
      <c r="DM67" s="26" t="n">
        <f aca="false">DK67+0-'2 Der Rueckgabebestand'!$C$10*DL67</f>
        <v>-39.8063946365509</v>
      </c>
      <c r="DN67" s="26" t="n">
        <f aca="false">DI67+0/DL67-'2 Der Rueckgabebestand'!$C$10</f>
        <v>76.8</v>
      </c>
      <c r="DO67" s="26" t="n">
        <f aca="false">DM67/($B$67+DM67-'1 Der Fonds'!$B$6)</f>
        <v>-0.0511851895939761</v>
      </c>
      <c r="DP67" s="26" t="n">
        <f aca="false">DM67+$B$67*'1 Der Fonds'!$B$19/12+DM67*'1 Der Fonds'!$B$20/12-'1 Der Fonds'!$B$6*'1 Der Fonds'!$B$21/12-($B$67+DM67-'1 Der Fonds'!$B$6)*'1 Der Fonds'!$B$22/12-$B$67*'1 Der Fonds'!$B$23/12</f>
        <v>-38.107354931411</v>
      </c>
      <c r="DQ67" s="26" t="n">
        <f aca="false">($B$67+DP67-'1 Der Fonds'!$B$6)/DN67</f>
        <v>10.1483417326639</v>
      </c>
      <c r="DR67" s="26" t="n">
        <f aca="false">DP67+0-'2 Der Rueckgabebestand'!$C$11*DQ67</f>
        <v>-44.1963599710093</v>
      </c>
      <c r="DS67" s="26" t="n">
        <f aca="false">DN67+0/DQ67-'2 Der Rueckgabebestand'!$C$11</f>
        <v>76.2</v>
      </c>
      <c r="DT67" s="26" t="n">
        <f aca="false">DR67/($B$67+DR67-'1 Der Fonds'!$B$6)</f>
        <v>-0.0571526599426746</v>
      </c>
      <c r="DU67" s="26" t="n">
        <f aca="false">DR67+$B$67*'1 Der Fonds'!$B$19/12+DR67*'1 Der Fonds'!$B$20/12-'1 Der Fonds'!$B$6*'1 Der Fonds'!$B$21/12-($B$67+DR67-'1 Der Fonds'!$B$6)*'1 Der Fonds'!$B$22/12-$B$67*'1 Der Fonds'!$B$23/12</f>
        <v>-42.5015273159815</v>
      </c>
      <c r="DV67" s="26" t="n">
        <f aca="false">($B$67+DU67-'1 Der Fonds'!$B$6)/DS67</f>
        <v>10.1705836310239</v>
      </c>
      <c r="DW67" s="26" t="n">
        <f aca="false">DU67+0-'2 Der Rueckgabebestand'!$C$12*DV67</f>
        <v>-47.5868191314935</v>
      </c>
      <c r="DX67" s="26" t="n">
        <f aca="false">DS67+0/DV67-'2 Der Rueckgabebestand'!$C$12</f>
        <v>75.7</v>
      </c>
      <c r="DY67" s="26" t="n">
        <f aca="false">DW67/($B$67+DW67-'1 Der Fonds'!$B$6)</f>
        <v>-0.0618080327937921</v>
      </c>
      <c r="DZ67" s="26" t="n">
        <f aca="false">DW67+$B$67*'1 Der Fonds'!$B$19/12+DW67*'1 Der Fonds'!$B$20/12-'1 Der Fonds'!$B$6*'1 Der Fonds'!$B$21/12-($B$67+DW67-'1 Der Fonds'!$B$6)*'1 Der Fonds'!$B$22/12-$B$67*'1 Der Fonds'!$B$23/12</f>
        <v>-45.8952356664945</v>
      </c>
      <c r="EA67" s="26" t="n">
        <f aca="false">($B$67+DZ67-'1 Der Fonds'!$B$6)/DX67</f>
        <v>10.1929295156342</v>
      </c>
      <c r="EB67" s="26" t="n">
        <f aca="false">DZ67+0-'2 Der Rueckgabebestand'!$C$13*EA67</f>
        <v>-50.4820539485298</v>
      </c>
      <c r="EC67" s="26" t="n">
        <f aca="false">DX67+0/EA67-'2 Der Rueckgabebestand'!$C$13</f>
        <v>75.25</v>
      </c>
      <c r="ED67" s="26" t="n">
        <f aca="false">EB67/($B$67+EB67-'1 Der Fonds'!$B$6)</f>
        <v>-0.0658160010576106</v>
      </c>
      <c r="EE67" s="26" t="n">
        <f aca="false">EB67+$B$67*'1 Der Fonds'!$B$19/12+EB67*'1 Der Fonds'!$B$20/12-'1 Der Fonds'!$B$6*'1 Der Fonds'!$B$21/12-($B$67+EB67-'1 Der Fonds'!$B$6)*'1 Der Fonds'!$B$22/12-$B$67*'1 Der Fonds'!$B$23/12</f>
        <v>-48.7932450835639</v>
      </c>
      <c r="EF67" s="26" t="n">
        <f aca="false">($B$67+EE67-'1 Der Fonds'!$B$6)/EC67</f>
        <v>10.215372158358</v>
      </c>
      <c r="EG67" s="26" t="n">
        <f aca="false">EE67+0-'2 Der Rueckgabebestand'!$C$14*EF67</f>
        <v>-52.879393946907</v>
      </c>
      <c r="EH67" s="26" t="n">
        <f aca="false">EC67+0/EF67-'2 Der Rueckgabebestand'!$C$14</f>
        <v>74.85</v>
      </c>
      <c r="EI67" s="26" t="n">
        <f aca="false">EG67/($B$67+EG67-'1 Der Fonds'!$B$6)</f>
        <v>-0.0691576888306294</v>
      </c>
      <c r="EJ67" s="26" t="n">
        <f aca="false">EG67+$B$67*'1 Der Fonds'!$B$19/12+EG67*'1 Der Fonds'!$B$20/12-'1 Der Fonds'!$B$6*'1 Der Fonds'!$B$21/12-($B$67+EG67-'1 Der Fonds'!$B$6)*'1 Der Fonds'!$B$22/12-$B$67*'1 Der Fonds'!$B$23/12</f>
        <v>-51.1928825327728</v>
      </c>
      <c r="EK67" s="26" t="n">
        <f aca="false">($B$67+EJ67-'1 Der Fonds'!$B$6)/EH67</f>
        <v>10.2379040409783</v>
      </c>
      <c r="EL67" s="26" t="n">
        <f aca="false">EJ67+0-'2 Der Rueckgabebestand'!$C$15*EK67</f>
        <v>-55.2880441491642</v>
      </c>
      <c r="EM67" s="26" t="n">
        <f aca="false">EH67+0/EK67-'2 Der Rueckgabebestand'!$C$15</f>
        <v>74.45</v>
      </c>
      <c r="EN67" s="26" t="n">
        <f aca="false">EL67/($B$67+EL67-'1 Der Fonds'!$B$6)</f>
        <v>-0.0725363118811849</v>
      </c>
      <c r="EO67" s="26" t="n">
        <f aca="false">EL67+$B$67*'1 Der Fonds'!$B$19/12+EL67*'1 Der Fonds'!$B$20/12-'1 Der Fonds'!$B$6*'1 Der Fonds'!$B$21/12-($B$67+EL67-'1 Der Fonds'!$B$6)*'1 Der Fonds'!$B$22/12-$B$67*'1 Der Fonds'!$B$23/12</f>
        <v>-53.6038410248071</v>
      </c>
      <c r="EP67" s="26" t="n">
        <f aca="false">($B$67+EO67-'1 Der Fonds'!$B$6)/EM67</f>
        <v>10.2605259768327</v>
      </c>
      <c r="EQ67" s="26" t="n">
        <f aca="false">EO67+0-'2 Der Rueckgabebestand'!$C$16*EP67</f>
        <v>-58.7341040132234</v>
      </c>
      <c r="ER67" s="26" t="n">
        <f aca="false">EM67+0/EP67-'2 Der Rueckgabebestand'!$C$16</f>
        <v>73.95</v>
      </c>
      <c r="ES67" s="26" t="n">
        <f aca="false">EQ67/($B$67+EQ67-'1 Der Fonds'!$B$6)</f>
        <v>-0.0774074115927939</v>
      </c>
      <c r="ET67" s="14" t="n">
        <f aca="false">IF(C67=1,$A$67,1000000)</f>
        <v>52.5</v>
      </c>
      <c r="EU67" s="14" t="n">
        <f aca="false">IF(D67=1,$A$67,1000000)</f>
        <v>52.5</v>
      </c>
      <c r="EV67" s="26" t="n">
        <f aca="false">IF(E67=1,$A$67,1000000)</f>
        <v>1000000</v>
      </c>
      <c r="EW67" s="26" t="n">
        <f aca="false">IF(F67=1,$A$67,1000000)</f>
        <v>1000000</v>
      </c>
      <c r="EX67" s="26" t="n">
        <f aca="false">IF(G67=1,$A$67,1000000)</f>
        <v>1000000</v>
      </c>
      <c r="EY67" s="26" t="n">
        <f aca="false">IF(H67=1,$A$67,1000000)</f>
        <v>1000000</v>
      </c>
      <c r="EZ67" s="26" t="n">
        <f aca="false">IF(I67=1,$A$67,1000000)</f>
        <v>1000000</v>
      </c>
      <c r="FA67" s="26" t="n">
        <f aca="false">IF(J67=1,$A$67,1000000)</f>
        <v>1000000</v>
      </c>
      <c r="FB67" s="26" t="n">
        <f aca="false">IF(K67=1,$A$67,1000000)</f>
        <v>1000000</v>
      </c>
      <c r="FC67" s="26" t="n">
        <f aca="false">IF(L67=1,$A$67,1000000)</f>
        <v>1000000</v>
      </c>
      <c r="FD67" s="26" t="n">
        <f aca="false">IF(M67=1,$A$67,1000000)</f>
        <v>1000000</v>
      </c>
      <c r="FE67" s="26" t="n">
        <f aca="false">IF(N67=1,$A$67,1000000)</f>
        <v>1000000</v>
      </c>
      <c r="FF67" s="14" t="n">
        <f aca="false">IF(O67=1,$A$67,1000000)</f>
        <v>52.5</v>
      </c>
      <c r="FG67" s="14" t="n">
        <f aca="false">IF(P67=1,$A$67,1000000)</f>
        <v>52.5</v>
      </c>
      <c r="FH67" s="26" t="n">
        <f aca="false">IF(Q67=1,$A$67,1000000)</f>
        <v>1000000</v>
      </c>
      <c r="FI67" s="26" t="n">
        <f aca="false">IF(R67=1,$A$67,1000000)</f>
        <v>1000000</v>
      </c>
      <c r="FJ67" s="26" t="n">
        <f aca="false">IF(S67=1,$A$67,1000000)</f>
        <v>1000000</v>
      </c>
      <c r="FK67" s="26" t="n">
        <f aca="false">IF(T67=1,$A$67,1000000)</f>
        <v>1000000</v>
      </c>
      <c r="FL67" s="26" t="n">
        <f aca="false">IF(U67=1,$A$67,1000000)</f>
        <v>1000000</v>
      </c>
      <c r="FM67" s="26" t="n">
        <f aca="false">IF(V67=1,$A$67,1000000)</f>
        <v>1000000</v>
      </c>
      <c r="FN67" s="26" t="n">
        <f aca="false">IF(W67=1,$A$67,1000000)</f>
        <v>1000000</v>
      </c>
      <c r="FO67" s="26" t="n">
        <f aca="false">IF(X67=1,$A$67,1000000)</f>
        <v>1000000</v>
      </c>
      <c r="FP67" s="26" t="n">
        <f aca="false">IF(Y67=1,$A$67,1000000)</f>
        <v>1000000</v>
      </c>
      <c r="FQ67" s="26" t="n">
        <f aca="false">IF(Z67=1,$A$67,1000000)</f>
        <v>1000000</v>
      </c>
    </row>
    <row r="68" customFormat="false" ht="15" hidden="false" customHeight="false" outlineLevel="0" collapsed="false">
      <c r="A68" s="14" t="n">
        <f aca="false">A67+$B$38</f>
        <v>53</v>
      </c>
      <c r="B68" s="14" t="n">
        <f aca="false">'1 Der Fonds'!$B$36-A68</f>
        <v>1067</v>
      </c>
      <c r="C68" s="26" t="n">
        <f aca="false">IF(AH68&gt;='1 Der Fonds'!$B$12,1,0)</f>
        <v>1</v>
      </c>
      <c r="D68" s="26" t="n">
        <f aca="false">IF(AND(C68=1,AM68&gt;='1 Der Fonds'!$B$12),1,0)</f>
        <v>1</v>
      </c>
      <c r="E68" s="26" t="n">
        <f aca="false">IF(AND(D68=1,AR68&gt;='1 Der Fonds'!$B$12),1,0)</f>
        <v>0</v>
      </c>
      <c r="F68" s="26" t="n">
        <f aca="false">IF(AND(E68=1,AW68&gt;='1 Der Fonds'!$B$12),1,0)</f>
        <v>0</v>
      </c>
      <c r="G68" s="26" t="n">
        <f aca="false">IF(AND(F68=1,BB68&gt;='1 Der Fonds'!$B$12),1,0)</f>
        <v>0</v>
      </c>
      <c r="H68" s="26" t="n">
        <f aca="false">IF(AND(G68=1,BG68&gt;='1 Der Fonds'!$B$12),1,0)</f>
        <v>0</v>
      </c>
      <c r="I68" s="26" t="n">
        <f aca="false">IF(AND(H68=1,BL68&gt;='1 Der Fonds'!$B$12),1,0)</f>
        <v>0</v>
      </c>
      <c r="J68" s="26" t="n">
        <f aca="false">IF(AND(I68=1,BQ68&gt;='1 Der Fonds'!$B$12),1,0)</f>
        <v>0</v>
      </c>
      <c r="K68" s="26" t="n">
        <f aca="false">IF(AND(J68=1,BV68&gt;='1 Der Fonds'!$B$12),1,0)</f>
        <v>0</v>
      </c>
      <c r="L68" s="26" t="n">
        <f aca="false">IF(AND(K68=1,CA68&gt;='1 Der Fonds'!$B$12),1,0)</f>
        <v>0</v>
      </c>
      <c r="M68" s="26" t="n">
        <f aca="false">IF(AND(L68=1,CF68&gt;='1 Der Fonds'!$B$12),1,0)</f>
        <v>0</v>
      </c>
      <c r="N68" s="26" t="n">
        <f aca="false">IF(AND(M68=1,CK68&gt;='1 Der Fonds'!$B$12),1,0)</f>
        <v>0</v>
      </c>
      <c r="O68" s="26" t="n">
        <f aca="false">IF(CP68&gt;='1 Der Fonds'!$B$12,1,0)</f>
        <v>1</v>
      </c>
      <c r="P68" s="26" t="n">
        <f aca="false">IF(AND(O68=1,CU68&gt;='1 Der Fonds'!$B$12),1,0)</f>
        <v>1</v>
      </c>
      <c r="Q68" s="26" t="n">
        <f aca="false">IF(AND(P68=1,CZ68&gt;='1 Der Fonds'!$B$12),1,0)</f>
        <v>0</v>
      </c>
      <c r="R68" s="26" t="n">
        <f aca="false">IF(AND(Q68=1,DE68&gt;='1 Der Fonds'!$B$12),1,0)</f>
        <v>0</v>
      </c>
      <c r="S68" s="26" t="n">
        <f aca="false">IF(AND(R68=1,DJ68&gt;='1 Der Fonds'!$B$12),1,0)</f>
        <v>0</v>
      </c>
      <c r="T68" s="26" t="n">
        <f aca="false">IF(AND(S68=1,DO68&gt;='1 Der Fonds'!$B$12),1,0)</f>
        <v>0</v>
      </c>
      <c r="U68" s="26" t="n">
        <f aca="false">IF(AND(T68=1,DT68&gt;='1 Der Fonds'!$B$12),1,0)</f>
        <v>0</v>
      </c>
      <c r="V68" s="26" t="n">
        <f aca="false">IF(AND(U68=1,DY68&gt;='1 Der Fonds'!$B$12),1,0)</f>
        <v>0</v>
      </c>
      <c r="W68" s="26" t="n">
        <f aca="false">IF(AND(V68=1,ED68&gt;='1 Der Fonds'!$B$12),1,0)</f>
        <v>0</v>
      </c>
      <c r="X68" s="26" t="n">
        <f aca="false">IF(AND(W68=1,EI68&gt;='1 Der Fonds'!$B$12),1,0)</f>
        <v>0</v>
      </c>
      <c r="Y68" s="26" t="n">
        <f aca="false">IF(AND(X68=1,EN68&gt;='1 Der Fonds'!$B$12),1,0)</f>
        <v>0</v>
      </c>
      <c r="Z68" s="26" t="n">
        <f aca="false">IF(AND(Y68=1,ES68&gt;='1 Der Fonds'!$B$12),1,0)</f>
        <v>0</v>
      </c>
      <c r="AD68" s="26" t="n">
        <f aca="false">$A$68+$B$68*'1 Der Fonds'!$B$19/12+$A$68*'1 Der Fonds'!$B$20/12-'1 Der Fonds'!$B$6*'1 Der Fonds'!$B$21/12-($B$68+$A$68-'1 Der Fonds'!$B$6)*'1 Der Fonds'!$B$22/12-$B$68*'1 Der Fonds'!$B$23/12</f>
        <v>54.7869166666667</v>
      </c>
      <c r="AE68" s="26" t="n">
        <f aca="false">($B$68+AD68-'1 Der Fonds'!$B$6)/'1 Der Fonds'!$B$8</f>
        <v>10.0205392720307</v>
      </c>
      <c r="AF68" s="26" t="n">
        <f aca="false">AD68+'1 Der Fonds'!$B$26-'2 Der Rueckgabebestand'!$C$5*AE68</f>
        <v>53.7787009578544</v>
      </c>
      <c r="AG68" s="26" t="n">
        <f aca="false">'1 Der Fonds'!$B$8+'1 Der Fonds'!$B$26/AE68-'2 Der Rueckgabebestand'!$C$5</f>
        <v>86.8993850848301</v>
      </c>
      <c r="AH68" s="26" t="n">
        <f aca="false">AF68/($B$68+AF68-'1 Der Fonds'!$B$6)</f>
        <v>0.0617593205928188</v>
      </c>
      <c r="AI68" s="26" t="n">
        <f aca="false">AF68+$B$68*'1 Der Fonds'!$B$19/12+AF68*'1 Der Fonds'!$B$20/12-'1 Der Fonds'!$B$6*'1 Der Fonds'!$B$21/12-($B$68+AF68-'1 Der Fonds'!$B$6)*'1 Der Fonds'!$B$22/12-$B$68*'1 Der Fonds'!$B$23/12</f>
        <v>55.5663638796057</v>
      </c>
      <c r="AJ68" s="26" t="n">
        <f aca="false">($B$68+AI68-'1 Der Fonds'!$B$6)/AG68</f>
        <v>10.0411109126701</v>
      </c>
      <c r="AK68" s="26" t="n">
        <f aca="false">AI68+'1 Der Fonds'!$B$26-'2 Der Rueckgabebestand'!$C$6*AJ68</f>
        <v>53.5458084232706</v>
      </c>
      <c r="AL68" s="26" t="n">
        <f aca="false">AG68+'1 Der Fonds'!$B$26/AJ68-'2 Der Rueckgabebestand'!$C$6</f>
        <v>86.6981568070122</v>
      </c>
      <c r="AM68" s="26" t="n">
        <f aca="false">AK68/($B$68+AK68-'1 Der Fonds'!$B$6)</f>
        <v>0.061508318005979</v>
      </c>
      <c r="AN68" s="26" t="n">
        <f aca="false">AK68+$B$68*'1 Der Fonds'!$B$19/12+AK68*'1 Der Fonds'!$B$20/12-'1 Der Fonds'!$B$6*'1 Der Fonds'!$B$21/12-($B$68+AK68-'1 Der Fonds'!$B$6)*'1 Der Fonds'!$B$22/12-$B$68*'1 Der Fonds'!$B$23/12</f>
        <v>55.3332481563429</v>
      </c>
      <c r="AO68" s="26" t="n">
        <f aca="false">($B$68+AN68-'1 Der Fonds'!$B$6)/AL68</f>
        <v>10.0617277262092</v>
      </c>
      <c r="AP68" s="26" t="n">
        <f aca="false">AN68+'1 Der Fonds'!$B$26-'2 Der Rueckgabebestand'!$C$7*AO68</f>
        <v>36.1974471586828</v>
      </c>
      <c r="AQ68" s="26" t="n">
        <f aca="false">AL68+'1 Der Fonds'!$B$26/AO68-'2 Der Rueckgabebestand'!$C$7</f>
        <v>84.7963163360348</v>
      </c>
      <c r="AR68" s="26" t="n">
        <f aca="false">AP68/($B$68+AP68-'1 Der Fonds'!$B$6)</f>
        <v>0.0424256393162304</v>
      </c>
      <c r="AS68" s="26" t="n">
        <f aca="false">AP68+$B$68*'1 Der Fonds'!$B$19/12+AP68*'1 Der Fonds'!$B$20/12-'1 Der Fonds'!$B$6*'1 Der Fonds'!$B$21/12-($B$68+AP68-'1 Der Fonds'!$B$6)*'1 Der Fonds'!$B$22/12-$B$68*'1 Der Fonds'!$B$23/12</f>
        <v>37.9682613788765</v>
      </c>
      <c r="AT68" s="26" t="n">
        <f aca="false">($B$68+AS68-'1 Der Fonds'!$B$6)/AQ68</f>
        <v>10.082610876524</v>
      </c>
      <c r="AU68" s="26" t="n">
        <f aca="false">AS68+'1 Der Fonds'!$B$26-'2 Der Rueckgabebestand'!$C$8*AT68</f>
        <v>9.71216766165203</v>
      </c>
      <c r="AV68" s="26" t="n">
        <f aca="false">AQ68+'1 Der Fonds'!$B$26/AT68-'2 Der Rueckgabebestand'!$C$8</f>
        <v>81.9938583156608</v>
      </c>
      <c r="AW68" s="26" t="n">
        <f aca="false">AU68/($B$68+AU68-'1 Der Fonds'!$B$6)</f>
        <v>0.0117479432885605</v>
      </c>
      <c r="AX68" s="26" t="n">
        <f aca="false">AU68+$B$68*'1 Der Fonds'!$B$19/12+AU68*'1 Der Fonds'!$B$20/12-'1 Der Fonds'!$B$6*'1 Der Fonds'!$B$21/12-($B$68+AU68-'1 Der Fonds'!$B$6)*'1 Der Fonds'!$B$22/12-$B$68*'1 Der Fonds'!$B$23/12</f>
        <v>11.4576001556611</v>
      </c>
      <c r="AY68" s="26" t="n">
        <f aca="false">($B$68+AX68-'1 Der Fonds'!$B$6)/AV68</f>
        <v>10.1038982330391</v>
      </c>
      <c r="AZ68" s="26" t="n">
        <f aca="false">AX68+'1 Der Fonds'!$B$26-'2 Der Rueckgabebestand'!$C$9*AY68</f>
        <v>-11.8125352502405</v>
      </c>
      <c r="BA68" s="26" t="n">
        <f aca="false">AV68+'1 Der Fonds'!$B$26/AY68-'2 Der Rueckgabebestand'!$C$9</f>
        <v>79.6907734201885</v>
      </c>
      <c r="BB68" s="26" t="n">
        <f aca="false">AZ68/($B$68+AZ68-'1 Der Fonds'!$B$6)</f>
        <v>-0.014670540423666</v>
      </c>
      <c r="BC68" s="26" t="n">
        <f aca="false">AZ68+$B$68*'1 Der Fonds'!$B$19/12+AZ68*'1 Der Fonds'!$B$20/12-'1 Der Fonds'!$B$6*'1 Der Fonds'!$B$21/12-($B$68+AZ68-'1 Der Fonds'!$B$6)*'1 Der Fonds'!$B$22/12-$B$68*'1 Der Fonds'!$B$23/12</f>
        <v>-10.087730596522</v>
      </c>
      <c r="BD68" s="26" t="n">
        <f aca="false">($B$68+BC68-'1 Der Fonds'!$B$6)/BA68</f>
        <v>10.125541951373</v>
      </c>
      <c r="BE68" s="26" t="n">
        <f aca="false">BC68+'1 Der Fonds'!$B$26-'2 Der Rueckgabebestand'!$C$10*BD68</f>
        <v>-21.2634893284441</v>
      </c>
      <c r="BF68" s="26" t="n">
        <f aca="false">BA68+'1 Der Fonds'!$B$26/BD68-'2 Der Rueckgabebestand'!$C$10</f>
        <v>78.5870538577599</v>
      </c>
      <c r="BG68" s="26" t="n">
        <f aca="false">BE68/($B$68+BE68-'1 Der Fonds'!$B$6)</f>
        <v>-0.0267217716458668</v>
      </c>
      <c r="BH68" s="26" t="n">
        <f aca="false">BE68+$B$68*'1 Der Fonds'!$B$19/12+BE68*'1 Der Fonds'!$B$20/12-'1 Der Fonds'!$B$6*'1 Der Fonds'!$B$21/12-($B$68+BE68-'1 Der Fonds'!$B$6)*'1 Der Fonds'!$B$22/12-$B$68*'1 Der Fonds'!$B$23/12</f>
        <v>-19.5477418390506</v>
      </c>
      <c r="BI68" s="26" t="n">
        <f aca="false">($B$68+BH68-'1 Der Fonds'!$B$6)/BF68</f>
        <v>10.1473743958428</v>
      </c>
      <c r="BJ68" s="26" t="n">
        <f aca="false">BH68+'1 Der Fonds'!$B$26-'2 Der Rueckgabebestand'!$C$11*BI68</f>
        <v>-22.6361664765562</v>
      </c>
      <c r="BK68" s="26" t="n">
        <f aca="false">BF68+'1 Der Fonds'!$B$26/BI68-'2 Der Rueckgabebestand'!$C$11</f>
        <v>78.2826968372117</v>
      </c>
      <c r="BL68" s="26" t="n">
        <f aca="false">BJ68/($B$68+BJ68-'1 Der Fonds'!$B$6)</f>
        <v>-0.028495968120996</v>
      </c>
      <c r="BM68" s="26" t="n">
        <f aca="false">BJ68+$B$68*'1 Der Fonds'!$B$19/12+BJ68*'1 Der Fonds'!$B$20/12-'1 Der Fonds'!$B$6*'1 Der Fonds'!$B$21/12-($B$68+BJ68-'1 Der Fonds'!$B$6)*'1 Der Fonds'!$B$22/12-$B$68*'1 Der Fonds'!$B$23/12</f>
        <v>-20.9217344694296</v>
      </c>
      <c r="BN68" s="26" t="n">
        <f aca="false">($B$68+BM68-'1 Der Fonds'!$B$6)/BK68</f>
        <v>10.1692749189008</v>
      </c>
      <c r="BO68" s="26" t="n">
        <f aca="false">BM68+'1 Der Fonds'!$B$26-'2 Der Rueckgabebestand'!$C$12*BN68</f>
        <v>-23.00637192888</v>
      </c>
      <c r="BP68" s="26" t="n">
        <f aca="false">BK68+'1 Der Fonds'!$B$26/BN68-'2 Der Rueckgabebestand'!$C$12</f>
        <v>78.0777031207398</v>
      </c>
      <c r="BQ68" s="26" t="n">
        <f aca="false">BO68/($B$68+BO68-'1 Der Fonds'!$B$6)</f>
        <v>-0.0289755120387682</v>
      </c>
      <c r="BR68" s="26" t="n">
        <f aca="false">BO68+$B$68*'1 Der Fonds'!$B$19/12+BO68*'1 Der Fonds'!$B$20/12-'1 Der Fonds'!$B$6*'1 Der Fonds'!$B$21/12-($B$68+BO68-'1 Der Fonds'!$B$6)*'1 Der Fonds'!$B$22/12-$B$68*'1 Der Fonds'!$B$23/12</f>
        <v>-21.2922947019785</v>
      </c>
      <c r="BS68" s="26" t="n">
        <f aca="false">($B$68+BR68-'1 Der Fonds'!$B$6)/BP68</f>
        <v>10.1912283980426</v>
      </c>
      <c r="BT68" s="26" t="n">
        <f aca="false">BR68+'1 Der Fonds'!$B$26-'2 Der Rueckgabebestand'!$C$13*BS68</f>
        <v>-22.8783474810976</v>
      </c>
      <c r="BU68" s="26" t="n">
        <f aca="false">BP68+'1 Der Fonds'!$B$26/BS68-'2 Der Rueckgabebestand'!$C$13</f>
        <v>77.9220739151944</v>
      </c>
      <c r="BV68" s="26" t="n">
        <f aca="false">BT68/($B$68+BT68-'1 Der Fonds'!$B$6)</f>
        <v>-0.0288096255888868</v>
      </c>
      <c r="BW68" s="26" t="n">
        <f aca="false">BT68+$B$68*'1 Der Fonds'!$B$19/12+BT68*'1 Der Fonds'!$B$20/12-'1 Der Fonds'!$B$6*'1 Der Fonds'!$B$21/12-($B$68+BT68-'1 Der Fonds'!$B$6)*'1 Der Fonds'!$B$22/12-$B$68*'1 Der Fonds'!$B$23/12</f>
        <v>-21.1641475641004</v>
      </c>
      <c r="BX68" s="26" t="n">
        <f aca="false">($B$68+BW68-'1 Der Fonds'!$B$6)/BU68</f>
        <v>10.2132272981086</v>
      </c>
      <c r="BY68" s="26" t="n">
        <f aca="false">BW68+'1 Der Fonds'!$B$26-'2 Der Rueckgabebestand'!$C$14*BX68</f>
        <v>-22.2494384833438</v>
      </c>
      <c r="BZ68" s="26" t="n">
        <f aca="false">BU68+'1 Der Fonds'!$B$26/BX68-'2 Der Rueckgabebestand'!$C$14</f>
        <v>77.8158106462427</v>
      </c>
      <c r="CA68" s="26" t="n">
        <f aca="false">BY68/($B$68+BY68-'1 Der Fonds'!$B$6)</f>
        <v>-0.0279954989158916</v>
      </c>
      <c r="CB68" s="26" t="n">
        <f aca="false">BY68+$B$68*'1 Der Fonds'!$B$19/12+BY68*'1 Der Fonds'!$B$20/12-'1 Der Fonds'!$B$6*'1 Der Fonds'!$B$21/12-($B$68+BY68-'1 Der Fonds'!$B$6)*'1 Der Fonds'!$B$22/12-$B$68*'1 Der Fonds'!$B$23/12</f>
        <v>-20.5346358618903</v>
      </c>
      <c r="CC68" s="26" t="n">
        <f aca="false">($B$68+CB68-'1 Der Fonds'!$B$6)/BZ68</f>
        <v>10.2352639845765</v>
      </c>
      <c r="CD68" s="26" t="n">
        <f aca="false">CB68+'1 Der Fonds'!$B$26-'2 Der Rueckgabebestand'!$C$15*CC68</f>
        <v>-21.6287414557209</v>
      </c>
      <c r="CE68" s="26" t="n">
        <f aca="false">BZ68+'1 Der Fonds'!$B$26/CC68-'2 Der Rueckgabebestand'!$C$15</f>
        <v>77.7089149574281</v>
      </c>
      <c r="CF68" s="26" t="n">
        <f aca="false">CD68/($B$68+CD68-'1 Der Fonds'!$B$6)</f>
        <v>-0.0271932650612831</v>
      </c>
      <c r="CG68" s="26" t="n">
        <f aca="false">CD68+$B$68*'1 Der Fonds'!$B$19/12+CD68*'1 Der Fonds'!$B$20/12-'1 Der Fonds'!$B$6*'1 Der Fonds'!$B$21/12-($B$68+CD68-'1 Der Fonds'!$B$6)*'1 Der Fonds'!$B$22/12-$B$68*'1 Der Fonds'!$B$23/12</f>
        <v>-19.913343999616</v>
      </c>
      <c r="CH68" s="26" t="n">
        <f aca="false">($B$68+CG68-'1 Der Fonds'!$B$6)/CE68</f>
        <v>10.2573386391646</v>
      </c>
      <c r="CI68" s="26" t="n">
        <f aca="false">CG68+'1 Der Fonds'!$B$26-'2 Der Rueckgabebestand'!$C$16*CH68</f>
        <v>-22.0420133191983</v>
      </c>
      <c r="CJ68" s="26" t="n">
        <f aca="false">CE68+'1 Der Fonds'!$B$26/CH68-'2 Der Rueckgabebestand'!$C$16</f>
        <v>77.5013884835087</v>
      </c>
      <c r="CK68" s="26" t="n">
        <f aca="false">CI68/($B$68+CI68-'1 Der Fonds'!$B$6)</f>
        <v>-0.0277272682185767</v>
      </c>
      <c r="CL68" s="26" t="n">
        <f aca="false">$A$68+$B$68*'1 Der Fonds'!$B$19/12+$A$68*'1 Der Fonds'!$B$20/12-'1 Der Fonds'!$B$6*'1 Der Fonds'!$B$21/12-($B$68+$A$68-'1 Der Fonds'!$B$6)*'1 Der Fonds'!$B$22/12-$B$68*'1 Der Fonds'!$B$23/12</f>
        <v>54.7869166666667</v>
      </c>
      <c r="CM68" s="26" t="n">
        <f aca="false">($B$68+CL68-'1 Der Fonds'!$B$6)/'1 Der Fonds'!$B$8</f>
        <v>10.0205392720307</v>
      </c>
      <c r="CN68" s="26" t="n">
        <f aca="false">CL68+0-'2 Der Rueckgabebestand'!$C$5*CM68</f>
        <v>50.7787009578544</v>
      </c>
      <c r="CO68" s="26" t="n">
        <f aca="false">'1 Der Fonds'!$B$8+0/CM68-'2 Der Rueckgabebestand'!$C$5</f>
        <v>86.6</v>
      </c>
      <c r="CP68" s="26" t="n">
        <f aca="false">CN68/($B$68+CN68-'1 Der Fonds'!$B$6)</f>
        <v>0.0585157263041889</v>
      </c>
      <c r="CQ68" s="26" t="n">
        <f aca="false">CN68+$B$68*'1 Der Fonds'!$B$19/12+CN68*'1 Der Fonds'!$B$20/12-'1 Der Fonds'!$B$6*'1 Der Fonds'!$B$21/12-($B$68+CN68-'1 Der Fonds'!$B$6)*'1 Der Fonds'!$B$22/12-$B$68*'1 Der Fonds'!$B$23/12</f>
        <v>52.5634888796057</v>
      </c>
      <c r="CR68" s="26" t="n">
        <f aca="false">($B$68+CQ68-'1 Der Fonds'!$B$6)/CO68</f>
        <v>10.041148832328</v>
      </c>
      <c r="CS68" s="26" t="n">
        <f aca="false">CQ68+0-'2 Der Rueckgabebestand'!$C$6*CR68</f>
        <v>47.5429144634417</v>
      </c>
      <c r="CT68" s="26" t="n">
        <f aca="false">CO68+0/CR68-'2 Der Rueckgabebestand'!$C$6</f>
        <v>86.1</v>
      </c>
      <c r="CU68" s="26" t="n">
        <f aca="false">CS68/($B$68+CS68-'1 Der Fonds'!$B$6)</f>
        <v>0.0549919658909564</v>
      </c>
      <c r="CV68" s="26" t="n">
        <f aca="false">CS68+$B$68*'1 Der Fonds'!$B$19/12+CS68*'1 Der Fonds'!$B$20/12-'1 Der Fonds'!$B$6*'1 Der Fonds'!$B$21/12-($B$68+CS68-'1 Der Fonds'!$B$6)*'1 Der Fonds'!$B$22/12-$B$68*'1 Der Fonds'!$B$23/12</f>
        <v>49.3246014231358</v>
      </c>
      <c r="CW68" s="26" t="n">
        <f aca="false">($B$68+CV68-'1 Der Fonds'!$B$6)/CT68</f>
        <v>10.0618420606636</v>
      </c>
      <c r="CX68" s="26" t="n">
        <f aca="false">CV68+0-'2 Der Rueckgabebestand'!$C$7*CW68</f>
        <v>27.1885488896759</v>
      </c>
      <c r="CY68" s="26" t="n">
        <f aca="false">CT68+0/CW68-'2 Der Rueckgabebestand'!$C$7</f>
        <v>83.9</v>
      </c>
      <c r="CZ68" s="26" t="n">
        <f aca="false">CX68/($B$68+CX68-'1 Der Fonds'!$B$6)</f>
        <v>0.0322067255300202</v>
      </c>
      <c r="DA68" s="26" t="n">
        <f aca="false">CX68+$B$68*'1 Der Fonds'!$B$19/12+CX68*'1 Der Fonds'!$B$20/12-'1 Der Fonds'!$B$6*'1 Der Fonds'!$B$21/12-($B$68+CX68-'1 Der Fonds'!$B$6)*'1 Der Fonds'!$B$22/12-$B$68*'1 Der Fonds'!$B$23/12</f>
        <v>28.9507295823618</v>
      </c>
      <c r="DB68" s="26" t="n">
        <f aca="false">($B$68+DA68-'1 Der Fonds'!$B$6)/CY68</f>
        <v>10.082845406226</v>
      </c>
      <c r="DC68" s="26" t="n">
        <f aca="false">DA68+0-'2 Der Rueckgabebestand'!$C$8*DB68</f>
        <v>-2.30609117693882</v>
      </c>
      <c r="DD68" s="26" t="n">
        <f aca="false">CY68+0/DB68-'2 Der Rueckgabebestand'!$C$8</f>
        <v>80.8</v>
      </c>
      <c r="DE68" s="26" t="n">
        <f aca="false">DC68/($B$68+DC68-'1 Der Fonds'!$B$6)</f>
        <v>-0.00283062282897179</v>
      </c>
      <c r="DF68" s="26" t="n">
        <f aca="false">DC68+$B$68*'1 Der Fonds'!$B$19/12+DC68*'1 Der Fonds'!$B$20/12-'1 Der Fonds'!$B$6*'1 Der Fonds'!$B$21/12-($B$68+DC68-'1 Der Fonds'!$B$6)*'1 Der Fonds'!$B$22/12-$B$68*'1 Der Fonds'!$B$23/12</f>
        <v>-0.572176180983384</v>
      </c>
      <c r="DG68" s="26" t="n">
        <f aca="false">($B$68+DF68-'1 Der Fonds'!$B$6)/DD68</f>
        <v>10.1043047502354</v>
      </c>
      <c r="DH68" s="26" t="n">
        <f aca="false">DF68+0-'2 Der Rueckgabebestand'!$C$9*DG68</f>
        <v>-26.8433685315953</v>
      </c>
      <c r="DI68" s="26" t="n">
        <f aca="false">DD68+0/DG68-'2 Der Rueckgabebestand'!$C$9</f>
        <v>78.2</v>
      </c>
      <c r="DJ68" s="26" t="n">
        <f aca="false">DH68/($B$68+DH68-'1 Der Fonds'!$B$6)</f>
        <v>-0.0339722119166555</v>
      </c>
      <c r="DK68" s="26" t="n">
        <f aca="false">DH68+$B$68*'1 Der Fonds'!$B$19/12+DH68*'1 Der Fonds'!$B$20/12-'1 Der Fonds'!$B$6*'1 Der Fonds'!$B$21/12-($B$68+DH68-'1 Der Fonds'!$B$6)*'1 Der Fonds'!$B$22/12-$B$68*'1 Der Fonds'!$B$23/12</f>
        <v>-25.1329684264381</v>
      </c>
      <c r="DL68" s="26" t="n">
        <f aca="false">($B$68+DK68-'1 Der Fonds'!$B$6)/DI68</f>
        <v>10.1261768743422</v>
      </c>
      <c r="DM68" s="26" t="n">
        <f aca="false">DK68+0-'2 Der Rueckgabebestand'!$C$10*DL68</f>
        <v>-39.3096160505172</v>
      </c>
      <c r="DN68" s="26" t="n">
        <f aca="false">DI68+0/DL68-'2 Der Rueckgabebestand'!$C$10</f>
        <v>76.8</v>
      </c>
      <c r="DO68" s="26" t="n">
        <f aca="false">DM68/($B$68+DM68-'1 Der Fonds'!$B$6)</f>
        <v>-0.0505466145162863</v>
      </c>
      <c r="DP68" s="26" t="n">
        <f aca="false">DM68+$B$68*'1 Der Fonds'!$B$19/12+DM68*'1 Der Fonds'!$B$20/12-'1 Der Fonds'!$B$6*'1 Der Fonds'!$B$21/12-($B$68+DM68-'1 Der Fonds'!$B$6)*'1 Der Fonds'!$B$22/12-$B$68*'1 Der Fonds'!$B$23/12</f>
        <v>-37.6111627658989</v>
      </c>
      <c r="DQ68" s="26" t="n">
        <f aca="false">($B$68+DP68-'1 Der Fonds'!$B$6)/DN68</f>
        <v>10.1482921514857</v>
      </c>
      <c r="DR68" s="26" t="n">
        <f aca="false">DP68+0-'2 Der Rueckgabebestand'!$C$11*DQ68</f>
        <v>-43.7001380567904</v>
      </c>
      <c r="DS68" s="26" t="n">
        <f aca="false">DN68+0/DQ68-'2 Der Rueckgabebestand'!$C$11</f>
        <v>76.2</v>
      </c>
      <c r="DT68" s="26" t="n">
        <f aca="false">DR68/($B$68+DR68-'1 Der Fonds'!$B$6)</f>
        <v>-0.0565112451293825</v>
      </c>
      <c r="DU68" s="26" t="n">
        <f aca="false">DR68+$B$68*'1 Der Fonds'!$B$19/12+DR68*'1 Der Fonds'!$B$20/12-'1 Der Fonds'!$B$6*'1 Der Fonds'!$B$21/12-($B$68+DR68-'1 Der Fonds'!$B$6)*'1 Der Fonds'!$B$22/12-$B$68*'1 Der Fonds'!$B$23/12</f>
        <v>-42.0058923557615</v>
      </c>
      <c r="DV68" s="26" t="n">
        <f aca="false">($B$68+DU68-'1 Der Fonds'!$B$6)/DS68</f>
        <v>10.1705263470373</v>
      </c>
      <c r="DW68" s="26" t="n">
        <f aca="false">DU68+0-'2 Der Rueckgabebestand'!$C$12*DV68</f>
        <v>-47.0911555292801</v>
      </c>
      <c r="DX68" s="26" t="n">
        <f aca="false">DS68+0/DV68-'2 Der Rueckgabebestand'!$C$12</f>
        <v>75.7</v>
      </c>
      <c r="DY68" s="26" t="n">
        <f aca="false">DW68/($B$68+DW68-'1 Der Fonds'!$B$6)</f>
        <v>-0.0611645857395667</v>
      </c>
      <c r="DZ68" s="26" t="n">
        <f aca="false">DW68+$B$68*'1 Der Fonds'!$B$19/12+DW68*'1 Der Fonds'!$B$20/12-'1 Der Fonds'!$B$6*'1 Der Fonds'!$B$21/12-($B$68+DW68-'1 Der Fonds'!$B$6)*'1 Der Fonds'!$B$22/12-$B$68*'1 Der Fonds'!$B$23/12</f>
        <v>-45.400159553329</v>
      </c>
      <c r="EA68" s="26" t="n">
        <f aca="false">($B$68+DZ68-'1 Der Fonds'!$B$6)/DX68</f>
        <v>10.1928644708939</v>
      </c>
      <c r="EB68" s="26" t="n">
        <f aca="false">DZ68+0-'2 Der Rueckgabebestand'!$C$13*EA68</f>
        <v>-49.9869485652313</v>
      </c>
      <c r="EC68" s="26" t="n">
        <f aca="false">DX68+0/EA68-'2 Der Rueckgabebestand'!$C$13</f>
        <v>75.25</v>
      </c>
      <c r="ED68" s="26" t="n">
        <f aca="false">EB68/($B$68+EB68-'1 Der Fonds'!$B$6)</f>
        <v>-0.0651709230654238</v>
      </c>
      <c r="EE68" s="26" t="n">
        <f aca="false">EB68+$B$68*'1 Der Fonds'!$B$19/12+EB68*'1 Der Fonds'!$B$20/12-'1 Der Fonds'!$B$6*'1 Der Fonds'!$B$21/12-($B$68+EB68-'1 Der Fonds'!$B$6)*'1 Der Fonds'!$B$22/12-$B$68*'1 Der Fonds'!$B$23/12</f>
        <v>-48.2987277242729</v>
      </c>
      <c r="EF68" s="26" t="n">
        <f aca="false">($B$68+EE68-'1 Der Fonds'!$B$6)/EC68</f>
        <v>10.2152992993452</v>
      </c>
      <c r="EG68" s="26" t="n">
        <f aca="false">EE68+0-'2 Der Rueckgabebestand'!$C$14*EF68</f>
        <v>-52.384847444011</v>
      </c>
      <c r="EH68" s="26" t="n">
        <f aca="false">EC68+0/EF68-'2 Der Rueckgabebestand'!$C$14</f>
        <v>74.85</v>
      </c>
      <c r="EI68" s="26" t="n">
        <f aca="false">EG68/($B$68+EG68-'1 Der Fonds'!$B$6)</f>
        <v>-0.0685113906896779</v>
      </c>
      <c r="EJ68" s="26" t="n">
        <f aca="false">EG68+$B$68*'1 Der Fonds'!$B$19/12+EG68*'1 Der Fonds'!$B$20/12-'1 Der Fonds'!$B$6*'1 Der Fonds'!$B$21/12-($B$68+EG68-'1 Der Fonds'!$B$6)*'1 Der Fonds'!$B$22/12-$B$68*'1 Der Fonds'!$B$23/12</f>
        <v>-50.6989245894782</v>
      </c>
      <c r="EK68" s="26" t="n">
        <f aca="false">($B$68+EJ68-'1 Der Fonds'!$B$6)/EH68</f>
        <v>10.2378233187778</v>
      </c>
      <c r="EL68" s="26" t="n">
        <f aca="false">EJ68+0-'2 Der Rueckgabebestand'!$C$15*EK68</f>
        <v>-54.7940539169894</v>
      </c>
      <c r="EM68" s="26" t="n">
        <f aca="false">EH68+0/EK68-'2 Der Rueckgabebestand'!$C$15</f>
        <v>74.45</v>
      </c>
      <c r="EN68" s="26" t="n">
        <f aca="false">EL68/($B$68+EL68-'1 Der Fonds'!$B$6)</f>
        <v>-0.0718887778277996</v>
      </c>
      <c r="EO68" s="26" t="n">
        <f aca="false">EL68+$B$68*'1 Der Fonds'!$B$19/12+EL68*'1 Der Fonds'!$B$20/12-'1 Der Fonds'!$B$6*'1 Der Fonds'!$B$21/12-($B$68+EL68-'1 Der Fonds'!$B$6)*'1 Der Fonds'!$B$22/12-$B$68*'1 Der Fonds'!$B$23/12</f>
        <v>-53.1104398853265</v>
      </c>
      <c r="EP68" s="26" t="n">
        <f aca="false">($B$68+EO68-'1 Der Fonds'!$B$6)/EM68</f>
        <v>10.2604373420373</v>
      </c>
      <c r="EQ68" s="26" t="n">
        <f aca="false">EO68+0-'2 Der Rueckgabebestand'!$C$16*EP68</f>
        <v>-58.2406585563451</v>
      </c>
      <c r="ER68" s="26" t="n">
        <f aca="false">EM68+0/EP68-'2 Der Rueckgabebestand'!$C$16</f>
        <v>73.95</v>
      </c>
      <c r="ES68" s="26" t="n">
        <f aca="false">EQ68/($B$68+EQ68-'1 Der Fonds'!$B$6)</f>
        <v>-0.0767577483073005</v>
      </c>
      <c r="ET68" s="14" t="n">
        <f aca="false">IF(C68=1,$A$68,1000000)</f>
        <v>53</v>
      </c>
      <c r="EU68" s="14" t="n">
        <f aca="false">IF(D68=1,$A$68,1000000)</f>
        <v>53</v>
      </c>
      <c r="EV68" s="26" t="n">
        <f aca="false">IF(E68=1,$A$68,1000000)</f>
        <v>1000000</v>
      </c>
      <c r="EW68" s="26" t="n">
        <f aca="false">IF(F68=1,$A$68,1000000)</f>
        <v>1000000</v>
      </c>
      <c r="EX68" s="26" t="n">
        <f aca="false">IF(G68=1,$A$68,1000000)</f>
        <v>1000000</v>
      </c>
      <c r="EY68" s="26" t="n">
        <f aca="false">IF(H68=1,$A$68,1000000)</f>
        <v>1000000</v>
      </c>
      <c r="EZ68" s="26" t="n">
        <f aca="false">IF(I68=1,$A$68,1000000)</f>
        <v>1000000</v>
      </c>
      <c r="FA68" s="26" t="n">
        <f aca="false">IF(J68=1,$A$68,1000000)</f>
        <v>1000000</v>
      </c>
      <c r="FB68" s="26" t="n">
        <f aca="false">IF(K68=1,$A$68,1000000)</f>
        <v>1000000</v>
      </c>
      <c r="FC68" s="26" t="n">
        <f aca="false">IF(L68=1,$A$68,1000000)</f>
        <v>1000000</v>
      </c>
      <c r="FD68" s="26" t="n">
        <f aca="false">IF(M68=1,$A$68,1000000)</f>
        <v>1000000</v>
      </c>
      <c r="FE68" s="26" t="n">
        <f aca="false">IF(N68=1,$A$68,1000000)</f>
        <v>1000000</v>
      </c>
      <c r="FF68" s="14" t="n">
        <f aca="false">IF(O68=1,$A$68,1000000)</f>
        <v>53</v>
      </c>
      <c r="FG68" s="14" t="n">
        <f aca="false">IF(P68=1,$A$68,1000000)</f>
        <v>53</v>
      </c>
      <c r="FH68" s="26" t="n">
        <f aca="false">IF(Q68=1,$A$68,1000000)</f>
        <v>1000000</v>
      </c>
      <c r="FI68" s="26" t="n">
        <f aca="false">IF(R68=1,$A$68,1000000)</f>
        <v>1000000</v>
      </c>
      <c r="FJ68" s="26" t="n">
        <f aca="false">IF(S68=1,$A$68,1000000)</f>
        <v>1000000</v>
      </c>
      <c r="FK68" s="26" t="n">
        <f aca="false">IF(T68=1,$A$68,1000000)</f>
        <v>1000000</v>
      </c>
      <c r="FL68" s="26" t="n">
        <f aca="false">IF(U68=1,$A$68,1000000)</f>
        <v>1000000</v>
      </c>
      <c r="FM68" s="26" t="n">
        <f aca="false">IF(V68=1,$A$68,1000000)</f>
        <v>1000000</v>
      </c>
      <c r="FN68" s="26" t="n">
        <f aca="false">IF(W68=1,$A$68,1000000)</f>
        <v>1000000</v>
      </c>
      <c r="FO68" s="26" t="n">
        <f aca="false">IF(X68=1,$A$68,1000000)</f>
        <v>1000000</v>
      </c>
      <c r="FP68" s="26" t="n">
        <f aca="false">IF(Y68=1,$A$68,1000000)</f>
        <v>1000000</v>
      </c>
      <c r="FQ68" s="26" t="n">
        <f aca="false">IF(Z68=1,$A$68,1000000)</f>
        <v>1000000</v>
      </c>
    </row>
    <row r="69" customFormat="false" ht="15" hidden="false" customHeight="false" outlineLevel="0" collapsed="false">
      <c r="A69" s="14" t="n">
        <f aca="false">A68+$B$38</f>
        <v>53.5</v>
      </c>
      <c r="B69" s="14" t="n">
        <f aca="false">'1 Der Fonds'!$B$36-A69</f>
        <v>1066.5</v>
      </c>
      <c r="C69" s="26" t="n">
        <f aca="false">IF(AH69&gt;='1 Der Fonds'!$B$12,1,0)</f>
        <v>1</v>
      </c>
      <c r="D69" s="26" t="n">
        <f aca="false">IF(AND(C69=1,AM69&gt;='1 Der Fonds'!$B$12),1,0)</f>
        <v>1</v>
      </c>
      <c r="E69" s="26" t="n">
        <f aca="false">IF(AND(D69=1,AR69&gt;='1 Der Fonds'!$B$12),1,0)</f>
        <v>0</v>
      </c>
      <c r="F69" s="26" t="n">
        <f aca="false">IF(AND(E69=1,AW69&gt;='1 Der Fonds'!$B$12),1,0)</f>
        <v>0</v>
      </c>
      <c r="G69" s="26" t="n">
        <f aca="false">IF(AND(F69=1,BB69&gt;='1 Der Fonds'!$B$12),1,0)</f>
        <v>0</v>
      </c>
      <c r="H69" s="26" t="n">
        <f aca="false">IF(AND(G69=1,BG69&gt;='1 Der Fonds'!$B$12),1,0)</f>
        <v>0</v>
      </c>
      <c r="I69" s="26" t="n">
        <f aca="false">IF(AND(H69=1,BL69&gt;='1 Der Fonds'!$B$12),1,0)</f>
        <v>0</v>
      </c>
      <c r="J69" s="26" t="n">
        <f aca="false">IF(AND(I69=1,BQ69&gt;='1 Der Fonds'!$B$12),1,0)</f>
        <v>0</v>
      </c>
      <c r="K69" s="26" t="n">
        <f aca="false">IF(AND(J69=1,BV69&gt;='1 Der Fonds'!$B$12),1,0)</f>
        <v>0</v>
      </c>
      <c r="L69" s="26" t="n">
        <f aca="false">IF(AND(K69=1,CA69&gt;='1 Der Fonds'!$B$12),1,0)</f>
        <v>0</v>
      </c>
      <c r="M69" s="26" t="n">
        <f aca="false">IF(AND(L69=1,CF69&gt;='1 Der Fonds'!$B$12),1,0)</f>
        <v>0</v>
      </c>
      <c r="N69" s="26" t="n">
        <f aca="false">IF(AND(M69=1,CK69&gt;='1 Der Fonds'!$B$12),1,0)</f>
        <v>0</v>
      </c>
      <c r="O69" s="26" t="n">
        <f aca="false">IF(CP69&gt;='1 Der Fonds'!$B$12,1,0)</f>
        <v>1</v>
      </c>
      <c r="P69" s="26" t="n">
        <f aca="false">IF(AND(O69=1,CU69&gt;='1 Der Fonds'!$B$12),1,0)</f>
        <v>1</v>
      </c>
      <c r="Q69" s="26" t="n">
        <f aca="false">IF(AND(P69=1,CZ69&gt;='1 Der Fonds'!$B$12),1,0)</f>
        <v>0</v>
      </c>
      <c r="R69" s="26" t="n">
        <f aca="false">IF(AND(Q69=1,DE69&gt;='1 Der Fonds'!$B$12),1,0)</f>
        <v>0</v>
      </c>
      <c r="S69" s="26" t="n">
        <f aca="false">IF(AND(R69=1,DJ69&gt;='1 Der Fonds'!$B$12),1,0)</f>
        <v>0</v>
      </c>
      <c r="T69" s="26" t="n">
        <f aca="false">IF(AND(S69=1,DO69&gt;='1 Der Fonds'!$B$12),1,0)</f>
        <v>0</v>
      </c>
      <c r="U69" s="26" t="n">
        <f aca="false">IF(AND(T69=1,DT69&gt;='1 Der Fonds'!$B$12),1,0)</f>
        <v>0</v>
      </c>
      <c r="V69" s="26" t="n">
        <f aca="false">IF(AND(U69=1,DY69&gt;='1 Der Fonds'!$B$12),1,0)</f>
        <v>0</v>
      </c>
      <c r="W69" s="26" t="n">
        <f aca="false">IF(AND(V69=1,ED69&gt;='1 Der Fonds'!$B$12),1,0)</f>
        <v>0</v>
      </c>
      <c r="X69" s="26" t="n">
        <f aca="false">IF(AND(W69=1,EI69&gt;='1 Der Fonds'!$B$12),1,0)</f>
        <v>0</v>
      </c>
      <c r="Y69" s="26" t="n">
        <f aca="false">IF(AND(X69=1,EN69&gt;='1 Der Fonds'!$B$12),1,0)</f>
        <v>0</v>
      </c>
      <c r="Z69" s="26" t="n">
        <f aca="false">IF(AND(Y69=1,ES69&gt;='1 Der Fonds'!$B$12),1,0)</f>
        <v>0</v>
      </c>
      <c r="AD69" s="26" t="n">
        <f aca="false">$A$69+$B$69*'1 Der Fonds'!$B$19/12+$A$69*'1 Der Fonds'!$B$20/12-'1 Der Fonds'!$B$6*'1 Der Fonds'!$B$21/12-($B$69+$A$69-'1 Der Fonds'!$B$6)*'1 Der Fonds'!$B$22/12-$B$69*'1 Der Fonds'!$B$23/12</f>
        <v>55.2863333333333</v>
      </c>
      <c r="AE69" s="26" t="n">
        <f aca="false">($B$69+AD69-'1 Der Fonds'!$B$6)/'1 Der Fonds'!$B$8</f>
        <v>10.0205325670498</v>
      </c>
      <c r="AF69" s="26" t="n">
        <f aca="false">AD69+'1 Der Fonds'!$B$26-'2 Der Rueckgabebestand'!$C$5*AE69</f>
        <v>54.2781203065134</v>
      </c>
      <c r="AG69" s="26" t="n">
        <f aca="false">'1 Der Fonds'!$B$8+'1 Der Fonds'!$B$26/AE69-'2 Der Rueckgabebestand'!$C$5</f>
        <v>86.8993852851559</v>
      </c>
      <c r="AH69" s="26" t="n">
        <f aca="false">AF69/($B$69+AF69-'1 Der Fonds'!$B$6)</f>
        <v>0.06233289404126</v>
      </c>
      <c r="AI69" s="26" t="n">
        <f aca="false">AF69+$B$69*'1 Der Fonds'!$B$19/12+AF69*'1 Der Fonds'!$B$20/12-'1 Der Fonds'!$B$6*'1 Der Fonds'!$B$21/12-($B$69+AF69-'1 Der Fonds'!$B$6)*'1 Der Fonds'!$B$22/12-$B$69*'1 Der Fonds'!$B$23/12</f>
        <v>56.0651993384738</v>
      </c>
      <c r="AJ69" s="26" t="n">
        <f aca="false">($B$69+AI69-'1 Der Fonds'!$B$6)/AG69</f>
        <v>10.0410974884943</v>
      </c>
      <c r="AK69" s="26" t="n">
        <f aca="false">AI69+'1 Der Fonds'!$B$26-'2 Der Rueckgabebestand'!$C$6*AJ69</f>
        <v>54.0446505942267</v>
      </c>
      <c r="AL69" s="26" t="n">
        <f aca="false">AG69+'1 Der Fonds'!$B$26/AJ69-'2 Der Rueckgabebestand'!$C$6</f>
        <v>86.6981574067728</v>
      </c>
      <c r="AM69" s="26" t="n">
        <f aca="false">AK69/($B$69+AK69-'1 Der Fonds'!$B$6)</f>
        <v>0.0620814228854732</v>
      </c>
      <c r="AN69" s="26" t="n">
        <f aca="false">AK69+$B$69*'1 Der Fonds'!$B$19/12+AK69*'1 Der Fonds'!$B$20/12-'1 Der Fonds'!$B$6*'1 Der Fonds'!$B$21/12-($B$69+AK69-'1 Der Fonds'!$B$6)*'1 Der Fonds'!$B$22/12-$B$69*'1 Der Fonds'!$B$23/12</f>
        <v>55.8315058843795</v>
      </c>
      <c r="AO69" s="26" t="n">
        <f aca="false">($B$69+AN69-'1 Der Fonds'!$B$6)/AL69</f>
        <v>10.061707560768</v>
      </c>
      <c r="AP69" s="26" t="n">
        <f aca="false">AN69+'1 Der Fonds'!$B$26-'2 Der Rueckgabebestand'!$C$7*AO69</f>
        <v>36.6957492506899</v>
      </c>
      <c r="AQ69" s="26" t="n">
        <f aca="false">AL69+'1 Der Fonds'!$B$26/AO69-'2 Der Rueckgabebestand'!$C$7</f>
        <v>84.7963175333598</v>
      </c>
      <c r="AR69" s="26" t="n">
        <f aca="false">AP69/($B$69+AP69-'1 Der Fonds'!$B$6)</f>
        <v>0.0430097656755997</v>
      </c>
      <c r="AS69" s="26" t="n">
        <f aca="false">AP69+$B$69*'1 Der Fonds'!$B$19/12+AP69*'1 Der Fonds'!$B$20/12-'1 Der Fonds'!$B$6*'1 Der Fonds'!$B$21/12-($B$69+AP69-'1 Der Fonds'!$B$6)*'1 Der Fonds'!$B$22/12-$B$69*'1 Der Fonds'!$B$23/12</f>
        <v>38.4659785103885</v>
      </c>
      <c r="AT69" s="26" t="n">
        <f aca="false">($B$69+AS69-'1 Der Fonds'!$B$6)/AQ69</f>
        <v>10.0825838123694</v>
      </c>
      <c r="AU69" s="26" t="n">
        <f aca="false">AS69+'1 Der Fonds'!$B$26-'2 Der Rueckgabebestand'!$C$8*AT69</f>
        <v>10.2099686920434</v>
      </c>
      <c r="AV69" s="26" t="n">
        <f aca="false">AQ69+'1 Der Fonds'!$B$26/AT69-'2 Der Rueckgabebestand'!$C$8</f>
        <v>81.9938603116623</v>
      </c>
      <c r="AW69" s="26" t="n">
        <f aca="false">AU69/($B$69+AU69-'1 Der Fonds'!$B$6)</f>
        <v>0.0123501216614054</v>
      </c>
      <c r="AX69" s="26" t="n">
        <f aca="false">AU69+$B$69*'1 Der Fonds'!$B$19/12+AU69*'1 Der Fonds'!$B$20/12-'1 Der Fonds'!$B$6*'1 Der Fonds'!$B$21/12-($B$69+AU69-'1 Der Fonds'!$B$6)*'1 Der Fonds'!$B$22/12-$B$69*'1 Der Fonds'!$B$23/12</f>
        <v>11.9548157453732</v>
      </c>
      <c r="AY69" s="26" t="n">
        <f aca="false">($B$69+AX69-'1 Der Fonds'!$B$6)/AV69</f>
        <v>10.1038640283111</v>
      </c>
      <c r="AZ69" s="26" t="n">
        <f aca="false">AX69+'1 Der Fonds'!$B$26-'2 Der Rueckgabebestand'!$C$9*AY69</f>
        <v>-11.3152307282357</v>
      </c>
      <c r="BA69" s="26" t="n">
        <f aca="false">AV69+'1 Der Fonds'!$B$26/AY69-'2 Der Rueckgabebestand'!$C$9</f>
        <v>79.6907764213402</v>
      </c>
      <c r="BB69" s="26" t="n">
        <f aca="false">AZ69/($B$69+AZ69-'1 Der Fonds'!$B$6)</f>
        <v>-0.0140529617052613</v>
      </c>
      <c r="BC69" s="26" t="n">
        <f aca="false">AZ69+$B$69*'1 Der Fonds'!$B$19/12+AZ69*'1 Der Fonds'!$B$20/12-'1 Der Fonds'!$B$6*'1 Der Fonds'!$B$21/12-($B$69+AZ69-'1 Der Fonds'!$B$6)*'1 Der Fonds'!$B$22/12-$B$69*'1 Der Fonds'!$B$23/12</f>
        <v>-9.59101199101695</v>
      </c>
      <c r="BD69" s="26" t="n">
        <f aca="false">($B$69+BC69-'1 Der Fonds'!$B$6)/BA69</f>
        <v>10.1255003934546</v>
      </c>
      <c r="BE69" s="26" t="n">
        <f aca="false">BC69+'1 Der Fonds'!$B$26-'2 Der Rueckgabebestand'!$C$10*BD69</f>
        <v>-20.7667125418534</v>
      </c>
      <c r="BF69" s="26" t="n">
        <f aca="false">BA69+'1 Der Fonds'!$B$26/BD69-'2 Der Rueckgabebestand'!$C$10</f>
        <v>78.5870580749303</v>
      </c>
      <c r="BG69" s="26" t="n">
        <f aca="false">BE69/($B$69+BE69-'1 Der Fonds'!$B$6)</f>
        <v>-0.02609757926326</v>
      </c>
      <c r="BH69" s="26" t="n">
        <f aca="false">BE69+$B$69*'1 Der Fonds'!$B$19/12+BE69*'1 Der Fonds'!$B$20/12-'1 Der Fonds'!$B$6*'1 Der Fonds'!$B$21/12-($B$69+BE69-'1 Der Fonds'!$B$6)*'1 Der Fonds'!$B$22/12-$B$69*'1 Der Fonds'!$B$23/12</f>
        <v>-19.051551474706</v>
      </c>
      <c r="BI69" s="26" t="n">
        <f aca="false">($B$69+BH69-'1 Der Fonds'!$B$6)/BF69</f>
        <v>10.1473253746813</v>
      </c>
      <c r="BJ69" s="26" t="n">
        <f aca="false">BH69+'1 Der Fonds'!$B$26-'2 Der Rueckgabebestand'!$C$11*BI69</f>
        <v>-22.1399466995148</v>
      </c>
      <c r="BK69" s="26" t="n">
        <f aca="false">BF69+'1 Der Fonds'!$B$26/BI69-'2 Der Rueckgabebestand'!$C$11</f>
        <v>78.2827024826168</v>
      </c>
      <c r="BL69" s="26" t="n">
        <f aca="false">BJ69/($B$69+BJ69-'1 Der Fonds'!$B$6)</f>
        <v>-0.0278714250641451</v>
      </c>
      <c r="BM69" s="26" t="n">
        <f aca="false">BJ69+$B$69*'1 Der Fonds'!$B$19/12+BJ69*'1 Der Fonds'!$B$20/12-'1 Der Fonds'!$B$6*'1 Der Fonds'!$B$21/12-($B$69+BJ69-'1 Der Fonds'!$B$6)*'1 Der Fonds'!$B$22/12-$B$69*'1 Der Fonds'!$B$23/12</f>
        <v>-20.4261016484352</v>
      </c>
      <c r="BN69" s="26" t="n">
        <f aca="false">($B$69+BM69-'1 Der Fonds'!$B$6)/BK69</f>
        <v>10.1692183982578</v>
      </c>
      <c r="BO69" s="26" t="n">
        <f aca="false">BM69+'1 Der Fonds'!$B$26-'2 Der Rueckgabebestand'!$C$12*BN69</f>
        <v>-22.510710847564</v>
      </c>
      <c r="BP69" s="26" t="n">
        <f aca="false">BK69+'1 Der Fonds'!$B$26/BN69-'2 Der Rueckgabebestand'!$C$12</f>
        <v>78.0777104057934</v>
      </c>
      <c r="BQ69" s="26" t="n">
        <f aca="false">BO69/($B$69+BO69-'1 Der Fonds'!$B$6)</f>
        <v>-0.0283514036714446</v>
      </c>
      <c r="BR69" s="26" t="n">
        <f aca="false">BO69+$B$69*'1 Der Fonds'!$B$19/12+BO69*'1 Der Fonds'!$B$20/12-'1 Der Fonds'!$B$6*'1 Der Fonds'!$B$21/12-($B$69+BO69-'1 Der Fonds'!$B$6)*'1 Der Fonds'!$B$22/12-$B$69*'1 Der Fonds'!$B$23/12</f>
        <v>-20.7972211121263</v>
      </c>
      <c r="BS69" s="26" t="n">
        <f aca="false">($B$69+BR69-'1 Der Fonds'!$B$6)/BP69</f>
        <v>10.1911643509059</v>
      </c>
      <c r="BT69" s="26" t="n">
        <f aca="false">BR69+'1 Der Fonds'!$B$26-'2 Der Rueckgabebestand'!$C$13*BS69</f>
        <v>-22.3832450700339</v>
      </c>
      <c r="BU69" s="26" t="n">
        <f aca="false">BP69+'1 Der Fonds'!$B$26/BS69-'2 Der Rueckgabebestand'!$C$13</f>
        <v>77.9220830502434</v>
      </c>
      <c r="BV69" s="26" t="n">
        <f aca="false">BT69/($B$69+BT69-'1 Der Fonds'!$B$6)</f>
        <v>-0.0281863402718507</v>
      </c>
      <c r="BW69" s="26" t="n">
        <f aca="false">BT69+$B$69*'1 Der Fonds'!$B$19/12+BT69*'1 Der Fonds'!$B$20/12-'1 Der Fonds'!$B$6*'1 Der Fonds'!$B$21/12-($B$69+BT69-'1 Der Fonds'!$B$6)*'1 Der Fonds'!$B$22/12-$B$69*'1 Der Fonds'!$B$23/12</f>
        <v>-20.6696331798927</v>
      </c>
      <c r="BX69" s="26" t="n">
        <f aca="false">($B$69+BW69-'1 Der Fonds'!$B$6)/BU69</f>
        <v>10.2131557020487</v>
      </c>
      <c r="BY69" s="26" t="n">
        <f aca="false">BW69+'1 Der Fonds'!$B$26-'2 Der Rueckgabebestand'!$C$14*BX69</f>
        <v>-21.7548954607122</v>
      </c>
      <c r="BZ69" s="26" t="n">
        <f aca="false">BU69+'1 Der Fonds'!$B$26/BX69-'2 Der Rueckgabebestand'!$C$14</f>
        <v>77.815821840439</v>
      </c>
      <c r="CA69" s="26" t="n">
        <f aca="false">BY69/($B$69+BY69-'1 Der Fonds'!$B$6)</f>
        <v>-0.0273734249339271</v>
      </c>
      <c r="CB69" s="26" t="n">
        <f aca="false">BY69+$B$69*'1 Der Fonds'!$B$19/12+BY69*'1 Der Fonds'!$B$20/12-'1 Der Fonds'!$B$6*'1 Der Fonds'!$B$21/12-($B$69+BY69-'1 Der Fonds'!$B$6)*'1 Der Fonds'!$B$22/12-$B$69*'1 Der Fonds'!$B$23/12</f>
        <v>-20.0406814021954</v>
      </c>
      <c r="CC69" s="26" t="n">
        <f aca="false">($B$69+CB69-'1 Der Fonds'!$B$6)/BZ69</f>
        <v>10.2351848218084</v>
      </c>
      <c r="CD69" s="26" t="n">
        <f aca="false">CB69+'1 Der Fonds'!$B$26-'2 Der Rueckgabebestand'!$C$15*CC69</f>
        <v>-21.1347553309187</v>
      </c>
      <c r="CE69" s="26" t="n">
        <f aca="false">BZ69+'1 Der Fonds'!$B$26/CC69-'2 Der Rueckgabebestand'!$C$15</f>
        <v>77.7089284186034</v>
      </c>
      <c r="CF69" s="26" t="n">
        <f aca="false">CD69/($B$69+CD69-'1 Der Fonds'!$B$6)</f>
        <v>-0.0265723898203674</v>
      </c>
      <c r="CG69" s="26" t="n">
        <f aca="false">CD69+$B$69*'1 Der Fonds'!$B$19/12+CD69*'1 Der Fonds'!$B$20/12-'1 Der Fonds'!$B$6*'1 Der Fonds'!$B$21/12-($B$69+CD69-'1 Der Fonds'!$B$6)*'1 Der Fonds'!$B$22/12-$B$69*'1 Der Fonds'!$B$23/12</f>
        <v>-19.4199469714442</v>
      </c>
      <c r="CH69" s="26" t="n">
        <f aca="false">($B$69+CG69-'1 Der Fonds'!$B$6)/CE69</f>
        <v>10.2572518917625</v>
      </c>
      <c r="CI69" s="26" t="n">
        <f aca="false">CG69+'1 Der Fonds'!$B$26-'2 Der Rueckgabebestand'!$C$16*CH69</f>
        <v>-21.5485729173254</v>
      </c>
      <c r="CJ69" s="26" t="n">
        <f aca="false">CE69+'1 Der Fonds'!$B$26/CH69-'2 Der Rueckgabebestand'!$C$16</f>
        <v>77.5014044181847</v>
      </c>
      <c r="CK69" s="26" t="n">
        <f aca="false">CI69/($B$69+CI69-'1 Der Fonds'!$B$6)</f>
        <v>-0.0271067793367008</v>
      </c>
      <c r="CL69" s="26" t="n">
        <f aca="false">$A$69+$B$69*'1 Der Fonds'!$B$19/12+$A$69*'1 Der Fonds'!$B$20/12-'1 Der Fonds'!$B$6*'1 Der Fonds'!$B$21/12-($B$69+$A$69-'1 Der Fonds'!$B$6)*'1 Der Fonds'!$B$22/12-$B$69*'1 Der Fonds'!$B$23/12</f>
        <v>55.2863333333333</v>
      </c>
      <c r="CM69" s="26" t="n">
        <f aca="false">($B$69+CL69-'1 Der Fonds'!$B$6)/'1 Der Fonds'!$B$8</f>
        <v>10.0205325670498</v>
      </c>
      <c r="CN69" s="26" t="n">
        <f aca="false">CL69+0-'2 Der Rueckgabebestand'!$C$5*CM69</f>
        <v>51.2781203065134</v>
      </c>
      <c r="CO69" s="26" t="n">
        <f aca="false">'1 Der Fonds'!$B$8+0/CM69-'2 Der Rueckgabebestand'!$C$5</f>
        <v>86.6</v>
      </c>
      <c r="CP69" s="26" t="n">
        <f aca="false">CN69/($B$69+CN69-'1 Der Fonds'!$B$6)</f>
        <v>0.0590912804858472</v>
      </c>
      <c r="CQ69" s="26" t="n">
        <f aca="false">CN69+$B$69*'1 Der Fonds'!$B$19/12+CN69*'1 Der Fonds'!$B$20/12-'1 Der Fonds'!$B$6*'1 Der Fonds'!$B$21/12-($B$69+CN69-'1 Der Fonds'!$B$6)*'1 Der Fonds'!$B$22/12-$B$69*'1 Der Fonds'!$B$23/12</f>
        <v>53.0623243384738</v>
      </c>
      <c r="CR69" s="26" t="n">
        <f aca="false">($B$69+CQ69-'1 Der Fonds'!$B$6)/CO69</f>
        <v>10.0411353849708</v>
      </c>
      <c r="CS69" s="26" t="n">
        <f aca="false">CQ69+0-'2 Der Rueckgabebestand'!$C$6*CR69</f>
        <v>48.0417566459884</v>
      </c>
      <c r="CT69" s="26" t="n">
        <f aca="false">CO69+0/CR69-'2 Der Rueckgabebestand'!$C$6</f>
        <v>86.1</v>
      </c>
      <c r="CU69" s="26" t="n">
        <f aca="false">CS69/($B$69+CS69-'1 Der Fonds'!$B$6)</f>
        <v>0.0555690413755926</v>
      </c>
      <c r="CV69" s="26" t="n">
        <f aca="false">CS69+$B$69*'1 Der Fonds'!$B$19/12+CS69*'1 Der Fonds'!$B$20/12-'1 Der Fonds'!$B$6*'1 Der Fonds'!$B$21/12-($B$69+CS69-'1 Der Fonds'!$B$6)*'1 Der Fonds'!$B$22/12-$B$69*'1 Der Fonds'!$B$23/12</f>
        <v>49.8228591627741</v>
      </c>
      <c r="CW69" s="26" t="n">
        <f aca="false">($B$69+CV69-'1 Der Fonds'!$B$6)/CT69</f>
        <v>10.0618218253516</v>
      </c>
      <c r="CX69" s="26" t="n">
        <f aca="false">CV69+0-'2 Der Rueckgabebestand'!$C$7*CW69</f>
        <v>27.6868511470006</v>
      </c>
      <c r="CY69" s="26" t="n">
        <f aca="false">CT69+0/CW69-'2 Der Rueckgabebestand'!$C$7</f>
        <v>83.9</v>
      </c>
      <c r="CZ69" s="26" t="n">
        <f aca="false">CX69/($B$69+CX69-'1 Der Fonds'!$B$6)</f>
        <v>0.0327970651395273</v>
      </c>
      <c r="DA69" s="26" t="n">
        <f aca="false">CX69+$B$69*'1 Der Fonds'!$B$19/12+CX69*'1 Der Fonds'!$B$20/12-'1 Der Fonds'!$B$6*'1 Der Fonds'!$B$21/12-($B$69+CX69-'1 Der Fonds'!$B$6)*'1 Der Fonds'!$B$22/12-$B$69*'1 Der Fonds'!$B$23/12</f>
        <v>29.4484468793498</v>
      </c>
      <c r="DB69" s="26" t="n">
        <f aca="false">($B$69+DA69-'1 Der Fonds'!$B$6)/CY69</f>
        <v>10.0828181988004</v>
      </c>
      <c r="DC69" s="26" t="n">
        <f aca="false">DA69+0-'2 Der Rueckgabebestand'!$C$8*DB69</f>
        <v>-1.80828953693131</v>
      </c>
      <c r="DD69" s="26" t="n">
        <f aca="false">CY69+0/DB69-'2 Der Rueckgabebestand'!$C$8</f>
        <v>80.8</v>
      </c>
      <c r="DE69" s="26" t="n">
        <f aca="false">DC69/($B$69+DC69-'1 Der Fonds'!$B$6)</f>
        <v>-0.00221959977462332</v>
      </c>
      <c r="DF69" s="26" t="n">
        <f aca="false">DC69+$B$69*'1 Der Fonds'!$B$19/12+DC69*'1 Der Fonds'!$B$20/12-'1 Der Fonds'!$B$6*'1 Der Fonds'!$B$21/12-($B$69+DC69-'1 Der Fonds'!$B$6)*'1 Der Fonds'!$B$22/12-$B$69*'1 Der Fonds'!$B$23/12</f>
        <v>-0.0749599810708717</v>
      </c>
      <c r="DG69" s="26" t="n">
        <f aca="false">($B$69+DF69-'1 Der Fonds'!$B$6)/DD69</f>
        <v>10.104270297264</v>
      </c>
      <c r="DH69" s="26" t="n">
        <f aca="false">DF69+0-'2 Der Rueckgabebestand'!$C$9*DG69</f>
        <v>-26.3460627539572</v>
      </c>
      <c r="DI69" s="26" t="n">
        <f aca="false">DD69+0/DG69-'2 Der Rueckgabebestand'!$C$9</f>
        <v>78.2</v>
      </c>
      <c r="DJ69" s="26" t="n">
        <f aca="false">DH69/($B$69+DH69-'1 Der Fonds'!$B$6)</f>
        <v>-0.0333429494077854</v>
      </c>
      <c r="DK69" s="26" t="n">
        <f aca="false">DH69+$B$69*'1 Der Fonds'!$B$19/12+DH69*'1 Der Fonds'!$B$20/12-'1 Der Fonds'!$B$6*'1 Der Fonds'!$B$21/12-($B$69+DH69-'1 Der Fonds'!$B$6)*'1 Der Fonds'!$B$22/12-$B$69*'1 Der Fonds'!$B$23/12</f>
        <v>-24.6362485640964</v>
      </c>
      <c r="DL69" s="26" t="n">
        <f aca="false">($B$69+DK69-'1 Der Fonds'!$B$6)/DI69</f>
        <v>10.1261349288479</v>
      </c>
      <c r="DM69" s="26" t="n">
        <f aca="false">DK69+0-'2 Der Rueckgabebestand'!$C$10*DL69</f>
        <v>-38.8128374644834</v>
      </c>
      <c r="DN69" s="26" t="n">
        <f aca="false">DI69+0/DL69-'2 Der Rueckgabebestand'!$C$10</f>
        <v>76.8</v>
      </c>
      <c r="DO69" s="26" t="n">
        <f aca="false">DM69/($B$69+DM69-'1 Der Fonds'!$B$6)</f>
        <v>-0.0499080341482567</v>
      </c>
      <c r="DP69" s="26" t="n">
        <f aca="false">DM69+$B$69*'1 Der Fonds'!$B$19/12+DM69*'1 Der Fonds'!$B$20/12-'1 Der Fonds'!$B$6*'1 Der Fonds'!$B$21/12-($B$69+DM69-'1 Der Fonds'!$B$6)*'1 Der Fonds'!$B$22/12-$B$69*'1 Der Fonds'!$B$23/12</f>
        <v>-37.1149706003869</v>
      </c>
      <c r="DQ69" s="26" t="n">
        <f aca="false">($B$69+DP69-'1 Der Fonds'!$B$6)/DN69</f>
        <v>10.1482425703075</v>
      </c>
      <c r="DR69" s="26" t="n">
        <f aca="false">DP69+0-'2 Der Rueckgabebestand'!$C$11*DQ69</f>
        <v>-43.2039161425714</v>
      </c>
      <c r="DS69" s="26" t="n">
        <f aca="false">DN69+0/DQ69-'2 Der Rueckgabebestand'!$C$11</f>
        <v>76.2</v>
      </c>
      <c r="DT69" s="26" t="n">
        <f aca="false">DR69/($B$69+DR69-'1 Der Fonds'!$B$6)</f>
        <v>-0.0558698240485811</v>
      </c>
      <c r="DU69" s="26" t="n">
        <f aca="false">DR69+$B$69*'1 Der Fonds'!$B$19/12+DR69*'1 Der Fonds'!$B$20/12-'1 Der Fonds'!$B$6*'1 Der Fonds'!$B$21/12-($B$69+DR69-'1 Der Fonds'!$B$6)*'1 Der Fonds'!$B$22/12-$B$69*'1 Der Fonds'!$B$23/12</f>
        <v>-41.5102573955413</v>
      </c>
      <c r="DV69" s="26" t="n">
        <f aca="false">($B$69+DU69-'1 Der Fonds'!$B$6)/DS69</f>
        <v>10.1704690630506</v>
      </c>
      <c r="DW69" s="26" t="n">
        <f aca="false">DU69+0-'2 Der Rueckgabebestand'!$C$12*DV69</f>
        <v>-46.5954919270667</v>
      </c>
      <c r="DX69" s="26" t="n">
        <f aca="false">DS69+0/DV69-'2 Der Rueckgabebestand'!$C$12</f>
        <v>75.7</v>
      </c>
      <c r="DY69" s="26" t="n">
        <f aca="false">DW69/($B$69+DW69-'1 Der Fonds'!$B$6)</f>
        <v>-0.0605211314370595</v>
      </c>
      <c r="DZ69" s="26" t="n">
        <f aca="false">DW69+$B$69*'1 Der Fonds'!$B$19/12+DW69*'1 Der Fonds'!$B$20/12-'1 Der Fonds'!$B$6*'1 Der Fonds'!$B$21/12-($B$69+DW69-'1 Der Fonds'!$B$6)*'1 Der Fonds'!$B$22/12-$B$69*'1 Der Fonds'!$B$23/12</f>
        <v>-44.9050834401634</v>
      </c>
      <c r="EA69" s="26" t="n">
        <f aca="false">($B$69+DZ69-'1 Der Fonds'!$B$6)/DX69</f>
        <v>10.1927994261537</v>
      </c>
      <c r="EB69" s="26" t="n">
        <f aca="false">DZ69+0-'2 Der Rueckgabebestand'!$C$13*EA69</f>
        <v>-49.4918431819326</v>
      </c>
      <c r="EC69" s="26" t="n">
        <f aca="false">DX69+0/EA69-'2 Der Rueckgabebestand'!$C$13</f>
        <v>75.25</v>
      </c>
      <c r="ED69" s="26" t="n">
        <f aca="false">EB69/($B$69+EB69-'1 Der Fonds'!$B$6)</f>
        <v>-0.0645258368401836</v>
      </c>
      <c r="EE69" s="26" t="n">
        <f aca="false">EB69+$B$69*'1 Der Fonds'!$B$19/12+EB69*'1 Der Fonds'!$B$20/12-'1 Der Fonds'!$B$6*'1 Der Fonds'!$B$21/12-($B$69+EB69-'1 Der Fonds'!$B$6)*'1 Der Fonds'!$B$22/12-$B$69*'1 Der Fonds'!$B$23/12</f>
        <v>-47.804210364982</v>
      </c>
      <c r="EF69" s="26" t="n">
        <f aca="false">($B$69+EE69-'1 Der Fonds'!$B$6)/EC69</f>
        <v>10.2152264403325</v>
      </c>
      <c r="EG69" s="26" t="n">
        <f aca="false">EE69+0-'2 Der Rueckgabebestand'!$C$14*EF69</f>
        <v>-51.8903009411149</v>
      </c>
      <c r="EH69" s="26" t="n">
        <f aca="false">EC69+0/EF69-'2 Der Rueckgabebestand'!$C$14</f>
        <v>74.85</v>
      </c>
      <c r="EI69" s="26" t="n">
        <f aca="false">EG69/($B$69+EG69-'1 Der Fonds'!$B$6)</f>
        <v>-0.0678650833294213</v>
      </c>
      <c r="EJ69" s="26" t="n">
        <f aca="false">EG69+$B$69*'1 Der Fonds'!$B$19/12+EG69*'1 Der Fonds'!$B$20/12-'1 Der Fonds'!$B$6*'1 Der Fonds'!$B$21/12-($B$69+EG69-'1 Der Fonds'!$B$6)*'1 Der Fonds'!$B$22/12-$B$69*'1 Der Fonds'!$B$23/12</f>
        <v>-50.2049666461835</v>
      </c>
      <c r="EK69" s="26" t="n">
        <f aca="false">($B$69+EJ69-'1 Der Fonds'!$B$6)/EH69</f>
        <v>10.2377425965774</v>
      </c>
      <c r="EL69" s="26" t="n">
        <f aca="false">EJ69+0-'2 Der Rueckgabebestand'!$C$15*EK69</f>
        <v>-54.3000636848145</v>
      </c>
      <c r="EM69" s="26" t="n">
        <f aca="false">EH69+0/EK69-'2 Der Rueckgabebestand'!$C$15</f>
        <v>74.45</v>
      </c>
      <c r="EN69" s="26" t="n">
        <f aca="false">EL69/($B$69+EL69-'1 Der Fonds'!$B$6)</f>
        <v>-0.0712412335631057</v>
      </c>
      <c r="EO69" s="26" t="n">
        <f aca="false">EL69+$B$69*'1 Der Fonds'!$B$19/12+EL69*'1 Der Fonds'!$B$20/12-'1 Der Fonds'!$B$6*'1 Der Fonds'!$B$21/12-($B$69+EL69-'1 Der Fonds'!$B$6)*'1 Der Fonds'!$B$22/12-$B$69*'1 Der Fonds'!$B$23/12</f>
        <v>-52.6170387458457</v>
      </c>
      <c r="EP69" s="26" t="n">
        <f aca="false">($B$69+EO69-'1 Der Fonds'!$B$6)/EM69</f>
        <v>10.2603487072418</v>
      </c>
      <c r="EQ69" s="26" t="n">
        <f aca="false">EO69+0-'2 Der Rueckgabebestand'!$C$16*EP69</f>
        <v>-57.7472130994666</v>
      </c>
      <c r="ER69" s="26" t="n">
        <f aca="false">EM69+0/EP69-'2 Der Rueckgabebestand'!$C$16</f>
        <v>73.95</v>
      </c>
      <c r="ES69" s="26" t="n">
        <f aca="false">EQ69/($B$69+EQ69-'1 Der Fonds'!$B$6)</f>
        <v>-0.0761080737974764</v>
      </c>
      <c r="ET69" s="14" t="n">
        <f aca="false">IF(C69=1,$A$69,1000000)</f>
        <v>53.5</v>
      </c>
      <c r="EU69" s="14" t="n">
        <f aca="false">IF(D69=1,$A$69,1000000)</f>
        <v>53.5</v>
      </c>
      <c r="EV69" s="26" t="n">
        <f aca="false">IF(E69=1,$A$69,1000000)</f>
        <v>1000000</v>
      </c>
      <c r="EW69" s="26" t="n">
        <f aca="false">IF(F69=1,$A$69,1000000)</f>
        <v>1000000</v>
      </c>
      <c r="EX69" s="26" t="n">
        <f aca="false">IF(G69=1,$A$69,1000000)</f>
        <v>1000000</v>
      </c>
      <c r="EY69" s="26" t="n">
        <f aca="false">IF(H69=1,$A$69,1000000)</f>
        <v>1000000</v>
      </c>
      <c r="EZ69" s="26" t="n">
        <f aca="false">IF(I69=1,$A$69,1000000)</f>
        <v>1000000</v>
      </c>
      <c r="FA69" s="26" t="n">
        <f aca="false">IF(J69=1,$A$69,1000000)</f>
        <v>1000000</v>
      </c>
      <c r="FB69" s="26" t="n">
        <f aca="false">IF(K69=1,$A$69,1000000)</f>
        <v>1000000</v>
      </c>
      <c r="FC69" s="26" t="n">
        <f aca="false">IF(L69=1,$A$69,1000000)</f>
        <v>1000000</v>
      </c>
      <c r="FD69" s="26" t="n">
        <f aca="false">IF(M69=1,$A$69,1000000)</f>
        <v>1000000</v>
      </c>
      <c r="FE69" s="26" t="n">
        <f aca="false">IF(N69=1,$A$69,1000000)</f>
        <v>1000000</v>
      </c>
      <c r="FF69" s="14" t="n">
        <f aca="false">IF(O69=1,$A$69,1000000)</f>
        <v>53.5</v>
      </c>
      <c r="FG69" s="14" t="n">
        <f aca="false">IF(P69=1,$A$69,1000000)</f>
        <v>53.5</v>
      </c>
      <c r="FH69" s="26" t="n">
        <f aca="false">IF(Q69=1,$A$69,1000000)</f>
        <v>1000000</v>
      </c>
      <c r="FI69" s="26" t="n">
        <f aca="false">IF(R69=1,$A$69,1000000)</f>
        <v>1000000</v>
      </c>
      <c r="FJ69" s="26" t="n">
        <f aca="false">IF(S69=1,$A$69,1000000)</f>
        <v>1000000</v>
      </c>
      <c r="FK69" s="26" t="n">
        <f aca="false">IF(T69=1,$A$69,1000000)</f>
        <v>1000000</v>
      </c>
      <c r="FL69" s="26" t="n">
        <f aca="false">IF(U69=1,$A$69,1000000)</f>
        <v>1000000</v>
      </c>
      <c r="FM69" s="26" t="n">
        <f aca="false">IF(V69=1,$A$69,1000000)</f>
        <v>1000000</v>
      </c>
      <c r="FN69" s="26" t="n">
        <f aca="false">IF(W69=1,$A$69,1000000)</f>
        <v>1000000</v>
      </c>
      <c r="FO69" s="26" t="n">
        <f aca="false">IF(X69=1,$A$69,1000000)</f>
        <v>1000000</v>
      </c>
      <c r="FP69" s="26" t="n">
        <f aca="false">IF(Y69=1,$A$69,1000000)</f>
        <v>1000000</v>
      </c>
      <c r="FQ69" s="26" t="n">
        <f aca="false">IF(Z69=1,$A$69,1000000)</f>
        <v>1000000</v>
      </c>
    </row>
    <row r="70" customFormat="false" ht="15" hidden="false" customHeight="false" outlineLevel="0" collapsed="false">
      <c r="A70" s="14" t="n">
        <f aca="false">A69+$B$38</f>
        <v>54</v>
      </c>
      <c r="B70" s="14" t="n">
        <f aca="false">'1 Der Fonds'!$B$36-A70</f>
        <v>1066</v>
      </c>
      <c r="C70" s="26" t="n">
        <f aca="false">IF(AH70&gt;='1 Der Fonds'!$B$12,1,0)</f>
        <v>1</v>
      </c>
      <c r="D70" s="26" t="n">
        <f aca="false">IF(AND(C70=1,AM70&gt;='1 Der Fonds'!$B$12),1,0)</f>
        <v>1</v>
      </c>
      <c r="E70" s="26" t="n">
        <f aca="false">IF(AND(D70=1,AR70&gt;='1 Der Fonds'!$B$12),1,0)</f>
        <v>0</v>
      </c>
      <c r="F70" s="26" t="n">
        <f aca="false">IF(AND(E70=1,AW70&gt;='1 Der Fonds'!$B$12),1,0)</f>
        <v>0</v>
      </c>
      <c r="G70" s="26" t="n">
        <f aca="false">IF(AND(F70=1,BB70&gt;='1 Der Fonds'!$B$12),1,0)</f>
        <v>0</v>
      </c>
      <c r="H70" s="26" t="n">
        <f aca="false">IF(AND(G70=1,BG70&gt;='1 Der Fonds'!$B$12),1,0)</f>
        <v>0</v>
      </c>
      <c r="I70" s="26" t="n">
        <f aca="false">IF(AND(H70=1,BL70&gt;='1 Der Fonds'!$B$12),1,0)</f>
        <v>0</v>
      </c>
      <c r="J70" s="26" t="n">
        <f aca="false">IF(AND(I70=1,BQ70&gt;='1 Der Fonds'!$B$12),1,0)</f>
        <v>0</v>
      </c>
      <c r="K70" s="26" t="n">
        <f aca="false">IF(AND(J70=1,BV70&gt;='1 Der Fonds'!$B$12),1,0)</f>
        <v>0</v>
      </c>
      <c r="L70" s="26" t="n">
        <f aca="false">IF(AND(K70=1,CA70&gt;='1 Der Fonds'!$B$12),1,0)</f>
        <v>0</v>
      </c>
      <c r="M70" s="26" t="n">
        <f aca="false">IF(AND(L70=1,CF70&gt;='1 Der Fonds'!$B$12),1,0)</f>
        <v>0</v>
      </c>
      <c r="N70" s="26" t="n">
        <f aca="false">IF(AND(M70=1,CK70&gt;='1 Der Fonds'!$B$12),1,0)</f>
        <v>0</v>
      </c>
      <c r="O70" s="26" t="n">
        <f aca="false">IF(CP70&gt;='1 Der Fonds'!$B$12,1,0)</f>
        <v>1</v>
      </c>
      <c r="P70" s="26" t="n">
        <f aca="false">IF(AND(O70=1,CU70&gt;='1 Der Fonds'!$B$12),1,0)</f>
        <v>1</v>
      </c>
      <c r="Q70" s="26" t="n">
        <f aca="false">IF(AND(P70=1,CZ70&gt;='1 Der Fonds'!$B$12),1,0)</f>
        <v>0</v>
      </c>
      <c r="R70" s="26" t="n">
        <f aca="false">IF(AND(Q70=1,DE70&gt;='1 Der Fonds'!$B$12),1,0)</f>
        <v>0</v>
      </c>
      <c r="S70" s="26" t="n">
        <f aca="false">IF(AND(R70=1,DJ70&gt;='1 Der Fonds'!$B$12),1,0)</f>
        <v>0</v>
      </c>
      <c r="T70" s="26" t="n">
        <f aca="false">IF(AND(S70=1,DO70&gt;='1 Der Fonds'!$B$12),1,0)</f>
        <v>0</v>
      </c>
      <c r="U70" s="26" t="n">
        <f aca="false">IF(AND(T70=1,DT70&gt;='1 Der Fonds'!$B$12),1,0)</f>
        <v>0</v>
      </c>
      <c r="V70" s="26" t="n">
        <f aca="false">IF(AND(U70=1,DY70&gt;='1 Der Fonds'!$B$12),1,0)</f>
        <v>0</v>
      </c>
      <c r="W70" s="26" t="n">
        <f aca="false">IF(AND(V70=1,ED70&gt;='1 Der Fonds'!$B$12),1,0)</f>
        <v>0</v>
      </c>
      <c r="X70" s="26" t="n">
        <f aca="false">IF(AND(W70=1,EI70&gt;='1 Der Fonds'!$B$12),1,0)</f>
        <v>0</v>
      </c>
      <c r="Y70" s="26" t="n">
        <f aca="false">IF(AND(X70=1,EN70&gt;='1 Der Fonds'!$B$12),1,0)</f>
        <v>0</v>
      </c>
      <c r="Z70" s="26" t="n">
        <f aca="false">IF(AND(Y70=1,ES70&gt;='1 Der Fonds'!$B$12),1,0)</f>
        <v>0</v>
      </c>
      <c r="AD70" s="26" t="n">
        <f aca="false">$A$70+$B$70*'1 Der Fonds'!$B$19/12+$A$70*'1 Der Fonds'!$B$20/12-'1 Der Fonds'!$B$6*'1 Der Fonds'!$B$21/12-($B$70+$A$70-'1 Der Fonds'!$B$6)*'1 Der Fonds'!$B$22/12-$B$70*'1 Der Fonds'!$B$23/12</f>
        <v>55.78575</v>
      </c>
      <c r="AE70" s="26" t="n">
        <f aca="false">($B$70+AD70-'1 Der Fonds'!$B$6)/'1 Der Fonds'!$B$8</f>
        <v>10.020525862069</v>
      </c>
      <c r="AF70" s="26" t="n">
        <f aca="false">AD70+'1 Der Fonds'!$B$26-'2 Der Rueckgabebestand'!$C$5*AE70</f>
        <v>54.7775396551724</v>
      </c>
      <c r="AG70" s="26" t="n">
        <f aca="false">'1 Der Fonds'!$B$8+'1 Der Fonds'!$B$26/AE70-'2 Der Rueckgabebestand'!$C$5</f>
        <v>86.8993854854819</v>
      </c>
      <c r="AH70" s="26" t="n">
        <f aca="false">AF70/($B$70+AF70-'1 Der Fonds'!$B$6)</f>
        <v>0.0629064682546409</v>
      </c>
      <c r="AI70" s="26" t="n">
        <f aca="false">AF70+$B$70*'1 Der Fonds'!$B$19/12+AF70*'1 Der Fonds'!$B$20/12-'1 Der Fonds'!$B$6*'1 Der Fonds'!$B$21/12-($B$70+AF70-'1 Der Fonds'!$B$6)*'1 Der Fonds'!$B$22/12-$B$70*'1 Der Fonds'!$B$23/12</f>
        <v>56.564034797342</v>
      </c>
      <c r="AJ70" s="26" t="n">
        <f aca="false">($B$70+AI70-'1 Der Fonds'!$B$6)/AG70</f>
        <v>10.0410840643185</v>
      </c>
      <c r="AK70" s="26" t="n">
        <f aca="false">AI70+'1 Der Fonds'!$B$26-'2 Der Rueckgabebestand'!$C$6*AJ70</f>
        <v>54.5434927651827</v>
      </c>
      <c r="AL70" s="26" t="n">
        <f aca="false">AG70+'1 Der Fonds'!$B$26/AJ70-'2 Der Rueckgabebestand'!$C$6</f>
        <v>86.6981580065348</v>
      </c>
      <c r="AM70" s="26" t="n">
        <f aca="false">AK70/($B$70+AK70-'1 Der Fonds'!$B$6)</f>
        <v>0.0626545292894345</v>
      </c>
      <c r="AN70" s="26" t="n">
        <f aca="false">AK70+$B$70*'1 Der Fonds'!$B$19/12+AK70*'1 Der Fonds'!$B$20/12-'1 Der Fonds'!$B$6*'1 Der Fonds'!$B$21/12-($B$70+AK70-'1 Der Fonds'!$B$6)*'1 Der Fonds'!$B$22/12-$B$70*'1 Der Fonds'!$B$23/12</f>
        <v>56.329763612416</v>
      </c>
      <c r="AO70" s="26" t="n">
        <f aca="false">($B$70+AN70-'1 Der Fonds'!$B$6)/AL70</f>
        <v>10.061687395327</v>
      </c>
      <c r="AP70" s="26" t="n">
        <f aca="false">AN70+'1 Der Fonds'!$B$26-'2 Der Rueckgabebestand'!$C$7*AO70</f>
        <v>37.1940513426967</v>
      </c>
      <c r="AQ70" s="26" t="n">
        <f aca="false">AL70+'1 Der Fonds'!$B$26/AO70-'2 Der Rueckgabebestand'!$C$7</f>
        <v>84.7963187306886</v>
      </c>
      <c r="AR70" s="26" t="n">
        <f aca="false">AP70/($B$70+AP70-'1 Der Fonds'!$B$6)</f>
        <v>0.0435938943598626</v>
      </c>
      <c r="AS70" s="26" t="n">
        <f aca="false">AP70+$B$70*'1 Der Fonds'!$B$19/12+AP70*'1 Der Fonds'!$B$20/12-'1 Der Fonds'!$B$6*'1 Der Fonds'!$B$21/12-($B$70+AP70-'1 Der Fonds'!$B$6)*'1 Der Fonds'!$B$22/12-$B$70*'1 Der Fonds'!$B$23/12</f>
        <v>38.9636956419001</v>
      </c>
      <c r="AT70" s="26" t="n">
        <f aca="false">($B$70+AS70-'1 Der Fonds'!$B$6)/AQ70</f>
        <v>10.0825567482151</v>
      </c>
      <c r="AU70" s="26" t="n">
        <f aca="false">AS70+'1 Der Fonds'!$B$26-'2 Der Rueckgabebestand'!$C$8*AT70</f>
        <v>10.7077697224334</v>
      </c>
      <c r="AV70" s="26" t="n">
        <f aca="false">AQ70+'1 Der Fonds'!$B$26/AT70-'2 Der Rueckgabebestand'!$C$8</f>
        <v>81.9938623076718</v>
      </c>
      <c r="AW70" s="26" t="n">
        <f aca="false">AU70/($B$70+AU70-'1 Der Fonds'!$B$6)</f>
        <v>0.0129523032377312</v>
      </c>
      <c r="AX70" s="26" t="n">
        <f aca="false">AU70+$B$70*'1 Der Fonds'!$B$19/12+AU70*'1 Der Fonds'!$B$20/12-'1 Der Fonds'!$B$6*'1 Der Fonds'!$B$21/12-($B$70+AU70-'1 Der Fonds'!$B$6)*'1 Der Fonds'!$B$22/12-$B$70*'1 Der Fonds'!$B$23/12</f>
        <v>12.4520313350841</v>
      </c>
      <c r="AY70" s="26" t="n">
        <f aca="false">($B$70+AX70-'1 Der Fonds'!$B$6)/AV70</f>
        <v>10.1038298235839</v>
      </c>
      <c r="AZ70" s="26" t="n">
        <f aca="false">AX70+'1 Der Fonds'!$B$26-'2 Der Rueckgabebestand'!$C$9*AY70</f>
        <v>-10.817926206234</v>
      </c>
      <c r="BA70" s="26" t="n">
        <f aca="false">AV70+'1 Der Fonds'!$B$26/AY70-'2 Der Rueckgabebestand'!$C$9</f>
        <v>79.6907794225066</v>
      </c>
      <c r="BB70" s="26" t="n">
        <f aca="false">AZ70/($B$70+AZ70-'1 Der Fonds'!$B$6)</f>
        <v>-0.0134353788519699</v>
      </c>
      <c r="BC70" s="26" t="n">
        <f aca="false">AZ70+$B$70*'1 Der Fonds'!$B$19/12+AZ70*'1 Der Fonds'!$B$20/12-'1 Der Fonds'!$B$6*'1 Der Fonds'!$B$21/12-($B$70+AZ70-'1 Der Fonds'!$B$6)*'1 Der Fonds'!$B$22/12-$B$70*'1 Der Fonds'!$B$23/12</f>
        <v>-9.09429338551497</v>
      </c>
      <c r="BD70" s="26" t="n">
        <f aca="false">($B$70+BC70-'1 Der Fonds'!$B$6)/BA70</f>
        <v>10.1254588355374</v>
      </c>
      <c r="BE70" s="26" t="n">
        <f aca="false">BC70+'1 Der Fonds'!$B$26-'2 Der Rueckgabebestand'!$C$10*BD70</f>
        <v>-20.2699357552674</v>
      </c>
      <c r="BF70" s="26" t="n">
        <f aca="false">BA70+'1 Der Fonds'!$B$26/BD70-'2 Der Rueckgabebestand'!$C$10</f>
        <v>78.5870622921254</v>
      </c>
      <c r="BG70" s="26" t="n">
        <f aca="false">BE70/($B$70+BE70-'1 Der Fonds'!$B$6)</f>
        <v>-0.0254733818239061</v>
      </c>
      <c r="BH70" s="26" t="n">
        <f aca="false">BE70+$B$70*'1 Der Fonds'!$B$19/12+BE70*'1 Der Fonds'!$B$20/12-'1 Der Fonds'!$B$6*'1 Der Fonds'!$B$21/12-($B$70+BE70-'1 Der Fonds'!$B$6)*'1 Der Fonds'!$B$22/12-$B$70*'1 Der Fonds'!$B$23/12</f>
        <v>-18.5553611103662</v>
      </c>
      <c r="BI70" s="26" t="n">
        <f aca="false">($B$70+BH70-'1 Der Fonds'!$B$6)/BF70</f>
        <v>10.1472763535219</v>
      </c>
      <c r="BJ70" s="26" t="n">
        <f aca="false">BH70+'1 Der Fonds'!$B$26-'2 Der Rueckgabebestand'!$C$11*BI70</f>
        <v>-21.6437269224793</v>
      </c>
      <c r="BK70" s="26" t="n">
        <f aca="false">BF70+'1 Der Fonds'!$B$26/BI70-'2 Der Rueckgabebestand'!$C$11</f>
        <v>78.2827081280604</v>
      </c>
      <c r="BL70" s="26" t="n">
        <f aca="false">BJ70/($B$70+BJ70-'1 Der Fonds'!$B$6)</f>
        <v>-0.0272468760630875</v>
      </c>
      <c r="BM70" s="26" t="n">
        <f aca="false">BJ70+$B$70*'1 Der Fonds'!$B$19/12+BJ70*'1 Der Fonds'!$B$20/12-'1 Der Fonds'!$B$6*'1 Der Fonds'!$B$21/12-($B$70+BJ70-'1 Der Fonds'!$B$6)*'1 Der Fonds'!$B$22/12-$B$70*'1 Der Fonds'!$B$23/12</f>
        <v>-19.9304688274467</v>
      </c>
      <c r="BN70" s="26" t="n">
        <f aca="false">($B$70+BM70-'1 Der Fonds'!$B$6)/BK70</f>
        <v>10.1691618776178</v>
      </c>
      <c r="BO70" s="26" t="n">
        <f aca="false">BM70+'1 Der Fonds'!$B$26-'2 Der Rueckgabebestand'!$C$12*BN70</f>
        <v>-22.0150497662556</v>
      </c>
      <c r="BP70" s="26" t="n">
        <f aca="false">BK70+'1 Der Fonds'!$B$26/BN70-'2 Der Rueckgabebestand'!$C$12</f>
        <v>78.0777176909038</v>
      </c>
      <c r="BQ70" s="26" t="n">
        <f aca="false">BO70/($B$70+BO70-'1 Der Fonds'!$B$6)</f>
        <v>-0.0277272884829549</v>
      </c>
      <c r="BR70" s="26" t="n">
        <f aca="false">BO70+$B$70*'1 Der Fonds'!$B$19/12+BO70*'1 Der Fonds'!$B$20/12-'1 Der Fonds'!$B$6*'1 Der Fonds'!$B$21/12-($B$70+BO70-'1 Der Fonds'!$B$6)*'1 Der Fonds'!$B$22/12-$B$70*'1 Der Fonds'!$B$23/12</f>
        <v>-20.3021475222816</v>
      </c>
      <c r="BS70" s="26" t="n">
        <f aca="false">($B$70+BR70-'1 Der Fonds'!$B$6)/BP70</f>
        <v>10.1911003037736</v>
      </c>
      <c r="BT70" s="26" t="n">
        <f aca="false">BR70+'1 Der Fonds'!$B$26-'2 Der Rueckgabebestand'!$C$13*BS70</f>
        <v>-21.8881426589797</v>
      </c>
      <c r="BU70" s="26" t="n">
        <f aca="false">BP70+'1 Der Fonds'!$B$26/BS70-'2 Der Rueckgabebestand'!$C$13</f>
        <v>77.9220921853722</v>
      </c>
      <c r="BV70" s="26" t="n">
        <f aca="false">BT70/($B$70+BT70-'1 Der Fonds'!$B$6)</f>
        <v>-0.0275630472667532</v>
      </c>
      <c r="BW70" s="26" t="n">
        <f aca="false">BT70+$B$70*'1 Der Fonds'!$B$19/12+BT70*'1 Der Fonds'!$B$20/12-'1 Der Fonds'!$B$6*'1 Der Fonds'!$B$21/12-($B$70+BT70-'1 Der Fonds'!$B$6)*'1 Der Fonds'!$B$22/12-$B$70*'1 Der Fonds'!$B$23/12</f>
        <v>-20.1751187956946</v>
      </c>
      <c r="BX70" s="26" t="n">
        <f aca="false">($B$70+BW70-'1 Der Fonds'!$B$6)/BU70</f>
        <v>10.2130841059951</v>
      </c>
      <c r="BY70" s="26" t="n">
        <f aca="false">BW70+'1 Der Fonds'!$B$26-'2 Der Rueckgabebestand'!$C$14*BX70</f>
        <v>-21.2603524380926</v>
      </c>
      <c r="BZ70" s="26" t="n">
        <f aca="false">BU70+'1 Der Fonds'!$B$26/BX70-'2 Der Rueckgabebestand'!$C$14</f>
        <v>77.8158330347439</v>
      </c>
      <c r="CA70" s="26" t="n">
        <f aca="false">BY70/($B$70+BY70-'1 Der Fonds'!$B$6)</f>
        <v>-0.0267513424091963</v>
      </c>
      <c r="CB70" s="26" t="n">
        <f aca="false">BY70+$B$70*'1 Der Fonds'!$B$19/12+BY70*'1 Der Fonds'!$B$20/12-'1 Der Fonds'!$B$6*'1 Der Fonds'!$B$21/12-($B$70+BY70-'1 Der Fonds'!$B$6)*'1 Der Fonds'!$B$22/12-$B$70*'1 Der Fonds'!$B$23/12</f>
        <v>-19.5467269425124</v>
      </c>
      <c r="CC70" s="26" t="n">
        <f aca="false">($B$70+CB70-'1 Der Fonds'!$B$6)/BZ70</f>
        <v>10.2351056590486</v>
      </c>
      <c r="CD70" s="26" t="n">
        <f aca="false">CB70+'1 Der Fonds'!$B$26-'2 Der Rueckgabebestand'!$C$15*CC70</f>
        <v>-20.6407692061319</v>
      </c>
      <c r="CE70" s="26" t="n">
        <f aca="false">BZ70+'1 Der Fonds'!$B$26/CC70-'2 Der Rueckgabebestand'!$C$15</f>
        <v>77.708941879922</v>
      </c>
      <c r="CF70" s="26" t="n">
        <f aca="false">CD70/($B$70+CD70-'1 Der Fonds'!$B$6)</f>
        <v>-0.0259515051903399</v>
      </c>
      <c r="CG70" s="26" t="n">
        <f aca="false">CD70+$B$70*'1 Der Fonds'!$B$19/12+CD70*'1 Der Fonds'!$B$20/12-'1 Der Fonds'!$B$6*'1 Der Fonds'!$B$21/12-($B$70+CD70-'1 Der Fonds'!$B$6)*'1 Der Fonds'!$B$22/12-$B$70*'1 Der Fonds'!$B$23/12</f>
        <v>-18.9265499432877</v>
      </c>
      <c r="CH70" s="26" t="n">
        <f aca="false">($B$70+CG70-'1 Der Fonds'!$B$6)/CE70</f>
        <v>10.2571651443713</v>
      </c>
      <c r="CI70" s="26" t="n">
        <f aca="false">CG70+'1 Der Fonds'!$B$26-'2 Der Rueckgabebestand'!$C$16*CH70</f>
        <v>-21.0551325154734</v>
      </c>
      <c r="CJ70" s="26" t="n">
        <f aca="false">CE70+'1 Der Fonds'!$B$26/CH70-'2 Der Rueckgabebestand'!$C$16</f>
        <v>77.5014203530454</v>
      </c>
      <c r="CK70" s="26" t="n">
        <f aca="false">CI70/($B$70+CI70-'1 Der Fonds'!$B$6)</f>
        <v>-0.0264862802147511</v>
      </c>
      <c r="CL70" s="26" t="n">
        <f aca="false">$A$70+$B$70*'1 Der Fonds'!$B$19/12+$A$70*'1 Der Fonds'!$B$20/12-'1 Der Fonds'!$B$6*'1 Der Fonds'!$B$21/12-($B$70+$A$70-'1 Der Fonds'!$B$6)*'1 Der Fonds'!$B$22/12-$B$70*'1 Der Fonds'!$B$23/12</f>
        <v>55.78575</v>
      </c>
      <c r="CM70" s="26" t="n">
        <f aca="false">($B$70+CL70-'1 Der Fonds'!$B$6)/'1 Der Fonds'!$B$8</f>
        <v>10.020525862069</v>
      </c>
      <c r="CN70" s="26" t="n">
        <f aca="false">CL70+0-'2 Der Rueckgabebestand'!$C$5*CM70</f>
        <v>51.7775396551724</v>
      </c>
      <c r="CO70" s="26" t="n">
        <f aca="false">'1 Der Fonds'!$B$8+0/CM70-'2 Der Rueckgabebestand'!$C$5</f>
        <v>86.6</v>
      </c>
      <c r="CP70" s="26" t="n">
        <f aca="false">CN70/($B$70+CN70-'1 Der Fonds'!$B$6)</f>
        <v>0.0596668354377404</v>
      </c>
      <c r="CQ70" s="26" t="n">
        <f aca="false">CN70+$B$70*'1 Der Fonds'!$B$19/12+CN70*'1 Der Fonds'!$B$20/12-'1 Der Fonds'!$B$6*'1 Der Fonds'!$B$21/12-($B$70+CN70-'1 Der Fonds'!$B$6)*'1 Der Fonds'!$B$22/12-$B$70*'1 Der Fonds'!$B$23/12</f>
        <v>53.561159797342</v>
      </c>
      <c r="CR70" s="26" t="n">
        <f aca="false">($B$70+CQ70-'1 Der Fonds'!$B$6)/CO70</f>
        <v>10.0411219376137</v>
      </c>
      <c r="CS70" s="26" t="n">
        <f aca="false">CQ70+0-'2 Der Rueckgabebestand'!$C$6*CR70</f>
        <v>48.5405988285351</v>
      </c>
      <c r="CT70" s="26" t="n">
        <f aca="false">CO70+0/CR70-'2 Der Rueckgabebestand'!$C$6</f>
        <v>86.1</v>
      </c>
      <c r="CU70" s="26" t="n">
        <f aca="false">CS70/($B$70+CS70-'1 Der Fonds'!$B$6)</f>
        <v>0.0561461184059006</v>
      </c>
      <c r="CV70" s="26" t="n">
        <f aca="false">CS70+$B$70*'1 Der Fonds'!$B$19/12+CS70*'1 Der Fonds'!$B$20/12-'1 Der Fonds'!$B$6*'1 Der Fonds'!$B$21/12-($B$70+CS70-'1 Der Fonds'!$B$6)*'1 Der Fonds'!$B$22/12-$B$70*'1 Der Fonds'!$B$23/12</f>
        <v>50.3211169024125</v>
      </c>
      <c r="CW70" s="26" t="n">
        <f aca="false">($B$70+CV70-'1 Der Fonds'!$B$6)/CT70</f>
        <v>10.0618015900396</v>
      </c>
      <c r="CX70" s="26" t="n">
        <f aca="false">CV70+0-'2 Der Rueckgabebestand'!$C$7*CW70</f>
        <v>28.1851534043253</v>
      </c>
      <c r="CY70" s="26" t="n">
        <f aca="false">CT70+0/CW70-'2 Der Rueckgabebestand'!$C$7</f>
        <v>83.9</v>
      </c>
      <c r="CZ70" s="26" t="n">
        <f aca="false">CX70/($B$70+CX70-'1 Der Fonds'!$B$6)</f>
        <v>0.0333874071235009</v>
      </c>
      <c r="DA70" s="26" t="n">
        <f aca="false">CX70+$B$70*'1 Der Fonds'!$B$19/12+CX70*'1 Der Fonds'!$B$20/12-'1 Der Fonds'!$B$6*'1 Der Fonds'!$B$21/12-($B$70+CX70-'1 Der Fonds'!$B$6)*'1 Der Fonds'!$B$22/12-$B$70*'1 Der Fonds'!$B$23/12</f>
        <v>29.9461641763378</v>
      </c>
      <c r="DB70" s="26" t="n">
        <f aca="false">($B$70+DA70-'1 Der Fonds'!$B$6)/CY70</f>
        <v>10.0827909913747</v>
      </c>
      <c r="DC70" s="26" t="n">
        <f aca="false">DA70+0-'2 Der Rueckgabebestand'!$C$8*DB70</f>
        <v>-1.31048789692384</v>
      </c>
      <c r="DD70" s="26" t="n">
        <f aca="false">CY70+0/DB70-'2 Der Rueckgabebestand'!$C$8</f>
        <v>80.8</v>
      </c>
      <c r="DE70" s="26" t="n">
        <f aca="false">DC70/($B$70+DC70-'1 Der Fonds'!$B$6)</f>
        <v>-0.00160857342270295</v>
      </c>
      <c r="DF70" s="26" t="n">
        <f aca="false">DC70+$B$70*'1 Der Fonds'!$B$19/12+DC70*'1 Der Fonds'!$B$20/12-'1 Der Fonds'!$B$6*'1 Der Fonds'!$B$21/12-($B$70+DC70-'1 Der Fonds'!$B$6)*'1 Der Fonds'!$B$22/12-$B$70*'1 Der Fonds'!$B$23/12</f>
        <v>0.422256218841606</v>
      </c>
      <c r="DG70" s="26" t="n">
        <f aca="false">($B$70+DF70-'1 Der Fonds'!$B$6)/DD70</f>
        <v>10.1042358442926</v>
      </c>
      <c r="DH70" s="26" t="n">
        <f aca="false">DF70+0-'2 Der Rueckgabebestand'!$C$9*DG70</f>
        <v>-25.8487569763191</v>
      </c>
      <c r="DI70" s="26" t="n">
        <f aca="false">DD70+0/DG70-'2 Der Rueckgabebestand'!$C$9</f>
        <v>78.2</v>
      </c>
      <c r="DJ70" s="26" t="n">
        <f aca="false">DH70/($B$70+DH70-'1 Der Fonds'!$B$6)</f>
        <v>-0.0327136826076529</v>
      </c>
      <c r="DK70" s="26" t="n">
        <f aca="false">DH70+$B$70*'1 Der Fonds'!$B$19/12+DH70*'1 Der Fonds'!$B$20/12-'1 Der Fonds'!$B$6*'1 Der Fonds'!$B$21/12-($B$70+DH70-'1 Der Fonds'!$B$6)*'1 Der Fonds'!$B$22/12-$B$70*'1 Der Fonds'!$B$23/12</f>
        <v>-24.1395287017548</v>
      </c>
      <c r="DL70" s="26" t="n">
        <f aca="false">($B$70+DK70-'1 Der Fonds'!$B$6)/DI70</f>
        <v>10.1260929833535</v>
      </c>
      <c r="DM70" s="26" t="n">
        <f aca="false">DK70+0-'2 Der Rueckgabebestand'!$C$10*DL70</f>
        <v>-38.3160588784497</v>
      </c>
      <c r="DN70" s="26" t="n">
        <f aca="false">DI70+0/DL70-'2 Der Rueckgabebestand'!$C$10</f>
        <v>76.8</v>
      </c>
      <c r="DO70" s="26" t="n">
        <f aca="false">DM70/($B$70+DM70-'1 Der Fonds'!$B$6)</f>
        <v>-0.0492694484898216</v>
      </c>
      <c r="DP70" s="26" t="n">
        <f aca="false">DM70+$B$70*'1 Der Fonds'!$B$19/12+DM70*'1 Der Fonds'!$B$20/12-'1 Der Fonds'!$B$6*'1 Der Fonds'!$B$21/12-($B$70+DM70-'1 Der Fonds'!$B$6)*'1 Der Fonds'!$B$22/12-$B$70*'1 Der Fonds'!$B$23/12</f>
        <v>-36.6187784348749</v>
      </c>
      <c r="DQ70" s="26" t="n">
        <f aca="false">($B$70+DP70-'1 Der Fonds'!$B$6)/DN70</f>
        <v>10.1481929891292</v>
      </c>
      <c r="DR70" s="26" t="n">
        <f aca="false">DP70+0-'2 Der Rueckgabebestand'!$C$11*DQ70</f>
        <v>-42.7076942283524</v>
      </c>
      <c r="DS70" s="26" t="n">
        <f aca="false">DN70+0/DQ70-'2 Der Rueckgabebestand'!$C$11</f>
        <v>76.2</v>
      </c>
      <c r="DT70" s="26" t="n">
        <f aca="false">DR70/($B$70+DR70-'1 Der Fonds'!$B$6)</f>
        <v>-0.0552283967001787</v>
      </c>
      <c r="DU70" s="26" t="n">
        <f aca="false">DR70+$B$70*'1 Der Fonds'!$B$19/12+DR70*'1 Der Fonds'!$B$20/12-'1 Der Fonds'!$B$6*'1 Der Fonds'!$B$21/12-($B$70+DR70-'1 Der Fonds'!$B$6)*'1 Der Fonds'!$B$22/12-$B$70*'1 Der Fonds'!$B$23/12</f>
        <v>-41.0146224353213</v>
      </c>
      <c r="DV70" s="26" t="n">
        <f aca="false">($B$70+DU70-'1 Der Fonds'!$B$6)/DS70</f>
        <v>10.170411779064</v>
      </c>
      <c r="DW70" s="26" t="n">
        <f aca="false">DU70+0-'2 Der Rueckgabebestand'!$C$12*DV70</f>
        <v>-46.0998283248533</v>
      </c>
      <c r="DX70" s="26" t="n">
        <f aca="false">DS70+0/DV70-'2 Der Rueckgabebestand'!$C$12</f>
        <v>75.7</v>
      </c>
      <c r="DY70" s="26" t="n">
        <f aca="false">DW70/($B$70+DW70-'1 Der Fonds'!$B$6)</f>
        <v>-0.0598776698861482</v>
      </c>
      <c r="DZ70" s="26" t="n">
        <f aca="false">DW70+$B$70*'1 Der Fonds'!$B$19/12+DW70*'1 Der Fonds'!$B$20/12-'1 Der Fonds'!$B$6*'1 Der Fonds'!$B$21/12-($B$70+DW70-'1 Der Fonds'!$B$6)*'1 Der Fonds'!$B$22/12-$B$70*'1 Der Fonds'!$B$23/12</f>
        <v>-44.4100073269979</v>
      </c>
      <c r="EA70" s="26" t="n">
        <f aca="false">($B$70+DZ70-'1 Der Fonds'!$B$6)/DX70</f>
        <v>10.1927343814135</v>
      </c>
      <c r="EB70" s="26" t="n">
        <f aca="false">DZ70+0-'2 Der Rueckgabebestand'!$C$13*EA70</f>
        <v>-48.996737798634</v>
      </c>
      <c r="EC70" s="26" t="n">
        <f aca="false">DX70+0/EA70-'2 Der Rueckgabebestand'!$C$13</f>
        <v>75.25</v>
      </c>
      <c r="ED70" s="26" t="n">
        <f aca="false">EB70/($B$70+EB70-'1 Der Fonds'!$B$6)</f>
        <v>-0.0638807423817327</v>
      </c>
      <c r="EE70" s="26" t="n">
        <f aca="false">EB70+$B$70*'1 Der Fonds'!$B$19/12+EB70*'1 Der Fonds'!$B$20/12-'1 Der Fonds'!$B$6*'1 Der Fonds'!$B$21/12-($B$70+EB70-'1 Der Fonds'!$B$6)*'1 Der Fonds'!$B$22/12-$B$70*'1 Der Fonds'!$B$23/12</f>
        <v>-47.309693005691</v>
      </c>
      <c r="EF70" s="26" t="n">
        <f aca="false">($B$70+EE70-'1 Der Fonds'!$B$6)/EC70</f>
        <v>10.2151535813197</v>
      </c>
      <c r="EG70" s="26" t="n">
        <f aca="false">EE70+0-'2 Der Rueckgabebestand'!$C$14*EF70</f>
        <v>-51.3957544382189</v>
      </c>
      <c r="EH70" s="26" t="n">
        <f aca="false">EC70+0/EF70-'2 Der Rueckgabebestand'!$C$14</f>
        <v>74.85</v>
      </c>
      <c r="EI70" s="26" t="n">
        <f aca="false">EG70/($B$70+EG70-'1 Der Fonds'!$B$6)</f>
        <v>-0.0672187667496624</v>
      </c>
      <c r="EJ70" s="26" t="n">
        <f aca="false">EG70+$B$70*'1 Der Fonds'!$B$19/12+EG70*'1 Der Fonds'!$B$20/12-'1 Der Fonds'!$B$6*'1 Der Fonds'!$B$21/12-($B$70+EG70-'1 Der Fonds'!$B$6)*'1 Der Fonds'!$B$22/12-$B$70*'1 Der Fonds'!$B$23/12</f>
        <v>-49.7110087028889</v>
      </c>
      <c r="EK70" s="26" t="n">
        <f aca="false">($B$70+EJ70-'1 Der Fonds'!$B$6)/EH70</f>
        <v>10.2376618743769</v>
      </c>
      <c r="EL70" s="26" t="n">
        <f aca="false">EJ70+0-'2 Der Rueckgabebestand'!$C$15*EK70</f>
        <v>-53.8060734526397</v>
      </c>
      <c r="EM70" s="26" t="n">
        <f aca="false">EH70+0/EK70-'2 Der Rueckgabebestand'!$C$15</f>
        <v>74.45</v>
      </c>
      <c r="EN70" s="26" t="n">
        <f aca="false">EL70/($B$70+EL70-'1 Der Fonds'!$B$6)</f>
        <v>-0.070593679086862</v>
      </c>
      <c r="EO70" s="26" t="n">
        <f aca="false">EL70+$B$70*'1 Der Fonds'!$B$19/12+EL70*'1 Der Fonds'!$B$20/12-'1 Der Fonds'!$B$6*'1 Der Fonds'!$B$21/12-($B$70+EL70-'1 Der Fonds'!$B$6)*'1 Der Fonds'!$B$22/12-$B$70*'1 Der Fonds'!$B$23/12</f>
        <v>-52.1236376063651</v>
      </c>
      <c r="EP70" s="26" t="n">
        <f aca="false">($B$70+EO70-'1 Der Fonds'!$B$6)/EM70</f>
        <v>10.2602600724464</v>
      </c>
      <c r="EQ70" s="26" t="n">
        <f aca="false">EO70+0-'2 Der Rueckgabebestand'!$C$16*EP70</f>
        <v>-57.2537676425883</v>
      </c>
      <c r="ER70" s="26" t="n">
        <f aca="false">EM70+0/EP70-'2 Der Rueckgabebestand'!$C$16</f>
        <v>73.95</v>
      </c>
      <c r="ES70" s="26" t="n">
        <f aca="false">EQ70/($B$70+EQ70-'1 Der Fonds'!$B$6)</f>
        <v>-0.0754583880630311</v>
      </c>
      <c r="ET70" s="14" t="n">
        <f aca="false">IF(C70=1,$A$70,1000000)</f>
        <v>54</v>
      </c>
      <c r="EU70" s="14" t="n">
        <f aca="false">IF(D70=1,$A$70,1000000)</f>
        <v>54</v>
      </c>
      <c r="EV70" s="26" t="n">
        <f aca="false">IF(E70=1,$A$70,1000000)</f>
        <v>1000000</v>
      </c>
      <c r="EW70" s="26" t="n">
        <f aca="false">IF(F70=1,$A$70,1000000)</f>
        <v>1000000</v>
      </c>
      <c r="EX70" s="26" t="n">
        <f aca="false">IF(G70=1,$A$70,1000000)</f>
        <v>1000000</v>
      </c>
      <c r="EY70" s="26" t="n">
        <f aca="false">IF(H70=1,$A$70,1000000)</f>
        <v>1000000</v>
      </c>
      <c r="EZ70" s="26" t="n">
        <f aca="false">IF(I70=1,$A$70,1000000)</f>
        <v>1000000</v>
      </c>
      <c r="FA70" s="26" t="n">
        <f aca="false">IF(J70=1,$A$70,1000000)</f>
        <v>1000000</v>
      </c>
      <c r="FB70" s="26" t="n">
        <f aca="false">IF(K70=1,$A$70,1000000)</f>
        <v>1000000</v>
      </c>
      <c r="FC70" s="26" t="n">
        <f aca="false">IF(L70=1,$A$70,1000000)</f>
        <v>1000000</v>
      </c>
      <c r="FD70" s="26" t="n">
        <f aca="false">IF(M70=1,$A$70,1000000)</f>
        <v>1000000</v>
      </c>
      <c r="FE70" s="26" t="n">
        <f aca="false">IF(N70=1,$A$70,1000000)</f>
        <v>1000000</v>
      </c>
      <c r="FF70" s="14" t="n">
        <f aca="false">IF(O70=1,$A$70,1000000)</f>
        <v>54</v>
      </c>
      <c r="FG70" s="14" t="n">
        <f aca="false">IF(P70=1,$A$70,1000000)</f>
        <v>54</v>
      </c>
      <c r="FH70" s="26" t="n">
        <f aca="false">IF(Q70=1,$A$70,1000000)</f>
        <v>1000000</v>
      </c>
      <c r="FI70" s="26" t="n">
        <f aca="false">IF(R70=1,$A$70,1000000)</f>
        <v>1000000</v>
      </c>
      <c r="FJ70" s="26" t="n">
        <f aca="false">IF(S70=1,$A$70,1000000)</f>
        <v>1000000</v>
      </c>
      <c r="FK70" s="26" t="n">
        <f aca="false">IF(T70=1,$A$70,1000000)</f>
        <v>1000000</v>
      </c>
      <c r="FL70" s="26" t="n">
        <f aca="false">IF(U70=1,$A$70,1000000)</f>
        <v>1000000</v>
      </c>
      <c r="FM70" s="26" t="n">
        <f aca="false">IF(V70=1,$A$70,1000000)</f>
        <v>1000000</v>
      </c>
      <c r="FN70" s="26" t="n">
        <f aca="false">IF(W70=1,$A$70,1000000)</f>
        <v>1000000</v>
      </c>
      <c r="FO70" s="26" t="n">
        <f aca="false">IF(X70=1,$A$70,1000000)</f>
        <v>1000000</v>
      </c>
      <c r="FP70" s="26" t="n">
        <f aca="false">IF(Y70=1,$A$70,1000000)</f>
        <v>1000000</v>
      </c>
      <c r="FQ70" s="26" t="n">
        <f aca="false">IF(Z70=1,$A$70,1000000)</f>
        <v>1000000</v>
      </c>
    </row>
    <row r="71" customFormat="false" ht="15" hidden="false" customHeight="false" outlineLevel="0" collapsed="false">
      <c r="A71" s="14" t="n">
        <f aca="false">A70+$B$38</f>
        <v>54.5</v>
      </c>
      <c r="B71" s="14" t="n">
        <f aca="false">'1 Der Fonds'!$B$36-A71</f>
        <v>1065.5</v>
      </c>
      <c r="C71" s="26" t="n">
        <f aca="false">IF(AH71&gt;='1 Der Fonds'!$B$12,1,0)</f>
        <v>1</v>
      </c>
      <c r="D71" s="26" t="n">
        <f aca="false">IF(AND(C71=1,AM71&gt;='1 Der Fonds'!$B$12),1,0)</f>
        <v>1</v>
      </c>
      <c r="E71" s="26" t="n">
        <f aca="false">IF(AND(D71=1,AR71&gt;='1 Der Fonds'!$B$12),1,0)</f>
        <v>0</v>
      </c>
      <c r="F71" s="26" t="n">
        <f aca="false">IF(AND(E71=1,AW71&gt;='1 Der Fonds'!$B$12),1,0)</f>
        <v>0</v>
      </c>
      <c r="G71" s="26" t="n">
        <f aca="false">IF(AND(F71=1,BB71&gt;='1 Der Fonds'!$B$12),1,0)</f>
        <v>0</v>
      </c>
      <c r="H71" s="26" t="n">
        <f aca="false">IF(AND(G71=1,BG71&gt;='1 Der Fonds'!$B$12),1,0)</f>
        <v>0</v>
      </c>
      <c r="I71" s="26" t="n">
        <f aca="false">IF(AND(H71=1,BL71&gt;='1 Der Fonds'!$B$12),1,0)</f>
        <v>0</v>
      </c>
      <c r="J71" s="26" t="n">
        <f aca="false">IF(AND(I71=1,BQ71&gt;='1 Der Fonds'!$B$12),1,0)</f>
        <v>0</v>
      </c>
      <c r="K71" s="26" t="n">
        <f aca="false">IF(AND(J71=1,BV71&gt;='1 Der Fonds'!$B$12),1,0)</f>
        <v>0</v>
      </c>
      <c r="L71" s="26" t="n">
        <f aca="false">IF(AND(K71=1,CA71&gt;='1 Der Fonds'!$B$12),1,0)</f>
        <v>0</v>
      </c>
      <c r="M71" s="26" t="n">
        <f aca="false">IF(AND(L71=1,CF71&gt;='1 Der Fonds'!$B$12),1,0)</f>
        <v>0</v>
      </c>
      <c r="N71" s="26" t="n">
        <f aca="false">IF(AND(M71=1,CK71&gt;='1 Der Fonds'!$B$12),1,0)</f>
        <v>0</v>
      </c>
      <c r="O71" s="26" t="n">
        <f aca="false">IF(CP71&gt;='1 Der Fonds'!$B$12,1,0)</f>
        <v>1</v>
      </c>
      <c r="P71" s="26" t="n">
        <f aca="false">IF(AND(O71=1,CU71&gt;='1 Der Fonds'!$B$12),1,0)</f>
        <v>1</v>
      </c>
      <c r="Q71" s="26" t="n">
        <f aca="false">IF(AND(P71=1,CZ71&gt;='1 Der Fonds'!$B$12),1,0)</f>
        <v>0</v>
      </c>
      <c r="R71" s="26" t="n">
        <f aca="false">IF(AND(Q71=1,DE71&gt;='1 Der Fonds'!$B$12),1,0)</f>
        <v>0</v>
      </c>
      <c r="S71" s="26" t="n">
        <f aca="false">IF(AND(R71=1,DJ71&gt;='1 Der Fonds'!$B$12),1,0)</f>
        <v>0</v>
      </c>
      <c r="T71" s="26" t="n">
        <f aca="false">IF(AND(S71=1,DO71&gt;='1 Der Fonds'!$B$12),1,0)</f>
        <v>0</v>
      </c>
      <c r="U71" s="26" t="n">
        <f aca="false">IF(AND(T71=1,DT71&gt;='1 Der Fonds'!$B$12),1,0)</f>
        <v>0</v>
      </c>
      <c r="V71" s="26" t="n">
        <f aca="false">IF(AND(U71=1,DY71&gt;='1 Der Fonds'!$B$12),1,0)</f>
        <v>0</v>
      </c>
      <c r="W71" s="26" t="n">
        <f aca="false">IF(AND(V71=1,ED71&gt;='1 Der Fonds'!$B$12),1,0)</f>
        <v>0</v>
      </c>
      <c r="X71" s="26" t="n">
        <f aca="false">IF(AND(W71=1,EI71&gt;='1 Der Fonds'!$B$12),1,0)</f>
        <v>0</v>
      </c>
      <c r="Y71" s="26" t="n">
        <f aca="false">IF(AND(X71=1,EN71&gt;='1 Der Fonds'!$B$12),1,0)</f>
        <v>0</v>
      </c>
      <c r="Z71" s="26" t="n">
        <f aca="false">IF(AND(Y71=1,ES71&gt;='1 Der Fonds'!$B$12),1,0)</f>
        <v>0</v>
      </c>
      <c r="AD71" s="26" t="n">
        <f aca="false">$A$71+$B$71*'1 Der Fonds'!$B$19/12+$A$71*'1 Der Fonds'!$B$20/12-'1 Der Fonds'!$B$6*'1 Der Fonds'!$B$21/12-($B$71+$A$71-'1 Der Fonds'!$B$6)*'1 Der Fonds'!$B$22/12-$B$71*'1 Der Fonds'!$B$23/12</f>
        <v>56.2851666666667</v>
      </c>
      <c r="AE71" s="26" t="n">
        <f aca="false">($B$71+AD71-'1 Der Fonds'!$B$6)/'1 Der Fonds'!$B$8</f>
        <v>10.0205191570881</v>
      </c>
      <c r="AF71" s="26" t="n">
        <f aca="false">AD71+'1 Der Fonds'!$B$26-'2 Der Rueckgabebestand'!$C$5*AE71</f>
        <v>55.2769590038314</v>
      </c>
      <c r="AG71" s="26" t="n">
        <f aca="false">'1 Der Fonds'!$B$8+'1 Der Fonds'!$B$26/AE71-'2 Der Rueckgabebestand'!$C$5</f>
        <v>86.8993856858083</v>
      </c>
      <c r="AH71" s="26" t="n">
        <f aca="false">AF71/($B$71+AF71-'1 Der Fonds'!$B$6)</f>
        <v>0.0634800432329632</v>
      </c>
      <c r="AI71" s="26" t="n">
        <f aca="false">AF71+$B$71*'1 Der Fonds'!$B$19/12+AF71*'1 Der Fonds'!$B$20/12-'1 Der Fonds'!$B$6*'1 Der Fonds'!$B$21/12-($B$71+AF71-'1 Der Fonds'!$B$6)*'1 Der Fonds'!$B$22/12-$B$71*'1 Der Fonds'!$B$23/12</f>
        <v>57.0628702562101</v>
      </c>
      <c r="AJ71" s="26" t="n">
        <f aca="false">($B$71+AI71-'1 Der Fonds'!$B$6)/AG71</f>
        <v>10.0410706401427</v>
      </c>
      <c r="AK71" s="26" t="n">
        <f aca="false">AI71+'1 Der Fonds'!$B$26-'2 Der Rueckgabebestand'!$C$6*AJ71</f>
        <v>55.0423349361387</v>
      </c>
      <c r="AL71" s="26" t="n">
        <f aca="false">AG71+'1 Der Fonds'!$B$26/AJ71-'2 Der Rueckgabebestand'!$C$6</f>
        <v>86.6981586062981</v>
      </c>
      <c r="AM71" s="26" t="n">
        <f aca="false">AK71/($B$71+AK71-'1 Der Fonds'!$B$6)</f>
        <v>0.0632276372178689</v>
      </c>
      <c r="AN71" s="26" t="n">
        <f aca="false">AK71+$B$71*'1 Der Fonds'!$B$19/12+AK71*'1 Der Fonds'!$B$20/12-'1 Der Fonds'!$B$6*'1 Der Fonds'!$B$21/12-($B$71+AK71-'1 Der Fonds'!$B$6)*'1 Der Fonds'!$B$22/12-$B$71*'1 Der Fonds'!$B$23/12</f>
        <v>56.8280213404525</v>
      </c>
      <c r="AO71" s="26" t="n">
        <f aca="false">($B$71+AN71-'1 Der Fonds'!$B$6)/AL71</f>
        <v>10.061667229886</v>
      </c>
      <c r="AP71" s="26" t="n">
        <f aca="false">AN71+'1 Der Fonds'!$B$26-'2 Der Rueckgabebestand'!$C$7*AO71</f>
        <v>37.6923534347032</v>
      </c>
      <c r="AQ71" s="26" t="n">
        <f aca="false">AL71+'1 Der Fonds'!$B$26/AO71-'2 Der Rueckgabebestand'!$C$7</f>
        <v>84.7963199280211</v>
      </c>
      <c r="AR71" s="26" t="n">
        <f aca="false">AP71/($B$71+AP71-'1 Der Fonds'!$B$6)</f>
        <v>0.0441780253690329</v>
      </c>
      <c r="AS71" s="26" t="n">
        <f aca="false">AP71+$B$71*'1 Der Fonds'!$B$19/12+AP71*'1 Der Fonds'!$B$20/12-'1 Der Fonds'!$B$6*'1 Der Fonds'!$B$21/12-($B$71+AP71-'1 Der Fonds'!$B$6)*'1 Der Fonds'!$B$22/12-$B$71*'1 Der Fonds'!$B$23/12</f>
        <v>39.4614127734115</v>
      </c>
      <c r="AT71" s="26" t="n">
        <f aca="false">($B$71+AS71-'1 Der Fonds'!$B$6)/AQ71</f>
        <v>10.0825296840611</v>
      </c>
      <c r="AU71" s="26" t="n">
        <f aca="false">AS71+'1 Der Fonds'!$B$26-'2 Der Rueckgabebestand'!$C$8*AT71</f>
        <v>11.2055707528222</v>
      </c>
      <c r="AV71" s="26" t="n">
        <f aca="false">AQ71+'1 Der Fonds'!$B$26/AT71-'2 Der Rueckgabebestand'!$C$8</f>
        <v>81.9938643036893</v>
      </c>
      <c r="AW71" s="26" t="n">
        <f aca="false">AU71/($B$71+AU71-'1 Der Fonds'!$B$6)</f>
        <v>0.0135544880175636</v>
      </c>
      <c r="AX71" s="26" t="n">
        <f aca="false">AU71+$B$71*'1 Der Fonds'!$B$19/12+AU71*'1 Der Fonds'!$B$20/12-'1 Der Fonds'!$B$6*'1 Der Fonds'!$B$21/12-($B$71+AU71-'1 Der Fonds'!$B$6)*'1 Der Fonds'!$B$22/12-$B$71*'1 Der Fonds'!$B$23/12</f>
        <v>12.9492469247936</v>
      </c>
      <c r="AY71" s="26" t="n">
        <f aca="false">($B$71+AX71-'1 Der Fonds'!$B$6)/AV71</f>
        <v>10.1037956188573</v>
      </c>
      <c r="AZ71" s="26" t="n">
        <f aca="false">AX71+'1 Der Fonds'!$B$26-'2 Der Rueckgabebestand'!$C$9*AY71</f>
        <v>-10.3206216842353</v>
      </c>
      <c r="BA71" s="26" t="n">
        <f aca="false">AV71+'1 Der Fonds'!$B$26/AY71-'2 Der Rueckgabebestand'!$C$9</f>
        <v>79.6907824236878</v>
      </c>
      <c r="BB71" s="26" t="n">
        <f aca="false">AZ71/($B$71+AZ71-'1 Der Fonds'!$B$6)</f>
        <v>-0.0128177918637502</v>
      </c>
      <c r="BC71" s="26" t="n">
        <f aca="false">AZ71+$B$71*'1 Der Fonds'!$B$19/12+AZ71*'1 Der Fonds'!$B$20/12-'1 Der Fonds'!$B$6*'1 Der Fonds'!$B$21/12-($B$71+AZ71-'1 Der Fonds'!$B$6)*'1 Der Fonds'!$B$22/12-$B$71*'1 Der Fonds'!$B$23/12</f>
        <v>-8.59757478001599</v>
      </c>
      <c r="BD71" s="26" t="n">
        <f aca="false">($B$71+BC71-'1 Der Fonds'!$B$6)/BA71</f>
        <v>10.1254172776215</v>
      </c>
      <c r="BE71" s="26" t="n">
        <f aca="false">BC71+'1 Der Fonds'!$B$26-'2 Der Rueckgabebestand'!$C$10*BD71</f>
        <v>-19.7731589686861</v>
      </c>
      <c r="BF71" s="26" t="n">
        <f aca="false">BA71+'1 Der Fonds'!$B$26/BD71-'2 Der Rueckgabebestand'!$C$10</f>
        <v>78.5870665093452</v>
      </c>
      <c r="BG71" s="26" t="n">
        <f aca="false">BE71/($B$71+BE71-'1 Der Fonds'!$B$6)</f>
        <v>-0.0248491793277437</v>
      </c>
      <c r="BH71" s="26" t="n">
        <f aca="false">BE71+$B$71*'1 Der Fonds'!$B$19/12+BE71*'1 Der Fonds'!$B$20/12-'1 Der Fonds'!$B$6*'1 Der Fonds'!$B$21/12-($B$71+BE71-'1 Der Fonds'!$B$6)*'1 Der Fonds'!$B$22/12-$B$71*'1 Der Fonds'!$B$23/12</f>
        <v>-18.0591707460311</v>
      </c>
      <c r="BI71" s="26" t="n">
        <f aca="false">($B$71+BH71-'1 Der Fonds'!$B$6)/BF71</f>
        <v>10.1472273323644</v>
      </c>
      <c r="BJ71" s="26" t="n">
        <f aca="false">BH71+'1 Der Fonds'!$B$26-'2 Der Rueckgabebestand'!$C$11*BI71</f>
        <v>-21.1475071454497</v>
      </c>
      <c r="BK71" s="26" t="n">
        <f aca="false">BF71+'1 Der Fonds'!$B$26/BI71-'2 Der Rueckgabebestand'!$C$11</f>
        <v>78.2827137735424</v>
      </c>
      <c r="BL71" s="26" t="n">
        <f aca="false">BJ71/($B$71+BJ71-'1 Der Fonds'!$B$6)</f>
        <v>-0.0266223211177383</v>
      </c>
      <c r="BM71" s="26" t="n">
        <f aca="false">BJ71+$B$71*'1 Der Fonds'!$B$19/12+BJ71*'1 Der Fonds'!$B$20/12-'1 Der Fonds'!$B$6*'1 Der Fonds'!$B$21/12-($B$71+BJ71-'1 Der Fonds'!$B$6)*'1 Der Fonds'!$B$22/12-$B$71*'1 Der Fonds'!$B$23/12</f>
        <v>-19.4348360064641</v>
      </c>
      <c r="BN71" s="26" t="n">
        <f aca="false">($B$71+BM71-'1 Der Fonds'!$B$6)/BK71</f>
        <v>10.1691053569809</v>
      </c>
      <c r="BO71" s="26" t="n">
        <f aca="false">BM71+'1 Der Fonds'!$B$26-'2 Der Rueckgabebestand'!$C$12*BN71</f>
        <v>-21.5193886849546</v>
      </c>
      <c r="BP71" s="26" t="n">
        <f aca="false">BK71+'1 Der Fonds'!$B$26/BN71-'2 Der Rueckgabebestand'!$C$12</f>
        <v>78.0777249760707</v>
      </c>
      <c r="BQ71" s="26" t="n">
        <f aca="false">BO71/($B$71+BO71-'1 Der Fonds'!$B$6)</f>
        <v>-0.0271031664731872</v>
      </c>
      <c r="BR71" s="26" t="n">
        <f aca="false">BO71+$B$71*'1 Der Fonds'!$B$19/12+BO71*'1 Der Fonds'!$B$20/12-'1 Der Fonds'!$B$6*'1 Der Fonds'!$B$21/12-($B$71+BO71-'1 Der Fonds'!$B$6)*'1 Der Fonds'!$B$22/12-$B$71*'1 Der Fonds'!$B$23/12</f>
        <v>-19.8070739324443</v>
      </c>
      <c r="BS71" s="26" t="n">
        <f aca="false">($B$71+BR71-'1 Der Fonds'!$B$6)/BP71</f>
        <v>10.1910362566458</v>
      </c>
      <c r="BT71" s="26" t="n">
        <f aca="false">BR71+'1 Der Fonds'!$B$26-'2 Der Rueckgabebestand'!$C$13*BS71</f>
        <v>-21.3930402479349</v>
      </c>
      <c r="BU71" s="26" t="n">
        <f aca="false">BP71+'1 Der Fonds'!$B$26/BS71-'2 Der Rueckgabebestand'!$C$13</f>
        <v>77.9221013205807</v>
      </c>
      <c r="BV71" s="26" t="n">
        <f aca="false">BT71/($B$71+BT71-'1 Der Fonds'!$B$6)</f>
        <v>-0.0269397465734518</v>
      </c>
      <c r="BW71" s="26" t="n">
        <f aca="false">BT71+$B$71*'1 Der Fonds'!$B$19/12+BT71*'1 Der Fonds'!$B$20/12-'1 Der Fonds'!$B$6*'1 Der Fonds'!$B$21/12-($B$71+BT71-'1 Der Fonds'!$B$6)*'1 Der Fonds'!$B$22/12-$B$71*'1 Der Fonds'!$B$23/12</f>
        <v>-19.6806044115059</v>
      </c>
      <c r="BX71" s="26" t="n">
        <f aca="false">($B$71+BW71-'1 Der Fonds'!$B$6)/BU71</f>
        <v>10.2130125099476</v>
      </c>
      <c r="BY71" s="26" t="n">
        <f aca="false">BW71+'1 Der Fonds'!$B$26-'2 Der Rueckgabebestand'!$C$14*BX71</f>
        <v>-20.7658094154849</v>
      </c>
      <c r="BZ71" s="26" t="n">
        <f aca="false">BU71+'1 Der Fonds'!$B$26/BX71-'2 Der Rueckgabebestand'!$C$14</f>
        <v>77.8158442291571</v>
      </c>
      <c r="CA71" s="26" t="n">
        <f aca="false">BY71/($B$71+BY71-'1 Der Fonds'!$B$6)</f>
        <v>-0.0261292513415234</v>
      </c>
      <c r="CB71" s="26" t="n">
        <f aca="false">BY71+$B$71*'1 Der Fonds'!$B$19/12+BY71*'1 Der Fonds'!$B$20/12-'1 Der Fonds'!$B$6*'1 Der Fonds'!$B$21/12-($B$71+BY71-'1 Der Fonds'!$B$6)*'1 Der Fonds'!$B$22/12-$B$71*'1 Der Fonds'!$B$23/12</f>
        <v>-19.0527724828414</v>
      </c>
      <c r="CC71" s="26" t="n">
        <f aca="false">($B$71+CB71-'1 Der Fonds'!$B$6)/BZ71</f>
        <v>10.2350264962972</v>
      </c>
      <c r="CD71" s="26" t="n">
        <f aca="false">CB71+'1 Der Fonds'!$B$26-'2 Der Rueckgabebestand'!$C$15*CC71</f>
        <v>-20.1467830813603</v>
      </c>
      <c r="CE71" s="26" t="n">
        <f aca="false">BZ71+'1 Der Fonds'!$B$26/CC71-'2 Der Rueckgabebestand'!$C$15</f>
        <v>77.7089553413839</v>
      </c>
      <c r="CF71" s="26" t="n">
        <f aca="false">CD71/($B$71+CD71-'1 Der Fonds'!$B$6)</f>
        <v>-0.0253306111709877</v>
      </c>
      <c r="CG71" s="26" t="n">
        <f aca="false">CD71+$B$71*'1 Der Fonds'!$B$19/12+CD71*'1 Der Fonds'!$B$20/12-'1 Der Fonds'!$B$6*'1 Der Fonds'!$B$21/12-($B$71+CD71-'1 Der Fonds'!$B$6)*'1 Der Fonds'!$B$22/12-$B$71*'1 Der Fonds'!$B$23/12</f>
        <v>-18.4331529151466</v>
      </c>
      <c r="CH71" s="26" t="n">
        <f aca="false">($B$71+CG71-'1 Der Fonds'!$B$6)/CE71</f>
        <v>10.2570783969911</v>
      </c>
      <c r="CI71" s="26" t="n">
        <f aca="false">CG71+'1 Der Fonds'!$B$26-'2 Der Rueckgabebestand'!$C$16*CH71</f>
        <v>-20.5616921136422</v>
      </c>
      <c r="CJ71" s="26" t="n">
        <f aca="false">CE71+'1 Der Fonds'!$B$26/CH71-'2 Der Rueckgabebestand'!$C$16</f>
        <v>77.5014362880909</v>
      </c>
      <c r="CK71" s="26" t="n">
        <f aca="false">CI71/($B$71+CI71-'1 Der Fonds'!$B$6)</f>
        <v>-0.0258657708524742</v>
      </c>
      <c r="CL71" s="26" t="n">
        <f aca="false">$A$71+$B$71*'1 Der Fonds'!$B$19/12+$A$71*'1 Der Fonds'!$B$20/12-'1 Der Fonds'!$B$6*'1 Der Fonds'!$B$21/12-($B$71+$A$71-'1 Der Fonds'!$B$6)*'1 Der Fonds'!$B$22/12-$B$71*'1 Der Fonds'!$B$23/12</f>
        <v>56.2851666666667</v>
      </c>
      <c r="CM71" s="26" t="n">
        <f aca="false">($B$71+CL71-'1 Der Fonds'!$B$6)/'1 Der Fonds'!$B$8</f>
        <v>10.0205191570881</v>
      </c>
      <c r="CN71" s="26" t="n">
        <f aca="false">CL71+0-'2 Der Rueckgabebestand'!$C$5*CM71</f>
        <v>52.2769590038314</v>
      </c>
      <c r="CO71" s="26" t="n">
        <f aca="false">'1 Der Fonds'!$B$8+0/CM71-'2 Der Rueckgabebestand'!$C$5</f>
        <v>86.6</v>
      </c>
      <c r="CP71" s="26" t="n">
        <f aca="false">CN71/($B$71+CN71-'1 Der Fonds'!$B$6)</f>
        <v>0.0602423911598702</v>
      </c>
      <c r="CQ71" s="26" t="n">
        <f aca="false">CN71+$B$71*'1 Der Fonds'!$B$19/12+CN71*'1 Der Fonds'!$B$20/12-'1 Der Fonds'!$B$6*'1 Der Fonds'!$B$21/12-($B$71+CN71-'1 Der Fonds'!$B$6)*'1 Der Fonds'!$B$22/12-$B$71*'1 Der Fonds'!$B$23/12</f>
        <v>54.0599952562101</v>
      </c>
      <c r="CR71" s="26" t="n">
        <f aca="false">($B$71+CQ71-'1 Der Fonds'!$B$6)/CO71</f>
        <v>10.0411084902565</v>
      </c>
      <c r="CS71" s="26" t="n">
        <f aca="false">CQ71+0-'2 Der Rueckgabebestand'!$C$6*CR71</f>
        <v>49.0394410110819</v>
      </c>
      <c r="CT71" s="26" t="n">
        <f aca="false">CO71+0/CR71-'2 Der Rueckgabebestand'!$C$6</f>
        <v>86.1</v>
      </c>
      <c r="CU71" s="26" t="n">
        <f aca="false">CS71/($B$71+CS71-'1 Der Fonds'!$B$6)</f>
        <v>0.0567231969818868</v>
      </c>
      <c r="CV71" s="26" t="n">
        <f aca="false">CS71+$B$71*'1 Der Fonds'!$B$19/12+CS71*'1 Der Fonds'!$B$20/12-'1 Der Fonds'!$B$6*'1 Der Fonds'!$B$21/12-($B$71+CS71-'1 Der Fonds'!$B$6)*'1 Der Fonds'!$B$22/12-$B$71*'1 Der Fonds'!$B$23/12</f>
        <v>50.8193746420508</v>
      </c>
      <c r="CW71" s="26" t="n">
        <f aca="false">($B$71+CV71-'1 Der Fonds'!$B$6)/CT71</f>
        <v>10.0617813547277</v>
      </c>
      <c r="CX71" s="26" t="n">
        <f aca="false">CV71+0-'2 Der Rueckgabebestand'!$C$7*CW71</f>
        <v>28.68345566165</v>
      </c>
      <c r="CY71" s="26" t="n">
        <f aca="false">CT71+0/CW71-'2 Der Rueckgabebestand'!$C$7</f>
        <v>83.9</v>
      </c>
      <c r="CZ71" s="26" t="n">
        <f aca="false">CX71/($B$71+CX71-'1 Der Fonds'!$B$6)</f>
        <v>0.0339777514819555</v>
      </c>
      <c r="DA71" s="26" t="n">
        <f aca="false">CX71+$B$71*'1 Der Fonds'!$B$19/12+CX71*'1 Der Fonds'!$B$20/12-'1 Der Fonds'!$B$6*'1 Der Fonds'!$B$21/12-($B$71+CX71-'1 Der Fonds'!$B$6)*'1 Der Fonds'!$B$22/12-$B$71*'1 Der Fonds'!$B$23/12</f>
        <v>30.4438814733257</v>
      </c>
      <c r="DB71" s="26" t="n">
        <f aca="false">($B$71+DA71-'1 Der Fonds'!$B$6)/CY71</f>
        <v>10.0827637839491</v>
      </c>
      <c r="DC71" s="26" t="n">
        <f aca="false">DA71+0-'2 Der Rueckgabebestand'!$C$8*DB71</f>
        <v>-0.812686256916351</v>
      </c>
      <c r="DD71" s="26" t="n">
        <f aca="false">CY71+0/DB71-'2 Der Rueckgabebestand'!$C$8</f>
        <v>80.8</v>
      </c>
      <c r="DE71" s="26" t="n">
        <f aca="false">DC71/($B$71+DC71-'1 Der Fonds'!$B$6)</f>
        <v>-0.000997543773183924</v>
      </c>
      <c r="DF71" s="26" t="n">
        <f aca="false">DC71+$B$71*'1 Der Fonds'!$B$19/12+DC71*'1 Der Fonds'!$B$20/12-'1 Der Fonds'!$B$6*'1 Der Fonds'!$B$21/12-($B$71+DC71-'1 Der Fonds'!$B$6)*'1 Der Fonds'!$B$22/12-$B$71*'1 Der Fonds'!$B$23/12</f>
        <v>0.919472418754105</v>
      </c>
      <c r="DG71" s="26" t="n">
        <f aca="false">($B$71+DF71-'1 Der Fonds'!$B$6)/DD71</f>
        <v>10.1042013913212</v>
      </c>
      <c r="DH71" s="26" t="n">
        <f aca="false">DF71+0-'2 Der Rueckgabebestand'!$C$9*DG71</f>
        <v>-25.3514511986811</v>
      </c>
      <c r="DI71" s="26" t="n">
        <f aca="false">DD71+0/DG71-'2 Der Rueckgabebestand'!$C$9</f>
        <v>78.2</v>
      </c>
      <c r="DJ71" s="26" t="n">
        <f aca="false">DH71/($B$71+DH71-'1 Der Fonds'!$B$6)</f>
        <v>-0.0320844115162143</v>
      </c>
      <c r="DK71" s="26" t="n">
        <f aca="false">DH71+$B$71*'1 Der Fonds'!$B$19/12+DH71*'1 Der Fonds'!$B$20/12-'1 Der Fonds'!$B$6*'1 Der Fonds'!$B$21/12-($B$71+DH71-'1 Der Fonds'!$B$6)*'1 Der Fonds'!$B$22/12-$B$71*'1 Der Fonds'!$B$23/12</f>
        <v>-23.6428088394131</v>
      </c>
      <c r="DL71" s="26" t="n">
        <f aca="false">($B$71+DK71-'1 Der Fonds'!$B$6)/DI71</f>
        <v>10.1260510378592</v>
      </c>
      <c r="DM71" s="26" t="n">
        <f aca="false">DK71+0-'2 Der Rueckgabebestand'!$C$10*DL71</f>
        <v>-37.819280292416</v>
      </c>
      <c r="DN71" s="26" t="n">
        <f aca="false">DI71+0/DL71-'2 Der Rueckgabebestand'!$C$10</f>
        <v>76.8</v>
      </c>
      <c r="DO71" s="26" t="n">
        <f aca="false">DM71/($B$71+DM71-'1 Der Fonds'!$B$6)</f>
        <v>-0.0486308575409152</v>
      </c>
      <c r="DP71" s="26" t="n">
        <f aca="false">DM71+$B$71*'1 Der Fonds'!$B$19/12+DM71*'1 Der Fonds'!$B$20/12-'1 Der Fonds'!$B$6*'1 Der Fonds'!$B$21/12-($B$71+DM71-'1 Der Fonds'!$B$6)*'1 Der Fonds'!$B$22/12-$B$71*'1 Der Fonds'!$B$23/12</f>
        <v>-36.1225862693629</v>
      </c>
      <c r="DQ71" s="26" t="n">
        <f aca="false">($B$71+DP71-'1 Der Fonds'!$B$6)/DN71</f>
        <v>10.148143407951</v>
      </c>
      <c r="DR71" s="26" t="n">
        <f aca="false">DP71+0-'2 Der Rueckgabebestand'!$C$11*DQ71</f>
        <v>-42.2114723141335</v>
      </c>
      <c r="DS71" s="26" t="n">
        <f aca="false">DN71+0/DQ71-'2 Der Rueckgabebestand'!$C$11</f>
        <v>76.2</v>
      </c>
      <c r="DT71" s="26" t="n">
        <f aca="false">DR71/($B$71+DR71-'1 Der Fonds'!$B$6)</f>
        <v>-0.0545869630840832</v>
      </c>
      <c r="DU71" s="26" t="n">
        <f aca="false">DR71+$B$71*'1 Der Fonds'!$B$19/12+DR71*'1 Der Fonds'!$B$20/12-'1 Der Fonds'!$B$6*'1 Der Fonds'!$B$21/12-($B$71+DR71-'1 Der Fonds'!$B$6)*'1 Der Fonds'!$B$22/12-$B$71*'1 Der Fonds'!$B$23/12</f>
        <v>-40.5189874751012</v>
      </c>
      <c r="DV71" s="26" t="n">
        <f aca="false">($B$71+DU71-'1 Der Fonds'!$B$6)/DS71</f>
        <v>10.1703544950774</v>
      </c>
      <c r="DW71" s="26" t="n">
        <f aca="false">DU71+0-'2 Der Rueckgabebestand'!$C$12*DV71</f>
        <v>-45.6041647226399</v>
      </c>
      <c r="DX71" s="26" t="n">
        <f aca="false">DS71+0/DV71-'2 Der Rueckgabebestand'!$C$12</f>
        <v>75.7</v>
      </c>
      <c r="DY71" s="26" t="n">
        <f aca="false">DW71/($B$71+DW71-'1 Der Fonds'!$B$6)</f>
        <v>-0.0592342010867102</v>
      </c>
      <c r="DZ71" s="26" t="n">
        <f aca="false">DW71+$B$71*'1 Der Fonds'!$B$19/12+DW71*'1 Der Fonds'!$B$20/12-'1 Der Fonds'!$B$6*'1 Der Fonds'!$B$21/12-($B$71+DW71-'1 Der Fonds'!$B$6)*'1 Der Fonds'!$B$22/12-$B$71*'1 Der Fonds'!$B$23/12</f>
        <v>-43.9149312138324</v>
      </c>
      <c r="EA71" s="26" t="n">
        <f aca="false">($B$71+DZ71-'1 Der Fonds'!$B$6)/DX71</f>
        <v>10.1926693366733</v>
      </c>
      <c r="EB71" s="26" t="n">
        <f aca="false">DZ71+0-'2 Der Rueckgabebestand'!$C$13*EA71</f>
        <v>-48.5016324153354</v>
      </c>
      <c r="EC71" s="26" t="n">
        <f aca="false">DX71+0/EA71-'2 Der Rueckgabebestand'!$C$13</f>
        <v>75.25</v>
      </c>
      <c r="ED71" s="26" t="n">
        <f aca="false">EB71/($B$71+EB71-'1 Der Fonds'!$B$6)</f>
        <v>-0.0632356396899131</v>
      </c>
      <c r="EE71" s="26" t="n">
        <f aca="false">EB71+$B$71*'1 Der Fonds'!$B$19/12+EB71*'1 Der Fonds'!$B$20/12-'1 Der Fonds'!$B$6*'1 Der Fonds'!$B$21/12-($B$71+EB71-'1 Der Fonds'!$B$6)*'1 Der Fonds'!$B$22/12-$B$71*'1 Der Fonds'!$B$23/12</f>
        <v>-46.8151756464001</v>
      </c>
      <c r="EF71" s="26" t="n">
        <f aca="false">($B$71+EE71-'1 Der Fonds'!$B$6)/EC71</f>
        <v>10.215080722307</v>
      </c>
      <c r="EG71" s="26" t="n">
        <f aca="false">EE71+0-'2 Der Rueckgabebestand'!$C$14*EF71</f>
        <v>-50.9012079353229</v>
      </c>
      <c r="EH71" s="26" t="n">
        <f aca="false">EC71+0/EF71-'2 Der Rueckgabebestand'!$C$14</f>
        <v>74.85</v>
      </c>
      <c r="EI71" s="26" t="n">
        <f aca="false">EG71/($B$71+EG71-'1 Der Fonds'!$B$6)</f>
        <v>-0.0665724409502038</v>
      </c>
      <c r="EJ71" s="26" t="n">
        <f aca="false">EG71+$B$71*'1 Der Fonds'!$B$19/12+EG71*'1 Der Fonds'!$B$20/12-'1 Der Fonds'!$B$6*'1 Der Fonds'!$B$21/12-($B$71+EG71-'1 Der Fonds'!$B$6)*'1 Der Fonds'!$B$22/12-$B$71*'1 Der Fonds'!$B$23/12</f>
        <v>-49.2170507595942</v>
      </c>
      <c r="EK71" s="26" t="n">
        <f aca="false">($B$71+EJ71-'1 Der Fonds'!$B$6)/EH71</f>
        <v>10.2375811521764</v>
      </c>
      <c r="EL71" s="26" t="n">
        <f aca="false">EJ71+0-'2 Der Rueckgabebestand'!$C$15*EK71</f>
        <v>-53.3120832204648</v>
      </c>
      <c r="EM71" s="26" t="n">
        <f aca="false">EH71+0/EK71-'2 Der Rueckgabebestand'!$C$15</f>
        <v>74.45</v>
      </c>
      <c r="EN71" s="26" t="n">
        <f aca="false">EL71/($B$71+EL71-'1 Der Fonds'!$B$6)</f>
        <v>-0.0699461143988267</v>
      </c>
      <c r="EO71" s="26" t="n">
        <f aca="false">EL71+$B$71*'1 Der Fonds'!$B$19/12+EL71*'1 Der Fonds'!$B$20/12-'1 Der Fonds'!$B$6*'1 Der Fonds'!$B$21/12-($B$71+EL71-'1 Der Fonds'!$B$6)*'1 Der Fonds'!$B$22/12-$B$71*'1 Der Fonds'!$B$23/12</f>
        <v>-51.6302364668844</v>
      </c>
      <c r="EP71" s="26" t="n">
        <f aca="false">($B$71+EO71-'1 Der Fonds'!$B$6)/EM71</f>
        <v>10.260171437651</v>
      </c>
      <c r="EQ71" s="26" t="n">
        <f aca="false">EO71+0-'2 Der Rueckgabebestand'!$C$16*EP71</f>
        <v>-56.7603221857099</v>
      </c>
      <c r="ER71" s="26" t="n">
        <f aca="false">EM71+0/EP71-'2 Der Rueckgabebestand'!$C$16</f>
        <v>73.95</v>
      </c>
      <c r="ES71" s="26" t="n">
        <f aca="false">EQ71/($B$71+EQ71-'1 Der Fonds'!$B$6)</f>
        <v>-0.0748086911036734</v>
      </c>
      <c r="ET71" s="14" t="n">
        <f aca="false">IF(C71=1,$A$71,1000000)</f>
        <v>54.5</v>
      </c>
      <c r="EU71" s="14" t="n">
        <f aca="false">IF(D71=1,$A$71,1000000)</f>
        <v>54.5</v>
      </c>
      <c r="EV71" s="26" t="n">
        <f aca="false">IF(E71=1,$A$71,1000000)</f>
        <v>1000000</v>
      </c>
      <c r="EW71" s="26" t="n">
        <f aca="false">IF(F71=1,$A$71,1000000)</f>
        <v>1000000</v>
      </c>
      <c r="EX71" s="26" t="n">
        <f aca="false">IF(G71=1,$A$71,1000000)</f>
        <v>1000000</v>
      </c>
      <c r="EY71" s="26" t="n">
        <f aca="false">IF(H71=1,$A$71,1000000)</f>
        <v>1000000</v>
      </c>
      <c r="EZ71" s="26" t="n">
        <f aca="false">IF(I71=1,$A$71,1000000)</f>
        <v>1000000</v>
      </c>
      <c r="FA71" s="26" t="n">
        <f aca="false">IF(J71=1,$A$71,1000000)</f>
        <v>1000000</v>
      </c>
      <c r="FB71" s="26" t="n">
        <f aca="false">IF(K71=1,$A$71,1000000)</f>
        <v>1000000</v>
      </c>
      <c r="FC71" s="26" t="n">
        <f aca="false">IF(L71=1,$A$71,1000000)</f>
        <v>1000000</v>
      </c>
      <c r="FD71" s="26" t="n">
        <f aca="false">IF(M71=1,$A$71,1000000)</f>
        <v>1000000</v>
      </c>
      <c r="FE71" s="26" t="n">
        <f aca="false">IF(N71=1,$A$71,1000000)</f>
        <v>1000000</v>
      </c>
      <c r="FF71" s="14" t="n">
        <f aca="false">IF(O71=1,$A$71,1000000)</f>
        <v>54.5</v>
      </c>
      <c r="FG71" s="14" t="n">
        <f aca="false">IF(P71=1,$A$71,1000000)</f>
        <v>54.5</v>
      </c>
      <c r="FH71" s="26" t="n">
        <f aca="false">IF(Q71=1,$A$71,1000000)</f>
        <v>1000000</v>
      </c>
      <c r="FI71" s="26" t="n">
        <f aca="false">IF(R71=1,$A$71,1000000)</f>
        <v>1000000</v>
      </c>
      <c r="FJ71" s="26" t="n">
        <f aca="false">IF(S71=1,$A$71,1000000)</f>
        <v>1000000</v>
      </c>
      <c r="FK71" s="26" t="n">
        <f aca="false">IF(T71=1,$A$71,1000000)</f>
        <v>1000000</v>
      </c>
      <c r="FL71" s="26" t="n">
        <f aca="false">IF(U71=1,$A$71,1000000)</f>
        <v>1000000</v>
      </c>
      <c r="FM71" s="26" t="n">
        <f aca="false">IF(V71=1,$A$71,1000000)</f>
        <v>1000000</v>
      </c>
      <c r="FN71" s="26" t="n">
        <f aca="false">IF(W71=1,$A$71,1000000)</f>
        <v>1000000</v>
      </c>
      <c r="FO71" s="26" t="n">
        <f aca="false">IF(X71=1,$A$71,1000000)</f>
        <v>1000000</v>
      </c>
      <c r="FP71" s="26" t="n">
        <f aca="false">IF(Y71=1,$A$71,1000000)</f>
        <v>1000000</v>
      </c>
      <c r="FQ71" s="26" t="n">
        <f aca="false">IF(Z71=1,$A$71,1000000)</f>
        <v>1000000</v>
      </c>
    </row>
    <row r="72" customFormat="false" ht="15" hidden="false" customHeight="false" outlineLevel="0" collapsed="false">
      <c r="A72" s="14" t="n">
        <f aca="false">A71+$B$38</f>
        <v>55</v>
      </c>
      <c r="B72" s="14" t="n">
        <f aca="false">'1 Der Fonds'!$B$36-A72</f>
        <v>1065</v>
      </c>
      <c r="C72" s="26" t="n">
        <f aca="false">IF(AH72&gt;='1 Der Fonds'!$B$12,1,0)</f>
        <v>1</v>
      </c>
      <c r="D72" s="26" t="n">
        <f aca="false">IF(AND(C72=1,AM72&gt;='1 Der Fonds'!$B$12),1,0)</f>
        <v>1</v>
      </c>
      <c r="E72" s="26" t="n">
        <f aca="false">IF(AND(D72=1,AR72&gt;='1 Der Fonds'!$B$12),1,0)</f>
        <v>0</v>
      </c>
      <c r="F72" s="26" t="n">
        <f aca="false">IF(AND(E72=1,AW72&gt;='1 Der Fonds'!$B$12),1,0)</f>
        <v>0</v>
      </c>
      <c r="G72" s="26" t="n">
        <f aca="false">IF(AND(F72=1,BB72&gt;='1 Der Fonds'!$B$12),1,0)</f>
        <v>0</v>
      </c>
      <c r="H72" s="26" t="n">
        <f aca="false">IF(AND(G72=1,BG72&gt;='1 Der Fonds'!$B$12),1,0)</f>
        <v>0</v>
      </c>
      <c r="I72" s="26" t="n">
        <f aca="false">IF(AND(H72=1,BL72&gt;='1 Der Fonds'!$B$12),1,0)</f>
        <v>0</v>
      </c>
      <c r="J72" s="26" t="n">
        <f aca="false">IF(AND(I72=1,BQ72&gt;='1 Der Fonds'!$B$12),1,0)</f>
        <v>0</v>
      </c>
      <c r="K72" s="26" t="n">
        <f aca="false">IF(AND(J72=1,BV72&gt;='1 Der Fonds'!$B$12),1,0)</f>
        <v>0</v>
      </c>
      <c r="L72" s="26" t="n">
        <f aca="false">IF(AND(K72=1,CA72&gt;='1 Der Fonds'!$B$12),1,0)</f>
        <v>0</v>
      </c>
      <c r="M72" s="26" t="n">
        <f aca="false">IF(AND(L72=1,CF72&gt;='1 Der Fonds'!$B$12),1,0)</f>
        <v>0</v>
      </c>
      <c r="N72" s="26" t="n">
        <f aca="false">IF(AND(M72=1,CK72&gt;='1 Der Fonds'!$B$12),1,0)</f>
        <v>0</v>
      </c>
      <c r="O72" s="26" t="n">
        <f aca="false">IF(CP72&gt;='1 Der Fonds'!$B$12,1,0)</f>
        <v>1</v>
      </c>
      <c r="P72" s="26" t="n">
        <f aca="false">IF(AND(O72=1,CU72&gt;='1 Der Fonds'!$B$12),1,0)</f>
        <v>1</v>
      </c>
      <c r="Q72" s="26" t="n">
        <f aca="false">IF(AND(P72=1,CZ72&gt;='1 Der Fonds'!$B$12),1,0)</f>
        <v>0</v>
      </c>
      <c r="R72" s="26" t="n">
        <f aca="false">IF(AND(Q72=1,DE72&gt;='1 Der Fonds'!$B$12),1,0)</f>
        <v>0</v>
      </c>
      <c r="S72" s="26" t="n">
        <f aca="false">IF(AND(R72=1,DJ72&gt;='1 Der Fonds'!$B$12),1,0)</f>
        <v>0</v>
      </c>
      <c r="T72" s="26" t="n">
        <f aca="false">IF(AND(S72=1,DO72&gt;='1 Der Fonds'!$B$12),1,0)</f>
        <v>0</v>
      </c>
      <c r="U72" s="26" t="n">
        <f aca="false">IF(AND(T72=1,DT72&gt;='1 Der Fonds'!$B$12),1,0)</f>
        <v>0</v>
      </c>
      <c r="V72" s="26" t="n">
        <f aca="false">IF(AND(U72=1,DY72&gt;='1 Der Fonds'!$B$12),1,0)</f>
        <v>0</v>
      </c>
      <c r="W72" s="26" t="n">
        <f aca="false">IF(AND(V72=1,ED72&gt;='1 Der Fonds'!$B$12),1,0)</f>
        <v>0</v>
      </c>
      <c r="X72" s="26" t="n">
        <f aca="false">IF(AND(W72=1,EI72&gt;='1 Der Fonds'!$B$12),1,0)</f>
        <v>0</v>
      </c>
      <c r="Y72" s="26" t="n">
        <f aca="false">IF(AND(X72=1,EN72&gt;='1 Der Fonds'!$B$12),1,0)</f>
        <v>0</v>
      </c>
      <c r="Z72" s="26" t="n">
        <f aca="false">IF(AND(Y72=1,ES72&gt;='1 Der Fonds'!$B$12),1,0)</f>
        <v>0</v>
      </c>
      <c r="AD72" s="26" t="n">
        <f aca="false">$A$72+$B$72*'1 Der Fonds'!$B$19/12+$A$72*'1 Der Fonds'!$B$20/12-'1 Der Fonds'!$B$6*'1 Der Fonds'!$B$21/12-($B$72+$A$72-'1 Der Fonds'!$B$6)*'1 Der Fonds'!$B$22/12-$B$72*'1 Der Fonds'!$B$23/12</f>
        <v>56.7845833333333</v>
      </c>
      <c r="AE72" s="26" t="n">
        <f aca="false">($B$72+AD72-'1 Der Fonds'!$B$6)/'1 Der Fonds'!$B$8</f>
        <v>10.0205124521073</v>
      </c>
      <c r="AF72" s="26" t="n">
        <f aca="false">AD72+'1 Der Fonds'!$B$26-'2 Der Rueckgabebestand'!$C$5*AE72</f>
        <v>55.7763783524904</v>
      </c>
      <c r="AG72" s="26" t="n">
        <f aca="false">'1 Der Fonds'!$B$8+'1 Der Fonds'!$B$26/AE72-'2 Der Rueckgabebestand'!$C$5</f>
        <v>86.8993858861349</v>
      </c>
      <c r="AH72" s="26" t="n">
        <f aca="false">AF72/($B$72+AF72-'1 Der Fonds'!$B$6)</f>
        <v>0.0640536189762283</v>
      </c>
      <c r="AI72" s="26" t="n">
        <f aca="false">AF72+$B$72*'1 Der Fonds'!$B$19/12+AF72*'1 Der Fonds'!$B$20/12-'1 Der Fonds'!$B$6*'1 Der Fonds'!$B$21/12-($B$72+AF72-'1 Der Fonds'!$B$6)*'1 Der Fonds'!$B$22/12-$B$72*'1 Der Fonds'!$B$23/12</f>
        <v>57.5617057150782</v>
      </c>
      <c r="AJ72" s="26" t="n">
        <f aca="false">($B$72+AI72-'1 Der Fonds'!$B$6)/AG72</f>
        <v>10.041057215967</v>
      </c>
      <c r="AK72" s="26" t="n">
        <f aca="false">AI72+'1 Der Fonds'!$B$26-'2 Der Rueckgabebestand'!$C$6*AJ72</f>
        <v>55.5411771070947</v>
      </c>
      <c r="AL72" s="26" t="n">
        <f aca="false">AG72+'1 Der Fonds'!$B$26/AJ72-'2 Der Rueckgabebestand'!$C$6</f>
        <v>86.6981592060627</v>
      </c>
      <c r="AM72" s="26" t="n">
        <f aca="false">AK72/($B$72+AK72-'1 Der Fonds'!$B$6)</f>
        <v>0.0638007466707827</v>
      </c>
      <c r="AN72" s="26" t="n">
        <f aca="false">AK72+$B$72*'1 Der Fonds'!$B$19/12+AK72*'1 Der Fonds'!$B$20/12-'1 Der Fonds'!$B$6*'1 Der Fonds'!$B$21/12-($B$72+AK72-'1 Der Fonds'!$B$6)*'1 Der Fonds'!$B$22/12-$B$72*'1 Der Fonds'!$B$23/12</f>
        <v>57.326279068489</v>
      </c>
      <c r="AO72" s="26" t="n">
        <f aca="false">($B$72+AN72-'1 Der Fonds'!$B$6)/AL72</f>
        <v>10.0616470644453</v>
      </c>
      <c r="AP72" s="26" t="n">
        <f aca="false">AN72+'1 Der Fonds'!$B$26-'2 Der Rueckgabebestand'!$C$7*AO72</f>
        <v>38.1906555267094</v>
      </c>
      <c r="AQ72" s="26" t="n">
        <f aca="false">AL72+'1 Der Fonds'!$B$26/AO72-'2 Der Rueckgabebestand'!$C$7</f>
        <v>84.7963211253574</v>
      </c>
      <c r="AR72" s="26" t="n">
        <f aca="false">AP72/($B$72+AP72-'1 Der Fonds'!$B$6)</f>
        <v>0.0447621587031246</v>
      </c>
      <c r="AS72" s="26" t="n">
        <f aca="false">AP72+$B$72*'1 Der Fonds'!$B$19/12+AP72*'1 Der Fonds'!$B$20/12-'1 Der Fonds'!$B$6*'1 Der Fonds'!$B$21/12-($B$72+AP72-'1 Der Fonds'!$B$6)*'1 Der Fonds'!$B$22/12-$B$72*'1 Der Fonds'!$B$23/12</f>
        <v>39.9591299049225</v>
      </c>
      <c r="AT72" s="26" t="n">
        <f aca="false">($B$72+AS72-'1 Der Fonds'!$B$6)/AQ72</f>
        <v>10.0825026199074</v>
      </c>
      <c r="AU72" s="26" t="n">
        <f aca="false">AS72+'1 Der Fonds'!$B$26-'2 Der Rueckgabebestand'!$C$8*AT72</f>
        <v>11.7033717832097</v>
      </c>
      <c r="AV72" s="26" t="n">
        <f aca="false">AQ72+'1 Der Fonds'!$B$26/AT72-'2 Der Rueckgabebestand'!$C$8</f>
        <v>81.9938662997148</v>
      </c>
      <c r="AW72" s="26" t="n">
        <f aca="false">AU72/($B$72+AU72-'1 Der Fonds'!$B$6)</f>
        <v>0.0141566760009281</v>
      </c>
      <c r="AX72" s="26" t="n">
        <f aca="false">AU72+$B$72*'1 Der Fonds'!$B$19/12+AU72*'1 Der Fonds'!$B$20/12-'1 Der Fonds'!$B$6*'1 Der Fonds'!$B$21/12-($B$72+AU72-'1 Der Fonds'!$B$6)*'1 Der Fonds'!$B$22/12-$B$72*'1 Der Fonds'!$B$23/12</f>
        <v>13.4464625145019</v>
      </c>
      <c r="AY72" s="26" t="n">
        <f aca="false">($B$72+AX72-'1 Der Fonds'!$B$6)/AV72</f>
        <v>10.1037614141313</v>
      </c>
      <c r="AZ72" s="26" t="n">
        <f aca="false">AX72+'1 Der Fonds'!$B$26-'2 Der Rueckgabebestand'!$C$9*AY72</f>
        <v>-9.82331716223956</v>
      </c>
      <c r="BA72" s="26" t="n">
        <f aca="false">AV72+'1 Der Fonds'!$B$26/AY72-'2 Der Rueckgabebestand'!$C$9</f>
        <v>79.6907854248838</v>
      </c>
      <c r="BB72" s="26" t="n">
        <f aca="false">AZ72/($B$72+AZ72-'1 Der Fonds'!$B$6)</f>
        <v>-0.0122002007405608</v>
      </c>
      <c r="BC72" s="26" t="n">
        <f aca="false">AZ72+$B$72*'1 Der Fonds'!$B$19/12+AZ72*'1 Der Fonds'!$B$20/12-'1 Der Fonds'!$B$6*'1 Der Fonds'!$B$21/12-($B$72+AZ72-'1 Der Fonds'!$B$6)*'1 Der Fonds'!$B$22/12-$B$72*'1 Der Fonds'!$B$23/12</f>
        <v>-8.10085617452003</v>
      </c>
      <c r="BD72" s="26" t="n">
        <f aca="false">($B$72+BC72-'1 Der Fonds'!$B$6)/BA72</f>
        <v>10.1253757197068</v>
      </c>
      <c r="BE72" s="26" t="n">
        <f aca="false">BC72+'1 Der Fonds'!$B$26-'2 Der Rueckgabebestand'!$C$10*BD72</f>
        <v>-19.2763821821095</v>
      </c>
      <c r="BF72" s="26" t="n">
        <f aca="false">BA72+'1 Der Fonds'!$B$26/BD72-'2 Der Rueckgabebestand'!$C$10</f>
        <v>78.5870707265898</v>
      </c>
      <c r="BG72" s="26" t="n">
        <f aca="false">BE72/($B$72+BE72-'1 Der Fonds'!$B$6)</f>
        <v>-0.0242249717747112</v>
      </c>
      <c r="BH72" s="26" t="n">
        <f aca="false">BE72+$B$72*'1 Der Fonds'!$B$19/12+BE72*'1 Der Fonds'!$B$20/12-'1 Der Fonds'!$B$6*'1 Der Fonds'!$B$21/12-($B$72+BE72-'1 Der Fonds'!$B$6)*'1 Der Fonds'!$B$22/12-$B$72*'1 Der Fonds'!$B$23/12</f>
        <v>-17.5629803817007</v>
      </c>
      <c r="BI72" s="26" t="n">
        <f aca="false">($B$72+BH72-'1 Der Fonds'!$B$6)/BF72</f>
        <v>10.147178311209</v>
      </c>
      <c r="BJ72" s="26" t="n">
        <f aca="false">BH72+'1 Der Fonds'!$B$26-'2 Der Rueckgabebestand'!$C$11*BI72</f>
        <v>-20.6512873684261</v>
      </c>
      <c r="BK72" s="26" t="n">
        <f aca="false">BF72+'1 Der Fonds'!$B$26/BI72-'2 Der Rueckgabebestand'!$C$11</f>
        <v>78.2827194190629</v>
      </c>
      <c r="BL72" s="26" t="n">
        <f aca="false">BJ72/($B$72+BJ72-'1 Der Fonds'!$B$6)</f>
        <v>-0.0259977602280125</v>
      </c>
      <c r="BM72" s="26" t="n">
        <f aca="false">BJ72+$B$72*'1 Der Fonds'!$B$19/12+BJ72*'1 Der Fonds'!$B$20/12-'1 Der Fonds'!$B$6*'1 Der Fonds'!$B$21/12-($B$72+BJ72-'1 Der Fonds'!$B$6)*'1 Der Fonds'!$B$22/12-$B$72*'1 Der Fonds'!$B$23/12</f>
        <v>-18.9392031854875</v>
      </c>
      <c r="BN72" s="26" t="n">
        <f aca="false">($B$72+BM72-'1 Der Fonds'!$B$6)/BK72</f>
        <v>10.1690488363472</v>
      </c>
      <c r="BO72" s="26" t="n">
        <f aca="false">BM72+'1 Der Fonds'!$B$26-'2 Der Rueckgabebestand'!$C$12*BN72</f>
        <v>-21.0237276036611</v>
      </c>
      <c r="BP72" s="26" t="n">
        <f aca="false">BK72+'1 Der Fonds'!$B$26/BN72-'2 Der Rueckgabebestand'!$C$12</f>
        <v>78.0777322612942</v>
      </c>
      <c r="BQ72" s="26" t="n">
        <f aca="false">BO72/($B$72+BO72-'1 Der Fonds'!$B$6)</f>
        <v>-0.0264790376420297</v>
      </c>
      <c r="BR72" s="26" t="n">
        <f aca="false">BO72+$B$72*'1 Der Fonds'!$B$19/12+BO72*'1 Der Fonds'!$B$20/12-'1 Der Fonds'!$B$6*'1 Der Fonds'!$B$21/12-($B$72+BO72-'1 Der Fonds'!$B$6)*'1 Der Fonds'!$B$22/12-$B$72*'1 Der Fonds'!$B$23/12</f>
        <v>-19.3120003426146</v>
      </c>
      <c r="BS72" s="26" t="n">
        <f aca="false">($B$72+BR72-'1 Der Fonds'!$B$6)/BP72</f>
        <v>10.1909722095225</v>
      </c>
      <c r="BT72" s="26" t="n">
        <f aca="false">BR72+'1 Der Fonds'!$B$26-'2 Der Rueckgabebestand'!$C$13*BS72</f>
        <v>-20.8979378368997</v>
      </c>
      <c r="BU72" s="26" t="n">
        <f aca="false">BP72+'1 Der Fonds'!$B$26/BS72-'2 Der Rueckgabebestand'!$C$13</f>
        <v>77.9221104558689</v>
      </c>
      <c r="BV72" s="26" t="n">
        <f aca="false">BT72/($B$72+BT72-'1 Der Fonds'!$B$6)</f>
        <v>-0.0263164381918045</v>
      </c>
      <c r="BW72" s="26" t="n">
        <f aca="false">BT72+$B$72*'1 Der Fonds'!$B$19/12+BT72*'1 Der Fonds'!$B$20/12-'1 Der Fonds'!$B$6*'1 Der Fonds'!$B$21/12-($B$72+BT72-'1 Der Fonds'!$B$6)*'1 Der Fonds'!$B$22/12-$B$72*'1 Der Fonds'!$B$23/12</f>
        <v>-19.1860900273267</v>
      </c>
      <c r="BX72" s="26" t="n">
        <f aca="false">($B$72+BW72-'1 Der Fonds'!$B$6)/BU72</f>
        <v>10.2129409139063</v>
      </c>
      <c r="BY72" s="26" t="n">
        <f aca="false">BW72+'1 Der Fonds'!$B$26-'2 Der Rueckgabebestand'!$C$14*BX72</f>
        <v>-20.2712663928893</v>
      </c>
      <c r="BZ72" s="26" t="n">
        <f aca="false">BU72+'1 Der Fonds'!$B$26/BX72-'2 Der Rueckgabebestand'!$C$14</f>
        <v>77.8158554236788</v>
      </c>
      <c r="CA72" s="26" t="n">
        <f aca="false">BY72/($B$72+BY72-'1 Der Fonds'!$B$6)</f>
        <v>-0.0255071517307322</v>
      </c>
      <c r="CB72" s="26" t="n">
        <f aca="false">BY72+$B$72*'1 Der Fonds'!$B$19/12+BY72*'1 Der Fonds'!$B$20/12-'1 Der Fonds'!$B$6*'1 Der Fonds'!$B$21/12-($B$72+BY72-'1 Der Fonds'!$B$6)*'1 Der Fonds'!$B$22/12-$B$72*'1 Der Fonds'!$B$23/12</f>
        <v>-18.5588180231824</v>
      </c>
      <c r="CC72" s="26" t="n">
        <f aca="false">($B$72+CB72-'1 Der Fonds'!$B$6)/BZ72</f>
        <v>10.2349473335542</v>
      </c>
      <c r="CD72" s="26" t="n">
        <f aca="false">CB72+'1 Der Fonds'!$B$26-'2 Der Rueckgabebestand'!$C$15*CC72</f>
        <v>-19.6527969566041</v>
      </c>
      <c r="CE72" s="26" t="n">
        <f aca="false">BZ72+'1 Der Fonds'!$B$26/CC72-'2 Der Rueckgabebestand'!$C$15</f>
        <v>77.708968802989</v>
      </c>
      <c r="CF72" s="26" t="n">
        <f aca="false">CD72/($B$72+CD72-'1 Der Fonds'!$B$6)</f>
        <v>-0.0247097077620977</v>
      </c>
      <c r="CG72" s="26" t="n">
        <f aca="false">CD72+$B$72*'1 Der Fonds'!$B$19/12+CD72*'1 Der Fonds'!$B$20/12-'1 Der Fonds'!$B$6*'1 Der Fonds'!$B$21/12-($B$72+CD72-'1 Der Fonds'!$B$6)*'1 Der Fonds'!$B$22/12-$B$72*'1 Der Fonds'!$B$23/12</f>
        <v>-17.9397558870209</v>
      </c>
      <c r="CH72" s="26" t="n">
        <f aca="false">($B$72+CG72-'1 Der Fonds'!$B$6)/CE72</f>
        <v>10.2569916496218</v>
      </c>
      <c r="CI72" s="26" t="n">
        <f aca="false">CG72+'1 Der Fonds'!$B$26-'2 Der Rueckgabebestand'!$C$16*CH72</f>
        <v>-20.0682517118318</v>
      </c>
      <c r="CJ72" s="26" t="n">
        <f aca="false">CE72+'1 Der Fonds'!$B$26/CH72-'2 Der Rueckgabebestand'!$C$16</f>
        <v>77.5014522233212</v>
      </c>
      <c r="CK72" s="26" t="n">
        <f aca="false">CI72/($B$72+CI72-'1 Der Fonds'!$B$6)</f>
        <v>-0.0252452512496165</v>
      </c>
      <c r="CL72" s="26" t="n">
        <f aca="false">$A$72+$B$72*'1 Der Fonds'!$B$19/12+$A$72*'1 Der Fonds'!$B$20/12-'1 Der Fonds'!$B$6*'1 Der Fonds'!$B$21/12-($B$72+$A$72-'1 Der Fonds'!$B$6)*'1 Der Fonds'!$B$22/12-$B$72*'1 Der Fonds'!$B$23/12</f>
        <v>56.7845833333333</v>
      </c>
      <c r="CM72" s="26" t="n">
        <f aca="false">($B$72+CL72-'1 Der Fonds'!$B$6)/'1 Der Fonds'!$B$8</f>
        <v>10.0205124521073</v>
      </c>
      <c r="CN72" s="26" t="n">
        <f aca="false">CL72+0-'2 Der Rueckgabebestand'!$C$5*CM72</f>
        <v>52.7763783524904</v>
      </c>
      <c r="CO72" s="26" t="n">
        <f aca="false">'1 Der Fonds'!$B$8+0/CM72-'2 Der Rueckgabebestand'!$C$5</f>
        <v>86.6</v>
      </c>
      <c r="CP72" s="26" t="n">
        <f aca="false">CN72/($B$72+CN72-'1 Der Fonds'!$B$6)</f>
        <v>0.060817947652238</v>
      </c>
      <c r="CQ72" s="26" t="n">
        <f aca="false">CN72+$B$72*'1 Der Fonds'!$B$19/12+CN72*'1 Der Fonds'!$B$20/12-'1 Der Fonds'!$B$6*'1 Der Fonds'!$B$21/12-($B$72+CN72-'1 Der Fonds'!$B$6)*'1 Der Fonds'!$B$22/12-$B$72*'1 Der Fonds'!$B$23/12</f>
        <v>54.5588307150782</v>
      </c>
      <c r="CR72" s="26" t="n">
        <f aca="false">($B$72+CQ72-'1 Der Fonds'!$B$6)/CO72</f>
        <v>10.0410950428993</v>
      </c>
      <c r="CS72" s="26" t="n">
        <f aca="false">CQ72+0-'2 Der Rueckgabebestand'!$C$6*CR72</f>
        <v>49.5382831936286</v>
      </c>
      <c r="CT72" s="26" t="n">
        <f aca="false">CO72+0/CR72-'2 Der Rueckgabebestand'!$C$6</f>
        <v>86.1</v>
      </c>
      <c r="CU72" s="26" t="n">
        <f aca="false">CS72/($B$72+CS72-'1 Der Fonds'!$B$6)</f>
        <v>0.0573002771035573</v>
      </c>
      <c r="CV72" s="26" t="n">
        <f aca="false">CS72+$B$72*'1 Der Fonds'!$B$19/12+CS72*'1 Der Fonds'!$B$20/12-'1 Der Fonds'!$B$6*'1 Der Fonds'!$B$21/12-($B$72+CS72-'1 Der Fonds'!$B$6)*'1 Der Fonds'!$B$22/12-$B$72*'1 Der Fonds'!$B$23/12</f>
        <v>51.3176323816891</v>
      </c>
      <c r="CW72" s="26" t="n">
        <f aca="false">($B$72+CV72-'1 Der Fonds'!$B$6)/CT72</f>
        <v>10.0617611194157</v>
      </c>
      <c r="CX72" s="26" t="n">
        <f aca="false">CV72+0-'2 Der Rueckgabebestand'!$C$7*CW72</f>
        <v>29.1817579189747</v>
      </c>
      <c r="CY72" s="26" t="n">
        <f aca="false">CT72+0/CW72-'2 Der Rueckgabebestand'!$C$7</f>
        <v>83.9</v>
      </c>
      <c r="CZ72" s="26" t="n">
        <f aca="false">CX72/($B$72+CX72-'1 Der Fonds'!$B$6)</f>
        <v>0.0345680982149054</v>
      </c>
      <c r="DA72" s="26" t="n">
        <f aca="false">CX72+$B$72*'1 Der Fonds'!$B$19/12+CX72*'1 Der Fonds'!$B$20/12-'1 Der Fonds'!$B$6*'1 Der Fonds'!$B$21/12-($B$72+CX72-'1 Der Fonds'!$B$6)*'1 Der Fonds'!$B$22/12-$B$72*'1 Der Fonds'!$B$23/12</f>
        <v>30.9415987703137</v>
      </c>
      <c r="DB72" s="26" t="n">
        <f aca="false">($B$72+DA72-'1 Der Fonds'!$B$6)/CY72</f>
        <v>10.0827365765234</v>
      </c>
      <c r="DC72" s="26" t="n">
        <f aca="false">DA72+0-'2 Der Rueckgabebestand'!$C$8*DB72</f>
        <v>-0.314884616908895</v>
      </c>
      <c r="DD72" s="26" t="n">
        <f aca="false">CY72+0/DB72-'2 Der Rueckgabebestand'!$C$8</f>
        <v>80.8</v>
      </c>
      <c r="DE72" s="26" t="n">
        <f aca="false">DC72/($B$72+DC72-'1 Der Fonds'!$B$6)</f>
        <v>-0.000386510826039612</v>
      </c>
      <c r="DF72" s="26" t="n">
        <f aca="false">DC72+$B$72*'1 Der Fonds'!$B$19/12+DC72*'1 Der Fonds'!$B$20/12-'1 Der Fonds'!$B$6*'1 Der Fonds'!$B$21/12-($B$72+DC72-'1 Der Fonds'!$B$6)*'1 Der Fonds'!$B$22/12-$B$72*'1 Der Fonds'!$B$23/12</f>
        <v>1.41668861866657</v>
      </c>
      <c r="DG72" s="26" t="n">
        <f aca="false">($B$72+DF72-'1 Der Fonds'!$B$6)/DD72</f>
        <v>10.1041669383498</v>
      </c>
      <c r="DH72" s="26" t="n">
        <f aca="false">DF72+0-'2 Der Rueckgabebestand'!$C$9*DG72</f>
        <v>-24.854145421043</v>
      </c>
      <c r="DI72" s="26" t="n">
        <f aca="false">DD72+0/DG72-'2 Der Rueckgabebestand'!$C$9</f>
        <v>78.2</v>
      </c>
      <c r="DJ72" s="26" t="n">
        <f aca="false">DH72/($B$72+DH72-'1 Der Fonds'!$B$6)</f>
        <v>-0.0314551361334256</v>
      </c>
      <c r="DK72" s="26" t="n">
        <f aca="false">DH72+$B$72*'1 Der Fonds'!$B$19/12+DH72*'1 Der Fonds'!$B$20/12-'1 Der Fonds'!$B$6*'1 Der Fonds'!$B$21/12-($B$72+DH72-'1 Der Fonds'!$B$6)*'1 Der Fonds'!$B$22/12-$B$72*'1 Der Fonds'!$B$23/12</f>
        <v>-23.1460889770715</v>
      </c>
      <c r="DL72" s="26" t="n">
        <f aca="false">($B$72+DK72-'1 Der Fonds'!$B$6)/DI72</f>
        <v>10.1260090923648</v>
      </c>
      <c r="DM72" s="26" t="n">
        <f aca="false">DK72+0-'2 Der Rueckgabebestand'!$C$10*DL72</f>
        <v>-37.3225017063822</v>
      </c>
      <c r="DN72" s="26" t="n">
        <f aca="false">DI72+0/DL72-'2 Der Rueckgabebestand'!$C$10</f>
        <v>76.8</v>
      </c>
      <c r="DO72" s="26" t="n">
        <f aca="false">DM72/($B$72+DM72-'1 Der Fonds'!$B$6)</f>
        <v>-0.0479922613014719</v>
      </c>
      <c r="DP72" s="26" t="n">
        <f aca="false">DM72+$B$72*'1 Der Fonds'!$B$19/12+DM72*'1 Der Fonds'!$B$20/12-'1 Der Fonds'!$B$6*'1 Der Fonds'!$B$21/12-($B$72+DM72-'1 Der Fonds'!$B$6)*'1 Der Fonds'!$B$22/12-$B$72*'1 Der Fonds'!$B$23/12</f>
        <v>-35.6263941038509</v>
      </c>
      <c r="DQ72" s="26" t="n">
        <f aca="false">($B$72+DP72-'1 Der Fonds'!$B$6)/DN72</f>
        <v>10.1480938267728</v>
      </c>
      <c r="DR72" s="26" t="n">
        <f aca="false">DP72+0-'2 Der Rueckgabebestand'!$C$11*DQ72</f>
        <v>-41.7152503999145</v>
      </c>
      <c r="DS72" s="26" t="n">
        <f aca="false">DN72+0/DQ72-'2 Der Rueckgabebestand'!$C$11</f>
        <v>76.2</v>
      </c>
      <c r="DT72" s="26" t="n">
        <f aca="false">DR72/($B$72+DR72-'1 Der Fonds'!$B$6)</f>
        <v>-0.0539455232002029</v>
      </c>
      <c r="DU72" s="26" t="n">
        <f aca="false">DR72+$B$72*'1 Der Fonds'!$B$19/12+DR72*'1 Der Fonds'!$B$20/12-'1 Der Fonds'!$B$6*'1 Der Fonds'!$B$21/12-($B$72+DR72-'1 Der Fonds'!$B$6)*'1 Der Fonds'!$B$22/12-$B$72*'1 Der Fonds'!$B$23/12</f>
        <v>-40.0233525148811</v>
      </c>
      <c r="DV72" s="26" t="n">
        <f aca="false">($B$72+DU72-'1 Der Fonds'!$B$6)/DS72</f>
        <v>10.1702972110908</v>
      </c>
      <c r="DW72" s="26" t="n">
        <f aca="false">DU72+0-'2 Der Rueckgabebestand'!$C$12*DV72</f>
        <v>-45.1085011204265</v>
      </c>
      <c r="DX72" s="26" t="n">
        <f aca="false">DS72+0/DV72-'2 Der Rueckgabebestand'!$C$12</f>
        <v>75.7</v>
      </c>
      <c r="DY72" s="26" t="n">
        <f aca="false">DW72/($B$72+DW72-'1 Der Fonds'!$B$6)</f>
        <v>-0.0585907250386231</v>
      </c>
      <c r="DZ72" s="26" t="n">
        <f aca="false">DW72+$B$72*'1 Der Fonds'!$B$19/12+DW72*'1 Der Fonds'!$B$20/12-'1 Der Fonds'!$B$6*'1 Der Fonds'!$B$21/12-($B$72+DW72-'1 Der Fonds'!$B$6)*'1 Der Fonds'!$B$22/12-$B$72*'1 Der Fonds'!$B$23/12</f>
        <v>-43.4198551006669</v>
      </c>
      <c r="EA72" s="26" t="n">
        <f aca="false">($B$72+DZ72-'1 Der Fonds'!$B$6)/DX72</f>
        <v>10.1926042919331</v>
      </c>
      <c r="EB72" s="26" t="n">
        <f aca="false">DZ72+0-'2 Der Rueckgabebestand'!$C$13*EA72</f>
        <v>-48.0065270320368</v>
      </c>
      <c r="EC72" s="26" t="n">
        <f aca="false">DX72+0/EA72-'2 Der Rueckgabebestand'!$C$13</f>
        <v>75.25</v>
      </c>
      <c r="ED72" s="26" t="n">
        <f aca="false">EB72/($B$72+EB72-'1 Der Fonds'!$B$6)</f>
        <v>-0.0625905287645675</v>
      </c>
      <c r="EE72" s="26" t="n">
        <f aca="false">EB72+$B$72*'1 Der Fonds'!$B$19/12+EB72*'1 Der Fonds'!$B$20/12-'1 Der Fonds'!$B$6*'1 Der Fonds'!$B$21/12-($B$72+EB72-'1 Der Fonds'!$B$6)*'1 Der Fonds'!$B$22/12-$B$72*'1 Der Fonds'!$B$23/12</f>
        <v>-46.3206582871092</v>
      </c>
      <c r="EF72" s="26" t="n">
        <f aca="false">($B$72+EE72-'1 Der Fonds'!$B$6)/EC72</f>
        <v>10.2150078632942</v>
      </c>
      <c r="EG72" s="26" t="n">
        <f aca="false">EE72+0-'2 Der Rueckgabebestand'!$C$14*EF72</f>
        <v>-50.4066614324269</v>
      </c>
      <c r="EH72" s="26" t="n">
        <f aca="false">EC72+0/EF72-'2 Der Rueckgabebestand'!$C$14</f>
        <v>74.85</v>
      </c>
      <c r="EI72" s="26" t="n">
        <f aca="false">EG72/($B$72+EG72-'1 Der Fonds'!$B$6)</f>
        <v>-0.0659261059308484</v>
      </c>
      <c r="EJ72" s="26" t="n">
        <f aca="false">EG72+$B$72*'1 Der Fonds'!$B$19/12+EG72*'1 Der Fonds'!$B$20/12-'1 Der Fonds'!$B$6*'1 Der Fonds'!$B$21/12-($B$72+EG72-'1 Der Fonds'!$B$6)*'1 Der Fonds'!$B$22/12-$B$72*'1 Der Fonds'!$B$23/12</f>
        <v>-48.7230928162996</v>
      </c>
      <c r="EK72" s="26" t="n">
        <f aca="false">($B$72+EJ72-'1 Der Fonds'!$B$6)/EH72</f>
        <v>10.237500429976</v>
      </c>
      <c r="EL72" s="26" t="n">
        <f aca="false">EJ72+0-'2 Der Rueckgabebestand'!$C$15*EK72</f>
        <v>-52.81809298829</v>
      </c>
      <c r="EM72" s="26" t="n">
        <f aca="false">EH72+0/EK72-'2 Der Rueckgabebestand'!$C$15</f>
        <v>74.45</v>
      </c>
      <c r="EN72" s="26" t="n">
        <f aca="false">EL72/($B$72+EL72-'1 Der Fonds'!$B$6)</f>
        <v>-0.0692985394987584</v>
      </c>
      <c r="EO72" s="26" t="n">
        <f aca="false">EL72+$B$72*'1 Der Fonds'!$B$19/12+EL72*'1 Der Fonds'!$B$20/12-'1 Der Fonds'!$B$6*'1 Der Fonds'!$B$21/12-($B$72+EL72-'1 Der Fonds'!$B$6)*'1 Der Fonds'!$B$22/12-$B$72*'1 Der Fonds'!$B$23/12</f>
        <v>-51.1368353274038</v>
      </c>
      <c r="EP72" s="26" t="n">
        <f aca="false">($B$72+EO72-'1 Der Fonds'!$B$6)/EM72</f>
        <v>10.2600828028556</v>
      </c>
      <c r="EQ72" s="26" t="n">
        <f aca="false">EO72+0-'2 Der Rueckgabebestand'!$C$16*EP72</f>
        <v>-56.2668767288316</v>
      </c>
      <c r="ER72" s="26" t="n">
        <f aca="false">EM72+0/EP72-'2 Der Rueckgabebestand'!$C$16</f>
        <v>73.95</v>
      </c>
      <c r="ES72" s="26" t="n">
        <f aca="false">EQ72/($B$72+EQ72-'1 Der Fonds'!$B$6)</f>
        <v>-0.0741589829191126</v>
      </c>
      <c r="ET72" s="14" t="n">
        <f aca="false">IF(C72=1,$A$72,1000000)</f>
        <v>55</v>
      </c>
      <c r="EU72" s="14" t="n">
        <f aca="false">IF(D72=1,$A$72,1000000)</f>
        <v>55</v>
      </c>
      <c r="EV72" s="26" t="n">
        <f aca="false">IF(E72=1,$A$72,1000000)</f>
        <v>1000000</v>
      </c>
      <c r="EW72" s="26" t="n">
        <f aca="false">IF(F72=1,$A$72,1000000)</f>
        <v>1000000</v>
      </c>
      <c r="EX72" s="26" t="n">
        <f aca="false">IF(G72=1,$A$72,1000000)</f>
        <v>1000000</v>
      </c>
      <c r="EY72" s="26" t="n">
        <f aca="false">IF(H72=1,$A$72,1000000)</f>
        <v>1000000</v>
      </c>
      <c r="EZ72" s="26" t="n">
        <f aca="false">IF(I72=1,$A$72,1000000)</f>
        <v>1000000</v>
      </c>
      <c r="FA72" s="26" t="n">
        <f aca="false">IF(J72=1,$A$72,1000000)</f>
        <v>1000000</v>
      </c>
      <c r="FB72" s="26" t="n">
        <f aca="false">IF(K72=1,$A$72,1000000)</f>
        <v>1000000</v>
      </c>
      <c r="FC72" s="26" t="n">
        <f aca="false">IF(L72=1,$A$72,1000000)</f>
        <v>1000000</v>
      </c>
      <c r="FD72" s="26" t="n">
        <f aca="false">IF(M72=1,$A$72,1000000)</f>
        <v>1000000</v>
      </c>
      <c r="FE72" s="26" t="n">
        <f aca="false">IF(N72=1,$A$72,1000000)</f>
        <v>1000000</v>
      </c>
      <c r="FF72" s="14" t="n">
        <f aca="false">IF(O72=1,$A$72,1000000)</f>
        <v>55</v>
      </c>
      <c r="FG72" s="14" t="n">
        <f aca="false">IF(P72=1,$A$72,1000000)</f>
        <v>55</v>
      </c>
      <c r="FH72" s="26" t="n">
        <f aca="false">IF(Q72=1,$A$72,1000000)</f>
        <v>1000000</v>
      </c>
      <c r="FI72" s="26" t="n">
        <f aca="false">IF(R72=1,$A$72,1000000)</f>
        <v>1000000</v>
      </c>
      <c r="FJ72" s="26" t="n">
        <f aca="false">IF(S72=1,$A$72,1000000)</f>
        <v>1000000</v>
      </c>
      <c r="FK72" s="26" t="n">
        <f aca="false">IF(T72=1,$A$72,1000000)</f>
        <v>1000000</v>
      </c>
      <c r="FL72" s="26" t="n">
        <f aca="false">IF(U72=1,$A$72,1000000)</f>
        <v>1000000</v>
      </c>
      <c r="FM72" s="26" t="n">
        <f aca="false">IF(V72=1,$A$72,1000000)</f>
        <v>1000000</v>
      </c>
      <c r="FN72" s="26" t="n">
        <f aca="false">IF(W72=1,$A$72,1000000)</f>
        <v>1000000</v>
      </c>
      <c r="FO72" s="26" t="n">
        <f aca="false">IF(X72=1,$A$72,1000000)</f>
        <v>1000000</v>
      </c>
      <c r="FP72" s="26" t="n">
        <f aca="false">IF(Y72=1,$A$72,1000000)</f>
        <v>1000000</v>
      </c>
      <c r="FQ72" s="26" t="n">
        <f aca="false">IF(Z72=1,$A$72,1000000)</f>
        <v>1000000</v>
      </c>
    </row>
    <row r="73" customFormat="false" ht="15" hidden="false" customHeight="false" outlineLevel="0" collapsed="false">
      <c r="A73" s="14" t="n">
        <f aca="false">A72+$B$38</f>
        <v>55.5</v>
      </c>
      <c r="B73" s="14" t="n">
        <f aca="false">'1 Der Fonds'!$B$36-A73</f>
        <v>1064.5</v>
      </c>
      <c r="C73" s="26" t="n">
        <f aca="false">IF(AH73&gt;='1 Der Fonds'!$B$12,1,0)</f>
        <v>1</v>
      </c>
      <c r="D73" s="26" t="n">
        <f aca="false">IF(AND(C73=1,AM73&gt;='1 Der Fonds'!$B$12),1,0)</f>
        <v>1</v>
      </c>
      <c r="E73" s="26" t="n">
        <f aca="false">IF(AND(D73=1,AR73&gt;='1 Der Fonds'!$B$12),1,0)</f>
        <v>0</v>
      </c>
      <c r="F73" s="26" t="n">
        <f aca="false">IF(AND(E73=1,AW73&gt;='1 Der Fonds'!$B$12),1,0)</f>
        <v>0</v>
      </c>
      <c r="G73" s="26" t="n">
        <f aca="false">IF(AND(F73=1,BB73&gt;='1 Der Fonds'!$B$12),1,0)</f>
        <v>0</v>
      </c>
      <c r="H73" s="26" t="n">
        <f aca="false">IF(AND(G73=1,BG73&gt;='1 Der Fonds'!$B$12),1,0)</f>
        <v>0</v>
      </c>
      <c r="I73" s="26" t="n">
        <f aca="false">IF(AND(H73=1,BL73&gt;='1 Der Fonds'!$B$12),1,0)</f>
        <v>0</v>
      </c>
      <c r="J73" s="26" t="n">
        <f aca="false">IF(AND(I73=1,BQ73&gt;='1 Der Fonds'!$B$12),1,0)</f>
        <v>0</v>
      </c>
      <c r="K73" s="26" t="n">
        <f aca="false">IF(AND(J73=1,BV73&gt;='1 Der Fonds'!$B$12),1,0)</f>
        <v>0</v>
      </c>
      <c r="L73" s="26" t="n">
        <f aca="false">IF(AND(K73=1,CA73&gt;='1 Der Fonds'!$B$12),1,0)</f>
        <v>0</v>
      </c>
      <c r="M73" s="26" t="n">
        <f aca="false">IF(AND(L73=1,CF73&gt;='1 Der Fonds'!$B$12),1,0)</f>
        <v>0</v>
      </c>
      <c r="N73" s="26" t="n">
        <f aca="false">IF(AND(M73=1,CK73&gt;='1 Der Fonds'!$B$12),1,0)</f>
        <v>0</v>
      </c>
      <c r="O73" s="26" t="n">
        <f aca="false">IF(CP73&gt;='1 Der Fonds'!$B$12,1,0)</f>
        <v>1</v>
      </c>
      <c r="P73" s="26" t="n">
        <f aca="false">IF(AND(O73=1,CU73&gt;='1 Der Fonds'!$B$12),1,0)</f>
        <v>1</v>
      </c>
      <c r="Q73" s="26" t="n">
        <f aca="false">IF(AND(P73=1,CZ73&gt;='1 Der Fonds'!$B$12),1,0)</f>
        <v>0</v>
      </c>
      <c r="R73" s="26" t="n">
        <f aca="false">IF(AND(Q73=1,DE73&gt;='1 Der Fonds'!$B$12),1,0)</f>
        <v>0</v>
      </c>
      <c r="S73" s="26" t="n">
        <f aca="false">IF(AND(R73=1,DJ73&gt;='1 Der Fonds'!$B$12),1,0)</f>
        <v>0</v>
      </c>
      <c r="T73" s="26" t="n">
        <f aca="false">IF(AND(S73=1,DO73&gt;='1 Der Fonds'!$B$12),1,0)</f>
        <v>0</v>
      </c>
      <c r="U73" s="26" t="n">
        <f aca="false">IF(AND(T73=1,DT73&gt;='1 Der Fonds'!$B$12),1,0)</f>
        <v>0</v>
      </c>
      <c r="V73" s="26" t="n">
        <f aca="false">IF(AND(U73=1,DY73&gt;='1 Der Fonds'!$B$12),1,0)</f>
        <v>0</v>
      </c>
      <c r="W73" s="26" t="n">
        <f aca="false">IF(AND(V73=1,ED73&gt;='1 Der Fonds'!$B$12),1,0)</f>
        <v>0</v>
      </c>
      <c r="X73" s="26" t="n">
        <f aca="false">IF(AND(W73=1,EI73&gt;='1 Der Fonds'!$B$12),1,0)</f>
        <v>0</v>
      </c>
      <c r="Y73" s="26" t="n">
        <f aca="false">IF(AND(X73=1,EN73&gt;='1 Der Fonds'!$B$12),1,0)</f>
        <v>0</v>
      </c>
      <c r="Z73" s="26" t="n">
        <f aca="false">IF(AND(Y73=1,ES73&gt;='1 Der Fonds'!$B$12),1,0)</f>
        <v>0</v>
      </c>
      <c r="AD73" s="26" t="n">
        <f aca="false">$A$73+$B$73*'1 Der Fonds'!$B$19/12+$A$73*'1 Der Fonds'!$B$20/12-'1 Der Fonds'!$B$6*'1 Der Fonds'!$B$21/12-($B$73+$A$73-'1 Der Fonds'!$B$6)*'1 Der Fonds'!$B$22/12-$B$73*'1 Der Fonds'!$B$23/12</f>
        <v>57.284</v>
      </c>
      <c r="AE73" s="26" t="n">
        <f aca="false">($B$73+AD73-'1 Der Fonds'!$B$6)/'1 Der Fonds'!$B$8</f>
        <v>10.0205057471264</v>
      </c>
      <c r="AF73" s="26" t="n">
        <f aca="false">AD73+'1 Der Fonds'!$B$26-'2 Der Rueckgabebestand'!$C$5*AE73</f>
        <v>56.2757977011494</v>
      </c>
      <c r="AG73" s="26" t="n">
        <f aca="false">'1 Der Fonds'!$B$8+'1 Der Fonds'!$B$26/AE73-'2 Der Rueckgabebestand'!$C$5</f>
        <v>86.8993860864618</v>
      </c>
      <c r="AH73" s="26" t="n">
        <f aca="false">AF73/($B$73+AF73-'1 Der Fonds'!$B$6)</f>
        <v>0.0646271954844378</v>
      </c>
      <c r="AI73" s="26" t="n">
        <f aca="false">AF73+$B$73*'1 Der Fonds'!$B$19/12+AF73*'1 Der Fonds'!$B$20/12-'1 Der Fonds'!$B$6*'1 Der Fonds'!$B$21/12-($B$73+AF73-'1 Der Fonds'!$B$6)*'1 Der Fonds'!$B$22/12-$B$73*'1 Der Fonds'!$B$23/12</f>
        <v>58.0605411739464</v>
      </c>
      <c r="AJ73" s="26" t="n">
        <f aca="false">($B$73+AI73-'1 Der Fonds'!$B$6)/AG73</f>
        <v>10.0410437917913</v>
      </c>
      <c r="AK73" s="26" t="n">
        <f aca="false">AI73+'1 Der Fonds'!$B$26-'2 Der Rueckgabebestand'!$C$6*AJ73</f>
        <v>56.0400192780507</v>
      </c>
      <c r="AL73" s="26" t="n">
        <f aca="false">AG73+'1 Der Fonds'!$B$26/AJ73-'2 Der Rueckgabebestand'!$C$6</f>
        <v>86.6981598058287</v>
      </c>
      <c r="AM73" s="26" t="n">
        <f aca="false">AK73/($B$73+AK73-'1 Der Fonds'!$B$6)</f>
        <v>0.0643738576481818</v>
      </c>
      <c r="AN73" s="26" t="n">
        <f aca="false">AK73+$B$73*'1 Der Fonds'!$B$19/12+AK73*'1 Der Fonds'!$B$20/12-'1 Der Fonds'!$B$6*'1 Der Fonds'!$B$21/12-($B$73+AK73-'1 Der Fonds'!$B$6)*'1 Der Fonds'!$B$22/12-$B$73*'1 Der Fonds'!$B$23/12</f>
        <v>57.8245367965255</v>
      </c>
      <c r="AO73" s="26" t="n">
        <f aca="false">($B$73+AN73-'1 Der Fonds'!$B$6)/AL73</f>
        <v>10.0616268990046</v>
      </c>
      <c r="AP73" s="26" t="n">
        <f aca="false">AN73+'1 Der Fonds'!$B$26-'2 Der Rueckgabebestand'!$C$7*AO73</f>
        <v>38.6889576187154</v>
      </c>
      <c r="AQ73" s="26" t="n">
        <f aca="false">AL73+'1 Der Fonds'!$B$26/AO73-'2 Der Rueckgabebestand'!$C$7</f>
        <v>84.7963223226973</v>
      </c>
      <c r="AR73" s="26" t="n">
        <f aca="false">AP73/($B$73+AP73-'1 Der Fonds'!$B$6)</f>
        <v>0.0453462943621514</v>
      </c>
      <c r="AS73" s="26" t="n">
        <f aca="false">AP73+$B$73*'1 Der Fonds'!$B$19/12+AP73*'1 Der Fonds'!$B$20/12-'1 Der Fonds'!$B$6*'1 Der Fonds'!$B$21/12-($B$73+AP73-'1 Der Fonds'!$B$6)*'1 Der Fonds'!$B$22/12-$B$73*'1 Der Fonds'!$B$23/12</f>
        <v>40.4568470364333</v>
      </c>
      <c r="AT73" s="26" t="n">
        <f aca="false">($B$73+AS73-'1 Der Fonds'!$B$6)/AQ73</f>
        <v>10.082475555754</v>
      </c>
      <c r="AU73" s="26" t="n">
        <f aca="false">AS73+'1 Der Fonds'!$B$26-'2 Der Rueckgabebestand'!$C$8*AT73</f>
        <v>12.2011728135959</v>
      </c>
      <c r="AV73" s="26" t="n">
        <f aca="false">AQ73+'1 Der Fonds'!$B$26/AT73-'2 Der Rueckgabebestand'!$C$8</f>
        <v>81.9938682957484</v>
      </c>
      <c r="AW73" s="26" t="n">
        <f aca="false">AU73/($B$73+AU73-'1 Der Fonds'!$B$6)</f>
        <v>0.0147588671878502</v>
      </c>
      <c r="AX73" s="26" t="n">
        <f aca="false">AU73+$B$73*'1 Der Fonds'!$B$19/12+AU73*'1 Der Fonds'!$B$20/12-'1 Der Fonds'!$B$6*'1 Der Fonds'!$B$21/12-($B$73+AU73-'1 Der Fonds'!$B$6)*'1 Der Fonds'!$B$22/12-$B$73*'1 Der Fonds'!$B$23/12</f>
        <v>13.9436781042089</v>
      </c>
      <c r="AY73" s="26" t="n">
        <f aca="false">($B$73+AX73-'1 Der Fonds'!$B$6)/AV73</f>
        <v>10.103727209406</v>
      </c>
      <c r="AZ73" s="26" t="n">
        <f aca="false">AX73+'1 Der Fonds'!$B$26-'2 Der Rueckgabebestand'!$C$9*AY73</f>
        <v>-9.32601264024682</v>
      </c>
      <c r="BA73" s="26" t="n">
        <f aca="false">AV73+'1 Der Fonds'!$B$26/AY73-'2 Der Rueckgabebestand'!$C$9</f>
        <v>79.6907884260946</v>
      </c>
      <c r="BB73" s="26" t="n">
        <f aca="false">AZ73/($B$73+AZ73-'1 Der Fonds'!$B$6)</f>
        <v>-0.0115826054823601</v>
      </c>
      <c r="BC73" s="26" t="n">
        <f aca="false">AZ73+$B$73*'1 Der Fonds'!$B$19/12+AZ73*'1 Der Fonds'!$B$20/12-'1 Der Fonds'!$B$6*'1 Der Fonds'!$B$21/12-($B$73+AZ73-'1 Der Fonds'!$B$6)*'1 Der Fonds'!$B$22/12-$B$73*'1 Der Fonds'!$B$23/12</f>
        <v>-7.60413756902705</v>
      </c>
      <c r="BD73" s="26" t="n">
        <f aca="false">($B$73+BC73-'1 Der Fonds'!$B$6)/BA73</f>
        <v>10.1253341617932</v>
      </c>
      <c r="BE73" s="26" t="n">
        <f aca="false">BC73+'1 Der Fonds'!$B$26-'2 Der Rueckgabebestand'!$C$10*BD73</f>
        <v>-18.7796053955376</v>
      </c>
      <c r="BF73" s="26" t="n">
        <f aca="false">BA73+'1 Der Fonds'!$B$26/BD73-'2 Der Rueckgabebestand'!$C$10</f>
        <v>78.5870749438592</v>
      </c>
      <c r="BG73" s="26" t="n">
        <f aca="false">BE73/($B$73+BE73-'1 Der Fonds'!$B$6)</f>
        <v>-0.0236007591647473</v>
      </c>
      <c r="BH73" s="26" t="n">
        <f aca="false">BE73+$B$73*'1 Der Fonds'!$B$19/12+BE73*'1 Der Fonds'!$B$20/12-'1 Der Fonds'!$B$6*'1 Der Fonds'!$B$21/12-($B$73+BE73-'1 Der Fonds'!$B$6)*'1 Der Fonds'!$B$22/12-$B$73*'1 Der Fonds'!$B$23/12</f>
        <v>-17.066790017375</v>
      </c>
      <c r="BI73" s="26" t="n">
        <f aca="false">($B$73+BH73-'1 Der Fonds'!$B$6)/BF73</f>
        <v>10.1471292900556</v>
      </c>
      <c r="BJ73" s="26" t="n">
        <f aca="false">BH73+'1 Der Fonds'!$B$26-'2 Der Rueckgabebestand'!$C$11*BI73</f>
        <v>-20.1550675914083</v>
      </c>
      <c r="BK73" s="26" t="n">
        <f aca="false">BF73+'1 Der Fonds'!$B$26/BI73-'2 Der Rueckgabebestand'!$C$11</f>
        <v>78.2827250646219</v>
      </c>
      <c r="BL73" s="26" t="n">
        <f aca="false">BJ73/($B$73+BJ73-'1 Der Fonds'!$B$6)</f>
        <v>-0.0253731933938253</v>
      </c>
      <c r="BM73" s="26" t="n">
        <f aca="false">BJ73+$B$73*'1 Der Fonds'!$B$19/12+BJ73*'1 Der Fonds'!$B$20/12-'1 Der Fonds'!$B$6*'1 Der Fonds'!$B$21/12-($B$73+BJ73-'1 Der Fonds'!$B$6)*'1 Der Fonds'!$B$22/12-$B$73*'1 Der Fonds'!$B$23/12</f>
        <v>-18.4435703645167</v>
      </c>
      <c r="BN73" s="26" t="n">
        <f aca="false">($B$73+BM73-'1 Der Fonds'!$B$6)/BK73</f>
        <v>10.1689923157164</v>
      </c>
      <c r="BO73" s="26" t="n">
        <f aca="false">BM73+'1 Der Fonds'!$B$26-'2 Der Rueckgabebestand'!$C$12*BN73</f>
        <v>-20.528066522375</v>
      </c>
      <c r="BP73" s="26" t="n">
        <f aca="false">BK73+'1 Der Fonds'!$B$26/BN73-'2 Der Rueckgabebestand'!$C$12</f>
        <v>78.0777395465744</v>
      </c>
      <c r="BQ73" s="26" t="n">
        <f aca="false">BO73/($B$73+BO73-'1 Der Fonds'!$B$6)</f>
        <v>-0.0258549019893705</v>
      </c>
      <c r="BR73" s="26" t="n">
        <f aca="false">BO73+$B$73*'1 Der Fonds'!$B$19/12+BO73*'1 Der Fonds'!$B$20/12-'1 Der Fonds'!$B$6*'1 Der Fonds'!$B$21/12-($B$73+BO73-'1 Der Fonds'!$B$6)*'1 Der Fonds'!$B$22/12-$B$73*'1 Der Fonds'!$B$23/12</f>
        <v>-18.8169267527922</v>
      </c>
      <c r="BS73" s="26" t="n">
        <f aca="false">($B$73+BR73-'1 Der Fonds'!$B$6)/BP73</f>
        <v>10.1909081624036</v>
      </c>
      <c r="BT73" s="26" t="n">
        <f aca="false">BR73+'1 Der Fonds'!$B$26-'2 Der Rueckgabebestand'!$C$13*BS73</f>
        <v>-20.4028354258739</v>
      </c>
      <c r="BU73" s="26" t="n">
        <f aca="false">BP73+'1 Der Fonds'!$B$26/BS73-'2 Der Rueckgabebestand'!$C$13</f>
        <v>77.9221195912369</v>
      </c>
      <c r="BV73" s="26" t="n">
        <f aca="false">BT73/($B$73+BT73-'1 Der Fonds'!$B$6)</f>
        <v>-0.0256931221216687</v>
      </c>
      <c r="BW73" s="26" t="n">
        <f aca="false">BT73+$B$73*'1 Der Fonds'!$B$19/12+BT73*'1 Der Fonds'!$B$20/12-'1 Der Fonds'!$B$6*'1 Der Fonds'!$B$21/12-($B$73+BT73-'1 Der Fonds'!$B$6)*'1 Der Fonds'!$B$22/12-$B$73*'1 Der Fonds'!$B$23/12</f>
        <v>-18.691575643157</v>
      </c>
      <c r="BX73" s="26" t="n">
        <f aca="false">($B$73+BW73-'1 Der Fonds'!$B$6)/BU73</f>
        <v>10.2128693178713</v>
      </c>
      <c r="BY73" s="26" t="n">
        <f aca="false">BW73+'1 Der Fonds'!$B$26-'2 Der Rueckgabebestand'!$C$14*BX73</f>
        <v>-19.7767233703055</v>
      </c>
      <c r="BZ73" s="26" t="n">
        <f aca="false">BU73+'1 Der Fonds'!$B$26/BX73-'2 Der Rueckgabebestand'!$C$14</f>
        <v>77.815866618309</v>
      </c>
      <c r="CA73" s="26" t="n">
        <f aca="false">BY73/($B$73+BY73-'1 Der Fonds'!$B$6)</f>
        <v>-0.0248850435766468</v>
      </c>
      <c r="CB73" s="26" t="n">
        <f aca="false">BY73+$B$73*'1 Der Fonds'!$B$19/12+BY73*'1 Der Fonds'!$B$20/12-'1 Der Fonds'!$B$6*'1 Der Fonds'!$B$21/12-($B$73+BY73-'1 Der Fonds'!$B$6)*'1 Der Fonds'!$B$22/12-$B$73*'1 Der Fonds'!$B$23/12</f>
        <v>-18.0648635635354</v>
      </c>
      <c r="CC73" s="26" t="n">
        <f aca="false">($B$73+CB73-'1 Der Fonds'!$B$6)/BZ73</f>
        <v>10.2348681708195</v>
      </c>
      <c r="CD73" s="26" t="n">
        <f aca="false">CB73+'1 Der Fonds'!$B$26-'2 Der Rueckgabebestand'!$C$15*CC73</f>
        <v>-19.1588108318632</v>
      </c>
      <c r="CE73" s="26" t="n">
        <f aca="false">BZ73+'1 Der Fonds'!$B$26/CC73-'2 Der Rueckgabebestand'!$C$15</f>
        <v>77.7089822647374</v>
      </c>
      <c r="CF73" s="26" t="n">
        <f aca="false">CD73/($B$73+CD73-'1 Der Fonds'!$B$6)</f>
        <v>-0.0240887949634568</v>
      </c>
      <c r="CG73" s="26" t="n">
        <f aca="false">CD73+$B$73*'1 Der Fonds'!$B$19/12+CD73*'1 Der Fonds'!$B$20/12-'1 Der Fonds'!$B$6*'1 Der Fonds'!$B$21/12-($B$73+CD73-'1 Der Fonds'!$B$6)*'1 Der Fonds'!$B$22/12-$B$73*'1 Der Fonds'!$B$23/12</f>
        <v>-17.4463588589104</v>
      </c>
      <c r="CH73" s="26" t="n">
        <f aca="false">($B$73+CG73-'1 Der Fonds'!$B$6)/CE73</f>
        <v>10.2569049022635</v>
      </c>
      <c r="CI73" s="26" t="n">
        <f aca="false">CG73+'1 Der Fonds'!$B$26-'2 Der Rueckgabebestand'!$C$16*CH73</f>
        <v>-19.5748113100421</v>
      </c>
      <c r="CJ73" s="26" t="n">
        <f aca="false">CE73+'1 Der Fonds'!$B$26/CH73-'2 Der Rueckgabebestand'!$C$16</f>
        <v>77.5014681587363</v>
      </c>
      <c r="CK73" s="26" t="n">
        <f aca="false">CI73/($B$73+CI73-'1 Der Fonds'!$B$6)</f>
        <v>-0.0246247214059244</v>
      </c>
      <c r="CL73" s="26" t="n">
        <f aca="false">$A$73+$B$73*'1 Der Fonds'!$B$19/12+$A$73*'1 Der Fonds'!$B$20/12-'1 Der Fonds'!$B$6*'1 Der Fonds'!$B$21/12-($B$73+$A$73-'1 Der Fonds'!$B$6)*'1 Der Fonds'!$B$22/12-$B$73*'1 Der Fonds'!$B$23/12</f>
        <v>57.284</v>
      </c>
      <c r="CM73" s="26" t="n">
        <f aca="false">($B$73+CL73-'1 Der Fonds'!$B$6)/'1 Der Fonds'!$B$8</f>
        <v>10.0205057471264</v>
      </c>
      <c r="CN73" s="26" t="n">
        <f aca="false">CL73+0-'2 Der Rueckgabebestand'!$C$5*CM73</f>
        <v>53.2757977011494</v>
      </c>
      <c r="CO73" s="26" t="n">
        <f aca="false">'1 Der Fonds'!$B$8+0/CM73-'2 Der Rueckgabebestand'!$C$5</f>
        <v>86.6</v>
      </c>
      <c r="CP73" s="26" t="n">
        <f aca="false">CN73/($B$73+CN73-'1 Der Fonds'!$B$6)</f>
        <v>0.0613935049148454</v>
      </c>
      <c r="CQ73" s="26" t="n">
        <f aca="false">CN73+$B$73*'1 Der Fonds'!$B$19/12+CN73*'1 Der Fonds'!$B$20/12-'1 Der Fonds'!$B$6*'1 Der Fonds'!$B$21/12-($B$73+CN73-'1 Der Fonds'!$B$6)*'1 Der Fonds'!$B$22/12-$B$73*'1 Der Fonds'!$B$23/12</f>
        <v>55.0576661739464</v>
      </c>
      <c r="CR73" s="26" t="n">
        <f aca="false">($B$73+CQ73-'1 Der Fonds'!$B$6)/CO73</f>
        <v>10.0410815955421</v>
      </c>
      <c r="CS73" s="26" t="n">
        <f aca="false">CQ73+0-'2 Der Rueckgabebestand'!$C$6*CR73</f>
        <v>50.0371253761753</v>
      </c>
      <c r="CT73" s="26" t="n">
        <f aca="false">CO73+0/CR73-'2 Der Rueckgabebestand'!$C$6</f>
        <v>86.1</v>
      </c>
      <c r="CU73" s="26" t="n">
        <f aca="false">CS73/($B$73+CS73-'1 Der Fonds'!$B$6)</f>
        <v>0.0578773587709183</v>
      </c>
      <c r="CV73" s="26" t="n">
        <f aca="false">CS73+$B$73*'1 Der Fonds'!$B$19/12+CS73*'1 Der Fonds'!$B$20/12-'1 Der Fonds'!$B$6*'1 Der Fonds'!$B$21/12-($B$73+CS73-'1 Der Fonds'!$B$6)*'1 Der Fonds'!$B$22/12-$B$73*'1 Der Fonds'!$B$23/12</f>
        <v>51.8158901213275</v>
      </c>
      <c r="CW73" s="26" t="n">
        <f aca="false">($B$73+CV73-'1 Der Fonds'!$B$6)/CT73</f>
        <v>10.0617408841037</v>
      </c>
      <c r="CX73" s="26" t="n">
        <f aca="false">CV73+0-'2 Der Rueckgabebestand'!$C$7*CW73</f>
        <v>29.6800601762994</v>
      </c>
      <c r="CY73" s="26" t="n">
        <f aca="false">CT73+0/CW73-'2 Der Rueckgabebestand'!$C$7</f>
        <v>83.9</v>
      </c>
      <c r="CZ73" s="26" t="n">
        <f aca="false">CX73/($B$73+CX73-'1 Der Fonds'!$B$6)</f>
        <v>0.035158447322365</v>
      </c>
      <c r="DA73" s="26" t="n">
        <f aca="false">CX73+$B$73*'1 Der Fonds'!$B$19/12+CX73*'1 Der Fonds'!$B$20/12-'1 Der Fonds'!$B$6*'1 Der Fonds'!$B$21/12-($B$73+CX73-'1 Der Fonds'!$B$6)*'1 Der Fonds'!$B$22/12-$B$73*'1 Der Fonds'!$B$23/12</f>
        <v>31.4393160673016</v>
      </c>
      <c r="DB73" s="26" t="n">
        <f aca="false">($B$73+DA73-'1 Der Fonds'!$B$6)/CY73</f>
        <v>10.0827093690978</v>
      </c>
      <c r="DC73" s="26" t="n">
        <f aca="false">DA73+0-'2 Der Rueckgabebestand'!$C$8*DB73</f>
        <v>0.182917023098589</v>
      </c>
      <c r="DD73" s="26" t="n">
        <f aca="false">CY73+0/DB73-'2 Der Rueckgabebestand'!$C$8</f>
        <v>80.8</v>
      </c>
      <c r="DE73" s="26" t="n">
        <f aca="false">DC73/($B$73+DC73-'1 Der Fonds'!$B$6)</f>
        <v>0.000224525418756759</v>
      </c>
      <c r="DF73" s="26" t="n">
        <f aca="false">DC73+$B$73*'1 Der Fonds'!$B$19/12+DC73*'1 Der Fonds'!$B$20/12-'1 Der Fonds'!$B$6*'1 Der Fonds'!$B$21/12-($B$73+DC73-'1 Der Fonds'!$B$6)*'1 Der Fonds'!$B$22/12-$B$73*'1 Der Fonds'!$B$23/12</f>
        <v>1.91390481857906</v>
      </c>
      <c r="DG73" s="26" t="n">
        <f aca="false">($B$73+DF73-'1 Der Fonds'!$B$6)/DD73</f>
        <v>10.1041324853785</v>
      </c>
      <c r="DH73" s="26" t="n">
        <f aca="false">DF73+0-'2 Der Rueckgabebestand'!$C$9*DG73</f>
        <v>-24.3568396434049</v>
      </c>
      <c r="DI73" s="26" t="n">
        <f aca="false">DD73+0/DG73-'2 Der Rueckgabebestand'!$C$9</f>
        <v>78.2</v>
      </c>
      <c r="DJ73" s="26" t="n">
        <f aca="false">DH73/($B$73+DH73-'1 Der Fonds'!$B$6)</f>
        <v>-0.0308258564592429</v>
      </c>
      <c r="DK73" s="26" t="n">
        <f aca="false">DH73+$B$73*'1 Der Fonds'!$B$19/12+DH73*'1 Der Fonds'!$B$20/12-'1 Der Fonds'!$B$6*'1 Der Fonds'!$B$21/12-($B$73+DH73-'1 Der Fonds'!$B$6)*'1 Der Fonds'!$B$22/12-$B$73*'1 Der Fonds'!$B$23/12</f>
        <v>-22.6493691147299</v>
      </c>
      <c r="DL73" s="26" t="n">
        <f aca="false">($B$73+DK73-'1 Der Fonds'!$B$6)/DI73</f>
        <v>10.1259671468705</v>
      </c>
      <c r="DM73" s="26" t="n">
        <f aca="false">DK73+0-'2 Der Rueckgabebestand'!$C$10*DL73</f>
        <v>-36.8257231203485</v>
      </c>
      <c r="DN73" s="26" t="n">
        <f aca="false">DI73+0/DL73-'2 Der Rueckgabebestand'!$C$10</f>
        <v>76.8</v>
      </c>
      <c r="DO73" s="26" t="n">
        <f aca="false">DM73/($B$73+DM73-'1 Der Fonds'!$B$6)</f>
        <v>-0.0473536597714257</v>
      </c>
      <c r="DP73" s="26" t="n">
        <f aca="false">DM73+$B$73*'1 Der Fonds'!$B$19/12+DM73*'1 Der Fonds'!$B$20/12-'1 Der Fonds'!$B$6*'1 Der Fonds'!$B$21/12-($B$73+DM73-'1 Der Fonds'!$B$6)*'1 Der Fonds'!$B$22/12-$B$73*'1 Der Fonds'!$B$23/12</f>
        <v>-35.1302019383388</v>
      </c>
      <c r="DQ73" s="26" t="n">
        <f aca="false">($B$73+DP73-'1 Der Fonds'!$B$6)/DN73</f>
        <v>10.1480442455945</v>
      </c>
      <c r="DR73" s="26" t="n">
        <f aca="false">DP73+0-'2 Der Rueckgabebestand'!$C$11*DQ73</f>
        <v>-41.2190284856956</v>
      </c>
      <c r="DS73" s="26" t="n">
        <f aca="false">DN73+0/DQ73-'2 Der Rueckgabebestand'!$C$11</f>
        <v>76.2</v>
      </c>
      <c r="DT73" s="26" t="n">
        <f aca="false">DR73/($B$73+DR73-'1 Der Fonds'!$B$6)</f>
        <v>-0.0533040770484459</v>
      </c>
      <c r="DU73" s="26" t="n">
        <f aca="false">DR73+$B$73*'1 Der Fonds'!$B$19/12+DR73*'1 Der Fonds'!$B$20/12-'1 Der Fonds'!$B$6*'1 Der Fonds'!$B$21/12-($B$73+DR73-'1 Der Fonds'!$B$6)*'1 Der Fonds'!$B$22/12-$B$73*'1 Der Fonds'!$B$23/12</f>
        <v>-39.527717554661</v>
      </c>
      <c r="DV73" s="26" t="n">
        <f aca="false">($B$73+DU73-'1 Der Fonds'!$B$6)/DS73</f>
        <v>10.1702399271042</v>
      </c>
      <c r="DW73" s="26" t="n">
        <f aca="false">DU73+0-'2 Der Rueckgabebestand'!$C$12*DV73</f>
        <v>-44.6128375182131</v>
      </c>
      <c r="DX73" s="26" t="n">
        <f aca="false">DS73+0/DV73-'2 Der Rueckgabebestand'!$C$12</f>
        <v>75.7</v>
      </c>
      <c r="DY73" s="26" t="n">
        <f aca="false">DW73/($B$73+DW73-'1 Der Fonds'!$B$6)</f>
        <v>-0.0579472417417644</v>
      </c>
      <c r="DZ73" s="26" t="n">
        <f aca="false">DW73+$B$73*'1 Der Fonds'!$B$19/12+DW73*'1 Der Fonds'!$B$20/12-'1 Der Fonds'!$B$6*'1 Der Fonds'!$B$21/12-($B$73+DW73-'1 Der Fonds'!$B$6)*'1 Der Fonds'!$B$22/12-$B$73*'1 Der Fonds'!$B$23/12</f>
        <v>-42.9247789875014</v>
      </c>
      <c r="EA73" s="26" t="n">
        <f aca="false">($B$73+DZ73-'1 Der Fonds'!$B$6)/DX73</f>
        <v>10.1925392471928</v>
      </c>
      <c r="EB73" s="26" t="n">
        <f aca="false">DZ73+0-'2 Der Rueckgabebestand'!$C$13*EA73</f>
        <v>-47.5114216487382</v>
      </c>
      <c r="EC73" s="26" t="n">
        <f aca="false">DX73+0/EA73-'2 Der Rueckgabebestand'!$C$13</f>
        <v>75.25</v>
      </c>
      <c r="ED73" s="26" t="n">
        <f aca="false">EB73/($B$73+EB73-'1 Der Fonds'!$B$6)</f>
        <v>-0.061945409605538</v>
      </c>
      <c r="EE73" s="26" t="n">
        <f aca="false">EB73+$B$73*'1 Der Fonds'!$B$19/12+EB73*'1 Der Fonds'!$B$20/12-'1 Der Fonds'!$B$6*'1 Der Fonds'!$B$21/12-($B$73+EB73-'1 Der Fonds'!$B$6)*'1 Der Fonds'!$B$22/12-$B$73*'1 Der Fonds'!$B$23/12</f>
        <v>-45.8261409278182</v>
      </c>
      <c r="EF73" s="26" t="n">
        <f aca="false">($B$73+EE73-'1 Der Fonds'!$B$6)/EC73</f>
        <v>10.2149350042815</v>
      </c>
      <c r="EG73" s="26" t="n">
        <f aca="false">EE73+0-'2 Der Rueckgabebestand'!$C$14*EF73</f>
        <v>-49.9121149295308</v>
      </c>
      <c r="EH73" s="26" t="n">
        <f aca="false">EC73+0/EF73-'2 Der Rueckgabebestand'!$C$14</f>
        <v>74.85</v>
      </c>
      <c r="EI73" s="26" t="n">
        <f aca="false">EG73/($B$73+EG73-'1 Der Fonds'!$B$6)</f>
        <v>-0.0652797616913988</v>
      </c>
      <c r="EJ73" s="26" t="n">
        <f aca="false">EG73+$B$73*'1 Der Fonds'!$B$19/12+EG73*'1 Der Fonds'!$B$20/12-'1 Der Fonds'!$B$6*'1 Der Fonds'!$B$21/12-($B$73+EG73-'1 Der Fonds'!$B$6)*'1 Der Fonds'!$B$22/12-$B$73*'1 Der Fonds'!$B$23/12</f>
        <v>-48.229134873005</v>
      </c>
      <c r="EK73" s="26" t="n">
        <f aca="false">($B$73+EJ73-'1 Der Fonds'!$B$6)/EH73</f>
        <v>10.2374197077755</v>
      </c>
      <c r="EL73" s="26" t="n">
        <f aca="false">EJ73+0-'2 Der Rueckgabebestand'!$C$15*EK73</f>
        <v>-52.3241027561152</v>
      </c>
      <c r="EM73" s="26" t="n">
        <f aca="false">EH73+0/EK73-'2 Der Rueckgabebestand'!$C$15</f>
        <v>74.45</v>
      </c>
      <c r="EN73" s="26" t="n">
        <f aca="false">EL73/($B$73+EL73-'1 Der Fonds'!$B$6)</f>
        <v>-0.0686509543864154</v>
      </c>
      <c r="EO73" s="26" t="n">
        <f aca="false">EL73+$B$73*'1 Der Fonds'!$B$19/12+EL73*'1 Der Fonds'!$B$20/12-'1 Der Fonds'!$B$6*'1 Der Fonds'!$B$21/12-($B$73+EL73-'1 Der Fonds'!$B$6)*'1 Der Fonds'!$B$22/12-$B$73*'1 Der Fonds'!$B$23/12</f>
        <v>-50.6434341879231</v>
      </c>
      <c r="EP73" s="26" t="n">
        <f aca="false">($B$73+EO73-'1 Der Fonds'!$B$6)/EM73</f>
        <v>10.2599941680601</v>
      </c>
      <c r="EQ73" s="26" t="n">
        <f aca="false">EO73+0-'2 Der Rueckgabebestand'!$C$16*EP73</f>
        <v>-55.7734312719532</v>
      </c>
      <c r="ER73" s="26" t="n">
        <f aca="false">EM73+0/EP73-'2 Der Rueckgabebestand'!$C$16</f>
        <v>73.95</v>
      </c>
      <c r="ES73" s="26" t="n">
        <f aca="false">EQ73/($B$73+EQ73-'1 Der Fonds'!$B$6)</f>
        <v>-0.0735092635090577</v>
      </c>
      <c r="ET73" s="14" t="n">
        <f aca="false">IF(C73=1,$A$73,1000000)</f>
        <v>55.5</v>
      </c>
      <c r="EU73" s="14" t="n">
        <f aca="false">IF(D73=1,$A$73,1000000)</f>
        <v>55.5</v>
      </c>
      <c r="EV73" s="26" t="n">
        <f aca="false">IF(E73=1,$A$73,1000000)</f>
        <v>1000000</v>
      </c>
      <c r="EW73" s="26" t="n">
        <f aca="false">IF(F73=1,$A$73,1000000)</f>
        <v>1000000</v>
      </c>
      <c r="EX73" s="26" t="n">
        <f aca="false">IF(G73=1,$A$73,1000000)</f>
        <v>1000000</v>
      </c>
      <c r="EY73" s="26" t="n">
        <f aca="false">IF(H73=1,$A$73,1000000)</f>
        <v>1000000</v>
      </c>
      <c r="EZ73" s="26" t="n">
        <f aca="false">IF(I73=1,$A$73,1000000)</f>
        <v>1000000</v>
      </c>
      <c r="FA73" s="26" t="n">
        <f aca="false">IF(J73=1,$A$73,1000000)</f>
        <v>1000000</v>
      </c>
      <c r="FB73" s="26" t="n">
        <f aca="false">IF(K73=1,$A$73,1000000)</f>
        <v>1000000</v>
      </c>
      <c r="FC73" s="26" t="n">
        <f aca="false">IF(L73=1,$A$73,1000000)</f>
        <v>1000000</v>
      </c>
      <c r="FD73" s="26" t="n">
        <f aca="false">IF(M73=1,$A$73,1000000)</f>
        <v>1000000</v>
      </c>
      <c r="FE73" s="26" t="n">
        <f aca="false">IF(N73=1,$A$73,1000000)</f>
        <v>1000000</v>
      </c>
      <c r="FF73" s="14" t="n">
        <f aca="false">IF(O73=1,$A$73,1000000)</f>
        <v>55.5</v>
      </c>
      <c r="FG73" s="14" t="n">
        <f aca="false">IF(P73=1,$A$73,1000000)</f>
        <v>55.5</v>
      </c>
      <c r="FH73" s="26" t="n">
        <f aca="false">IF(Q73=1,$A$73,1000000)</f>
        <v>1000000</v>
      </c>
      <c r="FI73" s="26" t="n">
        <f aca="false">IF(R73=1,$A$73,1000000)</f>
        <v>1000000</v>
      </c>
      <c r="FJ73" s="26" t="n">
        <f aca="false">IF(S73=1,$A$73,1000000)</f>
        <v>1000000</v>
      </c>
      <c r="FK73" s="26" t="n">
        <f aca="false">IF(T73=1,$A$73,1000000)</f>
        <v>1000000</v>
      </c>
      <c r="FL73" s="26" t="n">
        <f aca="false">IF(U73=1,$A$73,1000000)</f>
        <v>1000000</v>
      </c>
      <c r="FM73" s="26" t="n">
        <f aca="false">IF(V73=1,$A$73,1000000)</f>
        <v>1000000</v>
      </c>
      <c r="FN73" s="26" t="n">
        <f aca="false">IF(W73=1,$A$73,1000000)</f>
        <v>1000000</v>
      </c>
      <c r="FO73" s="26" t="n">
        <f aca="false">IF(X73=1,$A$73,1000000)</f>
        <v>1000000</v>
      </c>
      <c r="FP73" s="26" t="n">
        <f aca="false">IF(Y73=1,$A$73,1000000)</f>
        <v>1000000</v>
      </c>
      <c r="FQ73" s="26" t="n">
        <f aca="false">IF(Z73=1,$A$73,1000000)</f>
        <v>1000000</v>
      </c>
    </row>
    <row r="74" customFormat="false" ht="15" hidden="false" customHeight="false" outlineLevel="0" collapsed="false">
      <c r="A74" s="14" t="n">
        <f aca="false">A73+$B$38</f>
        <v>56</v>
      </c>
      <c r="B74" s="14" t="n">
        <f aca="false">'1 Der Fonds'!$B$36-A74</f>
        <v>1064</v>
      </c>
      <c r="C74" s="26" t="n">
        <f aca="false">IF(AH74&gt;='1 Der Fonds'!$B$12,1,0)</f>
        <v>1</v>
      </c>
      <c r="D74" s="26" t="n">
        <f aca="false">IF(AND(C74=1,AM74&gt;='1 Der Fonds'!$B$12),1,0)</f>
        <v>1</v>
      </c>
      <c r="E74" s="26" t="n">
        <f aca="false">IF(AND(D74=1,AR74&gt;='1 Der Fonds'!$B$12),1,0)</f>
        <v>0</v>
      </c>
      <c r="F74" s="26" t="n">
        <f aca="false">IF(AND(E74=1,AW74&gt;='1 Der Fonds'!$B$12),1,0)</f>
        <v>0</v>
      </c>
      <c r="G74" s="26" t="n">
        <f aca="false">IF(AND(F74=1,BB74&gt;='1 Der Fonds'!$B$12),1,0)</f>
        <v>0</v>
      </c>
      <c r="H74" s="26" t="n">
        <f aca="false">IF(AND(G74=1,BG74&gt;='1 Der Fonds'!$B$12),1,0)</f>
        <v>0</v>
      </c>
      <c r="I74" s="26" t="n">
        <f aca="false">IF(AND(H74=1,BL74&gt;='1 Der Fonds'!$B$12),1,0)</f>
        <v>0</v>
      </c>
      <c r="J74" s="26" t="n">
        <f aca="false">IF(AND(I74=1,BQ74&gt;='1 Der Fonds'!$B$12),1,0)</f>
        <v>0</v>
      </c>
      <c r="K74" s="26" t="n">
        <f aca="false">IF(AND(J74=1,BV74&gt;='1 Der Fonds'!$B$12),1,0)</f>
        <v>0</v>
      </c>
      <c r="L74" s="26" t="n">
        <f aca="false">IF(AND(K74=1,CA74&gt;='1 Der Fonds'!$B$12),1,0)</f>
        <v>0</v>
      </c>
      <c r="M74" s="26" t="n">
        <f aca="false">IF(AND(L74=1,CF74&gt;='1 Der Fonds'!$B$12),1,0)</f>
        <v>0</v>
      </c>
      <c r="N74" s="26" t="n">
        <f aca="false">IF(AND(M74=1,CK74&gt;='1 Der Fonds'!$B$12),1,0)</f>
        <v>0</v>
      </c>
      <c r="O74" s="26" t="n">
        <f aca="false">IF(CP74&gt;='1 Der Fonds'!$B$12,1,0)</f>
        <v>1</v>
      </c>
      <c r="P74" s="26" t="n">
        <f aca="false">IF(AND(O74=1,CU74&gt;='1 Der Fonds'!$B$12),1,0)</f>
        <v>1</v>
      </c>
      <c r="Q74" s="26" t="n">
        <f aca="false">IF(AND(P74=1,CZ74&gt;='1 Der Fonds'!$B$12),1,0)</f>
        <v>0</v>
      </c>
      <c r="R74" s="26" t="n">
        <f aca="false">IF(AND(Q74=1,DE74&gt;='1 Der Fonds'!$B$12),1,0)</f>
        <v>0</v>
      </c>
      <c r="S74" s="26" t="n">
        <f aca="false">IF(AND(R74=1,DJ74&gt;='1 Der Fonds'!$B$12),1,0)</f>
        <v>0</v>
      </c>
      <c r="T74" s="26" t="n">
        <f aca="false">IF(AND(S74=1,DO74&gt;='1 Der Fonds'!$B$12),1,0)</f>
        <v>0</v>
      </c>
      <c r="U74" s="26" t="n">
        <f aca="false">IF(AND(T74=1,DT74&gt;='1 Der Fonds'!$B$12),1,0)</f>
        <v>0</v>
      </c>
      <c r="V74" s="26" t="n">
        <f aca="false">IF(AND(U74=1,DY74&gt;='1 Der Fonds'!$B$12),1,0)</f>
        <v>0</v>
      </c>
      <c r="W74" s="26" t="n">
        <f aca="false">IF(AND(V74=1,ED74&gt;='1 Der Fonds'!$B$12),1,0)</f>
        <v>0</v>
      </c>
      <c r="X74" s="26" t="n">
        <f aca="false">IF(AND(W74=1,EI74&gt;='1 Der Fonds'!$B$12),1,0)</f>
        <v>0</v>
      </c>
      <c r="Y74" s="26" t="n">
        <f aca="false">IF(AND(X74=1,EN74&gt;='1 Der Fonds'!$B$12),1,0)</f>
        <v>0</v>
      </c>
      <c r="Z74" s="26" t="n">
        <f aca="false">IF(AND(Y74=1,ES74&gt;='1 Der Fonds'!$B$12),1,0)</f>
        <v>0</v>
      </c>
      <c r="AD74" s="26" t="n">
        <f aca="false">$A$74+$B$74*'1 Der Fonds'!$B$19/12+$A$74*'1 Der Fonds'!$B$20/12-'1 Der Fonds'!$B$6*'1 Der Fonds'!$B$21/12-($B$74+$A$74-'1 Der Fonds'!$B$6)*'1 Der Fonds'!$B$22/12-$B$74*'1 Der Fonds'!$B$23/12</f>
        <v>57.7834166666667</v>
      </c>
      <c r="AE74" s="26" t="n">
        <f aca="false">($B$74+AD74-'1 Der Fonds'!$B$6)/'1 Der Fonds'!$B$8</f>
        <v>10.0204990421456</v>
      </c>
      <c r="AF74" s="26" t="n">
        <f aca="false">AD74+'1 Der Fonds'!$B$26-'2 Der Rueckgabebestand'!$C$5*AE74</f>
        <v>56.7752170498084</v>
      </c>
      <c r="AG74" s="26" t="n">
        <f aca="false">'1 Der Fonds'!$B$8+'1 Der Fonds'!$B$26/AE74-'2 Der Rueckgabebestand'!$C$5</f>
        <v>86.8993862867889</v>
      </c>
      <c r="AH74" s="26" t="n">
        <f aca="false">AF74/($B$74+AF74-'1 Der Fonds'!$B$6)</f>
        <v>0.0652007727575932</v>
      </c>
      <c r="AI74" s="26" t="n">
        <f aca="false">AF74+$B$74*'1 Der Fonds'!$B$19/12+AF74*'1 Der Fonds'!$B$20/12-'1 Der Fonds'!$B$6*'1 Der Fonds'!$B$21/12-($B$74+AF74-'1 Der Fonds'!$B$6)*'1 Der Fonds'!$B$22/12-$B$74*'1 Der Fonds'!$B$23/12</f>
        <v>58.5593766328145</v>
      </c>
      <c r="AJ74" s="26" t="n">
        <f aca="false">($B$74+AI74-'1 Der Fonds'!$B$6)/AG74</f>
        <v>10.0410303676157</v>
      </c>
      <c r="AK74" s="26" t="n">
        <f aca="false">AI74+'1 Der Fonds'!$B$26-'2 Der Rueckgabebestand'!$C$6*AJ74</f>
        <v>56.5388614490067</v>
      </c>
      <c r="AL74" s="26" t="n">
        <f aca="false">AG74+'1 Der Fonds'!$B$26/AJ74-'2 Der Rueckgabebestand'!$C$6</f>
        <v>86.6981604055961</v>
      </c>
      <c r="AM74" s="26" t="n">
        <f aca="false">AK74/($B$74+AK74-'1 Der Fonds'!$B$6)</f>
        <v>0.0649469701500724</v>
      </c>
      <c r="AN74" s="26" t="n">
        <f aca="false">AK74+$B$74*'1 Der Fonds'!$B$19/12+AK74*'1 Der Fonds'!$B$20/12-'1 Der Fonds'!$B$6*'1 Der Fonds'!$B$21/12-($B$74+AK74-'1 Der Fonds'!$B$6)*'1 Der Fonds'!$B$22/12-$B$74*'1 Der Fonds'!$B$23/12</f>
        <v>58.3227945245619</v>
      </c>
      <c r="AO74" s="26" t="n">
        <f aca="false">($B$74+AN74-'1 Der Fonds'!$B$6)/AL74</f>
        <v>10.0616067335641</v>
      </c>
      <c r="AP74" s="26" t="n">
        <f aca="false">AN74+'1 Der Fonds'!$B$26-'2 Der Rueckgabebestand'!$C$7*AO74</f>
        <v>39.187259710721</v>
      </c>
      <c r="AQ74" s="26" t="n">
        <f aca="false">AL74+'1 Der Fonds'!$B$26/AO74-'2 Der Rueckgabebestand'!$C$7</f>
        <v>84.796323520041</v>
      </c>
      <c r="AR74" s="26" t="n">
        <f aca="false">AP74/($B$74+AP74-'1 Der Fonds'!$B$6)</f>
        <v>0.0459304323461273</v>
      </c>
      <c r="AS74" s="26" t="n">
        <f aca="false">AP74+$B$74*'1 Der Fonds'!$B$19/12+AP74*'1 Der Fonds'!$B$20/12-'1 Der Fonds'!$B$6*'1 Der Fonds'!$B$21/12-($B$74+AP74-'1 Der Fonds'!$B$6)*'1 Der Fonds'!$B$22/12-$B$74*'1 Der Fonds'!$B$23/12</f>
        <v>40.9545641679438</v>
      </c>
      <c r="AT74" s="26" t="n">
        <f aca="false">($B$74+AS74-'1 Der Fonds'!$B$6)/AQ74</f>
        <v>10.082448491601</v>
      </c>
      <c r="AU74" s="26" t="n">
        <f aca="false">AS74+'1 Der Fonds'!$B$26-'2 Der Rueckgabebestand'!$C$8*AT74</f>
        <v>12.6989738439808</v>
      </c>
      <c r="AV74" s="26" t="n">
        <f aca="false">AQ74+'1 Der Fonds'!$B$26/AT74-'2 Der Rueckgabebestand'!$C$8</f>
        <v>81.9938702917899</v>
      </c>
      <c r="AW74" s="26" t="n">
        <f aca="false">AU74/($B$74+AU74-'1 Der Fonds'!$B$6)</f>
        <v>0.0153610615783557</v>
      </c>
      <c r="AX74" s="26" t="n">
        <f aca="false">AU74+$B$74*'1 Der Fonds'!$B$19/12+AU74*'1 Der Fonds'!$B$20/12-'1 Der Fonds'!$B$6*'1 Der Fonds'!$B$21/12-($B$74+AU74-'1 Der Fonds'!$B$6)*'1 Der Fonds'!$B$22/12-$B$74*'1 Der Fonds'!$B$23/12</f>
        <v>14.4408936939147</v>
      </c>
      <c r="AY74" s="26" t="n">
        <f aca="false">($B$74+AX74-'1 Der Fonds'!$B$6)/AV74</f>
        <v>10.1036930046814</v>
      </c>
      <c r="AZ74" s="26" t="n">
        <f aca="false">AX74+'1 Der Fonds'!$B$26-'2 Der Rueckgabebestand'!$C$9*AY74</f>
        <v>-8.82870811825708</v>
      </c>
      <c r="BA74" s="26" t="n">
        <f aca="false">AV74+'1 Der Fonds'!$B$26/AY74-'2 Der Rueckgabebestand'!$C$9</f>
        <v>79.6907914273202</v>
      </c>
      <c r="BB74" s="26" t="n">
        <f aca="false">AZ74/($B$74+AZ74-'1 Der Fonds'!$B$6)</f>
        <v>-0.0109650060891065</v>
      </c>
      <c r="BC74" s="26" t="n">
        <f aca="false">AZ74+$B$74*'1 Der Fonds'!$B$19/12+AZ74*'1 Der Fonds'!$B$20/12-'1 Der Fonds'!$B$6*'1 Der Fonds'!$B$21/12-($B$74+AZ74-'1 Der Fonds'!$B$6)*'1 Der Fonds'!$B$22/12-$B$74*'1 Der Fonds'!$B$23/12</f>
        <v>-7.10741896353708</v>
      </c>
      <c r="BD74" s="26" t="n">
        <f aca="false">($B$74+BC74-'1 Der Fonds'!$B$6)/BA74</f>
        <v>10.1252926038809</v>
      </c>
      <c r="BE74" s="26" t="n">
        <f aca="false">BC74+'1 Der Fonds'!$B$26-'2 Der Rueckgabebestand'!$C$10*BD74</f>
        <v>-18.2828286089704</v>
      </c>
      <c r="BF74" s="26" t="n">
        <f aca="false">BA74+'1 Der Fonds'!$B$26/BD74-'2 Der Rueckgabebestand'!$C$10</f>
        <v>78.5870791611532</v>
      </c>
      <c r="BG74" s="26" t="n">
        <f aca="false">BE74/($B$74+BE74-'1 Der Fonds'!$B$6)</f>
        <v>-0.0229765414977904</v>
      </c>
      <c r="BH74" s="26" t="n">
        <f aca="false">BE74+$B$74*'1 Der Fonds'!$B$19/12+BE74*'1 Der Fonds'!$B$20/12-'1 Der Fonds'!$B$6*'1 Der Fonds'!$B$21/12-($B$74+BE74-'1 Der Fonds'!$B$6)*'1 Der Fonds'!$B$22/12-$B$74*'1 Der Fonds'!$B$23/12</f>
        <v>-16.570599653054</v>
      </c>
      <c r="BI74" s="26" t="n">
        <f aca="false">($B$74+BH74-'1 Der Fonds'!$B$6)/BF74</f>
        <v>10.1470802689041</v>
      </c>
      <c r="BJ74" s="26" t="n">
        <f aca="false">BH74+'1 Der Fonds'!$B$26-'2 Der Rueckgabebestand'!$C$11*BI74</f>
        <v>-19.6588478143965</v>
      </c>
      <c r="BK74" s="26" t="n">
        <f aca="false">BF74+'1 Der Fonds'!$B$26/BI74-'2 Der Rueckgabebestand'!$C$11</f>
        <v>78.2827307102194</v>
      </c>
      <c r="BL74" s="26" t="n">
        <f aca="false">BJ74/($B$74+BJ74-'1 Der Fonds'!$B$6)</f>
        <v>-0.0247486206150919</v>
      </c>
      <c r="BM74" s="26" t="n">
        <f aca="false">BJ74+$B$74*'1 Der Fonds'!$B$19/12+BJ74*'1 Der Fonds'!$B$20/12-'1 Der Fonds'!$B$6*'1 Der Fonds'!$B$21/12-($B$74+BJ74-'1 Der Fonds'!$B$6)*'1 Der Fonds'!$B$22/12-$B$74*'1 Der Fonds'!$B$23/12</f>
        <v>-17.9479375435519</v>
      </c>
      <c r="BN74" s="26" t="n">
        <f aca="false">($B$74+BM74-'1 Der Fonds'!$B$6)/BK74</f>
        <v>10.1689357950888</v>
      </c>
      <c r="BO74" s="26" t="n">
        <f aca="false">BM74+'1 Der Fonds'!$B$26-'2 Der Rueckgabebestand'!$C$12*BN74</f>
        <v>-20.0324054410963</v>
      </c>
      <c r="BP74" s="26" t="n">
        <f aca="false">BK74+'1 Der Fonds'!$B$26/BN74-'2 Der Rueckgabebestand'!$C$12</f>
        <v>78.0777468319112</v>
      </c>
      <c r="BQ74" s="26" t="n">
        <f aca="false">BO74/($B$74+BO74-'1 Der Fonds'!$B$6)</f>
        <v>-0.0252307595150977</v>
      </c>
      <c r="BR74" s="26" t="n">
        <f aca="false">BO74+$B$74*'1 Der Fonds'!$B$19/12+BO74*'1 Der Fonds'!$B$20/12-'1 Der Fonds'!$B$6*'1 Der Fonds'!$B$21/12-($B$74+BO74-'1 Der Fonds'!$B$6)*'1 Der Fonds'!$B$22/12-$B$74*'1 Der Fonds'!$B$23/12</f>
        <v>-18.3218531629774</v>
      </c>
      <c r="BS74" s="26" t="n">
        <f aca="false">($B$74+BR74-'1 Der Fonds'!$B$6)/BP74</f>
        <v>10.1908441152892</v>
      </c>
      <c r="BT74" s="26" t="n">
        <f aca="false">BR74+'1 Der Fonds'!$B$26-'2 Der Rueckgabebestand'!$C$13*BS74</f>
        <v>-19.9077330148575</v>
      </c>
      <c r="BU74" s="26" t="n">
        <f aca="false">BP74+'1 Der Fonds'!$B$26/BS74-'2 Der Rueckgabebestand'!$C$13</f>
        <v>77.9221287266847</v>
      </c>
      <c r="BV74" s="26" t="n">
        <f aca="false">BT74/($B$74+BT74-'1 Der Fonds'!$B$6)</f>
        <v>-0.0250697983629023</v>
      </c>
      <c r="BW74" s="26" t="n">
        <f aca="false">BT74+$B$74*'1 Der Fonds'!$B$19/12+BT74*'1 Der Fonds'!$B$20/12-'1 Der Fonds'!$B$6*'1 Der Fonds'!$B$21/12-($B$74+BT74-'1 Der Fonds'!$B$6)*'1 Der Fonds'!$B$22/12-$B$74*'1 Der Fonds'!$B$23/12</f>
        <v>-18.1970612589968</v>
      </c>
      <c r="BX74" s="26" t="n">
        <f aca="false">($B$74+BW74-'1 Der Fonds'!$B$6)/BU74</f>
        <v>10.2127977218425</v>
      </c>
      <c r="BY74" s="26" t="n">
        <f aca="false">BW74+'1 Der Fonds'!$B$26-'2 Der Rueckgabebestand'!$C$14*BX74</f>
        <v>-19.2821803477338</v>
      </c>
      <c r="BZ74" s="26" t="n">
        <f aca="false">BU74+'1 Der Fonds'!$B$26/BX74-'2 Der Rueckgabebestand'!$C$14</f>
        <v>77.8158778130475</v>
      </c>
      <c r="CA74" s="26" t="n">
        <f aca="false">BY74/($B$74+BY74-'1 Der Fonds'!$B$6)</f>
        <v>-0.0242629268790912</v>
      </c>
      <c r="CB74" s="26" t="n">
        <f aca="false">BY74+$B$74*'1 Der Fonds'!$B$19/12+BY74*'1 Der Fonds'!$B$20/12-'1 Der Fonds'!$B$6*'1 Der Fonds'!$B$21/12-($B$74+BY74-'1 Der Fonds'!$B$6)*'1 Der Fonds'!$B$22/12-$B$74*'1 Der Fonds'!$B$23/12</f>
        <v>-17.5709091039003</v>
      </c>
      <c r="CC74" s="26" t="n">
        <f aca="false">($B$74+CB74-'1 Der Fonds'!$B$6)/BZ74</f>
        <v>10.2347890080932</v>
      </c>
      <c r="CD74" s="26" t="n">
        <f aca="false">CB74+'1 Der Fonds'!$B$26-'2 Der Rueckgabebestand'!$C$15*CC74</f>
        <v>-18.6648247071376</v>
      </c>
      <c r="CE74" s="26" t="n">
        <f aca="false">BZ74+'1 Der Fonds'!$B$26/CC74-'2 Der Rueckgabebestand'!$C$15</f>
        <v>77.7089957266291</v>
      </c>
      <c r="CF74" s="26" t="n">
        <f aca="false">CD74/($B$74+CD74-'1 Der Fonds'!$B$6)</f>
        <v>-0.0234678727748521</v>
      </c>
      <c r="CG74" s="26" t="n">
        <f aca="false">CD74+$B$74*'1 Der Fonds'!$B$19/12+CD74*'1 Der Fonds'!$B$20/12-'1 Der Fonds'!$B$6*'1 Der Fonds'!$B$21/12-($B$74+CD74-'1 Der Fonds'!$B$6)*'1 Der Fonds'!$B$22/12-$B$74*'1 Der Fonds'!$B$23/12</f>
        <v>-16.9529618308153</v>
      </c>
      <c r="CH74" s="26" t="n">
        <f aca="false">($B$74+CG74-'1 Der Fonds'!$B$6)/CE74</f>
        <v>10.2568181549161</v>
      </c>
      <c r="CI74" s="26" t="n">
        <f aca="false">CG74+'1 Der Fonds'!$B$26-'2 Der Rueckgabebestand'!$C$16*CH74</f>
        <v>-19.0813709082733</v>
      </c>
      <c r="CJ74" s="26" t="n">
        <f aca="false">CE74+'1 Der Fonds'!$B$26/CH74-'2 Der Rueckgabebestand'!$C$16</f>
        <v>77.5014840943362</v>
      </c>
      <c r="CK74" s="26" t="n">
        <f aca="false">CI74/($B$74+CI74-'1 Der Fonds'!$B$6)</f>
        <v>-0.0240041813211444</v>
      </c>
      <c r="CL74" s="26" t="n">
        <f aca="false">$A$74+$B$74*'1 Der Fonds'!$B$19/12+$A$74*'1 Der Fonds'!$B$20/12-'1 Der Fonds'!$B$6*'1 Der Fonds'!$B$21/12-($B$74+$A$74-'1 Der Fonds'!$B$6)*'1 Der Fonds'!$B$22/12-$B$74*'1 Der Fonds'!$B$23/12</f>
        <v>57.7834166666667</v>
      </c>
      <c r="CM74" s="26" t="n">
        <f aca="false">($B$74+CL74-'1 Der Fonds'!$B$6)/'1 Der Fonds'!$B$8</f>
        <v>10.0204990421456</v>
      </c>
      <c r="CN74" s="26" t="n">
        <f aca="false">CL74+0-'2 Der Rueckgabebestand'!$C$5*CM74</f>
        <v>53.7752170498084</v>
      </c>
      <c r="CO74" s="26" t="n">
        <f aca="false">'1 Der Fonds'!$B$8+0/CM74-'2 Der Rueckgabebestand'!$C$5</f>
        <v>86.6</v>
      </c>
      <c r="CP74" s="26" t="n">
        <f aca="false">CN74/($B$74+CN74-'1 Der Fonds'!$B$6)</f>
        <v>0.061969062947694</v>
      </c>
      <c r="CQ74" s="26" t="n">
        <f aca="false">CN74+$B$74*'1 Der Fonds'!$B$19/12+CN74*'1 Der Fonds'!$B$20/12-'1 Der Fonds'!$B$6*'1 Der Fonds'!$B$21/12-($B$74+CN74-'1 Der Fonds'!$B$6)*'1 Der Fonds'!$B$22/12-$B$74*'1 Der Fonds'!$B$23/12</f>
        <v>55.5565016328145</v>
      </c>
      <c r="CR74" s="26" t="n">
        <f aca="false">($B$74+CQ74-'1 Der Fonds'!$B$6)/CO74</f>
        <v>10.0410681481849</v>
      </c>
      <c r="CS74" s="26" t="n">
        <f aca="false">CQ74+0-'2 Der Rueckgabebestand'!$C$6*CR74</f>
        <v>50.535967558722</v>
      </c>
      <c r="CT74" s="26" t="n">
        <f aca="false">CO74+0/CR74-'2 Der Rueckgabebestand'!$C$6</f>
        <v>86.1</v>
      </c>
      <c r="CU74" s="26" t="n">
        <f aca="false">CS74/($B$74+CS74-'1 Der Fonds'!$B$6)</f>
        <v>0.0584544419839762</v>
      </c>
      <c r="CV74" s="26" t="n">
        <f aca="false">CS74+$B$74*'1 Der Fonds'!$B$19/12+CS74*'1 Der Fonds'!$B$20/12-'1 Der Fonds'!$B$6*'1 Der Fonds'!$B$21/12-($B$74+CS74-'1 Der Fonds'!$B$6)*'1 Der Fonds'!$B$22/12-$B$74*'1 Der Fonds'!$B$23/12</f>
        <v>52.3141478609658</v>
      </c>
      <c r="CW74" s="26" t="n">
        <f aca="false">($B$74+CV74-'1 Der Fonds'!$B$6)/CT74</f>
        <v>10.0617206487917</v>
      </c>
      <c r="CX74" s="26" t="n">
        <f aca="false">CV74+0-'2 Der Rueckgabebestand'!$C$7*CW74</f>
        <v>30.1783624336241</v>
      </c>
      <c r="CY74" s="26" t="n">
        <f aca="false">CT74+0/CW74-'2 Der Rueckgabebestand'!$C$7</f>
        <v>83.9</v>
      </c>
      <c r="CZ74" s="26" t="n">
        <f aca="false">CX74/($B$74+CX74-'1 Der Fonds'!$B$6)</f>
        <v>0.0357487988043486</v>
      </c>
      <c r="DA74" s="26" t="n">
        <f aca="false">CX74+$B$74*'1 Der Fonds'!$B$19/12+CX74*'1 Der Fonds'!$B$20/12-'1 Der Fonds'!$B$6*'1 Der Fonds'!$B$21/12-($B$74+CX74-'1 Der Fonds'!$B$6)*'1 Der Fonds'!$B$22/12-$B$74*'1 Der Fonds'!$B$23/12</f>
        <v>31.9370333642896</v>
      </c>
      <c r="DB74" s="26" t="n">
        <f aca="false">($B$74+DA74-'1 Der Fonds'!$B$6)/CY74</f>
        <v>10.0826821616721</v>
      </c>
      <c r="DC74" s="26" t="n">
        <f aca="false">DA74+0-'2 Der Rueckgabebestand'!$C$8*DB74</f>
        <v>0.680718663106084</v>
      </c>
      <c r="DD74" s="26" t="n">
        <f aca="false">CY74+0/DB74-'2 Der Rueckgabebestand'!$C$8</f>
        <v>80.8</v>
      </c>
      <c r="DE74" s="26" t="n">
        <f aca="false">DC74/($B$74+DC74-'1 Der Fonds'!$B$6)</f>
        <v>0.000835564961231863</v>
      </c>
      <c r="DF74" s="26" t="n">
        <f aca="false">DC74+$B$74*'1 Der Fonds'!$B$19/12+DC74*'1 Der Fonds'!$B$20/12-'1 Der Fonds'!$B$6*'1 Der Fonds'!$B$21/12-($B$74+DC74-'1 Der Fonds'!$B$6)*'1 Der Fonds'!$B$22/12-$B$74*'1 Der Fonds'!$B$23/12</f>
        <v>2.41112101849156</v>
      </c>
      <c r="DG74" s="26" t="n">
        <f aca="false">($B$74+DF74-'1 Der Fonds'!$B$6)/DD74</f>
        <v>10.1040980324071</v>
      </c>
      <c r="DH74" s="26" t="n">
        <f aca="false">DF74+0-'2 Der Rueckgabebestand'!$C$9*DG74</f>
        <v>-23.8595338657668</v>
      </c>
      <c r="DI74" s="26" t="n">
        <f aca="false">DD74+0/DG74-'2 Der Rueckgabebestand'!$C$9</f>
        <v>78.2</v>
      </c>
      <c r="DJ74" s="26" t="n">
        <f aca="false">DH74/($B$74+DH74-'1 Der Fonds'!$B$6)</f>
        <v>-0.0301965724936222</v>
      </c>
      <c r="DK74" s="26" t="n">
        <f aca="false">DH74+$B$74*'1 Der Fonds'!$B$19/12+DH74*'1 Der Fonds'!$B$20/12-'1 Der Fonds'!$B$6*'1 Der Fonds'!$B$21/12-($B$74+DH74-'1 Der Fonds'!$B$6)*'1 Der Fonds'!$B$22/12-$B$74*'1 Der Fonds'!$B$23/12</f>
        <v>-22.1526492523882</v>
      </c>
      <c r="DL74" s="26" t="n">
        <f aca="false">($B$74+DK74-'1 Der Fonds'!$B$6)/DI74</f>
        <v>10.1259252013761</v>
      </c>
      <c r="DM74" s="26" t="n">
        <f aca="false">DK74+0-'2 Der Rueckgabebestand'!$C$10*DL74</f>
        <v>-36.3289445343147</v>
      </c>
      <c r="DN74" s="26" t="n">
        <f aca="false">DI74+0/DL74-'2 Der Rueckgabebestand'!$C$10</f>
        <v>76.8</v>
      </c>
      <c r="DO74" s="26" t="n">
        <f aca="false">DM74/($B$74+DM74-'1 Der Fonds'!$B$6)</f>
        <v>-0.0467150529507109</v>
      </c>
      <c r="DP74" s="26" t="n">
        <f aca="false">DM74+$B$74*'1 Der Fonds'!$B$19/12+DM74*'1 Der Fonds'!$B$20/12-'1 Der Fonds'!$B$6*'1 Der Fonds'!$B$21/12-($B$74+DM74-'1 Der Fonds'!$B$6)*'1 Der Fonds'!$B$22/12-$B$74*'1 Der Fonds'!$B$23/12</f>
        <v>-34.6340097728268</v>
      </c>
      <c r="DQ74" s="26" t="n">
        <f aca="false">($B$74+DP74-'1 Der Fonds'!$B$6)/DN74</f>
        <v>10.1479946644163</v>
      </c>
      <c r="DR74" s="26" t="n">
        <f aca="false">DP74+0-'2 Der Rueckgabebestand'!$C$11*DQ74</f>
        <v>-40.7228065714766</v>
      </c>
      <c r="DS74" s="26" t="n">
        <f aca="false">DN74+0/DQ74-'2 Der Rueckgabebestand'!$C$11</f>
        <v>76.2</v>
      </c>
      <c r="DT74" s="26" t="n">
        <f aca="false">DR74/($B$74+DR74-'1 Der Fonds'!$B$6)</f>
        <v>-0.0526626246287202</v>
      </c>
      <c r="DU74" s="26" t="n">
        <f aca="false">DR74+$B$74*'1 Der Fonds'!$B$19/12+DR74*'1 Der Fonds'!$B$20/12-'1 Der Fonds'!$B$6*'1 Der Fonds'!$B$21/12-($B$74+DR74-'1 Der Fonds'!$B$6)*'1 Der Fonds'!$B$22/12-$B$74*'1 Der Fonds'!$B$23/12</f>
        <v>-39.0320825944409</v>
      </c>
      <c r="DV74" s="26" t="n">
        <f aca="false">($B$74+DU74-'1 Der Fonds'!$B$6)/DS74</f>
        <v>10.1701826431176</v>
      </c>
      <c r="DW74" s="26" t="n">
        <f aca="false">DU74+0-'2 Der Rueckgabebestand'!$C$12*DV74</f>
        <v>-44.1171739159997</v>
      </c>
      <c r="DX74" s="26" t="n">
        <f aca="false">DS74+0/DV74-'2 Der Rueckgabebestand'!$C$12</f>
        <v>75.7</v>
      </c>
      <c r="DY74" s="26" t="n">
        <f aca="false">DW74/($B$74+DW74-'1 Der Fonds'!$B$6)</f>
        <v>-0.0573037511960114</v>
      </c>
      <c r="DZ74" s="26" t="n">
        <f aca="false">DW74+$B$74*'1 Der Fonds'!$B$19/12+DW74*'1 Der Fonds'!$B$20/12-'1 Der Fonds'!$B$6*'1 Der Fonds'!$B$21/12-($B$74+DW74-'1 Der Fonds'!$B$6)*'1 Der Fonds'!$B$22/12-$B$74*'1 Der Fonds'!$B$23/12</f>
        <v>-42.4297028743359</v>
      </c>
      <c r="EA74" s="26" t="n">
        <f aca="false">($B$74+DZ74-'1 Der Fonds'!$B$6)/DX74</f>
        <v>10.1924742024526</v>
      </c>
      <c r="EB74" s="26" t="n">
        <f aca="false">DZ74+0-'2 Der Rueckgabebestand'!$C$13*EA74</f>
        <v>-47.0163162654396</v>
      </c>
      <c r="EC74" s="26" t="n">
        <f aca="false">DX74+0/EA74-'2 Der Rueckgabebestand'!$C$13</f>
        <v>75.25</v>
      </c>
      <c r="ED74" s="26" t="n">
        <f aca="false">EB74/($B$74+EB74-'1 Der Fonds'!$B$6)</f>
        <v>-0.0613002822126671</v>
      </c>
      <c r="EE74" s="26" t="n">
        <f aca="false">EB74+$B$74*'1 Der Fonds'!$B$19/12+EB74*'1 Der Fonds'!$B$20/12-'1 Der Fonds'!$B$6*'1 Der Fonds'!$B$21/12-($B$74+EB74-'1 Der Fonds'!$B$6)*'1 Der Fonds'!$B$22/12-$B$74*'1 Der Fonds'!$B$23/12</f>
        <v>-45.3316235685273</v>
      </c>
      <c r="EF74" s="26" t="n">
        <f aca="false">($B$74+EE74-'1 Der Fonds'!$B$6)/EC74</f>
        <v>10.2148621452687</v>
      </c>
      <c r="EG74" s="26" t="n">
        <f aca="false">EE74+0-'2 Der Rueckgabebestand'!$C$14*EF74</f>
        <v>-49.4175684266348</v>
      </c>
      <c r="EH74" s="26" t="n">
        <f aca="false">EC74+0/EF74-'2 Der Rueckgabebestand'!$C$14</f>
        <v>74.85</v>
      </c>
      <c r="EI74" s="26" t="n">
        <f aca="false">EG74/($B$74+EG74-'1 Der Fonds'!$B$6)</f>
        <v>-0.0646334082316576</v>
      </c>
      <c r="EJ74" s="26" t="n">
        <f aca="false">EG74+$B$74*'1 Der Fonds'!$B$19/12+EG74*'1 Der Fonds'!$B$20/12-'1 Der Fonds'!$B$6*'1 Der Fonds'!$B$21/12-($B$74+EG74-'1 Der Fonds'!$B$6)*'1 Der Fonds'!$B$22/12-$B$74*'1 Der Fonds'!$B$23/12</f>
        <v>-47.7351769297103</v>
      </c>
      <c r="EK74" s="26" t="n">
        <f aca="false">($B$74+EJ74-'1 Der Fonds'!$B$6)/EH74</f>
        <v>10.237338985575</v>
      </c>
      <c r="EL74" s="26" t="n">
        <f aca="false">EJ74+0-'2 Der Rueckgabebestand'!$C$15*EK74</f>
        <v>-51.8301125239403</v>
      </c>
      <c r="EM74" s="26" t="n">
        <f aca="false">EH74+0/EK74-'2 Der Rueckgabebestand'!$C$15</f>
        <v>74.45</v>
      </c>
      <c r="EN74" s="26" t="n">
        <f aca="false">EL74/($B$74+EL74-'1 Der Fonds'!$B$6)</f>
        <v>-0.0680033590615561</v>
      </c>
      <c r="EO74" s="26" t="n">
        <f aca="false">EL74+$B$74*'1 Der Fonds'!$B$19/12+EL74*'1 Der Fonds'!$B$20/12-'1 Der Fonds'!$B$6*'1 Der Fonds'!$B$21/12-($B$74+EL74-'1 Der Fonds'!$B$6)*'1 Der Fonds'!$B$22/12-$B$74*'1 Der Fonds'!$B$23/12</f>
        <v>-50.1500330484424</v>
      </c>
      <c r="EP74" s="26" t="n">
        <f aca="false">($B$74+EO74-'1 Der Fonds'!$B$6)/EM74</f>
        <v>10.2599055332647</v>
      </c>
      <c r="EQ74" s="26" t="n">
        <f aca="false">EO74+0-'2 Der Rueckgabebestand'!$C$16*EP74</f>
        <v>-55.2799858150748</v>
      </c>
      <c r="ER74" s="26" t="n">
        <f aca="false">EM74+0/EP74-'2 Der Rueckgabebestand'!$C$16</f>
        <v>73.95</v>
      </c>
      <c r="ES74" s="26" t="n">
        <f aca="false">EQ74/($B$74+EQ74-'1 Der Fonds'!$B$6)</f>
        <v>-0.0728595328732177</v>
      </c>
      <c r="ET74" s="14" t="n">
        <f aca="false">IF(C74=1,$A$74,1000000)</f>
        <v>56</v>
      </c>
      <c r="EU74" s="14" t="n">
        <f aca="false">IF(D74=1,$A$74,1000000)</f>
        <v>56</v>
      </c>
      <c r="EV74" s="26" t="n">
        <f aca="false">IF(E74=1,$A$74,1000000)</f>
        <v>1000000</v>
      </c>
      <c r="EW74" s="26" t="n">
        <f aca="false">IF(F74=1,$A$74,1000000)</f>
        <v>1000000</v>
      </c>
      <c r="EX74" s="26" t="n">
        <f aca="false">IF(G74=1,$A$74,1000000)</f>
        <v>1000000</v>
      </c>
      <c r="EY74" s="26" t="n">
        <f aca="false">IF(H74=1,$A$74,1000000)</f>
        <v>1000000</v>
      </c>
      <c r="EZ74" s="26" t="n">
        <f aca="false">IF(I74=1,$A$74,1000000)</f>
        <v>1000000</v>
      </c>
      <c r="FA74" s="26" t="n">
        <f aca="false">IF(J74=1,$A$74,1000000)</f>
        <v>1000000</v>
      </c>
      <c r="FB74" s="26" t="n">
        <f aca="false">IF(K74=1,$A$74,1000000)</f>
        <v>1000000</v>
      </c>
      <c r="FC74" s="26" t="n">
        <f aca="false">IF(L74=1,$A$74,1000000)</f>
        <v>1000000</v>
      </c>
      <c r="FD74" s="26" t="n">
        <f aca="false">IF(M74=1,$A$74,1000000)</f>
        <v>1000000</v>
      </c>
      <c r="FE74" s="26" t="n">
        <f aca="false">IF(N74=1,$A$74,1000000)</f>
        <v>1000000</v>
      </c>
      <c r="FF74" s="14" t="n">
        <f aca="false">IF(O74=1,$A$74,1000000)</f>
        <v>56</v>
      </c>
      <c r="FG74" s="14" t="n">
        <f aca="false">IF(P74=1,$A$74,1000000)</f>
        <v>56</v>
      </c>
      <c r="FH74" s="26" t="n">
        <f aca="false">IF(Q74=1,$A$74,1000000)</f>
        <v>1000000</v>
      </c>
      <c r="FI74" s="26" t="n">
        <f aca="false">IF(R74=1,$A$74,1000000)</f>
        <v>1000000</v>
      </c>
      <c r="FJ74" s="26" t="n">
        <f aca="false">IF(S74=1,$A$74,1000000)</f>
        <v>1000000</v>
      </c>
      <c r="FK74" s="26" t="n">
        <f aca="false">IF(T74=1,$A$74,1000000)</f>
        <v>1000000</v>
      </c>
      <c r="FL74" s="26" t="n">
        <f aca="false">IF(U74=1,$A$74,1000000)</f>
        <v>1000000</v>
      </c>
      <c r="FM74" s="26" t="n">
        <f aca="false">IF(V74=1,$A$74,1000000)</f>
        <v>1000000</v>
      </c>
      <c r="FN74" s="26" t="n">
        <f aca="false">IF(W74=1,$A$74,1000000)</f>
        <v>1000000</v>
      </c>
      <c r="FO74" s="26" t="n">
        <f aca="false">IF(X74=1,$A$74,1000000)</f>
        <v>1000000</v>
      </c>
      <c r="FP74" s="26" t="n">
        <f aca="false">IF(Y74=1,$A$74,1000000)</f>
        <v>1000000</v>
      </c>
      <c r="FQ74" s="26" t="n">
        <f aca="false">IF(Z74=1,$A$74,1000000)</f>
        <v>1000000</v>
      </c>
    </row>
    <row r="75" customFormat="false" ht="15" hidden="false" customHeight="false" outlineLevel="0" collapsed="false">
      <c r="A75" s="14" t="n">
        <f aca="false">A74+$B$38</f>
        <v>56.5</v>
      </c>
      <c r="B75" s="14" t="n">
        <f aca="false">'1 Der Fonds'!$B$36-A75</f>
        <v>1063.5</v>
      </c>
      <c r="C75" s="26" t="n">
        <f aca="false">IF(AH75&gt;='1 Der Fonds'!$B$12,1,0)</f>
        <v>1</v>
      </c>
      <c r="D75" s="26" t="n">
        <f aca="false">IF(AND(C75=1,AM75&gt;='1 Der Fonds'!$B$12),1,0)</f>
        <v>1</v>
      </c>
      <c r="E75" s="26" t="n">
        <f aca="false">IF(AND(D75=1,AR75&gt;='1 Der Fonds'!$B$12),1,0)</f>
        <v>0</v>
      </c>
      <c r="F75" s="26" t="n">
        <f aca="false">IF(AND(E75=1,AW75&gt;='1 Der Fonds'!$B$12),1,0)</f>
        <v>0</v>
      </c>
      <c r="G75" s="26" t="n">
        <f aca="false">IF(AND(F75=1,BB75&gt;='1 Der Fonds'!$B$12),1,0)</f>
        <v>0</v>
      </c>
      <c r="H75" s="26" t="n">
        <f aca="false">IF(AND(G75=1,BG75&gt;='1 Der Fonds'!$B$12),1,0)</f>
        <v>0</v>
      </c>
      <c r="I75" s="26" t="n">
        <f aca="false">IF(AND(H75=1,BL75&gt;='1 Der Fonds'!$B$12),1,0)</f>
        <v>0</v>
      </c>
      <c r="J75" s="26" t="n">
        <f aca="false">IF(AND(I75=1,BQ75&gt;='1 Der Fonds'!$B$12),1,0)</f>
        <v>0</v>
      </c>
      <c r="K75" s="26" t="n">
        <f aca="false">IF(AND(J75=1,BV75&gt;='1 Der Fonds'!$B$12),1,0)</f>
        <v>0</v>
      </c>
      <c r="L75" s="26" t="n">
        <f aca="false">IF(AND(K75=1,CA75&gt;='1 Der Fonds'!$B$12),1,0)</f>
        <v>0</v>
      </c>
      <c r="M75" s="26" t="n">
        <f aca="false">IF(AND(L75=1,CF75&gt;='1 Der Fonds'!$B$12),1,0)</f>
        <v>0</v>
      </c>
      <c r="N75" s="26" t="n">
        <f aca="false">IF(AND(M75=1,CK75&gt;='1 Der Fonds'!$B$12),1,0)</f>
        <v>0</v>
      </c>
      <c r="O75" s="26" t="n">
        <f aca="false">IF(CP75&gt;='1 Der Fonds'!$B$12,1,0)</f>
        <v>1</v>
      </c>
      <c r="P75" s="26" t="n">
        <f aca="false">IF(AND(O75=1,CU75&gt;='1 Der Fonds'!$B$12),1,0)</f>
        <v>1</v>
      </c>
      <c r="Q75" s="26" t="n">
        <f aca="false">IF(AND(P75=1,CZ75&gt;='1 Der Fonds'!$B$12),1,0)</f>
        <v>0</v>
      </c>
      <c r="R75" s="26" t="n">
        <f aca="false">IF(AND(Q75=1,DE75&gt;='1 Der Fonds'!$B$12),1,0)</f>
        <v>0</v>
      </c>
      <c r="S75" s="26" t="n">
        <f aca="false">IF(AND(R75=1,DJ75&gt;='1 Der Fonds'!$B$12),1,0)</f>
        <v>0</v>
      </c>
      <c r="T75" s="26" t="n">
        <f aca="false">IF(AND(S75=1,DO75&gt;='1 Der Fonds'!$B$12),1,0)</f>
        <v>0</v>
      </c>
      <c r="U75" s="26" t="n">
        <f aca="false">IF(AND(T75=1,DT75&gt;='1 Der Fonds'!$B$12),1,0)</f>
        <v>0</v>
      </c>
      <c r="V75" s="26" t="n">
        <f aca="false">IF(AND(U75=1,DY75&gt;='1 Der Fonds'!$B$12),1,0)</f>
        <v>0</v>
      </c>
      <c r="W75" s="26" t="n">
        <f aca="false">IF(AND(V75=1,ED75&gt;='1 Der Fonds'!$B$12),1,0)</f>
        <v>0</v>
      </c>
      <c r="X75" s="26" t="n">
        <f aca="false">IF(AND(W75=1,EI75&gt;='1 Der Fonds'!$B$12),1,0)</f>
        <v>0</v>
      </c>
      <c r="Y75" s="26" t="n">
        <f aca="false">IF(AND(X75=1,EN75&gt;='1 Der Fonds'!$B$12),1,0)</f>
        <v>0</v>
      </c>
      <c r="Z75" s="26" t="n">
        <f aca="false">IF(AND(Y75=1,ES75&gt;='1 Der Fonds'!$B$12),1,0)</f>
        <v>0</v>
      </c>
      <c r="AD75" s="26" t="n">
        <f aca="false">$A$75+$B$75*'1 Der Fonds'!$B$19/12+$A$75*'1 Der Fonds'!$B$20/12-'1 Der Fonds'!$B$6*'1 Der Fonds'!$B$21/12-($B$75+$A$75-'1 Der Fonds'!$B$6)*'1 Der Fonds'!$B$22/12-$B$75*'1 Der Fonds'!$B$23/12</f>
        <v>58.2828333333333</v>
      </c>
      <c r="AE75" s="26" t="n">
        <f aca="false">($B$75+AD75-'1 Der Fonds'!$B$6)/'1 Der Fonds'!$B$8</f>
        <v>10.0204923371648</v>
      </c>
      <c r="AF75" s="26" t="n">
        <f aca="false">AD75+'1 Der Fonds'!$B$26-'2 Der Rueckgabebestand'!$C$5*AE75</f>
        <v>57.2746363984674</v>
      </c>
      <c r="AG75" s="26" t="n">
        <f aca="false">'1 Der Fonds'!$B$8+'1 Der Fonds'!$B$26/AE75-'2 Der Rueckgabebestand'!$C$5</f>
        <v>86.8993864871164</v>
      </c>
      <c r="AH75" s="26" t="n">
        <f aca="false">AF75/($B$75+AF75-'1 Der Fonds'!$B$6)</f>
        <v>0.065774350795696</v>
      </c>
      <c r="AI75" s="26" t="n">
        <f aca="false">AF75+$B$75*'1 Der Fonds'!$B$19/12+AF75*'1 Der Fonds'!$B$20/12-'1 Der Fonds'!$B$6*'1 Der Fonds'!$B$21/12-($B$75+AF75-'1 Der Fonds'!$B$6)*'1 Der Fonds'!$B$22/12-$B$75*'1 Der Fonds'!$B$23/12</f>
        <v>59.0582120916826</v>
      </c>
      <c r="AJ75" s="26" t="n">
        <f aca="false">($B$75+AI75-'1 Der Fonds'!$B$6)/AG75</f>
        <v>10.0410169434401</v>
      </c>
      <c r="AK75" s="26" t="n">
        <f aca="false">AI75+'1 Der Fonds'!$B$26-'2 Der Rueckgabebestand'!$C$6*AJ75</f>
        <v>57.0377036199626</v>
      </c>
      <c r="AL75" s="26" t="n">
        <f aca="false">AG75+'1 Der Fonds'!$B$26/AJ75-'2 Der Rueckgabebestand'!$C$6</f>
        <v>86.6981610053647</v>
      </c>
      <c r="AM75" s="26" t="n">
        <f aca="false">AK75/($B$75+AK75-'1 Der Fonds'!$B$6)</f>
        <v>0.0655200841764605</v>
      </c>
      <c r="AN75" s="26" t="n">
        <f aca="false">AK75+$B$75*'1 Der Fonds'!$B$19/12+AK75*'1 Der Fonds'!$B$20/12-'1 Der Fonds'!$B$6*'1 Der Fonds'!$B$21/12-($B$75+AK75-'1 Der Fonds'!$B$6)*'1 Der Fonds'!$B$22/12-$B$75*'1 Der Fonds'!$B$23/12</f>
        <v>58.8210522525984</v>
      </c>
      <c r="AO75" s="26" t="n">
        <f aca="false">($B$75+AN75-'1 Der Fonds'!$B$6)/AL75</f>
        <v>10.0615865681236</v>
      </c>
      <c r="AP75" s="26" t="n">
        <f aca="false">AN75+'1 Der Fonds'!$B$26-'2 Der Rueckgabebestand'!$C$7*AO75</f>
        <v>39.6855618027264</v>
      </c>
      <c r="AQ75" s="26" t="n">
        <f aca="false">AL75+'1 Der Fonds'!$B$26/AO75-'2 Der Rueckgabebestand'!$C$7</f>
        <v>84.7963247173885</v>
      </c>
      <c r="AR75" s="26" t="n">
        <f aca="false">AP75/($B$75+AP75-'1 Der Fonds'!$B$6)</f>
        <v>0.0465145726550662</v>
      </c>
      <c r="AS75" s="26" t="n">
        <f aca="false">AP75+$B$75*'1 Der Fonds'!$B$19/12+AP75*'1 Der Fonds'!$B$20/12-'1 Der Fonds'!$B$6*'1 Der Fonds'!$B$21/12-($B$75+AP75-'1 Der Fonds'!$B$6)*'1 Der Fonds'!$B$22/12-$B$75*'1 Der Fonds'!$B$23/12</f>
        <v>41.452281299454</v>
      </c>
      <c r="AT75" s="26" t="n">
        <f aca="false">($B$75+AS75-'1 Der Fonds'!$B$6)/AQ75</f>
        <v>10.0824214274482</v>
      </c>
      <c r="AU75" s="26" t="n">
        <f aca="false">AS75+'1 Der Fonds'!$B$26-'2 Der Rueckgabebestand'!$C$8*AT75</f>
        <v>13.1967748743645</v>
      </c>
      <c r="AV75" s="26" t="n">
        <f aca="false">AQ75+'1 Der Fonds'!$B$26/AT75-'2 Der Rueckgabebestand'!$C$8</f>
        <v>81.9938722878394</v>
      </c>
      <c r="AW75" s="26" t="n">
        <f aca="false">AU75/($B$75+AU75-'1 Der Fonds'!$B$6)</f>
        <v>0.0159632591724699</v>
      </c>
      <c r="AX75" s="26" t="n">
        <f aca="false">AU75+$B$75*'1 Der Fonds'!$B$19/12+AU75*'1 Der Fonds'!$B$20/12-'1 Der Fonds'!$B$6*'1 Der Fonds'!$B$21/12-($B$75+AU75-'1 Der Fonds'!$B$6)*'1 Der Fonds'!$B$22/12-$B$75*'1 Der Fonds'!$B$23/12</f>
        <v>14.9381092836191</v>
      </c>
      <c r="AY75" s="26" t="n">
        <f aca="false">($B$75+AX75-'1 Der Fonds'!$B$6)/AV75</f>
        <v>10.1036587999575</v>
      </c>
      <c r="AZ75" s="26" t="n">
        <f aca="false">AX75+'1 Der Fonds'!$B$26-'2 Der Rueckgabebestand'!$C$9*AY75</f>
        <v>-8.33140359627035</v>
      </c>
      <c r="BA75" s="26" t="n">
        <f aca="false">AV75+'1 Der Fonds'!$B$26/AY75-'2 Der Rueckgabebestand'!$C$9</f>
        <v>79.6907944285607</v>
      </c>
      <c r="BB75" s="26" t="n">
        <f aca="false">AZ75/($B$75+AZ75-'1 Der Fonds'!$B$6)</f>
        <v>-0.0103474025607586</v>
      </c>
      <c r="BC75" s="26" t="n">
        <f aca="false">AZ75+$B$75*'1 Der Fonds'!$B$19/12+AZ75*'1 Der Fonds'!$B$20/12-'1 Der Fonds'!$B$6*'1 Der Fonds'!$B$21/12-($B$75+AZ75-'1 Der Fonds'!$B$6)*'1 Der Fonds'!$B$22/12-$B$75*'1 Der Fonds'!$B$23/12</f>
        <v>-6.61070035805011</v>
      </c>
      <c r="BD75" s="26" t="n">
        <f aca="false">($B$75+BC75-'1 Der Fonds'!$B$6)/BA75</f>
        <v>10.1252510459698</v>
      </c>
      <c r="BE75" s="26" t="n">
        <f aca="false">BC75+'1 Der Fonds'!$B$26-'2 Der Rueckgabebestand'!$C$10*BD75</f>
        <v>-17.7860518224079</v>
      </c>
      <c r="BF75" s="26" t="n">
        <f aca="false">BA75+'1 Der Fonds'!$B$26/BD75-'2 Der Rueckgabebestand'!$C$10</f>
        <v>78.5870833784721</v>
      </c>
      <c r="BG75" s="26" t="n">
        <f aca="false">BE75/($B$75+BE75-'1 Der Fonds'!$B$6)</f>
        <v>-0.0223523187737791</v>
      </c>
      <c r="BH75" s="26" t="n">
        <f aca="false">BE75+$B$75*'1 Der Fonds'!$B$19/12+BE75*'1 Der Fonds'!$B$20/12-'1 Der Fonds'!$B$6*'1 Der Fonds'!$B$21/12-($B$75+BE75-'1 Der Fonds'!$B$6)*'1 Der Fonds'!$B$22/12-$B$75*'1 Der Fonds'!$B$23/12</f>
        <v>-16.0744092887377</v>
      </c>
      <c r="BI75" s="26" t="n">
        <f aca="false">($B$75+BH75-'1 Der Fonds'!$B$6)/BF75</f>
        <v>10.1470312477547</v>
      </c>
      <c r="BJ75" s="26" t="n">
        <f aca="false">BH75+'1 Der Fonds'!$B$26-'2 Der Rueckgabebestand'!$C$11*BI75</f>
        <v>-19.1626280373905</v>
      </c>
      <c r="BK75" s="26" t="n">
        <f aca="false">BF75+'1 Der Fonds'!$B$26/BI75-'2 Der Rueckgabebestand'!$C$11</f>
        <v>78.2827363558554</v>
      </c>
      <c r="BL75" s="26" t="n">
        <f aca="false">BJ75/($B$75+BJ75-'1 Der Fonds'!$B$6)</f>
        <v>-0.0241240418917272</v>
      </c>
      <c r="BM75" s="26" t="n">
        <f aca="false">BJ75+$B$75*'1 Der Fonds'!$B$19/12+BJ75*'1 Der Fonds'!$B$20/12-'1 Der Fonds'!$B$6*'1 Der Fonds'!$B$21/12-($B$75+BJ75-'1 Der Fonds'!$B$6)*'1 Der Fonds'!$B$22/12-$B$75*'1 Der Fonds'!$B$23/12</f>
        <v>-17.452304722593</v>
      </c>
      <c r="BN75" s="26" t="n">
        <f aca="false">($B$75+BM75-'1 Der Fonds'!$B$6)/BK75</f>
        <v>10.1688792744643</v>
      </c>
      <c r="BO75" s="26" t="n">
        <f aca="false">BM75+'1 Der Fonds'!$B$26-'2 Der Rueckgabebestand'!$C$12*BN75</f>
        <v>-19.5367443598251</v>
      </c>
      <c r="BP75" s="26" t="n">
        <f aca="false">BK75+'1 Der Fonds'!$B$26/BN75-'2 Der Rueckgabebestand'!$C$12</f>
        <v>78.0777541173046</v>
      </c>
      <c r="BQ75" s="26" t="n">
        <f aca="false">BO75/($B$75+BO75-'1 Der Fonds'!$B$6)</f>
        <v>-0.0246066102190996</v>
      </c>
      <c r="BR75" s="26" t="n">
        <f aca="false">BO75+$B$75*'1 Der Fonds'!$B$19/12+BO75*'1 Der Fonds'!$B$20/12-'1 Der Fonds'!$B$6*'1 Der Fonds'!$B$21/12-($B$75+BO75-'1 Der Fonds'!$B$6)*'1 Der Fonds'!$B$22/12-$B$75*'1 Der Fonds'!$B$23/12</f>
        <v>-17.82677957317</v>
      </c>
      <c r="BS75" s="26" t="n">
        <f aca="false">($B$75+BR75-'1 Der Fonds'!$B$6)/BP75</f>
        <v>10.1907800681793</v>
      </c>
      <c r="BT75" s="26" t="n">
        <f aca="false">BR75+'1 Der Fonds'!$B$26-'2 Der Rueckgabebestand'!$C$13*BS75</f>
        <v>-19.4126306038506</v>
      </c>
      <c r="BU75" s="26" t="n">
        <f aca="false">BP75+'1 Der Fonds'!$B$26/BS75-'2 Der Rueckgabebestand'!$C$13</f>
        <v>77.9221378622122</v>
      </c>
      <c r="BV75" s="26" t="n">
        <f aca="false">BT75/($B$75+BT75-'1 Der Fonds'!$B$6)</f>
        <v>-0.024446466915363</v>
      </c>
      <c r="BW75" s="26" t="n">
        <f aca="false">BT75+$B$75*'1 Der Fonds'!$B$19/12+BT75*'1 Der Fonds'!$B$20/12-'1 Der Fonds'!$B$6*'1 Der Fonds'!$B$21/12-($B$75+BT75-'1 Der Fonds'!$B$6)*'1 Der Fonds'!$B$22/12-$B$75*'1 Der Fonds'!$B$23/12</f>
        <v>-17.702546874846</v>
      </c>
      <c r="BX75" s="26" t="n">
        <f aca="false">($B$75+BW75-'1 Der Fonds'!$B$6)/BU75</f>
        <v>10.2127261258199</v>
      </c>
      <c r="BY75" s="26" t="n">
        <f aca="false">BW75+'1 Der Fonds'!$B$26-'2 Der Rueckgabebestand'!$C$14*BX75</f>
        <v>-18.7876373251739</v>
      </c>
      <c r="BZ75" s="26" t="n">
        <f aca="false">BU75+'1 Der Fonds'!$B$26/BX75-'2 Der Rueckgabebestand'!$C$14</f>
        <v>77.8158890078946</v>
      </c>
      <c r="CA75" s="26" t="n">
        <f aca="false">BY75/($B$75+BY75-'1 Der Fonds'!$B$6)</f>
        <v>-0.0236408016378894</v>
      </c>
      <c r="CB75" s="26" t="n">
        <f aca="false">BY75+$B$75*'1 Der Fonds'!$B$19/12+BY75*'1 Der Fonds'!$B$20/12-'1 Der Fonds'!$B$6*'1 Der Fonds'!$B$21/12-($B$75+BY75-'1 Der Fonds'!$B$6)*'1 Der Fonds'!$B$22/12-$B$75*'1 Der Fonds'!$B$23/12</f>
        <v>-17.0769546442772</v>
      </c>
      <c r="CC75" s="26" t="n">
        <f aca="false">($B$75+CB75-'1 Der Fonds'!$B$6)/BZ75</f>
        <v>10.2347098453752</v>
      </c>
      <c r="CD75" s="26" t="n">
        <f aca="false">CB75+'1 Der Fonds'!$B$26-'2 Der Rueckgabebestand'!$C$15*CC75</f>
        <v>-18.1708385824273</v>
      </c>
      <c r="CE75" s="26" t="n">
        <f aca="false">BZ75+'1 Der Fonds'!$B$26/CC75-'2 Der Rueckgabebestand'!$C$15</f>
        <v>77.7090091886641</v>
      </c>
      <c r="CF75" s="26" t="n">
        <f aca="false">CD75/($B$75+CD75-'1 Der Fonds'!$B$6)</f>
        <v>-0.0228469411960705</v>
      </c>
      <c r="CG75" s="26" t="n">
        <f aca="false">CD75+$B$75*'1 Der Fonds'!$B$19/12+CD75*'1 Der Fonds'!$B$20/12-'1 Der Fonds'!$B$6*'1 Der Fonds'!$B$21/12-($B$75+CD75-'1 Der Fonds'!$B$6)*'1 Der Fonds'!$B$22/12-$B$75*'1 Der Fonds'!$B$23/12</f>
        <v>-16.4595648027355</v>
      </c>
      <c r="CH75" s="26" t="n">
        <f aca="false">($B$75+CG75-'1 Der Fonds'!$B$6)/CE75</f>
        <v>10.2567314075796</v>
      </c>
      <c r="CI75" s="26" t="n">
        <f aca="false">CG75+'1 Der Fonds'!$B$26-'2 Der Rueckgabebestand'!$C$16*CH75</f>
        <v>-18.5879305065253</v>
      </c>
      <c r="CJ75" s="26" t="n">
        <f aca="false">CE75+'1 Der Fonds'!$B$26/CH75-'2 Der Rueckgabebestand'!$C$16</f>
        <v>77.5015000301209</v>
      </c>
      <c r="CK75" s="26" t="n">
        <f aca="false">CI75/($B$75+CI75-'1 Der Fonds'!$B$6)</f>
        <v>-0.0233836309950228</v>
      </c>
      <c r="CL75" s="26" t="n">
        <f aca="false">$A$75+$B$75*'1 Der Fonds'!$B$19/12+$A$75*'1 Der Fonds'!$B$20/12-'1 Der Fonds'!$B$6*'1 Der Fonds'!$B$21/12-($B$75+$A$75-'1 Der Fonds'!$B$6)*'1 Der Fonds'!$B$22/12-$B$75*'1 Der Fonds'!$B$23/12</f>
        <v>58.2828333333333</v>
      </c>
      <c r="CM75" s="26" t="n">
        <f aca="false">($B$75+CL75-'1 Der Fonds'!$B$6)/'1 Der Fonds'!$B$8</f>
        <v>10.0204923371648</v>
      </c>
      <c r="CN75" s="26" t="n">
        <f aca="false">CL75+0-'2 Der Rueckgabebestand'!$C$5*CM75</f>
        <v>54.2746363984674</v>
      </c>
      <c r="CO75" s="26" t="n">
        <f aca="false">'1 Der Fonds'!$B$8+0/CM75-'2 Der Rueckgabebestand'!$C$5</f>
        <v>86.6</v>
      </c>
      <c r="CP75" s="26" t="n">
        <f aca="false">CN75/($B$75+CN75-'1 Der Fonds'!$B$6)</f>
        <v>0.0625446217507854</v>
      </c>
      <c r="CQ75" s="26" t="n">
        <f aca="false">CN75+$B$75*'1 Der Fonds'!$B$19/12+CN75*'1 Der Fonds'!$B$20/12-'1 Der Fonds'!$B$6*'1 Der Fonds'!$B$21/12-($B$75+CN75-'1 Der Fonds'!$B$6)*'1 Der Fonds'!$B$22/12-$B$75*'1 Der Fonds'!$B$23/12</f>
        <v>56.0553370916826</v>
      </c>
      <c r="CR75" s="26" t="n">
        <f aca="false">($B$75+CQ75-'1 Der Fonds'!$B$6)/CO75</f>
        <v>10.0410547008277</v>
      </c>
      <c r="CS75" s="26" t="n">
        <f aca="false">CQ75+0-'2 Der Rueckgabebestand'!$C$6*CR75</f>
        <v>51.0348097412688</v>
      </c>
      <c r="CT75" s="26" t="n">
        <f aca="false">CO75+0/CR75-'2 Der Rueckgabebestand'!$C$6</f>
        <v>86.1</v>
      </c>
      <c r="CU75" s="26" t="n">
        <f aca="false">CS75/($B$75+CS75-'1 Der Fonds'!$B$6)</f>
        <v>0.059031526742737</v>
      </c>
      <c r="CV75" s="26" t="n">
        <f aca="false">CS75+$B$75*'1 Der Fonds'!$B$19/12+CS75*'1 Der Fonds'!$B$20/12-'1 Der Fonds'!$B$6*'1 Der Fonds'!$B$21/12-($B$75+CS75-'1 Der Fonds'!$B$6)*'1 Der Fonds'!$B$22/12-$B$75*'1 Der Fonds'!$B$23/12</f>
        <v>52.8124056006041</v>
      </c>
      <c r="CW75" s="26" t="n">
        <f aca="false">($B$75+CV75-'1 Der Fonds'!$B$6)/CT75</f>
        <v>10.0617004134797</v>
      </c>
      <c r="CX75" s="26" t="n">
        <f aca="false">CV75+0-'2 Der Rueckgabebestand'!$C$7*CW75</f>
        <v>30.6766646909487</v>
      </c>
      <c r="CY75" s="26" t="n">
        <f aca="false">CT75+0/CW75-'2 Der Rueckgabebestand'!$C$7</f>
        <v>83.9</v>
      </c>
      <c r="CZ75" s="26" t="n">
        <f aca="false">CX75/($B$75+CX75-'1 Der Fonds'!$B$6)</f>
        <v>0.0363391526608704</v>
      </c>
      <c r="DA75" s="26" t="n">
        <f aca="false">CX75+$B$75*'1 Der Fonds'!$B$19/12+CX75*'1 Der Fonds'!$B$20/12-'1 Der Fonds'!$B$6*'1 Der Fonds'!$B$21/12-($B$75+CX75-'1 Der Fonds'!$B$6)*'1 Der Fonds'!$B$22/12-$B$75*'1 Der Fonds'!$B$23/12</f>
        <v>32.4347506612776</v>
      </c>
      <c r="DB75" s="26" t="n">
        <f aca="false">($B$75+DA75-'1 Der Fonds'!$B$6)/CY75</f>
        <v>10.0826549542465</v>
      </c>
      <c r="DC75" s="26" t="n">
        <f aca="false">DA75+0-'2 Der Rueckgabebestand'!$C$8*DB75</f>
        <v>1.17852030311356</v>
      </c>
      <c r="DD75" s="26" t="n">
        <f aca="false">CY75+0/DB75-'2 Der Rueckgabebestand'!$C$8</f>
        <v>80.8</v>
      </c>
      <c r="DE75" s="26" t="n">
        <f aca="false">DC75/($B$75+DC75-'1 Der Fonds'!$B$6)</f>
        <v>0.00144660780141236</v>
      </c>
      <c r="DF75" s="26" t="n">
        <f aca="false">DC75+$B$75*'1 Der Fonds'!$B$19/12+DC75*'1 Der Fonds'!$B$20/12-'1 Der Fonds'!$B$6*'1 Der Fonds'!$B$21/12-($B$75+DC75-'1 Der Fonds'!$B$6)*'1 Der Fonds'!$B$22/12-$B$75*'1 Der Fonds'!$B$23/12</f>
        <v>2.90833721840405</v>
      </c>
      <c r="DG75" s="26" t="n">
        <f aca="false">($B$75+DF75-'1 Der Fonds'!$B$6)/DD75</f>
        <v>10.1040635794357</v>
      </c>
      <c r="DH75" s="26" t="n">
        <f aca="false">DF75+0-'2 Der Rueckgabebestand'!$C$9*DG75</f>
        <v>-23.3622280881288</v>
      </c>
      <c r="DI75" s="26" t="n">
        <f aca="false">DD75+0/DG75-'2 Der Rueckgabebestand'!$C$9</f>
        <v>78.2</v>
      </c>
      <c r="DJ75" s="26" t="n">
        <f aca="false">DH75/($B$75+DH75-'1 Der Fonds'!$B$6)</f>
        <v>-0.0295672842365198</v>
      </c>
      <c r="DK75" s="26" t="n">
        <f aca="false">DH75+$B$75*'1 Der Fonds'!$B$19/12+DH75*'1 Der Fonds'!$B$20/12-'1 Der Fonds'!$B$6*'1 Der Fonds'!$B$21/12-($B$75+DH75-'1 Der Fonds'!$B$6)*'1 Der Fonds'!$B$22/12-$B$75*'1 Der Fonds'!$B$23/12</f>
        <v>-21.6559293900466</v>
      </c>
      <c r="DL75" s="26" t="n">
        <f aca="false">($B$75+DK75-'1 Der Fonds'!$B$6)/DI75</f>
        <v>10.1258832558818</v>
      </c>
      <c r="DM75" s="26" t="n">
        <f aca="false">DK75+0-'2 Der Rueckgabebestand'!$C$10*DL75</f>
        <v>-35.832165948281</v>
      </c>
      <c r="DN75" s="26" t="n">
        <f aca="false">DI75+0/DL75-'2 Der Rueckgabebestand'!$C$10</f>
        <v>76.8</v>
      </c>
      <c r="DO75" s="26" t="n">
        <f aca="false">DM75/($B$75+DM75-'1 Der Fonds'!$B$6)</f>
        <v>-0.046076440839262</v>
      </c>
      <c r="DP75" s="26" t="n">
        <f aca="false">DM75+$B$75*'1 Der Fonds'!$B$19/12+DM75*'1 Der Fonds'!$B$20/12-'1 Der Fonds'!$B$6*'1 Der Fonds'!$B$21/12-($B$75+DM75-'1 Der Fonds'!$B$6)*'1 Der Fonds'!$B$22/12-$B$75*'1 Der Fonds'!$B$23/12</f>
        <v>-34.1378176073148</v>
      </c>
      <c r="DQ75" s="26" t="n">
        <f aca="false">($B$75+DP75-'1 Der Fonds'!$B$6)/DN75</f>
        <v>10.1479450832381</v>
      </c>
      <c r="DR75" s="26" t="n">
        <f aca="false">DP75+0-'2 Der Rueckgabebestand'!$C$11*DQ75</f>
        <v>-40.2265846572576</v>
      </c>
      <c r="DS75" s="26" t="n">
        <f aca="false">DN75+0/DQ75-'2 Der Rueckgabebestand'!$C$11</f>
        <v>76.2</v>
      </c>
      <c r="DT75" s="26" t="n">
        <f aca="false">DR75/($B$75+DR75-'1 Der Fonds'!$B$6)</f>
        <v>-0.0520211659409341</v>
      </c>
      <c r="DU75" s="26" t="n">
        <f aca="false">DR75+$B$75*'1 Der Fonds'!$B$19/12+DR75*'1 Der Fonds'!$B$20/12-'1 Der Fonds'!$B$6*'1 Der Fonds'!$B$21/12-($B$75+DR75-'1 Der Fonds'!$B$6)*'1 Der Fonds'!$B$22/12-$B$75*'1 Der Fonds'!$B$23/12</f>
        <v>-38.5364476342209</v>
      </c>
      <c r="DV75" s="26" t="n">
        <f aca="false">($B$75+DU75-'1 Der Fonds'!$B$6)/DS75</f>
        <v>10.170125359131</v>
      </c>
      <c r="DW75" s="26" t="n">
        <f aca="false">DU75+0-'2 Der Rueckgabebestand'!$C$12*DV75</f>
        <v>-43.6215103137863</v>
      </c>
      <c r="DX75" s="26" t="n">
        <f aca="false">DS75+0/DV75-'2 Der Rueckgabebestand'!$C$12</f>
        <v>75.7</v>
      </c>
      <c r="DY75" s="26" t="n">
        <f aca="false">DW75/($B$75+DW75-'1 Der Fonds'!$B$6)</f>
        <v>-0.056660253401242</v>
      </c>
      <c r="DZ75" s="26" t="n">
        <f aca="false">DW75+$B$75*'1 Der Fonds'!$B$19/12+DW75*'1 Der Fonds'!$B$20/12-'1 Der Fonds'!$B$6*'1 Der Fonds'!$B$21/12-($B$75+DW75-'1 Der Fonds'!$B$6)*'1 Der Fonds'!$B$22/12-$B$75*'1 Der Fonds'!$B$23/12</f>
        <v>-41.9346267611704</v>
      </c>
      <c r="EA75" s="26" t="n">
        <f aca="false">($B$75+DZ75-'1 Der Fonds'!$B$6)/DX75</f>
        <v>10.1924091577124</v>
      </c>
      <c r="EB75" s="26" t="n">
        <f aca="false">DZ75+0-'2 Der Rueckgabebestand'!$C$13*EA75</f>
        <v>-46.521210882141</v>
      </c>
      <c r="EC75" s="26" t="n">
        <f aca="false">DX75+0/EA75-'2 Der Rueckgabebestand'!$C$13</f>
        <v>75.25</v>
      </c>
      <c r="ED75" s="26" t="n">
        <f aca="false">EB75/($B$75+EB75-'1 Der Fonds'!$B$6)</f>
        <v>-0.0606551465857972</v>
      </c>
      <c r="EE75" s="26" t="n">
        <f aca="false">EB75+$B$75*'1 Der Fonds'!$B$19/12+EB75*'1 Der Fonds'!$B$20/12-'1 Der Fonds'!$B$6*'1 Der Fonds'!$B$21/12-($B$75+EB75-'1 Der Fonds'!$B$6)*'1 Der Fonds'!$B$22/12-$B$75*'1 Der Fonds'!$B$23/12</f>
        <v>-44.8371062092364</v>
      </c>
      <c r="EF75" s="26" t="n">
        <f aca="false">($B$75+EE75-'1 Der Fonds'!$B$6)/EC75</f>
        <v>10.214789286256</v>
      </c>
      <c r="EG75" s="26" t="n">
        <f aca="false">EE75+0-'2 Der Rueckgabebestand'!$C$14*EF75</f>
        <v>-48.9230219237388</v>
      </c>
      <c r="EH75" s="26" t="n">
        <f aca="false">EC75+0/EF75-'2 Der Rueckgabebestand'!$C$14</f>
        <v>74.85</v>
      </c>
      <c r="EI75" s="26" t="n">
        <f aca="false">EG75/($B$75+EG75-'1 Der Fonds'!$B$6)</f>
        <v>-0.0639870455514278</v>
      </c>
      <c r="EJ75" s="26" t="n">
        <f aca="false">EG75+$B$75*'1 Der Fonds'!$B$19/12+EG75*'1 Der Fonds'!$B$20/12-'1 Der Fonds'!$B$6*'1 Der Fonds'!$B$21/12-($B$75+EG75-'1 Der Fonds'!$B$6)*'1 Der Fonds'!$B$22/12-$B$75*'1 Der Fonds'!$B$23/12</f>
        <v>-47.2412189864157</v>
      </c>
      <c r="EK75" s="26" t="n">
        <f aca="false">($B$75+EJ75-'1 Der Fonds'!$B$6)/EH75</f>
        <v>10.2372582633745</v>
      </c>
      <c r="EL75" s="26" t="n">
        <f aca="false">EJ75+0-'2 Der Rueckgabebestand'!$C$15*EK75</f>
        <v>-51.3361222917655</v>
      </c>
      <c r="EM75" s="26" t="n">
        <f aca="false">EH75+0/EK75-'2 Der Rueckgabebestand'!$C$15</f>
        <v>74.45</v>
      </c>
      <c r="EN75" s="26" t="n">
        <f aca="false">EL75/($B$75+EL75-'1 Der Fonds'!$B$6)</f>
        <v>-0.0673557535239391</v>
      </c>
      <c r="EO75" s="26" t="n">
        <f aca="false">EL75+$B$75*'1 Der Fonds'!$B$19/12+EL75*'1 Der Fonds'!$B$20/12-'1 Der Fonds'!$B$6*'1 Der Fonds'!$B$21/12-($B$75+EL75-'1 Der Fonds'!$B$6)*'1 Der Fonds'!$B$22/12-$B$75*'1 Der Fonds'!$B$23/12</f>
        <v>-49.6566319089618</v>
      </c>
      <c r="EP75" s="26" t="n">
        <f aca="false">($B$75+EO75-'1 Der Fonds'!$B$6)/EM75</f>
        <v>10.2598168984693</v>
      </c>
      <c r="EQ75" s="26" t="n">
        <f aca="false">EO75+0-'2 Der Rueckgabebestand'!$C$16*EP75</f>
        <v>-54.7865403581964</v>
      </c>
      <c r="ER75" s="26" t="n">
        <f aca="false">EM75+0/EP75-'2 Der Rueckgabebestand'!$C$16</f>
        <v>73.95</v>
      </c>
      <c r="ES75" s="26" t="n">
        <f aca="false">EQ75/($B$75+EQ75-'1 Der Fonds'!$B$6)</f>
        <v>-0.0722097910113018</v>
      </c>
      <c r="ET75" s="14" t="n">
        <f aca="false">IF(C75=1,$A$75,1000000)</f>
        <v>56.5</v>
      </c>
      <c r="EU75" s="14" t="n">
        <f aca="false">IF(D75=1,$A$75,1000000)</f>
        <v>56.5</v>
      </c>
      <c r="EV75" s="26" t="n">
        <f aca="false">IF(E75=1,$A$75,1000000)</f>
        <v>1000000</v>
      </c>
      <c r="EW75" s="26" t="n">
        <f aca="false">IF(F75=1,$A$75,1000000)</f>
        <v>1000000</v>
      </c>
      <c r="EX75" s="26" t="n">
        <f aca="false">IF(G75=1,$A$75,1000000)</f>
        <v>1000000</v>
      </c>
      <c r="EY75" s="26" t="n">
        <f aca="false">IF(H75=1,$A$75,1000000)</f>
        <v>1000000</v>
      </c>
      <c r="EZ75" s="26" t="n">
        <f aca="false">IF(I75=1,$A$75,1000000)</f>
        <v>1000000</v>
      </c>
      <c r="FA75" s="26" t="n">
        <f aca="false">IF(J75=1,$A$75,1000000)</f>
        <v>1000000</v>
      </c>
      <c r="FB75" s="26" t="n">
        <f aca="false">IF(K75=1,$A$75,1000000)</f>
        <v>1000000</v>
      </c>
      <c r="FC75" s="26" t="n">
        <f aca="false">IF(L75=1,$A$75,1000000)</f>
        <v>1000000</v>
      </c>
      <c r="FD75" s="26" t="n">
        <f aca="false">IF(M75=1,$A$75,1000000)</f>
        <v>1000000</v>
      </c>
      <c r="FE75" s="26" t="n">
        <f aca="false">IF(N75=1,$A$75,1000000)</f>
        <v>1000000</v>
      </c>
      <c r="FF75" s="14" t="n">
        <f aca="false">IF(O75=1,$A$75,1000000)</f>
        <v>56.5</v>
      </c>
      <c r="FG75" s="14" t="n">
        <f aca="false">IF(P75=1,$A$75,1000000)</f>
        <v>56.5</v>
      </c>
      <c r="FH75" s="26" t="n">
        <f aca="false">IF(Q75=1,$A$75,1000000)</f>
        <v>1000000</v>
      </c>
      <c r="FI75" s="26" t="n">
        <f aca="false">IF(R75=1,$A$75,1000000)</f>
        <v>1000000</v>
      </c>
      <c r="FJ75" s="26" t="n">
        <f aca="false">IF(S75=1,$A$75,1000000)</f>
        <v>1000000</v>
      </c>
      <c r="FK75" s="26" t="n">
        <f aca="false">IF(T75=1,$A$75,1000000)</f>
        <v>1000000</v>
      </c>
      <c r="FL75" s="26" t="n">
        <f aca="false">IF(U75=1,$A$75,1000000)</f>
        <v>1000000</v>
      </c>
      <c r="FM75" s="26" t="n">
        <f aca="false">IF(V75=1,$A$75,1000000)</f>
        <v>1000000</v>
      </c>
      <c r="FN75" s="26" t="n">
        <f aca="false">IF(W75=1,$A$75,1000000)</f>
        <v>1000000</v>
      </c>
      <c r="FO75" s="26" t="n">
        <f aca="false">IF(X75=1,$A$75,1000000)</f>
        <v>1000000</v>
      </c>
      <c r="FP75" s="26" t="n">
        <f aca="false">IF(Y75=1,$A$75,1000000)</f>
        <v>1000000</v>
      </c>
      <c r="FQ75" s="26" t="n">
        <f aca="false">IF(Z75=1,$A$75,1000000)</f>
        <v>1000000</v>
      </c>
    </row>
    <row r="76" customFormat="false" ht="15" hidden="false" customHeight="false" outlineLevel="0" collapsed="false">
      <c r="A76" s="14" t="n">
        <f aca="false">A75+$B$38</f>
        <v>57</v>
      </c>
      <c r="B76" s="14" t="n">
        <f aca="false">'1 Der Fonds'!$B$36-A76</f>
        <v>1063</v>
      </c>
      <c r="C76" s="26" t="n">
        <f aca="false">IF(AH76&gt;='1 Der Fonds'!$B$12,1,0)</f>
        <v>1</v>
      </c>
      <c r="D76" s="26" t="n">
        <f aca="false">IF(AND(C76=1,AM76&gt;='1 Der Fonds'!$B$12),1,0)</f>
        <v>1</v>
      </c>
      <c r="E76" s="26" t="n">
        <f aca="false">IF(AND(D76=1,AR76&gt;='1 Der Fonds'!$B$12),1,0)</f>
        <v>0</v>
      </c>
      <c r="F76" s="26" t="n">
        <f aca="false">IF(AND(E76=1,AW76&gt;='1 Der Fonds'!$B$12),1,0)</f>
        <v>0</v>
      </c>
      <c r="G76" s="26" t="n">
        <f aca="false">IF(AND(F76=1,BB76&gt;='1 Der Fonds'!$B$12),1,0)</f>
        <v>0</v>
      </c>
      <c r="H76" s="26" t="n">
        <f aca="false">IF(AND(G76=1,BG76&gt;='1 Der Fonds'!$B$12),1,0)</f>
        <v>0</v>
      </c>
      <c r="I76" s="26" t="n">
        <f aca="false">IF(AND(H76=1,BL76&gt;='1 Der Fonds'!$B$12),1,0)</f>
        <v>0</v>
      </c>
      <c r="J76" s="26" t="n">
        <f aca="false">IF(AND(I76=1,BQ76&gt;='1 Der Fonds'!$B$12),1,0)</f>
        <v>0</v>
      </c>
      <c r="K76" s="26" t="n">
        <f aca="false">IF(AND(J76=1,BV76&gt;='1 Der Fonds'!$B$12),1,0)</f>
        <v>0</v>
      </c>
      <c r="L76" s="26" t="n">
        <f aca="false">IF(AND(K76=1,CA76&gt;='1 Der Fonds'!$B$12),1,0)</f>
        <v>0</v>
      </c>
      <c r="M76" s="26" t="n">
        <f aca="false">IF(AND(L76=1,CF76&gt;='1 Der Fonds'!$B$12),1,0)</f>
        <v>0</v>
      </c>
      <c r="N76" s="26" t="n">
        <f aca="false">IF(AND(M76=1,CK76&gt;='1 Der Fonds'!$B$12),1,0)</f>
        <v>0</v>
      </c>
      <c r="O76" s="26" t="n">
        <f aca="false">IF(CP76&gt;='1 Der Fonds'!$B$12,1,0)</f>
        <v>1</v>
      </c>
      <c r="P76" s="26" t="n">
        <f aca="false">IF(AND(O76=1,CU76&gt;='1 Der Fonds'!$B$12),1,0)</f>
        <v>1</v>
      </c>
      <c r="Q76" s="26" t="n">
        <f aca="false">IF(AND(P76=1,CZ76&gt;='1 Der Fonds'!$B$12),1,0)</f>
        <v>0</v>
      </c>
      <c r="R76" s="26" t="n">
        <f aca="false">IF(AND(Q76=1,DE76&gt;='1 Der Fonds'!$B$12),1,0)</f>
        <v>0</v>
      </c>
      <c r="S76" s="26" t="n">
        <f aca="false">IF(AND(R76=1,DJ76&gt;='1 Der Fonds'!$B$12),1,0)</f>
        <v>0</v>
      </c>
      <c r="T76" s="26" t="n">
        <f aca="false">IF(AND(S76=1,DO76&gt;='1 Der Fonds'!$B$12),1,0)</f>
        <v>0</v>
      </c>
      <c r="U76" s="26" t="n">
        <f aca="false">IF(AND(T76=1,DT76&gt;='1 Der Fonds'!$B$12),1,0)</f>
        <v>0</v>
      </c>
      <c r="V76" s="26" t="n">
        <f aca="false">IF(AND(U76=1,DY76&gt;='1 Der Fonds'!$B$12),1,0)</f>
        <v>0</v>
      </c>
      <c r="W76" s="26" t="n">
        <f aca="false">IF(AND(V76=1,ED76&gt;='1 Der Fonds'!$B$12),1,0)</f>
        <v>0</v>
      </c>
      <c r="X76" s="26" t="n">
        <f aca="false">IF(AND(W76=1,EI76&gt;='1 Der Fonds'!$B$12),1,0)</f>
        <v>0</v>
      </c>
      <c r="Y76" s="26" t="n">
        <f aca="false">IF(AND(X76=1,EN76&gt;='1 Der Fonds'!$B$12),1,0)</f>
        <v>0</v>
      </c>
      <c r="Z76" s="26" t="n">
        <f aca="false">IF(AND(Y76=1,ES76&gt;='1 Der Fonds'!$B$12),1,0)</f>
        <v>0</v>
      </c>
      <c r="AD76" s="26" t="n">
        <f aca="false">$A$76+$B$76*'1 Der Fonds'!$B$19/12+$A$76*'1 Der Fonds'!$B$20/12-'1 Der Fonds'!$B$6*'1 Der Fonds'!$B$21/12-($B$76+$A$76-'1 Der Fonds'!$B$6)*'1 Der Fonds'!$B$22/12-$B$76*'1 Der Fonds'!$B$23/12</f>
        <v>58.78225</v>
      </c>
      <c r="AE76" s="26" t="n">
        <f aca="false">($B$76+AD76-'1 Der Fonds'!$B$6)/'1 Der Fonds'!$B$8</f>
        <v>10.0204856321839</v>
      </c>
      <c r="AF76" s="26" t="n">
        <f aca="false">AD76+'1 Der Fonds'!$B$26-'2 Der Rueckgabebestand'!$C$5*AE76</f>
        <v>57.7740557471264</v>
      </c>
      <c r="AG76" s="26" t="n">
        <f aca="false">'1 Der Fonds'!$B$8+'1 Der Fonds'!$B$26/AE76-'2 Der Rueckgabebestand'!$C$5</f>
        <v>86.899386687444</v>
      </c>
      <c r="AH76" s="26" t="n">
        <f aca="false">AF76/($B$76+AF76-'1 Der Fonds'!$B$6)</f>
        <v>0.0663479295987478</v>
      </c>
      <c r="AI76" s="26" t="n">
        <f aca="false">AF76+$B$76*'1 Der Fonds'!$B$19/12+AF76*'1 Der Fonds'!$B$20/12-'1 Der Fonds'!$B$6*'1 Der Fonds'!$B$21/12-($B$76+AF76-'1 Der Fonds'!$B$6)*'1 Der Fonds'!$B$22/12-$B$76*'1 Der Fonds'!$B$23/12</f>
        <v>59.5570475505508</v>
      </c>
      <c r="AJ76" s="26" t="n">
        <f aca="false">($B$76+AI76-'1 Der Fonds'!$B$6)/AG76</f>
        <v>10.0410035192645</v>
      </c>
      <c r="AK76" s="26" t="n">
        <f aca="false">AI76+'1 Der Fonds'!$B$26-'2 Der Rueckgabebestand'!$C$6*AJ76</f>
        <v>57.5365457909185</v>
      </c>
      <c r="AL76" s="26" t="n">
        <f aca="false">AG76+'1 Der Fonds'!$B$26/AJ76-'2 Der Rueckgabebestand'!$C$6</f>
        <v>86.6981616051347</v>
      </c>
      <c r="AM76" s="26" t="n">
        <f aca="false">AK76/($B$76+AK76-'1 Der Fonds'!$B$6)</f>
        <v>0.0660931997273523</v>
      </c>
      <c r="AN76" s="26" t="n">
        <f aca="false">AK76+$B$76*'1 Der Fonds'!$B$19/12+AK76*'1 Der Fonds'!$B$20/12-'1 Der Fonds'!$B$6*'1 Der Fonds'!$B$21/12-($B$76+AK76-'1 Der Fonds'!$B$6)*'1 Der Fonds'!$B$22/12-$B$76*'1 Der Fonds'!$B$23/12</f>
        <v>59.3193099806348</v>
      </c>
      <c r="AO76" s="26" t="n">
        <f aca="false">($B$76+AN76-'1 Der Fonds'!$B$6)/AL76</f>
        <v>10.0615664026834</v>
      </c>
      <c r="AP76" s="26" t="n">
        <f aca="false">AN76+'1 Der Fonds'!$B$26-'2 Der Rueckgabebestand'!$C$7*AO76</f>
        <v>40.1838638947314</v>
      </c>
      <c r="AQ76" s="26" t="n">
        <f aca="false">AL76+'1 Der Fonds'!$B$26/AO76-'2 Der Rueckgabebestand'!$C$7</f>
        <v>84.7963259147396</v>
      </c>
      <c r="AR76" s="26" t="n">
        <f aca="false">AP76/($B$76+AP76-'1 Der Fonds'!$B$6)</f>
        <v>0.0470987152889819</v>
      </c>
      <c r="AS76" s="26" t="n">
        <f aca="false">AP76+$B$76*'1 Der Fonds'!$B$19/12+AP76*'1 Der Fonds'!$B$20/12-'1 Der Fonds'!$B$6*'1 Der Fonds'!$B$21/12-($B$76+AP76-'1 Der Fonds'!$B$6)*'1 Der Fonds'!$B$22/12-$B$76*'1 Der Fonds'!$B$23/12</f>
        <v>41.9499984309639</v>
      </c>
      <c r="AT76" s="26" t="n">
        <f aca="false">($B$76+AS76-'1 Der Fonds'!$B$6)/AQ76</f>
        <v>10.0823943632958</v>
      </c>
      <c r="AU76" s="26" t="n">
        <f aca="false">AS76+'1 Der Fonds'!$B$26-'2 Der Rueckgabebestand'!$C$8*AT76</f>
        <v>13.6945759047469</v>
      </c>
      <c r="AV76" s="26" t="n">
        <f aca="false">AQ76+'1 Der Fonds'!$B$26/AT76-'2 Der Rueckgabebestand'!$C$8</f>
        <v>81.993874283897</v>
      </c>
      <c r="AW76" s="26" t="n">
        <f aca="false">AU76/($B$76+AU76-'1 Der Fonds'!$B$6)</f>
        <v>0.0165654599702186</v>
      </c>
      <c r="AX76" s="26" t="n">
        <f aca="false">AU76+$B$76*'1 Der Fonds'!$B$19/12+AU76*'1 Der Fonds'!$B$20/12-'1 Der Fonds'!$B$6*'1 Der Fonds'!$B$21/12-($B$76+AU76-'1 Der Fonds'!$B$6)*'1 Der Fonds'!$B$22/12-$B$76*'1 Der Fonds'!$B$23/12</f>
        <v>15.4353248733223</v>
      </c>
      <c r="AY76" s="26" t="n">
        <f aca="false">($B$76+AX76-'1 Der Fonds'!$B$6)/AV76</f>
        <v>10.1036245952342</v>
      </c>
      <c r="AZ76" s="26" t="n">
        <f aca="false">AX76+'1 Der Fonds'!$B$26-'2 Der Rueckgabebestand'!$C$9*AY76</f>
        <v>-7.83409907428661</v>
      </c>
      <c r="BA76" s="26" t="n">
        <f aca="false">AV76+'1 Der Fonds'!$B$26/AY76-'2 Der Rueckgabebestand'!$C$9</f>
        <v>79.6907974298158</v>
      </c>
      <c r="BB76" s="26" t="n">
        <f aca="false">AZ76/($B$76+AZ76-'1 Der Fonds'!$B$6)</f>
        <v>-0.00972979489727472</v>
      </c>
      <c r="BC76" s="26" t="n">
        <f aca="false">AZ76+$B$76*'1 Der Fonds'!$B$19/12+AZ76*'1 Der Fonds'!$B$20/12-'1 Der Fonds'!$B$6*'1 Der Fonds'!$B$21/12-($B$76+AZ76-'1 Der Fonds'!$B$6)*'1 Der Fonds'!$B$22/12-$B$76*'1 Der Fonds'!$B$23/12</f>
        <v>-6.11398175256614</v>
      </c>
      <c r="BD76" s="26" t="n">
        <f aca="false">($B$76+BC76-'1 Der Fonds'!$B$6)/BA76</f>
        <v>10.1252094880599</v>
      </c>
      <c r="BE76" s="26" t="n">
        <f aca="false">BC76+'1 Der Fonds'!$B$26-'2 Der Rueckgabebestand'!$C$10*BD76</f>
        <v>-17.2892750358501</v>
      </c>
      <c r="BF76" s="26" t="n">
        <f aca="false">BA76+'1 Der Fonds'!$B$26/BD76-'2 Der Rueckgabebestand'!$C$10</f>
        <v>78.5870875958156</v>
      </c>
      <c r="BG76" s="26" t="n">
        <f aca="false">BE76/($B$76+BE76-'1 Der Fonds'!$B$6)</f>
        <v>-0.0217280909926519</v>
      </c>
      <c r="BH76" s="26" t="n">
        <f aca="false">BE76+$B$76*'1 Der Fonds'!$B$19/12+BE76*'1 Der Fonds'!$B$20/12-'1 Der Fonds'!$B$6*'1 Der Fonds'!$B$21/12-($B$76+BE76-'1 Der Fonds'!$B$6)*'1 Der Fonds'!$B$22/12-$B$76*'1 Der Fonds'!$B$23/12</f>
        <v>-15.5782189244261</v>
      </c>
      <c r="BI76" s="26" t="n">
        <f aca="false">($B$76+BH76-'1 Der Fonds'!$B$6)/BF76</f>
        <v>10.1469822266073</v>
      </c>
      <c r="BJ76" s="26" t="n">
        <f aca="false">BH76+'1 Der Fonds'!$B$26-'2 Der Rueckgabebestand'!$C$11*BI76</f>
        <v>-18.6664082603905</v>
      </c>
      <c r="BK76" s="26" t="n">
        <f aca="false">BF76+'1 Der Fonds'!$B$26/BI76-'2 Der Rueckgabebestand'!$C$11</f>
        <v>78.2827420015298</v>
      </c>
      <c r="BL76" s="26" t="n">
        <f aca="false">BJ76/($B$76+BJ76-'1 Der Fonds'!$B$6)</f>
        <v>-0.0234994572236465</v>
      </c>
      <c r="BM76" s="26" t="n">
        <f aca="false">BJ76+$B$76*'1 Der Fonds'!$B$19/12+BJ76*'1 Der Fonds'!$B$20/12-'1 Der Fonds'!$B$6*'1 Der Fonds'!$B$21/12-($B$76+BJ76-'1 Der Fonds'!$B$6)*'1 Der Fonds'!$B$22/12-$B$76*'1 Der Fonds'!$B$23/12</f>
        <v>-16.95667190164</v>
      </c>
      <c r="BN76" s="26" t="n">
        <f aca="false">($B$76+BM76-'1 Der Fonds'!$B$6)/BK76</f>
        <v>10.1688227538428</v>
      </c>
      <c r="BO76" s="26" t="n">
        <f aca="false">BM76+'1 Der Fonds'!$B$26-'2 Der Rueckgabebestand'!$C$12*BN76</f>
        <v>-19.0410832785614</v>
      </c>
      <c r="BP76" s="26" t="n">
        <f aca="false">BK76+'1 Der Fonds'!$B$26/BN76-'2 Der Rueckgabebestand'!$C$12</f>
        <v>78.0777614027546</v>
      </c>
      <c r="BQ76" s="26" t="n">
        <f aca="false">BO76/($B$76+BO76-'1 Der Fonds'!$B$6)</f>
        <v>-0.0239824541012643</v>
      </c>
      <c r="BR76" s="26" t="n">
        <f aca="false">BO76+$B$76*'1 Der Fonds'!$B$19/12+BO76*'1 Der Fonds'!$B$20/12-'1 Der Fonds'!$B$6*'1 Der Fonds'!$B$21/12-($B$76+BO76-'1 Der Fonds'!$B$6)*'1 Der Fonds'!$B$22/12-$B$76*'1 Der Fonds'!$B$23/12</f>
        <v>-17.33170598337</v>
      </c>
      <c r="BS76" s="26" t="n">
        <f aca="false">($B$76+BR76-'1 Der Fonds'!$B$6)/BP76</f>
        <v>10.1907160210738</v>
      </c>
      <c r="BT76" s="26" t="n">
        <f aca="false">BR76+'1 Der Fonds'!$B$26-'2 Der Rueckgabebestand'!$C$13*BS76</f>
        <v>-18.9175281928532</v>
      </c>
      <c r="BU76" s="26" t="n">
        <f aca="false">BP76+'1 Der Fonds'!$B$26/BS76-'2 Der Rueckgabebestand'!$C$13</f>
        <v>77.9221469978194</v>
      </c>
      <c r="BV76" s="26" t="n">
        <f aca="false">BT76/($B$76+BT76-'1 Der Fonds'!$B$6)</f>
        <v>-0.0238231277789086</v>
      </c>
      <c r="BW76" s="26" t="n">
        <f aca="false">BT76+$B$76*'1 Der Fonds'!$B$19/12+BT76*'1 Der Fonds'!$B$20/12-'1 Der Fonds'!$B$6*'1 Der Fonds'!$B$21/12-($B$76+BT76-'1 Der Fonds'!$B$6)*'1 Der Fonds'!$B$22/12-$B$76*'1 Der Fonds'!$B$23/12</f>
        <v>-17.2080324907047</v>
      </c>
      <c r="BX76" s="26" t="n">
        <f aca="false">($B$76+BW76-'1 Der Fonds'!$B$6)/BU76</f>
        <v>10.2126545298035</v>
      </c>
      <c r="BY76" s="26" t="n">
        <f aca="false">BW76+'1 Der Fonds'!$B$26-'2 Der Rueckgabebestand'!$C$14*BX76</f>
        <v>-18.2930943026261</v>
      </c>
      <c r="BZ76" s="26" t="n">
        <f aca="false">BU76+'1 Der Fonds'!$B$26/BX76-'2 Der Rueckgabebestand'!$C$14</f>
        <v>77.81590020285</v>
      </c>
      <c r="CA76" s="26" t="n">
        <f aca="false">BY76/($B$76+BY76-'1 Der Fonds'!$B$6)</f>
        <v>-0.0230186678528652</v>
      </c>
      <c r="CB76" s="26" t="n">
        <f aca="false">BY76+$B$76*'1 Der Fonds'!$B$19/12+BY76*'1 Der Fonds'!$B$20/12-'1 Der Fonds'!$B$6*'1 Der Fonds'!$B$21/12-($B$76+BY76-'1 Der Fonds'!$B$6)*'1 Der Fonds'!$B$22/12-$B$76*'1 Der Fonds'!$B$23/12</f>
        <v>-16.5830001846661</v>
      </c>
      <c r="CC76" s="26" t="n">
        <f aca="false">($B$76+CB76-'1 Der Fonds'!$B$6)/BZ76</f>
        <v>10.2346306826656</v>
      </c>
      <c r="CD76" s="26" t="n">
        <f aca="false">CB76+'1 Der Fonds'!$B$26-'2 Der Rueckgabebestand'!$C$15*CC76</f>
        <v>-17.6768524577324</v>
      </c>
      <c r="CE76" s="26" t="n">
        <f aca="false">BZ76+'1 Der Fonds'!$B$26/CC76-'2 Der Rueckgabebestand'!$C$15</f>
        <v>77.7090226508423</v>
      </c>
      <c r="CF76" s="26" t="n">
        <f aca="false">CD76/($B$76+CD76-'1 Der Fonds'!$B$6)</f>
        <v>-0.0222260002268989</v>
      </c>
      <c r="CG76" s="26" t="n">
        <f aca="false">CD76+$B$76*'1 Der Fonds'!$B$19/12+CD76*'1 Der Fonds'!$B$20/12-'1 Der Fonds'!$B$6*'1 Der Fonds'!$B$21/12-($B$76+CD76-'1 Der Fonds'!$B$6)*'1 Der Fonds'!$B$22/12-$B$76*'1 Der Fonds'!$B$23/12</f>
        <v>-15.9661677746711</v>
      </c>
      <c r="CH76" s="26" t="n">
        <f aca="false">($B$76+CG76-'1 Der Fonds'!$B$6)/CE76</f>
        <v>10.2566446602541</v>
      </c>
      <c r="CI76" s="26" t="n">
        <f aca="false">CG76+'1 Der Fonds'!$B$26-'2 Der Rueckgabebestand'!$C$16*CH76</f>
        <v>-18.0944901047981</v>
      </c>
      <c r="CJ76" s="26" t="n">
        <f aca="false">CE76+'1 Der Fonds'!$B$26/CH76-'2 Der Rueckgabebestand'!$C$16</f>
        <v>77.5015159660904</v>
      </c>
      <c r="CK76" s="26" t="n">
        <f aca="false">CI76/($B$76+CI76-'1 Der Fonds'!$B$6)</f>
        <v>-0.0227630704273061</v>
      </c>
      <c r="CL76" s="26" t="n">
        <f aca="false">$A$76+$B$76*'1 Der Fonds'!$B$19/12+$A$76*'1 Der Fonds'!$B$20/12-'1 Der Fonds'!$B$6*'1 Der Fonds'!$B$21/12-($B$76+$A$76-'1 Der Fonds'!$B$6)*'1 Der Fonds'!$B$22/12-$B$76*'1 Der Fonds'!$B$23/12</f>
        <v>58.78225</v>
      </c>
      <c r="CM76" s="26" t="n">
        <f aca="false">($B$76+CL76-'1 Der Fonds'!$B$6)/'1 Der Fonds'!$B$8</f>
        <v>10.0204856321839</v>
      </c>
      <c r="CN76" s="26" t="n">
        <f aca="false">CL76+0-'2 Der Rueckgabebestand'!$C$5*CM76</f>
        <v>54.7740557471264</v>
      </c>
      <c r="CO76" s="26" t="n">
        <f aca="false">'1 Der Fonds'!$B$8+0/CM76-'2 Der Rueckgabebestand'!$C$5</f>
        <v>86.6</v>
      </c>
      <c r="CP76" s="26" t="n">
        <f aca="false">CN76/($B$76+CN76-'1 Der Fonds'!$B$6)</f>
        <v>0.0631201813241209</v>
      </c>
      <c r="CQ76" s="26" t="n">
        <f aca="false">CN76+$B$76*'1 Der Fonds'!$B$19/12+CN76*'1 Der Fonds'!$B$20/12-'1 Der Fonds'!$B$6*'1 Der Fonds'!$B$21/12-($B$76+CN76-'1 Der Fonds'!$B$6)*'1 Der Fonds'!$B$22/12-$B$76*'1 Der Fonds'!$B$23/12</f>
        <v>56.5541725505508</v>
      </c>
      <c r="CR76" s="26" t="n">
        <f aca="false">($B$76+CQ76-'1 Der Fonds'!$B$6)/CO76</f>
        <v>10.0410412534706</v>
      </c>
      <c r="CS76" s="26" t="n">
        <f aca="false">CQ76+0-'2 Der Rueckgabebestand'!$C$6*CR76</f>
        <v>51.5336519238155</v>
      </c>
      <c r="CT76" s="26" t="n">
        <f aca="false">CO76+0/CR76-'2 Der Rueckgabebestand'!$C$6</f>
        <v>86.1</v>
      </c>
      <c r="CU76" s="26" t="n">
        <f aca="false">CS76/($B$76+CS76-'1 Der Fonds'!$B$6)</f>
        <v>0.059608613047207</v>
      </c>
      <c r="CV76" s="26" t="n">
        <f aca="false">CS76+$B$76*'1 Der Fonds'!$B$19/12+CS76*'1 Der Fonds'!$B$20/12-'1 Der Fonds'!$B$6*'1 Der Fonds'!$B$21/12-($B$76+CS76-'1 Der Fonds'!$B$6)*'1 Der Fonds'!$B$22/12-$B$76*'1 Der Fonds'!$B$23/12</f>
        <v>53.3106633402425</v>
      </c>
      <c r="CW76" s="26" t="n">
        <f aca="false">($B$76+CV76-'1 Der Fonds'!$B$6)/CT76</f>
        <v>10.0616801781677</v>
      </c>
      <c r="CX76" s="26" t="n">
        <f aca="false">CV76+0-'2 Der Rueckgabebestand'!$C$7*CW76</f>
        <v>31.1749669482734</v>
      </c>
      <c r="CY76" s="26" t="n">
        <f aca="false">CT76+0/CW76-'2 Der Rueckgabebestand'!$C$7</f>
        <v>83.9</v>
      </c>
      <c r="CZ76" s="26" t="n">
        <f aca="false">CX76/($B$76+CX76-'1 Der Fonds'!$B$6)</f>
        <v>0.0369295088919448</v>
      </c>
      <c r="DA76" s="26" t="n">
        <f aca="false">CX76+$B$76*'1 Der Fonds'!$B$19/12+CX76*'1 Der Fonds'!$B$20/12-'1 Der Fonds'!$B$6*'1 Der Fonds'!$B$21/12-($B$76+CX76-'1 Der Fonds'!$B$6)*'1 Der Fonds'!$B$22/12-$B$76*'1 Der Fonds'!$B$23/12</f>
        <v>32.9324679582655</v>
      </c>
      <c r="DB76" s="26" t="n">
        <f aca="false">($B$76+DA76-'1 Der Fonds'!$B$6)/CY76</f>
        <v>10.0826277468208</v>
      </c>
      <c r="DC76" s="26" t="n">
        <f aca="false">DA76+0-'2 Der Rueckgabebestand'!$C$8*DB76</f>
        <v>1.67632194312102</v>
      </c>
      <c r="DD76" s="26" t="n">
        <f aca="false">CY76+0/DB76-'2 Der Rueckgabebestand'!$C$8</f>
        <v>80.8</v>
      </c>
      <c r="DE76" s="26" t="n">
        <f aca="false">DC76/($B$76+DC76-'1 Der Fonds'!$B$6)</f>
        <v>0.00205765393932494</v>
      </c>
      <c r="DF76" s="26" t="n">
        <f aca="false">DC76+$B$76*'1 Der Fonds'!$B$19/12+DC76*'1 Der Fonds'!$B$20/12-'1 Der Fonds'!$B$6*'1 Der Fonds'!$B$21/12-($B$76+DC76-'1 Der Fonds'!$B$6)*'1 Der Fonds'!$B$22/12-$B$76*'1 Der Fonds'!$B$23/12</f>
        <v>3.40555341831651</v>
      </c>
      <c r="DG76" s="26" t="n">
        <f aca="false">($B$76+DF76-'1 Der Fonds'!$B$6)/DD76</f>
        <v>10.1040291264643</v>
      </c>
      <c r="DH76" s="26" t="n">
        <f aca="false">DF76+0-'2 Der Rueckgabebestand'!$C$9*DG76</f>
        <v>-22.8649223104907</v>
      </c>
      <c r="DI76" s="26" t="n">
        <f aca="false">DD76+0/DG76-'2 Der Rueckgabebestand'!$C$9</f>
        <v>78.2</v>
      </c>
      <c r="DJ76" s="26" t="n">
        <f aca="false">DH76/($B$76+DH76-'1 Der Fonds'!$B$6)</f>
        <v>-0.0289379916878917</v>
      </c>
      <c r="DK76" s="26" t="n">
        <f aca="false">DH76+$B$76*'1 Der Fonds'!$B$19/12+DH76*'1 Der Fonds'!$B$20/12-'1 Der Fonds'!$B$6*'1 Der Fonds'!$B$21/12-($B$76+DH76-'1 Der Fonds'!$B$6)*'1 Der Fonds'!$B$22/12-$B$76*'1 Der Fonds'!$B$23/12</f>
        <v>-21.1592095277049</v>
      </c>
      <c r="DL76" s="26" t="n">
        <f aca="false">($B$76+DK76-'1 Der Fonds'!$B$6)/DI76</f>
        <v>10.1258413103874</v>
      </c>
      <c r="DM76" s="26" t="n">
        <f aca="false">DK76+0-'2 Der Rueckgabebestand'!$C$10*DL76</f>
        <v>-35.3353873622473</v>
      </c>
      <c r="DN76" s="26" t="n">
        <f aca="false">DI76+0/DL76-'2 Der Rueckgabebestand'!$C$10</f>
        <v>76.8</v>
      </c>
      <c r="DO76" s="26" t="n">
        <f aca="false">DM76/($B$76+DM76-'1 Der Fonds'!$B$6)</f>
        <v>-0.045437823437013</v>
      </c>
      <c r="DP76" s="26" t="n">
        <f aca="false">DM76+$B$76*'1 Der Fonds'!$B$19/12+DM76*'1 Der Fonds'!$B$20/12-'1 Der Fonds'!$B$6*'1 Der Fonds'!$B$21/12-($B$76+DM76-'1 Der Fonds'!$B$6)*'1 Der Fonds'!$B$22/12-$B$76*'1 Der Fonds'!$B$23/12</f>
        <v>-33.6416254418028</v>
      </c>
      <c r="DQ76" s="26" t="n">
        <f aca="false">($B$76+DP76-'1 Der Fonds'!$B$6)/DN76</f>
        <v>10.1478955020599</v>
      </c>
      <c r="DR76" s="26" t="n">
        <f aca="false">DP76+0-'2 Der Rueckgabebestand'!$C$11*DQ76</f>
        <v>-39.7303627430387</v>
      </c>
      <c r="DS76" s="26" t="n">
        <f aca="false">DN76+0/DQ76-'2 Der Rueckgabebestand'!$C$11</f>
        <v>76.2</v>
      </c>
      <c r="DT76" s="26" t="n">
        <f aca="false">DR76/($B$76+DR76-'1 Der Fonds'!$B$6)</f>
        <v>-0.0513797009849956</v>
      </c>
      <c r="DU76" s="26" t="n">
        <f aca="false">DR76+$B$76*'1 Der Fonds'!$B$19/12+DR76*'1 Der Fonds'!$B$20/12-'1 Der Fonds'!$B$6*'1 Der Fonds'!$B$21/12-($B$76+DR76-'1 Der Fonds'!$B$6)*'1 Der Fonds'!$B$22/12-$B$76*'1 Der Fonds'!$B$23/12</f>
        <v>-38.0408126740008</v>
      </c>
      <c r="DV76" s="26" t="n">
        <f aca="false">($B$76+DU76-'1 Der Fonds'!$B$6)/DS76</f>
        <v>10.1700680751443</v>
      </c>
      <c r="DW76" s="26" t="n">
        <f aca="false">DU76+0-'2 Der Rueckgabebestand'!$C$12*DV76</f>
        <v>-43.125846711573</v>
      </c>
      <c r="DX76" s="26" t="n">
        <f aca="false">DS76+0/DV76-'2 Der Rueckgabebestand'!$C$12</f>
        <v>75.7</v>
      </c>
      <c r="DY76" s="26" t="n">
        <f aca="false">DW76/($B$76+DW76-'1 Der Fonds'!$B$6)</f>
        <v>-0.0560167483573334</v>
      </c>
      <c r="DZ76" s="26" t="n">
        <f aca="false">DW76+$B$76*'1 Der Fonds'!$B$19/12+DW76*'1 Der Fonds'!$B$20/12-'1 Der Fonds'!$B$6*'1 Der Fonds'!$B$21/12-($B$76+DW76-'1 Der Fonds'!$B$6)*'1 Der Fonds'!$B$22/12-$B$76*'1 Der Fonds'!$B$23/12</f>
        <v>-41.4395506480049</v>
      </c>
      <c r="EA76" s="26" t="n">
        <f aca="false">($B$76+DZ76-'1 Der Fonds'!$B$6)/DX76</f>
        <v>10.1923441129722</v>
      </c>
      <c r="EB76" s="26" t="n">
        <f aca="false">DZ76+0-'2 Der Rueckgabebestand'!$C$13*EA76</f>
        <v>-46.0261054988424</v>
      </c>
      <c r="EC76" s="26" t="n">
        <f aca="false">DX76+0/EA76-'2 Der Rueckgabebestand'!$C$13</f>
        <v>75.25</v>
      </c>
      <c r="ED76" s="26" t="n">
        <f aca="false">EB76/($B$76+EB76-'1 Der Fonds'!$B$6)</f>
        <v>-0.0600100027247706</v>
      </c>
      <c r="EE76" s="26" t="n">
        <f aca="false">EB76+$B$76*'1 Der Fonds'!$B$19/12+EB76*'1 Der Fonds'!$B$20/12-'1 Der Fonds'!$B$6*'1 Der Fonds'!$B$21/12-($B$76+EB76-'1 Der Fonds'!$B$6)*'1 Der Fonds'!$B$22/12-$B$76*'1 Der Fonds'!$B$23/12</f>
        <v>-44.3425888499454</v>
      </c>
      <c r="EF76" s="26" t="n">
        <f aca="false">($B$76+EE76-'1 Der Fonds'!$B$6)/EC76</f>
        <v>10.2147164272433</v>
      </c>
      <c r="EG76" s="26" t="n">
        <f aca="false">EE76+0-'2 Der Rueckgabebestand'!$C$14*EF76</f>
        <v>-48.4284754208427</v>
      </c>
      <c r="EH76" s="26" t="n">
        <f aca="false">EC76+0/EF76-'2 Der Rueckgabebestand'!$C$14</f>
        <v>74.85</v>
      </c>
      <c r="EI76" s="26" t="n">
        <f aca="false">EG76/($B$76+EG76-'1 Der Fonds'!$B$6)</f>
        <v>-0.0633406736505119</v>
      </c>
      <c r="EJ76" s="26" t="n">
        <f aca="false">EG76+$B$76*'1 Der Fonds'!$B$19/12+EG76*'1 Der Fonds'!$B$20/12-'1 Der Fonds'!$B$6*'1 Der Fonds'!$B$21/12-($B$76+EG76-'1 Der Fonds'!$B$6)*'1 Der Fonds'!$B$22/12-$B$76*'1 Der Fonds'!$B$23/12</f>
        <v>-46.747261043121</v>
      </c>
      <c r="EK76" s="26" t="n">
        <f aca="false">($B$76+EJ76-'1 Der Fonds'!$B$6)/EH76</f>
        <v>10.2371775411741</v>
      </c>
      <c r="EL76" s="26" t="n">
        <f aca="false">EJ76+0-'2 Der Rueckgabebestand'!$C$15*EK76</f>
        <v>-50.8421320595906</v>
      </c>
      <c r="EM76" s="26" t="n">
        <f aca="false">EH76+0/EK76-'2 Der Rueckgabebestand'!$C$15</f>
        <v>74.45</v>
      </c>
      <c r="EN76" s="26" t="n">
        <f aca="false">EL76/($B$76+EL76-'1 Der Fonds'!$B$6)</f>
        <v>-0.0667081377733226</v>
      </c>
      <c r="EO76" s="26" t="n">
        <f aca="false">EL76+$B$76*'1 Der Fonds'!$B$19/12+EL76*'1 Der Fonds'!$B$20/12-'1 Der Fonds'!$B$6*'1 Der Fonds'!$B$21/12-($B$76+EL76-'1 Der Fonds'!$B$6)*'1 Der Fonds'!$B$22/12-$B$76*'1 Der Fonds'!$B$23/12</f>
        <v>-49.1632307694811</v>
      </c>
      <c r="EP76" s="26" t="n">
        <f aca="false">($B$76+EO76-'1 Der Fonds'!$B$6)/EM76</f>
        <v>10.2597282636739</v>
      </c>
      <c r="EQ76" s="26" t="n">
        <f aca="false">EO76+0-'2 Der Rueckgabebestand'!$C$16*EP76</f>
        <v>-54.293094901318</v>
      </c>
      <c r="ER76" s="26" t="n">
        <f aca="false">EM76+0/EP76-'2 Der Rueckgabebestand'!$C$16</f>
        <v>73.95</v>
      </c>
      <c r="ES76" s="26" t="n">
        <f aca="false">EQ76/($B$76+EQ76-'1 Der Fonds'!$B$6)</f>
        <v>-0.0715600379230189</v>
      </c>
      <c r="ET76" s="14" t="n">
        <f aca="false">IF(C76=1,$A$76,1000000)</f>
        <v>57</v>
      </c>
      <c r="EU76" s="14" t="n">
        <f aca="false">IF(D76=1,$A$76,1000000)</f>
        <v>57</v>
      </c>
      <c r="EV76" s="26" t="n">
        <f aca="false">IF(E76=1,$A$76,1000000)</f>
        <v>1000000</v>
      </c>
      <c r="EW76" s="26" t="n">
        <f aca="false">IF(F76=1,$A$76,1000000)</f>
        <v>1000000</v>
      </c>
      <c r="EX76" s="26" t="n">
        <f aca="false">IF(G76=1,$A$76,1000000)</f>
        <v>1000000</v>
      </c>
      <c r="EY76" s="26" t="n">
        <f aca="false">IF(H76=1,$A$76,1000000)</f>
        <v>1000000</v>
      </c>
      <c r="EZ76" s="26" t="n">
        <f aca="false">IF(I76=1,$A$76,1000000)</f>
        <v>1000000</v>
      </c>
      <c r="FA76" s="26" t="n">
        <f aca="false">IF(J76=1,$A$76,1000000)</f>
        <v>1000000</v>
      </c>
      <c r="FB76" s="26" t="n">
        <f aca="false">IF(K76=1,$A$76,1000000)</f>
        <v>1000000</v>
      </c>
      <c r="FC76" s="26" t="n">
        <f aca="false">IF(L76=1,$A$76,1000000)</f>
        <v>1000000</v>
      </c>
      <c r="FD76" s="26" t="n">
        <f aca="false">IF(M76=1,$A$76,1000000)</f>
        <v>1000000</v>
      </c>
      <c r="FE76" s="26" t="n">
        <f aca="false">IF(N76=1,$A$76,1000000)</f>
        <v>1000000</v>
      </c>
      <c r="FF76" s="14" t="n">
        <f aca="false">IF(O76=1,$A$76,1000000)</f>
        <v>57</v>
      </c>
      <c r="FG76" s="14" t="n">
        <f aca="false">IF(P76=1,$A$76,1000000)</f>
        <v>57</v>
      </c>
      <c r="FH76" s="26" t="n">
        <f aca="false">IF(Q76=1,$A$76,1000000)</f>
        <v>1000000</v>
      </c>
      <c r="FI76" s="26" t="n">
        <f aca="false">IF(R76=1,$A$76,1000000)</f>
        <v>1000000</v>
      </c>
      <c r="FJ76" s="26" t="n">
        <f aca="false">IF(S76=1,$A$76,1000000)</f>
        <v>1000000</v>
      </c>
      <c r="FK76" s="26" t="n">
        <f aca="false">IF(T76=1,$A$76,1000000)</f>
        <v>1000000</v>
      </c>
      <c r="FL76" s="26" t="n">
        <f aca="false">IF(U76=1,$A$76,1000000)</f>
        <v>1000000</v>
      </c>
      <c r="FM76" s="26" t="n">
        <f aca="false">IF(V76=1,$A$76,1000000)</f>
        <v>1000000</v>
      </c>
      <c r="FN76" s="26" t="n">
        <f aca="false">IF(W76=1,$A$76,1000000)</f>
        <v>1000000</v>
      </c>
      <c r="FO76" s="26" t="n">
        <f aca="false">IF(X76=1,$A$76,1000000)</f>
        <v>1000000</v>
      </c>
      <c r="FP76" s="26" t="n">
        <f aca="false">IF(Y76=1,$A$76,1000000)</f>
        <v>1000000</v>
      </c>
      <c r="FQ76" s="26" t="n">
        <f aca="false">IF(Z76=1,$A$76,1000000)</f>
        <v>1000000</v>
      </c>
    </row>
    <row r="77" customFormat="false" ht="15" hidden="false" customHeight="false" outlineLevel="0" collapsed="false">
      <c r="A77" s="14" t="n">
        <f aca="false">A76+$B$38</f>
        <v>57.5</v>
      </c>
      <c r="B77" s="14" t="n">
        <f aca="false">'1 Der Fonds'!$B$36-A77</f>
        <v>1062.5</v>
      </c>
      <c r="C77" s="26" t="n">
        <f aca="false">IF(AH77&gt;='1 Der Fonds'!$B$12,1,0)</f>
        <v>1</v>
      </c>
      <c r="D77" s="26" t="n">
        <f aca="false">IF(AND(C77=1,AM77&gt;='1 Der Fonds'!$B$12),1,0)</f>
        <v>1</v>
      </c>
      <c r="E77" s="26" t="n">
        <f aca="false">IF(AND(D77=1,AR77&gt;='1 Der Fonds'!$B$12),1,0)</f>
        <v>0</v>
      </c>
      <c r="F77" s="26" t="n">
        <f aca="false">IF(AND(E77=1,AW77&gt;='1 Der Fonds'!$B$12),1,0)</f>
        <v>0</v>
      </c>
      <c r="G77" s="26" t="n">
        <f aca="false">IF(AND(F77=1,BB77&gt;='1 Der Fonds'!$B$12),1,0)</f>
        <v>0</v>
      </c>
      <c r="H77" s="26" t="n">
        <f aca="false">IF(AND(G77=1,BG77&gt;='1 Der Fonds'!$B$12),1,0)</f>
        <v>0</v>
      </c>
      <c r="I77" s="26" t="n">
        <f aca="false">IF(AND(H77=1,BL77&gt;='1 Der Fonds'!$B$12),1,0)</f>
        <v>0</v>
      </c>
      <c r="J77" s="26" t="n">
        <f aca="false">IF(AND(I77=1,BQ77&gt;='1 Der Fonds'!$B$12),1,0)</f>
        <v>0</v>
      </c>
      <c r="K77" s="26" t="n">
        <f aca="false">IF(AND(J77=1,BV77&gt;='1 Der Fonds'!$B$12),1,0)</f>
        <v>0</v>
      </c>
      <c r="L77" s="26" t="n">
        <f aca="false">IF(AND(K77=1,CA77&gt;='1 Der Fonds'!$B$12),1,0)</f>
        <v>0</v>
      </c>
      <c r="M77" s="26" t="n">
        <f aca="false">IF(AND(L77=1,CF77&gt;='1 Der Fonds'!$B$12),1,0)</f>
        <v>0</v>
      </c>
      <c r="N77" s="26" t="n">
        <f aca="false">IF(AND(M77=1,CK77&gt;='1 Der Fonds'!$B$12),1,0)</f>
        <v>0</v>
      </c>
      <c r="O77" s="26" t="n">
        <f aca="false">IF(CP77&gt;='1 Der Fonds'!$B$12,1,0)</f>
        <v>1</v>
      </c>
      <c r="P77" s="26" t="n">
        <f aca="false">IF(AND(O77=1,CU77&gt;='1 Der Fonds'!$B$12),1,0)</f>
        <v>1</v>
      </c>
      <c r="Q77" s="26" t="n">
        <f aca="false">IF(AND(P77=1,CZ77&gt;='1 Der Fonds'!$B$12),1,0)</f>
        <v>0</v>
      </c>
      <c r="R77" s="26" t="n">
        <f aca="false">IF(AND(Q77=1,DE77&gt;='1 Der Fonds'!$B$12),1,0)</f>
        <v>0</v>
      </c>
      <c r="S77" s="26" t="n">
        <f aca="false">IF(AND(R77=1,DJ77&gt;='1 Der Fonds'!$B$12),1,0)</f>
        <v>0</v>
      </c>
      <c r="T77" s="26" t="n">
        <f aca="false">IF(AND(S77=1,DO77&gt;='1 Der Fonds'!$B$12),1,0)</f>
        <v>0</v>
      </c>
      <c r="U77" s="26" t="n">
        <f aca="false">IF(AND(T77=1,DT77&gt;='1 Der Fonds'!$B$12),1,0)</f>
        <v>0</v>
      </c>
      <c r="V77" s="26" t="n">
        <f aca="false">IF(AND(U77=1,DY77&gt;='1 Der Fonds'!$B$12),1,0)</f>
        <v>0</v>
      </c>
      <c r="W77" s="26" t="n">
        <f aca="false">IF(AND(V77=1,ED77&gt;='1 Der Fonds'!$B$12),1,0)</f>
        <v>0</v>
      </c>
      <c r="X77" s="26" t="n">
        <f aca="false">IF(AND(W77=1,EI77&gt;='1 Der Fonds'!$B$12),1,0)</f>
        <v>0</v>
      </c>
      <c r="Y77" s="26" t="n">
        <f aca="false">IF(AND(X77=1,EN77&gt;='1 Der Fonds'!$B$12),1,0)</f>
        <v>0</v>
      </c>
      <c r="Z77" s="26" t="n">
        <f aca="false">IF(AND(Y77=1,ES77&gt;='1 Der Fonds'!$B$12),1,0)</f>
        <v>0</v>
      </c>
      <c r="AD77" s="26" t="n">
        <f aca="false">$A$77+$B$77*'1 Der Fonds'!$B$19/12+$A$77*'1 Der Fonds'!$B$20/12-'1 Der Fonds'!$B$6*'1 Der Fonds'!$B$21/12-($B$77+$A$77-'1 Der Fonds'!$B$6)*'1 Der Fonds'!$B$22/12-$B$77*'1 Der Fonds'!$B$23/12</f>
        <v>59.2816666666667</v>
      </c>
      <c r="AE77" s="26" t="n">
        <f aca="false">($B$77+AD77-'1 Der Fonds'!$B$6)/'1 Der Fonds'!$B$8</f>
        <v>10.0204789272031</v>
      </c>
      <c r="AF77" s="26" t="n">
        <f aca="false">AD77+'1 Der Fonds'!$B$26-'2 Der Rueckgabebestand'!$C$5*AE77</f>
        <v>58.2734750957854</v>
      </c>
      <c r="AG77" s="26" t="n">
        <f aca="false">'1 Der Fonds'!$B$8+'1 Der Fonds'!$B$26/AE77-'2 Der Rueckgabebestand'!$C$5</f>
        <v>86.899386887772</v>
      </c>
      <c r="AH77" s="26" t="n">
        <f aca="false">AF77/($B$77+AF77-'1 Der Fonds'!$B$6)</f>
        <v>0.0669215091667501</v>
      </c>
      <c r="AI77" s="26" t="n">
        <f aca="false">AF77+$B$77*'1 Der Fonds'!$B$19/12+AF77*'1 Der Fonds'!$B$20/12-'1 Der Fonds'!$B$6*'1 Der Fonds'!$B$21/12-($B$77+AF77-'1 Der Fonds'!$B$6)*'1 Der Fonds'!$B$22/12-$B$77*'1 Der Fonds'!$B$23/12</f>
        <v>60.0558830094189</v>
      </c>
      <c r="AJ77" s="26" t="n">
        <f aca="false">($B$77+AI77-'1 Der Fonds'!$B$6)/AG77</f>
        <v>10.0409900950889</v>
      </c>
      <c r="AK77" s="26" t="n">
        <f aca="false">AI77+'1 Der Fonds'!$B$26-'2 Der Rueckgabebestand'!$C$6*AJ77</f>
        <v>58.0353879618744</v>
      </c>
      <c r="AL77" s="26" t="n">
        <f aca="false">AG77+'1 Der Fonds'!$B$26/AJ77-'2 Der Rueckgabebestand'!$C$6</f>
        <v>86.698162204906</v>
      </c>
      <c r="AM77" s="26" t="n">
        <f aca="false">AK77/($B$77+AK77-'1 Der Fonds'!$B$6)</f>
        <v>0.0666663168027537</v>
      </c>
      <c r="AN77" s="26" t="n">
        <f aca="false">AK77+$B$77*'1 Der Fonds'!$B$19/12+AK77*'1 Der Fonds'!$B$20/12-'1 Der Fonds'!$B$6*'1 Der Fonds'!$B$21/12-($B$77+AK77-'1 Der Fonds'!$B$6)*'1 Der Fonds'!$B$22/12-$B$77*'1 Der Fonds'!$B$23/12</f>
        <v>59.8175677086712</v>
      </c>
      <c r="AO77" s="26" t="n">
        <f aca="false">($B$77+AN77-'1 Der Fonds'!$B$6)/AL77</f>
        <v>10.0615462372432</v>
      </c>
      <c r="AP77" s="26" t="n">
        <f aca="false">AN77+'1 Der Fonds'!$B$26-'2 Der Rueckgabebestand'!$C$7*AO77</f>
        <v>40.6821659867362</v>
      </c>
      <c r="AQ77" s="26" t="n">
        <f aca="false">AL77+'1 Der Fonds'!$B$26/AO77-'2 Der Rueckgabebestand'!$C$7</f>
        <v>84.7963271120945</v>
      </c>
      <c r="AR77" s="26" t="n">
        <f aca="false">AP77/($B$77+AP77-'1 Der Fonds'!$B$6)</f>
        <v>0.0476828602478883</v>
      </c>
      <c r="AS77" s="26" t="n">
        <f aca="false">AP77+$B$77*'1 Der Fonds'!$B$19/12+AP77*'1 Der Fonds'!$B$20/12-'1 Der Fonds'!$B$6*'1 Der Fonds'!$B$21/12-($B$77+AP77-'1 Der Fonds'!$B$6)*'1 Der Fonds'!$B$22/12-$B$77*'1 Der Fonds'!$B$23/12</f>
        <v>42.4477155624735</v>
      </c>
      <c r="AT77" s="26" t="n">
        <f aca="false">($B$77+AS77-'1 Der Fonds'!$B$6)/AQ77</f>
        <v>10.0823672991437</v>
      </c>
      <c r="AU77" s="26" t="n">
        <f aca="false">AS77+'1 Der Fonds'!$B$26-'2 Der Rueckgabebestand'!$C$8*AT77</f>
        <v>14.192376935128</v>
      </c>
      <c r="AV77" s="26" t="n">
        <f aca="false">AQ77+'1 Der Fonds'!$B$26/AT77-'2 Der Rueckgabebestand'!$C$8</f>
        <v>81.9938762799625</v>
      </c>
      <c r="AW77" s="26" t="n">
        <f aca="false">AU77/($B$77+AU77-'1 Der Fonds'!$B$6)</f>
        <v>0.0171676639716272</v>
      </c>
      <c r="AX77" s="26" t="n">
        <f aca="false">AU77+$B$77*'1 Der Fonds'!$B$19/12+AU77*'1 Der Fonds'!$B$20/12-'1 Der Fonds'!$B$6*'1 Der Fonds'!$B$21/12-($B$77+AU77-'1 Der Fonds'!$B$6)*'1 Der Fonds'!$B$22/12-$B$77*'1 Der Fonds'!$B$23/12</f>
        <v>15.9325404630242</v>
      </c>
      <c r="AY77" s="26" t="n">
        <f aca="false">($B$77+AX77-'1 Der Fonds'!$B$6)/AV77</f>
        <v>10.1035903905116</v>
      </c>
      <c r="AZ77" s="26" t="n">
        <f aca="false">AX77+'1 Der Fonds'!$B$26-'2 Der Rueckgabebestand'!$C$9*AY77</f>
        <v>-7.33679455230591</v>
      </c>
      <c r="BA77" s="26" t="n">
        <f aca="false">AV77+'1 Der Fonds'!$B$26/AY77-'2 Der Rueckgabebestand'!$C$9</f>
        <v>79.6908004310858</v>
      </c>
      <c r="BB77" s="26" t="n">
        <f aca="false">AZ77/($B$77+AZ77-'1 Der Fonds'!$B$6)</f>
        <v>-0.00911218309861345</v>
      </c>
      <c r="BC77" s="26" t="n">
        <f aca="false">AZ77+$B$77*'1 Der Fonds'!$B$19/12+AZ77*'1 Der Fonds'!$B$20/12-'1 Der Fonds'!$B$6*'1 Der Fonds'!$B$21/12-($B$77+AZ77-'1 Der Fonds'!$B$6)*'1 Der Fonds'!$B$22/12-$B$77*'1 Der Fonds'!$B$23/12</f>
        <v>-5.6172631470852</v>
      </c>
      <c r="BD77" s="26" t="n">
        <f aca="false">($B$77+BC77-'1 Der Fonds'!$B$6)/BA77</f>
        <v>10.1251679301513</v>
      </c>
      <c r="BE77" s="26" t="n">
        <f aca="false">BC77+'1 Der Fonds'!$B$26-'2 Der Rueckgabebestand'!$C$10*BD77</f>
        <v>-16.792498249297</v>
      </c>
      <c r="BF77" s="26" t="n">
        <f aca="false">BA77+'1 Der Fonds'!$B$26/BD77-'2 Der Rueckgabebestand'!$C$10</f>
        <v>78.5870918131839</v>
      </c>
      <c r="BG77" s="26" t="n">
        <f aca="false">BE77/($B$77+BE77-'1 Der Fonds'!$B$6)</f>
        <v>-0.0211038581543474</v>
      </c>
      <c r="BH77" s="26" t="n">
        <f aca="false">BE77+$B$77*'1 Der Fonds'!$B$19/12+BE77*'1 Der Fonds'!$B$20/12-'1 Der Fonds'!$B$6*'1 Der Fonds'!$B$21/12-($B$77+BE77-'1 Der Fonds'!$B$6)*'1 Der Fonds'!$B$22/12-$B$77*'1 Der Fonds'!$B$23/12</f>
        <v>-15.0820285601192</v>
      </c>
      <c r="BI77" s="26" t="n">
        <f aca="false">($B$77+BH77-'1 Der Fonds'!$B$6)/BF77</f>
        <v>10.1469332054619</v>
      </c>
      <c r="BJ77" s="26" t="n">
        <f aca="false">BH77+'1 Der Fonds'!$B$26-'2 Der Rueckgabebestand'!$C$11*BI77</f>
        <v>-18.1701884833964</v>
      </c>
      <c r="BK77" s="26" t="n">
        <f aca="false">BF77+'1 Der Fonds'!$B$26/BI77-'2 Der Rueckgabebestand'!$C$11</f>
        <v>78.2827476472427</v>
      </c>
      <c r="BL77" s="26" t="n">
        <f aca="false">BJ77/($B$77+BJ77-'1 Der Fonds'!$B$6)</f>
        <v>-0.022874866610765</v>
      </c>
      <c r="BM77" s="26" t="n">
        <f aca="false">BJ77+$B$77*'1 Der Fonds'!$B$19/12+BJ77*'1 Der Fonds'!$B$20/12-'1 Der Fonds'!$B$6*'1 Der Fonds'!$B$21/12-($B$77+BJ77-'1 Der Fonds'!$B$6)*'1 Der Fonds'!$B$22/12-$B$77*'1 Der Fonds'!$B$23/12</f>
        <v>-16.461039080693</v>
      </c>
      <c r="BN77" s="26" t="n">
        <f aca="false">($B$77+BM77-'1 Der Fonds'!$B$6)/BK77</f>
        <v>10.1687662332244</v>
      </c>
      <c r="BO77" s="26" t="n">
        <f aca="false">BM77+'1 Der Fonds'!$B$26-'2 Der Rueckgabebestand'!$C$12*BN77</f>
        <v>-18.5454221973052</v>
      </c>
      <c r="BP77" s="26" t="n">
        <f aca="false">BK77+'1 Der Fonds'!$B$26/BN77-'2 Der Rueckgabebestand'!$C$12</f>
        <v>78.0777686882613</v>
      </c>
      <c r="BQ77" s="26" t="n">
        <f aca="false">BO77/($B$77+BO77-'1 Der Fonds'!$B$6)</f>
        <v>-0.0233582911614799</v>
      </c>
      <c r="BR77" s="26" t="n">
        <f aca="false">BO77+$B$77*'1 Der Fonds'!$B$19/12+BO77*'1 Der Fonds'!$B$20/12-'1 Der Fonds'!$B$6*'1 Der Fonds'!$B$21/12-($B$77+BO77-'1 Der Fonds'!$B$6)*'1 Der Fonds'!$B$22/12-$B$77*'1 Der Fonds'!$B$23/12</f>
        <v>-16.8366323935776</v>
      </c>
      <c r="BS77" s="26" t="n">
        <f aca="false">($B$77+BR77-'1 Der Fonds'!$B$6)/BP77</f>
        <v>10.1906519739728</v>
      </c>
      <c r="BT77" s="26" t="n">
        <f aca="false">BR77+'1 Der Fonds'!$B$26-'2 Der Rueckgabebestand'!$C$13*BS77</f>
        <v>-18.4224257818653</v>
      </c>
      <c r="BU77" s="26" t="n">
        <f aca="false">BP77+'1 Der Fonds'!$B$26/BS77-'2 Der Rueckgabebestand'!$C$13</f>
        <v>77.9221561335064</v>
      </c>
      <c r="BV77" s="26" t="n">
        <f aca="false">BT77/($B$77+BT77-'1 Der Fonds'!$B$6)</f>
        <v>-0.0231997809533967</v>
      </c>
      <c r="BW77" s="26" t="n">
        <f aca="false">BT77+$B$77*'1 Der Fonds'!$B$19/12+BT77*'1 Der Fonds'!$B$20/12-'1 Der Fonds'!$B$6*'1 Der Fonds'!$B$21/12-($B$77+BT77-'1 Der Fonds'!$B$6)*'1 Der Fonds'!$B$22/12-$B$77*'1 Der Fonds'!$B$23/12</f>
        <v>-16.713518106573</v>
      </c>
      <c r="BX77" s="26" t="n">
        <f aca="false">($B$77+BW77-'1 Der Fonds'!$B$6)/BU77</f>
        <v>10.2125829337933</v>
      </c>
      <c r="BY77" s="26" t="n">
        <f aca="false">BW77+'1 Der Fonds'!$B$26-'2 Der Rueckgabebestand'!$C$14*BX77</f>
        <v>-17.7985512800903</v>
      </c>
      <c r="BZ77" s="26" t="n">
        <f aca="false">BU77+'1 Der Fonds'!$B$26/BX77-'2 Der Rueckgabebestand'!$C$14</f>
        <v>77.8159113979139</v>
      </c>
      <c r="CA77" s="26" t="n">
        <f aca="false">BY77/($B$77+BY77-'1 Der Fonds'!$B$6)</f>
        <v>-0.0223965255238428</v>
      </c>
      <c r="CB77" s="26" t="n">
        <f aca="false">BY77+$B$77*'1 Der Fonds'!$B$19/12+BY77*'1 Der Fonds'!$B$20/12-'1 Der Fonds'!$B$6*'1 Der Fonds'!$B$21/12-($B$77+BY77-'1 Der Fonds'!$B$6)*'1 Der Fonds'!$B$22/12-$B$77*'1 Der Fonds'!$B$23/12</f>
        <v>-16.089045725067</v>
      </c>
      <c r="CC77" s="26" t="n">
        <f aca="false">($B$77+CB77-'1 Der Fonds'!$B$6)/BZ77</f>
        <v>10.2345515199644</v>
      </c>
      <c r="CD77" s="26" t="n">
        <f aca="false">CB77+'1 Der Fonds'!$B$26-'2 Der Rueckgabebestand'!$C$15*CC77</f>
        <v>-17.1828663330528</v>
      </c>
      <c r="CE77" s="26" t="n">
        <f aca="false">BZ77+'1 Der Fonds'!$B$26/CC77-'2 Der Rueckgabebestand'!$C$15</f>
        <v>77.7090361131638</v>
      </c>
      <c r="CF77" s="26" t="n">
        <f aca="false">CD77/($B$77+CD77-'1 Der Fonds'!$B$6)</f>
        <v>-0.0216050498671244</v>
      </c>
      <c r="CG77" s="26" t="n">
        <f aca="false">CD77+$B$77*'1 Der Fonds'!$B$19/12+CD77*'1 Der Fonds'!$B$20/12-'1 Der Fonds'!$B$6*'1 Der Fonds'!$B$21/12-($B$77+CD77-'1 Der Fonds'!$B$6)*'1 Der Fonds'!$B$22/12-$B$77*'1 Der Fonds'!$B$23/12</f>
        <v>-15.472770746622</v>
      </c>
      <c r="CH77" s="26" t="n">
        <f aca="false">($B$77+CG77-'1 Der Fonds'!$B$6)/CE77</f>
        <v>10.2565579129396</v>
      </c>
      <c r="CI77" s="26" t="n">
        <f aca="false">CG77+'1 Der Fonds'!$B$26-'2 Der Rueckgabebestand'!$C$16*CH77</f>
        <v>-17.6010497030918</v>
      </c>
      <c r="CJ77" s="26" t="n">
        <f aca="false">CE77+'1 Der Fonds'!$B$26/CH77-'2 Der Rueckgabebestand'!$C$16</f>
        <v>77.5015319022448</v>
      </c>
      <c r="CK77" s="26" t="n">
        <f aca="false">CI77/($B$77+CI77-'1 Der Fonds'!$B$6)</f>
        <v>-0.0221424996177407</v>
      </c>
      <c r="CL77" s="26" t="n">
        <f aca="false">$A$77+$B$77*'1 Der Fonds'!$B$19/12+$A$77*'1 Der Fonds'!$B$20/12-'1 Der Fonds'!$B$6*'1 Der Fonds'!$B$21/12-($B$77+$A$77-'1 Der Fonds'!$B$6)*'1 Der Fonds'!$B$22/12-$B$77*'1 Der Fonds'!$B$23/12</f>
        <v>59.2816666666667</v>
      </c>
      <c r="CM77" s="26" t="n">
        <f aca="false">($B$77+CL77-'1 Der Fonds'!$B$6)/'1 Der Fonds'!$B$8</f>
        <v>10.0204789272031</v>
      </c>
      <c r="CN77" s="26" t="n">
        <f aca="false">CL77+0-'2 Der Rueckgabebestand'!$C$5*CM77</f>
        <v>55.2734750957854</v>
      </c>
      <c r="CO77" s="26" t="n">
        <f aca="false">'1 Der Fonds'!$B$8+0/CM77-'2 Der Rueckgabebestand'!$C$5</f>
        <v>86.6</v>
      </c>
      <c r="CP77" s="26" t="n">
        <f aca="false">CN77/($B$77+CN77-'1 Der Fonds'!$B$6)</f>
        <v>0.0636957416677023</v>
      </c>
      <c r="CQ77" s="26" t="n">
        <f aca="false">CN77+$B$77*'1 Der Fonds'!$B$19/12+CN77*'1 Der Fonds'!$B$20/12-'1 Der Fonds'!$B$6*'1 Der Fonds'!$B$21/12-($B$77+CN77-'1 Der Fonds'!$B$6)*'1 Der Fonds'!$B$22/12-$B$77*'1 Der Fonds'!$B$23/12</f>
        <v>57.0530080094189</v>
      </c>
      <c r="CR77" s="26" t="n">
        <f aca="false">($B$77+CQ77-'1 Der Fonds'!$B$6)/CO77</f>
        <v>10.0410278061134</v>
      </c>
      <c r="CS77" s="26" t="n">
        <f aca="false">CQ77+0-'2 Der Rueckgabebestand'!$C$6*CR77</f>
        <v>52.0324941063622</v>
      </c>
      <c r="CT77" s="26" t="n">
        <f aca="false">CO77+0/CR77-'2 Der Rueckgabebestand'!$C$6</f>
        <v>86.1</v>
      </c>
      <c r="CU77" s="26" t="n">
        <f aca="false">CS77/($B$77+CS77-'1 Der Fonds'!$B$6)</f>
        <v>0.0601857008973924</v>
      </c>
      <c r="CV77" s="26" t="n">
        <f aca="false">CS77+$B$77*'1 Der Fonds'!$B$19/12+CS77*'1 Der Fonds'!$B$20/12-'1 Der Fonds'!$B$6*'1 Der Fonds'!$B$21/12-($B$77+CS77-'1 Der Fonds'!$B$6)*'1 Der Fonds'!$B$22/12-$B$77*'1 Der Fonds'!$B$23/12</f>
        <v>53.8089210798808</v>
      </c>
      <c r="CW77" s="26" t="n">
        <f aca="false">($B$77+CV77-'1 Der Fonds'!$B$6)/CT77</f>
        <v>10.0616599428558</v>
      </c>
      <c r="CX77" s="26" t="n">
        <f aca="false">CV77+0-'2 Der Rueckgabebestand'!$C$7*CW77</f>
        <v>31.6732692055981</v>
      </c>
      <c r="CY77" s="26" t="n">
        <f aca="false">CT77+0/CW77-'2 Der Rueckgabebestand'!$C$7</f>
        <v>83.9</v>
      </c>
      <c r="CZ77" s="26" t="n">
        <f aca="false">CX77/($B$77+CX77-'1 Der Fonds'!$B$6)</f>
        <v>0.0375198674975861</v>
      </c>
      <c r="DA77" s="26" t="n">
        <f aca="false">CX77+$B$77*'1 Der Fonds'!$B$19/12+CX77*'1 Der Fonds'!$B$20/12-'1 Der Fonds'!$B$6*'1 Der Fonds'!$B$21/12-($B$77+CX77-'1 Der Fonds'!$B$6)*'1 Der Fonds'!$B$22/12-$B$77*'1 Der Fonds'!$B$23/12</f>
        <v>33.4301852552535</v>
      </c>
      <c r="DB77" s="26" t="n">
        <f aca="false">($B$77+DA77-'1 Der Fonds'!$B$6)/CY77</f>
        <v>10.0826005393952</v>
      </c>
      <c r="DC77" s="26" t="n">
        <f aca="false">DA77+0-'2 Der Rueckgabebestand'!$C$8*DB77</f>
        <v>2.17412358312849</v>
      </c>
      <c r="DD77" s="26" t="n">
        <f aca="false">CY77+0/DB77-'2 Der Rueckgabebestand'!$C$8</f>
        <v>80.8</v>
      </c>
      <c r="DE77" s="26" t="n">
        <f aca="false">DC77/($B$77+DC77-'1 Der Fonds'!$B$6)</f>
        <v>0.00266870337499635</v>
      </c>
      <c r="DF77" s="26" t="n">
        <f aca="false">DC77+$B$77*'1 Der Fonds'!$B$19/12+DC77*'1 Der Fonds'!$B$20/12-'1 Der Fonds'!$B$6*'1 Der Fonds'!$B$21/12-($B$77+DC77-'1 Der Fonds'!$B$6)*'1 Der Fonds'!$B$22/12-$B$77*'1 Der Fonds'!$B$23/12</f>
        <v>3.90276961822899</v>
      </c>
      <c r="DG77" s="26" t="n">
        <f aca="false">($B$77+DF77-'1 Der Fonds'!$B$6)/DD77</f>
        <v>10.1039946734929</v>
      </c>
      <c r="DH77" s="26" t="n">
        <f aca="false">DF77+0-'2 Der Rueckgabebestand'!$C$9*DG77</f>
        <v>-22.3676165328526</v>
      </c>
      <c r="DI77" s="26" t="n">
        <f aca="false">DD77+0/DG77-'2 Der Rueckgabebestand'!$C$9</f>
        <v>78.2</v>
      </c>
      <c r="DJ77" s="26" t="n">
        <f aca="false">DH77/($B$77+DH77-'1 Der Fonds'!$B$6)</f>
        <v>-0.028308694847694</v>
      </c>
      <c r="DK77" s="26" t="n">
        <f aca="false">DH77+$B$77*'1 Der Fonds'!$B$19/12+DH77*'1 Der Fonds'!$B$20/12-'1 Der Fonds'!$B$6*'1 Der Fonds'!$B$21/12-($B$77+DH77-'1 Der Fonds'!$B$6)*'1 Der Fonds'!$B$22/12-$B$77*'1 Der Fonds'!$B$23/12</f>
        <v>-20.6624896653633</v>
      </c>
      <c r="DL77" s="26" t="n">
        <f aca="false">($B$77+DK77-'1 Der Fonds'!$B$6)/DI77</f>
        <v>10.1257993648931</v>
      </c>
      <c r="DM77" s="26" t="n">
        <f aca="false">DK77+0-'2 Der Rueckgabebestand'!$C$10*DL77</f>
        <v>-34.8386087762136</v>
      </c>
      <c r="DN77" s="26" t="n">
        <f aca="false">DI77+0/DL77-'2 Der Rueckgabebestand'!$C$10</f>
        <v>76.8</v>
      </c>
      <c r="DO77" s="26" t="n">
        <f aca="false">DM77/($B$77+DM77-'1 Der Fonds'!$B$6)</f>
        <v>-0.0447992007438982</v>
      </c>
      <c r="DP77" s="26" t="n">
        <f aca="false">DM77+$B$77*'1 Der Fonds'!$B$19/12+DM77*'1 Der Fonds'!$B$20/12-'1 Der Fonds'!$B$6*'1 Der Fonds'!$B$21/12-($B$77+DM77-'1 Der Fonds'!$B$6)*'1 Der Fonds'!$B$22/12-$B$77*'1 Der Fonds'!$B$23/12</f>
        <v>-33.1454332762908</v>
      </c>
      <c r="DQ77" s="26" t="n">
        <f aca="false">($B$77+DP77-'1 Der Fonds'!$B$6)/DN77</f>
        <v>10.1478459208816</v>
      </c>
      <c r="DR77" s="26" t="n">
        <f aca="false">DP77+0-'2 Der Rueckgabebestand'!$C$11*DQ77</f>
        <v>-39.2341408288198</v>
      </c>
      <c r="DS77" s="26" t="n">
        <f aca="false">DN77+0/DQ77-'2 Der Rueckgabebestand'!$C$11</f>
        <v>76.2</v>
      </c>
      <c r="DT77" s="26" t="n">
        <f aca="false">DR77/($B$77+DR77-'1 Der Fonds'!$B$6)</f>
        <v>-0.0507382297608129</v>
      </c>
      <c r="DU77" s="26" t="n">
        <f aca="false">DR77+$B$77*'1 Der Fonds'!$B$19/12+DR77*'1 Der Fonds'!$B$20/12-'1 Der Fonds'!$B$6*'1 Der Fonds'!$B$21/12-($B$77+DR77-'1 Der Fonds'!$B$6)*'1 Der Fonds'!$B$22/12-$B$77*'1 Der Fonds'!$B$23/12</f>
        <v>-37.5451777137807</v>
      </c>
      <c r="DV77" s="26" t="n">
        <f aca="false">($B$77+DU77-'1 Der Fonds'!$B$6)/DS77</f>
        <v>10.1700107911577</v>
      </c>
      <c r="DW77" s="26" t="n">
        <f aca="false">DU77+0-'2 Der Rueckgabebestand'!$C$12*DV77</f>
        <v>-42.6301831093596</v>
      </c>
      <c r="DX77" s="26" t="n">
        <f aca="false">DS77+0/DV77-'2 Der Rueckgabebestand'!$C$12</f>
        <v>75.7</v>
      </c>
      <c r="DY77" s="26" t="n">
        <f aca="false">DW77/($B$77+DW77-'1 Der Fonds'!$B$6)</f>
        <v>-0.0553732360641633</v>
      </c>
      <c r="DZ77" s="26" t="n">
        <f aca="false">DW77+$B$77*'1 Der Fonds'!$B$19/12+DW77*'1 Der Fonds'!$B$20/12-'1 Der Fonds'!$B$6*'1 Der Fonds'!$B$21/12-($B$77+DW77-'1 Der Fonds'!$B$6)*'1 Der Fonds'!$B$22/12-$B$77*'1 Der Fonds'!$B$23/12</f>
        <v>-40.9444745348394</v>
      </c>
      <c r="EA77" s="26" t="n">
        <f aca="false">($B$77+DZ77-'1 Der Fonds'!$B$6)/DX77</f>
        <v>10.192279068232</v>
      </c>
      <c r="EB77" s="26" t="n">
        <f aca="false">DZ77+0-'2 Der Rueckgabebestand'!$C$13*EA77</f>
        <v>-45.5310001155438</v>
      </c>
      <c r="EC77" s="26" t="n">
        <f aca="false">DX77+0/EA77-'2 Der Rueckgabebestand'!$C$13</f>
        <v>75.25</v>
      </c>
      <c r="ED77" s="26" t="n">
        <f aca="false">EB77/($B$77+EB77-'1 Der Fonds'!$B$6)</f>
        <v>-0.0593648506294296</v>
      </c>
      <c r="EE77" s="26" t="n">
        <f aca="false">EB77+$B$77*'1 Der Fonds'!$B$19/12+EB77*'1 Der Fonds'!$B$20/12-'1 Der Fonds'!$B$6*'1 Der Fonds'!$B$21/12-($B$77+EB77-'1 Der Fonds'!$B$6)*'1 Der Fonds'!$B$22/12-$B$77*'1 Der Fonds'!$B$23/12</f>
        <v>-43.8480714906545</v>
      </c>
      <c r="EF77" s="26" t="n">
        <f aca="false">($B$77+EE77-'1 Der Fonds'!$B$6)/EC77</f>
        <v>10.2146435682305</v>
      </c>
      <c r="EG77" s="26" t="n">
        <f aca="false">EE77+0-'2 Der Rueckgabebestand'!$C$14*EF77</f>
        <v>-47.9339289179467</v>
      </c>
      <c r="EH77" s="26" t="n">
        <f aca="false">EC77+0/EF77-'2 Der Rueckgabebestand'!$C$14</f>
        <v>74.85</v>
      </c>
      <c r="EI77" s="26" t="n">
        <f aca="false">EG77/($B$77+EG77-'1 Der Fonds'!$B$6)</f>
        <v>-0.0626942925287126</v>
      </c>
      <c r="EJ77" s="26" t="n">
        <f aca="false">EG77+$B$77*'1 Der Fonds'!$B$19/12+EG77*'1 Der Fonds'!$B$20/12-'1 Der Fonds'!$B$6*'1 Der Fonds'!$B$21/12-($B$77+EG77-'1 Der Fonds'!$B$6)*'1 Der Fonds'!$B$22/12-$B$77*'1 Der Fonds'!$B$23/12</f>
        <v>-46.2533030998264</v>
      </c>
      <c r="EK77" s="26" t="n">
        <f aca="false">($B$77+EJ77-'1 Der Fonds'!$B$6)/EH77</f>
        <v>10.2370968189736</v>
      </c>
      <c r="EL77" s="26" t="n">
        <f aca="false">EJ77+0-'2 Der Rueckgabebestand'!$C$15*EK77</f>
        <v>-50.3481418274158</v>
      </c>
      <c r="EM77" s="26" t="n">
        <f aca="false">EH77+0/EK77-'2 Der Rueckgabebestand'!$C$15</f>
        <v>74.45</v>
      </c>
      <c r="EN77" s="26" t="n">
        <f aca="false">EL77/($B$77+EL77-'1 Der Fonds'!$B$6)</f>
        <v>-0.0660605118094652</v>
      </c>
      <c r="EO77" s="26" t="n">
        <f aca="false">EL77+$B$77*'1 Der Fonds'!$B$19/12+EL77*'1 Der Fonds'!$B$20/12-'1 Der Fonds'!$B$6*'1 Der Fonds'!$B$21/12-($B$77+EL77-'1 Der Fonds'!$B$6)*'1 Der Fonds'!$B$22/12-$B$77*'1 Der Fonds'!$B$23/12</f>
        <v>-48.6698296300005</v>
      </c>
      <c r="EP77" s="26" t="n">
        <f aca="false">($B$77+EO77-'1 Der Fonds'!$B$6)/EM77</f>
        <v>10.2596396288784</v>
      </c>
      <c r="EQ77" s="26" t="n">
        <f aca="false">EO77+0-'2 Der Rueckgabebestand'!$C$16*EP77</f>
        <v>-53.7996494444397</v>
      </c>
      <c r="ER77" s="26" t="n">
        <f aca="false">EM77+0/EP77-'2 Der Rueckgabebestand'!$C$16</f>
        <v>73.95</v>
      </c>
      <c r="ES77" s="26" t="n">
        <f aca="false">EQ77/($B$77+EQ77-'1 Der Fonds'!$B$6)</f>
        <v>-0.0709102736080783</v>
      </c>
      <c r="ET77" s="14" t="n">
        <f aca="false">IF(C77=1,$A$77,1000000)</f>
        <v>57.5</v>
      </c>
      <c r="EU77" s="14" t="n">
        <f aca="false">IF(D77=1,$A$77,1000000)</f>
        <v>57.5</v>
      </c>
      <c r="EV77" s="26" t="n">
        <f aca="false">IF(E77=1,$A$77,1000000)</f>
        <v>1000000</v>
      </c>
      <c r="EW77" s="26" t="n">
        <f aca="false">IF(F77=1,$A$77,1000000)</f>
        <v>1000000</v>
      </c>
      <c r="EX77" s="26" t="n">
        <f aca="false">IF(G77=1,$A$77,1000000)</f>
        <v>1000000</v>
      </c>
      <c r="EY77" s="26" t="n">
        <f aca="false">IF(H77=1,$A$77,1000000)</f>
        <v>1000000</v>
      </c>
      <c r="EZ77" s="26" t="n">
        <f aca="false">IF(I77=1,$A$77,1000000)</f>
        <v>1000000</v>
      </c>
      <c r="FA77" s="26" t="n">
        <f aca="false">IF(J77=1,$A$77,1000000)</f>
        <v>1000000</v>
      </c>
      <c r="FB77" s="26" t="n">
        <f aca="false">IF(K77=1,$A$77,1000000)</f>
        <v>1000000</v>
      </c>
      <c r="FC77" s="26" t="n">
        <f aca="false">IF(L77=1,$A$77,1000000)</f>
        <v>1000000</v>
      </c>
      <c r="FD77" s="26" t="n">
        <f aca="false">IF(M77=1,$A$77,1000000)</f>
        <v>1000000</v>
      </c>
      <c r="FE77" s="26" t="n">
        <f aca="false">IF(N77=1,$A$77,1000000)</f>
        <v>1000000</v>
      </c>
      <c r="FF77" s="14" t="n">
        <f aca="false">IF(O77=1,$A$77,1000000)</f>
        <v>57.5</v>
      </c>
      <c r="FG77" s="14" t="n">
        <f aca="false">IF(P77=1,$A$77,1000000)</f>
        <v>57.5</v>
      </c>
      <c r="FH77" s="26" t="n">
        <f aca="false">IF(Q77=1,$A$77,1000000)</f>
        <v>1000000</v>
      </c>
      <c r="FI77" s="26" t="n">
        <f aca="false">IF(R77=1,$A$77,1000000)</f>
        <v>1000000</v>
      </c>
      <c r="FJ77" s="26" t="n">
        <f aca="false">IF(S77=1,$A$77,1000000)</f>
        <v>1000000</v>
      </c>
      <c r="FK77" s="26" t="n">
        <f aca="false">IF(T77=1,$A$77,1000000)</f>
        <v>1000000</v>
      </c>
      <c r="FL77" s="26" t="n">
        <f aca="false">IF(U77=1,$A$77,1000000)</f>
        <v>1000000</v>
      </c>
      <c r="FM77" s="26" t="n">
        <f aca="false">IF(V77=1,$A$77,1000000)</f>
        <v>1000000</v>
      </c>
      <c r="FN77" s="26" t="n">
        <f aca="false">IF(W77=1,$A$77,1000000)</f>
        <v>1000000</v>
      </c>
      <c r="FO77" s="26" t="n">
        <f aca="false">IF(X77=1,$A$77,1000000)</f>
        <v>1000000</v>
      </c>
      <c r="FP77" s="26" t="n">
        <f aca="false">IF(Y77=1,$A$77,1000000)</f>
        <v>1000000</v>
      </c>
      <c r="FQ77" s="26" t="n">
        <f aca="false">IF(Z77=1,$A$77,1000000)</f>
        <v>1000000</v>
      </c>
    </row>
    <row r="78" customFormat="false" ht="15" hidden="false" customHeight="false" outlineLevel="0" collapsed="false">
      <c r="A78" s="14" t="n">
        <f aca="false">A77+$B$38</f>
        <v>58</v>
      </c>
      <c r="B78" s="14" t="n">
        <f aca="false">'1 Der Fonds'!$B$36-A78</f>
        <v>1062</v>
      </c>
      <c r="C78" s="26" t="n">
        <f aca="false">IF(AH78&gt;='1 Der Fonds'!$B$12,1,0)</f>
        <v>1</v>
      </c>
      <c r="D78" s="26" t="n">
        <f aca="false">IF(AND(C78=1,AM78&gt;='1 Der Fonds'!$B$12),1,0)</f>
        <v>1</v>
      </c>
      <c r="E78" s="26" t="n">
        <f aca="false">IF(AND(D78=1,AR78&gt;='1 Der Fonds'!$B$12),1,0)</f>
        <v>0</v>
      </c>
      <c r="F78" s="26" t="n">
        <f aca="false">IF(AND(E78=1,AW78&gt;='1 Der Fonds'!$B$12),1,0)</f>
        <v>0</v>
      </c>
      <c r="G78" s="26" t="n">
        <f aca="false">IF(AND(F78=1,BB78&gt;='1 Der Fonds'!$B$12),1,0)</f>
        <v>0</v>
      </c>
      <c r="H78" s="26" t="n">
        <f aca="false">IF(AND(G78=1,BG78&gt;='1 Der Fonds'!$B$12),1,0)</f>
        <v>0</v>
      </c>
      <c r="I78" s="26" t="n">
        <f aca="false">IF(AND(H78=1,BL78&gt;='1 Der Fonds'!$B$12),1,0)</f>
        <v>0</v>
      </c>
      <c r="J78" s="26" t="n">
        <f aca="false">IF(AND(I78=1,BQ78&gt;='1 Der Fonds'!$B$12),1,0)</f>
        <v>0</v>
      </c>
      <c r="K78" s="26" t="n">
        <f aca="false">IF(AND(J78=1,BV78&gt;='1 Der Fonds'!$B$12),1,0)</f>
        <v>0</v>
      </c>
      <c r="L78" s="26" t="n">
        <f aca="false">IF(AND(K78=1,CA78&gt;='1 Der Fonds'!$B$12),1,0)</f>
        <v>0</v>
      </c>
      <c r="M78" s="26" t="n">
        <f aca="false">IF(AND(L78=1,CF78&gt;='1 Der Fonds'!$B$12),1,0)</f>
        <v>0</v>
      </c>
      <c r="N78" s="26" t="n">
        <f aca="false">IF(AND(M78=1,CK78&gt;='1 Der Fonds'!$B$12),1,0)</f>
        <v>0</v>
      </c>
      <c r="O78" s="26" t="n">
        <f aca="false">IF(CP78&gt;='1 Der Fonds'!$B$12,1,0)</f>
        <v>1</v>
      </c>
      <c r="P78" s="26" t="n">
        <f aca="false">IF(AND(O78=1,CU78&gt;='1 Der Fonds'!$B$12),1,0)</f>
        <v>1</v>
      </c>
      <c r="Q78" s="26" t="n">
        <f aca="false">IF(AND(P78=1,CZ78&gt;='1 Der Fonds'!$B$12),1,0)</f>
        <v>0</v>
      </c>
      <c r="R78" s="26" t="n">
        <f aca="false">IF(AND(Q78=1,DE78&gt;='1 Der Fonds'!$B$12),1,0)</f>
        <v>0</v>
      </c>
      <c r="S78" s="26" t="n">
        <f aca="false">IF(AND(R78=1,DJ78&gt;='1 Der Fonds'!$B$12),1,0)</f>
        <v>0</v>
      </c>
      <c r="T78" s="26" t="n">
        <f aca="false">IF(AND(S78=1,DO78&gt;='1 Der Fonds'!$B$12),1,0)</f>
        <v>0</v>
      </c>
      <c r="U78" s="26" t="n">
        <f aca="false">IF(AND(T78=1,DT78&gt;='1 Der Fonds'!$B$12),1,0)</f>
        <v>0</v>
      </c>
      <c r="V78" s="26" t="n">
        <f aca="false">IF(AND(U78=1,DY78&gt;='1 Der Fonds'!$B$12),1,0)</f>
        <v>0</v>
      </c>
      <c r="W78" s="26" t="n">
        <f aca="false">IF(AND(V78=1,ED78&gt;='1 Der Fonds'!$B$12),1,0)</f>
        <v>0</v>
      </c>
      <c r="X78" s="26" t="n">
        <f aca="false">IF(AND(W78=1,EI78&gt;='1 Der Fonds'!$B$12),1,0)</f>
        <v>0</v>
      </c>
      <c r="Y78" s="26" t="n">
        <f aca="false">IF(AND(X78=1,EN78&gt;='1 Der Fonds'!$B$12),1,0)</f>
        <v>0</v>
      </c>
      <c r="Z78" s="26" t="n">
        <f aca="false">IF(AND(Y78=1,ES78&gt;='1 Der Fonds'!$B$12),1,0)</f>
        <v>0</v>
      </c>
      <c r="AD78" s="26" t="n">
        <f aca="false">$A$78+$B$78*'1 Der Fonds'!$B$19/12+$A$78*'1 Der Fonds'!$B$20/12-'1 Der Fonds'!$B$6*'1 Der Fonds'!$B$21/12-($B$78+$A$78-'1 Der Fonds'!$B$6)*'1 Der Fonds'!$B$22/12-$B$78*'1 Der Fonds'!$B$23/12</f>
        <v>59.7810833333333</v>
      </c>
      <c r="AE78" s="26" t="n">
        <f aca="false">($B$78+AD78-'1 Der Fonds'!$B$6)/'1 Der Fonds'!$B$8</f>
        <v>10.0204722222222</v>
      </c>
      <c r="AF78" s="26" t="n">
        <f aca="false">AD78+'1 Der Fonds'!$B$26-'2 Der Rueckgabebestand'!$C$5*AE78</f>
        <v>58.7728944444444</v>
      </c>
      <c r="AG78" s="26" t="n">
        <f aca="false">'1 Der Fonds'!$B$8+'1 Der Fonds'!$B$26/AE78-'2 Der Rueckgabebestand'!$C$5</f>
        <v>86.8993870881002</v>
      </c>
      <c r="AH78" s="26" t="n">
        <f aca="false">AF78/($B$78+AF78-'1 Der Fonds'!$B$6)</f>
        <v>0.0674950894997044</v>
      </c>
      <c r="AI78" s="26" t="n">
        <f aca="false">AF78+$B$78*'1 Der Fonds'!$B$19/12+AF78*'1 Der Fonds'!$B$20/12-'1 Der Fonds'!$B$6*'1 Der Fonds'!$B$21/12-($B$78+AF78-'1 Der Fonds'!$B$6)*'1 Der Fonds'!$B$22/12-$B$78*'1 Der Fonds'!$B$23/12</f>
        <v>60.554718468287</v>
      </c>
      <c r="AJ78" s="26" t="n">
        <f aca="false">($B$78+AI78-'1 Der Fonds'!$B$6)/AG78</f>
        <v>10.0409766709134</v>
      </c>
      <c r="AK78" s="26" t="n">
        <f aca="false">AI78+'1 Der Fonds'!$B$26-'2 Der Rueckgabebestand'!$C$6*AJ78</f>
        <v>58.5342301328303</v>
      </c>
      <c r="AL78" s="26" t="n">
        <f aca="false">AG78+'1 Der Fonds'!$B$26/AJ78-'2 Der Rueckgabebestand'!$C$6</f>
        <v>86.6981628046787</v>
      </c>
      <c r="AM78" s="26" t="n">
        <f aca="false">AK78/($B$78+AK78-'1 Der Fonds'!$B$6)</f>
        <v>0.067239435402671</v>
      </c>
      <c r="AN78" s="26" t="n">
        <f aca="false">AK78+$B$78*'1 Der Fonds'!$B$19/12+AK78*'1 Der Fonds'!$B$20/12-'1 Der Fonds'!$B$6*'1 Der Fonds'!$B$21/12-($B$78+AK78-'1 Der Fonds'!$B$6)*'1 Der Fonds'!$B$22/12-$B$78*'1 Der Fonds'!$B$23/12</f>
        <v>60.3158254367076</v>
      </c>
      <c r="AO78" s="26" t="n">
        <f aca="false">($B$78+AN78-'1 Der Fonds'!$B$6)/AL78</f>
        <v>10.0615260718031</v>
      </c>
      <c r="AP78" s="26" t="n">
        <f aca="false">AN78+'1 Der Fonds'!$B$26-'2 Der Rueckgabebestand'!$C$7*AO78</f>
        <v>41.1804680787407</v>
      </c>
      <c r="AQ78" s="26" t="n">
        <f aca="false">AL78+'1 Der Fonds'!$B$26/AO78-'2 Der Rueckgabebestand'!$C$7</f>
        <v>84.7963283094531</v>
      </c>
      <c r="AR78" s="26" t="n">
        <f aca="false">AP78/($B$78+AP78-'1 Der Fonds'!$B$6)</f>
        <v>0.0482670075317994</v>
      </c>
      <c r="AS78" s="26" t="n">
        <f aca="false">AP78+$B$78*'1 Der Fonds'!$B$19/12+AP78*'1 Der Fonds'!$B$20/12-'1 Der Fonds'!$B$6*'1 Der Fonds'!$B$21/12-($B$78+AP78-'1 Der Fonds'!$B$6)*'1 Der Fonds'!$B$22/12-$B$78*'1 Der Fonds'!$B$23/12</f>
        <v>42.9454326939828</v>
      </c>
      <c r="AT78" s="26" t="n">
        <f aca="false">($B$78+AS78-'1 Der Fonds'!$B$6)/AQ78</f>
        <v>10.0823402349919</v>
      </c>
      <c r="AU78" s="26" t="n">
        <f aca="false">AS78+'1 Der Fonds'!$B$26-'2 Der Rueckgabebestand'!$C$8*AT78</f>
        <v>14.6901779655079</v>
      </c>
      <c r="AV78" s="26" t="n">
        <f aca="false">AQ78+'1 Der Fonds'!$B$26/AT78-'2 Der Rueckgabebestand'!$C$8</f>
        <v>81.9938782760361</v>
      </c>
      <c r="AW78" s="26" t="n">
        <f aca="false">AU78/($B$78+AU78-'1 Der Fonds'!$B$6)</f>
        <v>0.0177698711767213</v>
      </c>
      <c r="AX78" s="26" t="n">
        <f aca="false">AU78+$B$78*'1 Der Fonds'!$B$19/12+AU78*'1 Der Fonds'!$B$20/12-'1 Der Fonds'!$B$6*'1 Der Fonds'!$B$21/12-($B$78+AU78-'1 Der Fonds'!$B$6)*'1 Der Fonds'!$B$22/12-$B$78*'1 Der Fonds'!$B$23/12</f>
        <v>16.4297560527248</v>
      </c>
      <c r="AY78" s="26" t="n">
        <f aca="false">($B$78+AX78-'1 Der Fonds'!$B$6)/AV78</f>
        <v>10.1035561857896</v>
      </c>
      <c r="AZ78" s="26" t="n">
        <f aca="false">AX78+'1 Der Fonds'!$B$26-'2 Der Rueckgabebestand'!$C$9*AY78</f>
        <v>-6.83949003032815</v>
      </c>
      <c r="BA78" s="26" t="n">
        <f aca="false">AV78+'1 Der Fonds'!$B$26/AY78-'2 Der Rueckgabebestand'!$C$9</f>
        <v>79.6908034323706</v>
      </c>
      <c r="BB78" s="26" t="n">
        <f aca="false">AZ78/($B$78+AZ78-'1 Der Fonds'!$B$6)</f>
        <v>-0.00849456716473313</v>
      </c>
      <c r="BC78" s="26" t="n">
        <f aca="false">AZ78+$B$78*'1 Der Fonds'!$B$19/12+AZ78*'1 Der Fonds'!$B$20/12-'1 Der Fonds'!$B$6*'1 Der Fonds'!$B$21/12-($B$78+AZ78-'1 Der Fonds'!$B$6)*'1 Der Fonds'!$B$22/12-$B$78*'1 Der Fonds'!$B$23/12</f>
        <v>-5.12054454160722</v>
      </c>
      <c r="BD78" s="26" t="n">
        <f aca="false">($B$78+BC78-'1 Der Fonds'!$B$6)/BA78</f>
        <v>10.1251263722438</v>
      </c>
      <c r="BE78" s="26" t="n">
        <f aca="false">BC78+'1 Der Fonds'!$B$26-'2 Der Rueckgabebestand'!$C$10*BD78</f>
        <v>-16.2957214627486</v>
      </c>
      <c r="BF78" s="26" t="n">
        <f aca="false">BA78+'1 Der Fonds'!$B$26/BD78-'2 Der Rueckgabebestand'!$C$10</f>
        <v>78.5870960305769</v>
      </c>
      <c r="BG78" s="26" t="n">
        <f aca="false">BE78/($B$78+BE78-'1 Der Fonds'!$B$6)</f>
        <v>-0.020479620258804</v>
      </c>
      <c r="BH78" s="26" t="n">
        <f aca="false">BE78+$B$78*'1 Der Fonds'!$B$19/12+BE78*'1 Der Fonds'!$B$20/12-'1 Der Fonds'!$B$6*'1 Der Fonds'!$B$21/12-($B$78+BE78-'1 Der Fonds'!$B$6)*'1 Der Fonds'!$B$22/12-$B$78*'1 Der Fonds'!$B$23/12</f>
        <v>-14.585838195817</v>
      </c>
      <c r="BI78" s="26" t="n">
        <f aca="false">($B$78+BH78-'1 Der Fonds'!$B$6)/BF78</f>
        <v>10.1468841843185</v>
      </c>
      <c r="BJ78" s="26" t="n">
        <f aca="false">BH78+'1 Der Fonds'!$B$26-'2 Der Rueckgabebestand'!$C$11*BI78</f>
        <v>-17.6739687064081</v>
      </c>
      <c r="BK78" s="26" t="n">
        <f aca="false">BF78+'1 Der Fonds'!$B$26/BI78-'2 Der Rueckgabebestand'!$C$11</f>
        <v>78.2827532929941</v>
      </c>
      <c r="BL78" s="26" t="n">
        <f aca="false">BJ78/($B$78+BJ78-'1 Der Fonds'!$B$6)</f>
        <v>-0.0222502700529975</v>
      </c>
      <c r="BM78" s="26" t="n">
        <f aca="false">BJ78+$B$78*'1 Der Fonds'!$B$19/12+BJ78*'1 Der Fonds'!$B$20/12-'1 Der Fonds'!$B$6*'1 Der Fonds'!$B$21/12-($B$78+BJ78-'1 Der Fonds'!$B$6)*'1 Der Fonds'!$B$22/12-$B$78*'1 Der Fonds'!$B$23/12</f>
        <v>-15.9654062597518</v>
      </c>
      <c r="BN78" s="26" t="n">
        <f aca="false">($B$78+BM78-'1 Der Fonds'!$B$6)/BK78</f>
        <v>10.1687097126091</v>
      </c>
      <c r="BO78" s="26" t="n">
        <f aca="false">BM78+'1 Der Fonds'!$B$26-'2 Der Rueckgabebestand'!$C$12*BN78</f>
        <v>-18.0497611160563</v>
      </c>
      <c r="BP78" s="26" t="n">
        <f aca="false">BK78+'1 Der Fonds'!$B$26/BN78-'2 Der Rueckgabebestand'!$C$12</f>
        <v>78.0777759738245</v>
      </c>
      <c r="BQ78" s="26" t="n">
        <f aca="false">BO78/($B$78+BO78-'1 Der Fonds'!$B$6)</f>
        <v>-0.0227341213996344</v>
      </c>
      <c r="BR78" s="26" t="n">
        <f aca="false">BO78+$B$78*'1 Der Fonds'!$B$19/12+BO78*'1 Der Fonds'!$B$20/12-'1 Der Fonds'!$B$6*'1 Der Fonds'!$B$21/12-($B$78+BO78-'1 Der Fonds'!$B$6)*'1 Der Fonds'!$B$22/12-$B$78*'1 Der Fonds'!$B$23/12</f>
        <v>-16.3415588037925</v>
      </c>
      <c r="BS78" s="26" t="n">
        <f aca="false">($B$78+BR78-'1 Der Fonds'!$B$6)/BP78</f>
        <v>10.1905879268763</v>
      </c>
      <c r="BT78" s="26" t="n">
        <f aca="false">BR78+'1 Der Fonds'!$B$26-'2 Der Rueckgabebestand'!$C$13*BS78</f>
        <v>-17.9273233708869</v>
      </c>
      <c r="BU78" s="26" t="n">
        <f aca="false">BP78+'1 Der Fonds'!$B$26/BS78-'2 Der Rueckgabebestand'!$C$13</f>
        <v>77.9221652692731</v>
      </c>
      <c r="BV78" s="26" t="n">
        <f aca="false">BT78/($B$78+BT78-'1 Der Fonds'!$B$6)</f>
        <v>-0.022576426438685</v>
      </c>
      <c r="BW78" s="26" t="n">
        <f aca="false">BT78+$B$78*'1 Der Fonds'!$B$19/12+BT78*'1 Der Fonds'!$B$20/12-'1 Der Fonds'!$B$6*'1 Der Fonds'!$B$21/12-($B$78+BT78-'1 Der Fonds'!$B$6)*'1 Der Fonds'!$B$22/12-$B$78*'1 Der Fonds'!$B$23/12</f>
        <v>-16.2190037224506</v>
      </c>
      <c r="BX78" s="26" t="n">
        <f aca="false">($B$78+BW78-'1 Der Fonds'!$B$6)/BU78</f>
        <v>10.2125113377894</v>
      </c>
      <c r="BY78" s="26" t="n">
        <f aca="false">BW78+'1 Der Fonds'!$B$26-'2 Der Rueckgabebestand'!$C$14*BX78</f>
        <v>-17.3040082575664</v>
      </c>
      <c r="BZ78" s="26" t="n">
        <f aca="false">BU78+'1 Der Fonds'!$B$26/BX78-'2 Der Rueckgabebestand'!$C$14</f>
        <v>77.8159225930862</v>
      </c>
      <c r="CA78" s="26" t="n">
        <f aca="false">BY78/($B$78+BY78-'1 Der Fonds'!$B$6)</f>
        <v>-0.0217743746506459</v>
      </c>
      <c r="CB78" s="26" t="n">
        <f aca="false">BY78+$B$78*'1 Der Fonds'!$B$19/12+BY78*'1 Der Fonds'!$B$20/12-'1 Der Fonds'!$B$6*'1 Der Fonds'!$B$21/12-($B$78+BY78-'1 Der Fonds'!$B$6)*'1 Der Fonds'!$B$22/12-$B$78*'1 Der Fonds'!$B$23/12</f>
        <v>-15.5950912654799</v>
      </c>
      <c r="CC78" s="26" t="n">
        <f aca="false">($B$78+CB78-'1 Der Fonds'!$B$6)/BZ78</f>
        <v>10.2344723572715</v>
      </c>
      <c r="CD78" s="26" t="n">
        <f aca="false">CB78+'1 Der Fonds'!$B$26-'2 Der Rueckgabebestand'!$C$15*CC78</f>
        <v>-16.6888802083885</v>
      </c>
      <c r="CE78" s="26" t="n">
        <f aca="false">BZ78+'1 Der Fonds'!$B$26/CC78-'2 Der Rueckgabebestand'!$C$15</f>
        <v>77.7090495756286</v>
      </c>
      <c r="CF78" s="26" t="n">
        <f aca="false">CD78/($B$78+CD78-'1 Der Fonds'!$B$6)</f>
        <v>-0.0209840901165337</v>
      </c>
      <c r="CG78" s="26" t="n">
        <f aca="false">CD78+$B$78*'1 Der Fonds'!$B$19/12+CD78*'1 Der Fonds'!$B$20/12-'1 Der Fonds'!$B$6*'1 Der Fonds'!$B$21/12-($B$78+CD78-'1 Der Fonds'!$B$6)*'1 Der Fonds'!$B$22/12-$B$78*'1 Der Fonds'!$B$23/12</f>
        <v>-14.9793737185882</v>
      </c>
      <c r="CH78" s="26" t="n">
        <f aca="false">($B$78+CG78-'1 Der Fonds'!$B$6)/CE78</f>
        <v>10.256471165636</v>
      </c>
      <c r="CI78" s="26" t="n">
        <f aca="false">CG78+'1 Der Fonds'!$B$26-'2 Der Rueckgabebestand'!$C$16*CH78</f>
        <v>-17.1076093014062</v>
      </c>
      <c r="CJ78" s="26" t="n">
        <f aca="false">CE78+'1 Der Fonds'!$B$26/CH78-'2 Der Rueckgabebestand'!$C$16</f>
        <v>77.5015478385839</v>
      </c>
      <c r="CK78" s="26" t="n">
        <f aca="false">CI78/($B$78+CI78-'1 Der Fonds'!$B$6)</f>
        <v>-0.0215219185660729</v>
      </c>
      <c r="CL78" s="26" t="n">
        <f aca="false">$A$78+$B$78*'1 Der Fonds'!$B$19/12+$A$78*'1 Der Fonds'!$B$20/12-'1 Der Fonds'!$B$6*'1 Der Fonds'!$B$21/12-($B$78+$A$78-'1 Der Fonds'!$B$6)*'1 Der Fonds'!$B$22/12-$B$78*'1 Der Fonds'!$B$23/12</f>
        <v>59.7810833333333</v>
      </c>
      <c r="CM78" s="26" t="n">
        <f aca="false">($B$78+CL78-'1 Der Fonds'!$B$6)/'1 Der Fonds'!$B$8</f>
        <v>10.0204722222222</v>
      </c>
      <c r="CN78" s="26" t="n">
        <f aca="false">CL78+0-'2 Der Rueckgabebestand'!$C$5*CM78</f>
        <v>55.7728944444444</v>
      </c>
      <c r="CO78" s="26" t="n">
        <f aca="false">'1 Der Fonds'!$B$8+0/CM78-'2 Der Rueckgabebestand'!$C$5</f>
        <v>86.6</v>
      </c>
      <c r="CP78" s="26" t="n">
        <f aca="false">CN78/($B$78+CN78-'1 Der Fonds'!$B$6)</f>
        <v>0.064271302781531</v>
      </c>
      <c r="CQ78" s="26" t="n">
        <f aca="false">CN78+$B$78*'1 Der Fonds'!$B$19/12+CN78*'1 Der Fonds'!$B$20/12-'1 Der Fonds'!$B$6*'1 Der Fonds'!$B$21/12-($B$78+CN78-'1 Der Fonds'!$B$6)*'1 Der Fonds'!$B$22/12-$B$78*'1 Der Fonds'!$B$23/12</f>
        <v>57.551843468287</v>
      </c>
      <c r="CR78" s="26" t="n">
        <f aca="false">($B$78+CQ78-'1 Der Fonds'!$B$6)/CO78</f>
        <v>10.0410143587562</v>
      </c>
      <c r="CS78" s="26" t="n">
        <f aca="false">CQ78+0-'2 Der Rueckgabebestand'!$C$6*CR78</f>
        <v>52.5313362889089</v>
      </c>
      <c r="CT78" s="26" t="n">
        <f aca="false">CO78+0/CR78-'2 Der Rueckgabebestand'!$C$6</f>
        <v>86.1</v>
      </c>
      <c r="CU78" s="26" t="n">
        <f aca="false">CS78/($B$78+CS78-'1 Der Fonds'!$B$6)</f>
        <v>0.0607627902932995</v>
      </c>
      <c r="CV78" s="26" t="n">
        <f aca="false">CS78+$B$78*'1 Der Fonds'!$B$19/12+CS78*'1 Der Fonds'!$B$20/12-'1 Der Fonds'!$B$6*'1 Der Fonds'!$B$21/12-($B$78+CS78-'1 Der Fonds'!$B$6)*'1 Der Fonds'!$B$22/12-$B$78*'1 Der Fonds'!$B$23/12</f>
        <v>54.3071788195191</v>
      </c>
      <c r="CW78" s="26" t="n">
        <f aca="false">($B$78+CV78-'1 Der Fonds'!$B$6)/CT78</f>
        <v>10.0616397075438</v>
      </c>
      <c r="CX78" s="26" t="n">
        <f aca="false">CV78+0-'2 Der Rueckgabebestand'!$C$7*CW78</f>
        <v>32.1715714629228</v>
      </c>
      <c r="CY78" s="26" t="n">
        <f aca="false">CT78+0/CW78-'2 Der Rueckgabebestand'!$C$7</f>
        <v>83.9</v>
      </c>
      <c r="CZ78" s="26" t="n">
        <f aca="false">CX78/($B$78+CX78-'1 Der Fonds'!$B$6)</f>
        <v>0.0381102284778087</v>
      </c>
      <c r="DA78" s="26" t="n">
        <f aca="false">CX78+$B$78*'1 Der Fonds'!$B$19/12+CX78*'1 Der Fonds'!$B$20/12-'1 Der Fonds'!$B$6*'1 Der Fonds'!$B$21/12-($B$78+CX78-'1 Der Fonds'!$B$6)*'1 Der Fonds'!$B$22/12-$B$78*'1 Der Fonds'!$B$23/12</f>
        <v>33.9279025522415</v>
      </c>
      <c r="DB78" s="26" t="n">
        <f aca="false">($B$78+DA78-'1 Der Fonds'!$B$6)/CY78</f>
        <v>10.0825733319695</v>
      </c>
      <c r="DC78" s="26" t="n">
        <f aca="false">DA78+0-'2 Der Rueckgabebestand'!$C$8*DB78</f>
        <v>2.67192522313599</v>
      </c>
      <c r="DD78" s="26" t="n">
        <f aca="false">CY78+0/DB78-'2 Der Rueckgabebestand'!$C$8</f>
        <v>80.8</v>
      </c>
      <c r="DE78" s="26" t="n">
        <f aca="false">DC78/($B$78+DC78-'1 Der Fonds'!$B$6)</f>
        <v>0.0032797561084533</v>
      </c>
      <c r="DF78" s="26" t="n">
        <f aca="false">DC78+$B$78*'1 Der Fonds'!$B$19/12+DC78*'1 Der Fonds'!$B$20/12-'1 Der Fonds'!$B$6*'1 Der Fonds'!$B$21/12-($B$78+DC78-'1 Der Fonds'!$B$6)*'1 Der Fonds'!$B$22/12-$B$78*'1 Der Fonds'!$B$23/12</f>
        <v>4.39998581814149</v>
      </c>
      <c r="DG78" s="26" t="n">
        <f aca="false">($B$78+DF78-'1 Der Fonds'!$B$6)/DD78</f>
        <v>10.1039602205216</v>
      </c>
      <c r="DH78" s="26" t="n">
        <f aca="false">DF78+0-'2 Der Rueckgabebestand'!$C$9*DG78</f>
        <v>-21.8703107552145</v>
      </c>
      <c r="DI78" s="26" t="n">
        <f aca="false">DD78+0/DG78-'2 Der Rueckgabebestand'!$C$9</f>
        <v>78.2</v>
      </c>
      <c r="DJ78" s="26" t="n">
        <f aca="false">DH78/($B$78+DH78-'1 Der Fonds'!$B$6)</f>
        <v>-0.0276793937158828</v>
      </c>
      <c r="DK78" s="26" t="n">
        <f aca="false">DH78+$B$78*'1 Der Fonds'!$B$19/12+DH78*'1 Der Fonds'!$B$20/12-'1 Der Fonds'!$B$6*'1 Der Fonds'!$B$21/12-($B$78+DH78-'1 Der Fonds'!$B$6)*'1 Der Fonds'!$B$22/12-$B$78*'1 Der Fonds'!$B$23/12</f>
        <v>-20.1657698030216</v>
      </c>
      <c r="DL78" s="26" t="n">
        <f aca="false">($B$78+DK78-'1 Der Fonds'!$B$6)/DI78</f>
        <v>10.1257574193987</v>
      </c>
      <c r="DM78" s="26" t="n">
        <f aca="false">DK78+0-'2 Der Rueckgabebestand'!$C$10*DL78</f>
        <v>-34.3418301901798</v>
      </c>
      <c r="DN78" s="26" t="n">
        <f aca="false">DI78+0/DL78-'2 Der Rueckgabebestand'!$C$10</f>
        <v>76.8</v>
      </c>
      <c r="DO78" s="26" t="n">
        <f aca="false">DM78/($B$78+DM78-'1 Der Fonds'!$B$6)</f>
        <v>-0.0441605727598519</v>
      </c>
      <c r="DP78" s="26" t="n">
        <f aca="false">DM78+$B$78*'1 Der Fonds'!$B$19/12+DM78*'1 Der Fonds'!$B$20/12-'1 Der Fonds'!$B$6*'1 Der Fonds'!$B$21/12-($B$78+DM78-'1 Der Fonds'!$B$6)*'1 Der Fonds'!$B$22/12-$B$78*'1 Der Fonds'!$B$23/12</f>
        <v>-32.6492411107787</v>
      </c>
      <c r="DQ78" s="26" t="n">
        <f aca="false">($B$78+DP78-'1 Der Fonds'!$B$6)/DN78</f>
        <v>10.1477963397034</v>
      </c>
      <c r="DR78" s="26" t="n">
        <f aca="false">DP78+0-'2 Der Rueckgabebestand'!$C$11*DQ78</f>
        <v>-38.7379189146008</v>
      </c>
      <c r="DS78" s="26" t="n">
        <f aca="false">DN78+0/DQ78-'2 Der Rueckgabebestand'!$C$11</f>
        <v>76.2</v>
      </c>
      <c r="DT78" s="26" t="n">
        <f aca="false">DR78/($B$78+DR78-'1 Der Fonds'!$B$6)</f>
        <v>-0.0500967522682941</v>
      </c>
      <c r="DU78" s="26" t="n">
        <f aca="false">DR78+$B$78*'1 Der Fonds'!$B$19/12+DR78*'1 Der Fonds'!$B$20/12-'1 Der Fonds'!$B$6*'1 Der Fonds'!$B$21/12-($B$78+DR78-'1 Der Fonds'!$B$6)*'1 Der Fonds'!$B$22/12-$B$78*'1 Der Fonds'!$B$23/12</f>
        <v>-37.0495427535606</v>
      </c>
      <c r="DV78" s="26" t="n">
        <f aca="false">($B$78+DU78-'1 Der Fonds'!$B$6)/DS78</f>
        <v>10.1699535071711</v>
      </c>
      <c r="DW78" s="26" t="n">
        <f aca="false">DU78+0-'2 Der Rueckgabebestand'!$C$12*DV78</f>
        <v>-42.1345195071461</v>
      </c>
      <c r="DX78" s="26" t="n">
        <f aca="false">DS78+0/DV78-'2 Der Rueckgabebestand'!$C$12</f>
        <v>75.7</v>
      </c>
      <c r="DY78" s="26" t="n">
        <f aca="false">DW78/($B$78+DW78-'1 Der Fonds'!$B$6)</f>
        <v>-0.0547297165216089</v>
      </c>
      <c r="DZ78" s="26" t="n">
        <f aca="false">DW78+$B$78*'1 Der Fonds'!$B$19/12+DW78*'1 Der Fonds'!$B$20/12-'1 Der Fonds'!$B$6*'1 Der Fonds'!$B$21/12-($B$78+DW78-'1 Der Fonds'!$B$6)*'1 Der Fonds'!$B$22/12-$B$78*'1 Der Fonds'!$B$23/12</f>
        <v>-40.4493984216738</v>
      </c>
      <c r="EA78" s="26" t="n">
        <f aca="false">($B$78+DZ78-'1 Der Fonds'!$B$6)/DX78</f>
        <v>10.1922140234918</v>
      </c>
      <c r="EB78" s="26" t="n">
        <f aca="false">DZ78+0-'2 Der Rueckgabebestand'!$C$13*EA78</f>
        <v>-45.0358947322451</v>
      </c>
      <c r="EC78" s="26" t="n">
        <f aca="false">DX78+0/EA78-'2 Der Rueckgabebestand'!$C$13</f>
        <v>75.25</v>
      </c>
      <c r="ED78" s="26" t="n">
        <f aca="false">EB78/($B$78+EB78-'1 Der Fonds'!$B$6)</f>
        <v>-0.0587196902996166</v>
      </c>
      <c r="EE78" s="26" t="n">
        <f aca="false">EB78+$B$78*'1 Der Fonds'!$B$19/12+EB78*'1 Der Fonds'!$B$20/12-'1 Der Fonds'!$B$6*'1 Der Fonds'!$B$21/12-($B$78+EB78-'1 Der Fonds'!$B$6)*'1 Der Fonds'!$B$22/12-$B$78*'1 Der Fonds'!$B$23/12</f>
        <v>-43.3535541313635</v>
      </c>
      <c r="EF78" s="26" t="n">
        <f aca="false">($B$78+EE78-'1 Der Fonds'!$B$6)/EC78</f>
        <v>10.2145707092178</v>
      </c>
      <c r="EG78" s="26" t="n">
        <f aca="false">EE78+0-'2 Der Rueckgabebestand'!$C$14*EF78</f>
        <v>-47.4393824150506</v>
      </c>
      <c r="EH78" s="26" t="n">
        <f aca="false">EC78+0/EF78-'2 Der Rueckgabebestand'!$C$14</f>
        <v>74.85</v>
      </c>
      <c r="EI78" s="26" t="n">
        <f aca="false">EG78/($B$78+EG78-'1 Der Fonds'!$B$6)</f>
        <v>-0.0620479021858325</v>
      </c>
      <c r="EJ78" s="26" t="n">
        <f aca="false">EG78+$B$78*'1 Der Fonds'!$B$19/12+EG78*'1 Der Fonds'!$B$20/12-'1 Der Fonds'!$B$6*'1 Der Fonds'!$B$21/12-($B$78+EG78-'1 Der Fonds'!$B$6)*'1 Der Fonds'!$B$22/12-$B$78*'1 Der Fonds'!$B$23/12</f>
        <v>-45.7593451565317</v>
      </c>
      <c r="EK78" s="26" t="n">
        <f aca="false">($B$78+EJ78-'1 Der Fonds'!$B$6)/EH78</f>
        <v>10.2370160967731</v>
      </c>
      <c r="EL78" s="26" t="n">
        <f aca="false">EJ78+0-'2 Der Rueckgabebestand'!$C$15*EK78</f>
        <v>-49.854151595241</v>
      </c>
      <c r="EM78" s="26" t="n">
        <f aca="false">EH78+0/EK78-'2 Der Rueckgabebestand'!$C$15</f>
        <v>74.45</v>
      </c>
      <c r="EN78" s="26" t="n">
        <f aca="false">EL78/($B$78+EL78-'1 Der Fonds'!$B$6)</f>
        <v>-0.0654128756321251</v>
      </c>
      <c r="EO78" s="26" t="n">
        <f aca="false">EL78+$B$78*'1 Der Fonds'!$B$19/12+EL78*'1 Der Fonds'!$B$20/12-'1 Der Fonds'!$B$6*'1 Der Fonds'!$B$21/12-($B$78+EL78-'1 Der Fonds'!$B$6)*'1 Der Fonds'!$B$22/12-$B$78*'1 Der Fonds'!$B$23/12</f>
        <v>-48.1764284905198</v>
      </c>
      <c r="EP78" s="26" t="n">
        <f aca="false">($B$78+EO78-'1 Der Fonds'!$B$6)/EM78</f>
        <v>10.259550994083</v>
      </c>
      <c r="EQ78" s="26" t="n">
        <f aca="false">EO78+0-'2 Der Rueckgabebestand'!$C$16*EP78</f>
        <v>-53.3062039875613</v>
      </c>
      <c r="ER78" s="26" t="n">
        <f aca="false">EM78+0/EP78-'2 Der Rueckgabebestand'!$C$16</f>
        <v>73.95</v>
      </c>
      <c r="ES78" s="26" t="n">
        <f aca="false">EQ78/($B$78+EQ78-'1 Der Fonds'!$B$6)</f>
        <v>-0.0702604980661886</v>
      </c>
      <c r="ET78" s="14" t="n">
        <f aca="false">IF(C78=1,$A$78,1000000)</f>
        <v>58</v>
      </c>
      <c r="EU78" s="14" t="n">
        <f aca="false">IF(D78=1,$A$78,1000000)</f>
        <v>58</v>
      </c>
      <c r="EV78" s="26" t="n">
        <f aca="false">IF(E78=1,$A$78,1000000)</f>
        <v>1000000</v>
      </c>
      <c r="EW78" s="26" t="n">
        <f aca="false">IF(F78=1,$A$78,1000000)</f>
        <v>1000000</v>
      </c>
      <c r="EX78" s="26" t="n">
        <f aca="false">IF(G78=1,$A$78,1000000)</f>
        <v>1000000</v>
      </c>
      <c r="EY78" s="26" t="n">
        <f aca="false">IF(H78=1,$A$78,1000000)</f>
        <v>1000000</v>
      </c>
      <c r="EZ78" s="26" t="n">
        <f aca="false">IF(I78=1,$A$78,1000000)</f>
        <v>1000000</v>
      </c>
      <c r="FA78" s="26" t="n">
        <f aca="false">IF(J78=1,$A$78,1000000)</f>
        <v>1000000</v>
      </c>
      <c r="FB78" s="26" t="n">
        <f aca="false">IF(K78=1,$A$78,1000000)</f>
        <v>1000000</v>
      </c>
      <c r="FC78" s="26" t="n">
        <f aca="false">IF(L78=1,$A$78,1000000)</f>
        <v>1000000</v>
      </c>
      <c r="FD78" s="26" t="n">
        <f aca="false">IF(M78=1,$A$78,1000000)</f>
        <v>1000000</v>
      </c>
      <c r="FE78" s="26" t="n">
        <f aca="false">IF(N78=1,$A$78,1000000)</f>
        <v>1000000</v>
      </c>
      <c r="FF78" s="14" t="n">
        <f aca="false">IF(O78=1,$A$78,1000000)</f>
        <v>58</v>
      </c>
      <c r="FG78" s="14" t="n">
        <f aca="false">IF(P78=1,$A$78,1000000)</f>
        <v>58</v>
      </c>
      <c r="FH78" s="26" t="n">
        <f aca="false">IF(Q78=1,$A$78,1000000)</f>
        <v>1000000</v>
      </c>
      <c r="FI78" s="26" t="n">
        <f aca="false">IF(R78=1,$A$78,1000000)</f>
        <v>1000000</v>
      </c>
      <c r="FJ78" s="26" t="n">
        <f aca="false">IF(S78=1,$A$78,1000000)</f>
        <v>1000000</v>
      </c>
      <c r="FK78" s="26" t="n">
        <f aca="false">IF(T78=1,$A$78,1000000)</f>
        <v>1000000</v>
      </c>
      <c r="FL78" s="26" t="n">
        <f aca="false">IF(U78=1,$A$78,1000000)</f>
        <v>1000000</v>
      </c>
      <c r="FM78" s="26" t="n">
        <f aca="false">IF(V78=1,$A$78,1000000)</f>
        <v>1000000</v>
      </c>
      <c r="FN78" s="26" t="n">
        <f aca="false">IF(W78=1,$A$78,1000000)</f>
        <v>1000000</v>
      </c>
      <c r="FO78" s="26" t="n">
        <f aca="false">IF(X78=1,$A$78,1000000)</f>
        <v>1000000</v>
      </c>
      <c r="FP78" s="26" t="n">
        <f aca="false">IF(Y78=1,$A$78,1000000)</f>
        <v>1000000</v>
      </c>
      <c r="FQ78" s="26" t="n">
        <f aca="false">IF(Z78=1,$A$78,1000000)</f>
        <v>1000000</v>
      </c>
    </row>
    <row r="79" customFormat="false" ht="15" hidden="false" customHeight="false" outlineLevel="0" collapsed="false">
      <c r="A79" s="14" t="n">
        <f aca="false">A78+$B$38</f>
        <v>58.5</v>
      </c>
      <c r="B79" s="14" t="n">
        <f aca="false">'1 Der Fonds'!$B$36-A79</f>
        <v>1061.5</v>
      </c>
      <c r="C79" s="26" t="n">
        <f aca="false">IF(AH79&gt;='1 Der Fonds'!$B$12,1,0)</f>
        <v>1</v>
      </c>
      <c r="D79" s="26" t="n">
        <f aca="false">IF(AND(C79=1,AM79&gt;='1 Der Fonds'!$B$12),1,0)</f>
        <v>1</v>
      </c>
      <c r="E79" s="26" t="n">
        <f aca="false">IF(AND(D79=1,AR79&gt;='1 Der Fonds'!$B$12),1,0)</f>
        <v>0</v>
      </c>
      <c r="F79" s="26" t="n">
        <f aca="false">IF(AND(E79=1,AW79&gt;='1 Der Fonds'!$B$12),1,0)</f>
        <v>0</v>
      </c>
      <c r="G79" s="26" t="n">
        <f aca="false">IF(AND(F79=1,BB79&gt;='1 Der Fonds'!$B$12),1,0)</f>
        <v>0</v>
      </c>
      <c r="H79" s="26" t="n">
        <f aca="false">IF(AND(G79=1,BG79&gt;='1 Der Fonds'!$B$12),1,0)</f>
        <v>0</v>
      </c>
      <c r="I79" s="26" t="n">
        <f aca="false">IF(AND(H79=1,BL79&gt;='1 Der Fonds'!$B$12),1,0)</f>
        <v>0</v>
      </c>
      <c r="J79" s="26" t="n">
        <f aca="false">IF(AND(I79=1,BQ79&gt;='1 Der Fonds'!$B$12),1,0)</f>
        <v>0</v>
      </c>
      <c r="K79" s="26" t="n">
        <f aca="false">IF(AND(J79=1,BV79&gt;='1 Der Fonds'!$B$12),1,0)</f>
        <v>0</v>
      </c>
      <c r="L79" s="26" t="n">
        <f aca="false">IF(AND(K79=1,CA79&gt;='1 Der Fonds'!$B$12),1,0)</f>
        <v>0</v>
      </c>
      <c r="M79" s="26" t="n">
        <f aca="false">IF(AND(L79=1,CF79&gt;='1 Der Fonds'!$B$12),1,0)</f>
        <v>0</v>
      </c>
      <c r="N79" s="26" t="n">
        <f aca="false">IF(AND(M79=1,CK79&gt;='1 Der Fonds'!$B$12),1,0)</f>
        <v>0</v>
      </c>
      <c r="O79" s="26" t="n">
        <f aca="false">IF(CP79&gt;='1 Der Fonds'!$B$12,1,0)</f>
        <v>1</v>
      </c>
      <c r="P79" s="26" t="n">
        <f aca="false">IF(AND(O79=1,CU79&gt;='1 Der Fonds'!$B$12),1,0)</f>
        <v>1</v>
      </c>
      <c r="Q79" s="26" t="n">
        <f aca="false">IF(AND(P79=1,CZ79&gt;='1 Der Fonds'!$B$12),1,0)</f>
        <v>0</v>
      </c>
      <c r="R79" s="26" t="n">
        <f aca="false">IF(AND(Q79=1,DE79&gt;='1 Der Fonds'!$B$12),1,0)</f>
        <v>0</v>
      </c>
      <c r="S79" s="26" t="n">
        <f aca="false">IF(AND(R79=1,DJ79&gt;='1 Der Fonds'!$B$12),1,0)</f>
        <v>0</v>
      </c>
      <c r="T79" s="26" t="n">
        <f aca="false">IF(AND(S79=1,DO79&gt;='1 Der Fonds'!$B$12),1,0)</f>
        <v>0</v>
      </c>
      <c r="U79" s="26" t="n">
        <f aca="false">IF(AND(T79=1,DT79&gt;='1 Der Fonds'!$B$12),1,0)</f>
        <v>0</v>
      </c>
      <c r="V79" s="26" t="n">
        <f aca="false">IF(AND(U79=1,DY79&gt;='1 Der Fonds'!$B$12),1,0)</f>
        <v>0</v>
      </c>
      <c r="W79" s="26" t="n">
        <f aca="false">IF(AND(V79=1,ED79&gt;='1 Der Fonds'!$B$12),1,0)</f>
        <v>0</v>
      </c>
      <c r="X79" s="26" t="n">
        <f aca="false">IF(AND(W79=1,EI79&gt;='1 Der Fonds'!$B$12),1,0)</f>
        <v>0</v>
      </c>
      <c r="Y79" s="26" t="n">
        <f aca="false">IF(AND(X79=1,EN79&gt;='1 Der Fonds'!$B$12),1,0)</f>
        <v>0</v>
      </c>
      <c r="Z79" s="26" t="n">
        <f aca="false">IF(AND(Y79=1,ES79&gt;='1 Der Fonds'!$B$12),1,0)</f>
        <v>0</v>
      </c>
      <c r="AD79" s="26" t="n">
        <f aca="false">$A$79+$B$79*'1 Der Fonds'!$B$19/12+$A$79*'1 Der Fonds'!$B$20/12-'1 Der Fonds'!$B$6*'1 Der Fonds'!$B$21/12-($B$79+$A$79-'1 Der Fonds'!$B$6)*'1 Der Fonds'!$B$22/12-$B$79*'1 Der Fonds'!$B$23/12</f>
        <v>60.2805</v>
      </c>
      <c r="AE79" s="26" t="n">
        <f aca="false">($B$79+AD79-'1 Der Fonds'!$B$6)/'1 Der Fonds'!$B$8</f>
        <v>10.0204655172414</v>
      </c>
      <c r="AF79" s="26" t="n">
        <f aca="false">AD79+'1 Der Fonds'!$B$26-'2 Der Rueckgabebestand'!$C$5*AE79</f>
        <v>59.2723137931034</v>
      </c>
      <c r="AG79" s="26" t="n">
        <f aca="false">'1 Der Fonds'!$B$8+'1 Der Fonds'!$B$26/AE79-'2 Der Rueckgabebestand'!$C$5</f>
        <v>86.8993872884287</v>
      </c>
      <c r="AH79" s="26" t="n">
        <f aca="false">AF79/($B$79+AF79-'1 Der Fonds'!$B$6)</f>
        <v>0.0680686705976123</v>
      </c>
      <c r="AI79" s="26" t="n">
        <f aca="false">AF79+$B$79*'1 Der Fonds'!$B$19/12+AF79*'1 Der Fonds'!$B$20/12-'1 Der Fonds'!$B$6*'1 Der Fonds'!$B$21/12-($B$79+AF79-'1 Der Fonds'!$B$6)*'1 Der Fonds'!$B$22/12-$B$79*'1 Der Fonds'!$B$23/12</f>
        <v>61.0535539271552</v>
      </c>
      <c r="AJ79" s="26" t="n">
        <f aca="false">($B$79+AI79-'1 Der Fonds'!$B$6)/AG79</f>
        <v>10.0409632467379</v>
      </c>
      <c r="AK79" s="26" t="n">
        <f aca="false">AI79+'1 Der Fonds'!$B$26-'2 Der Rueckgabebestand'!$C$6*AJ79</f>
        <v>59.0330723037862</v>
      </c>
      <c r="AL79" s="26" t="n">
        <f aca="false">AG79+'1 Der Fonds'!$B$26/AJ79-'2 Der Rueckgabebestand'!$C$6</f>
        <v>86.6981634044527</v>
      </c>
      <c r="AM79" s="26" t="n">
        <f aca="false">AK79/($B$79+AK79-'1 Der Fonds'!$B$6)</f>
        <v>0.06781255552711</v>
      </c>
      <c r="AN79" s="26" t="n">
        <f aca="false">AK79+$B$79*'1 Der Fonds'!$B$19/12+AK79*'1 Der Fonds'!$B$20/12-'1 Der Fonds'!$B$6*'1 Der Fonds'!$B$21/12-($B$79+AK79-'1 Der Fonds'!$B$6)*'1 Der Fonds'!$B$22/12-$B$79*'1 Der Fonds'!$B$23/12</f>
        <v>60.814083164744</v>
      </c>
      <c r="AO79" s="26" t="n">
        <f aca="false">($B$79+AN79-'1 Der Fonds'!$B$6)/AL79</f>
        <v>10.0615059063632</v>
      </c>
      <c r="AP79" s="26" t="n">
        <f aca="false">AN79+'1 Der Fonds'!$B$26-'2 Der Rueckgabebestand'!$C$7*AO79</f>
        <v>41.6787701707449</v>
      </c>
      <c r="AQ79" s="26" t="n">
        <f aca="false">AL79+'1 Der Fonds'!$B$26/AO79-'2 Der Rueckgabebestand'!$C$7</f>
        <v>84.7963295068154</v>
      </c>
      <c r="AR79" s="26" t="n">
        <f aca="false">AP79/($B$79+AP79-'1 Der Fonds'!$B$6)</f>
        <v>0.0488511571407289</v>
      </c>
      <c r="AS79" s="26" t="n">
        <f aca="false">AP79+$B$79*'1 Der Fonds'!$B$19/12+AP79*'1 Der Fonds'!$B$20/12-'1 Der Fonds'!$B$6*'1 Der Fonds'!$B$21/12-($B$79+AP79-'1 Der Fonds'!$B$6)*'1 Der Fonds'!$B$22/12-$B$79*'1 Der Fonds'!$B$23/12</f>
        <v>43.4431498254919</v>
      </c>
      <c r="AT79" s="26" t="n">
        <f aca="false">($B$79+AS79-'1 Der Fonds'!$B$6)/AQ79</f>
        <v>10.0823131708405</v>
      </c>
      <c r="AU79" s="26" t="n">
        <f aca="false">AS79+'1 Der Fonds'!$B$26-'2 Der Rueckgabebestand'!$C$8*AT79</f>
        <v>15.1879789958865</v>
      </c>
      <c r="AV79" s="26" t="n">
        <f aca="false">AQ79+'1 Der Fonds'!$B$26/AT79-'2 Der Rueckgabebestand'!$C$8</f>
        <v>81.9938802721176</v>
      </c>
      <c r="AW79" s="26" t="n">
        <f aca="false">AU79/($B$79+AU79-'1 Der Fonds'!$B$6)</f>
        <v>0.0183720815855265</v>
      </c>
      <c r="AX79" s="26" t="n">
        <f aca="false">AU79+$B$79*'1 Der Fonds'!$B$19/12+AU79*'1 Der Fonds'!$B$20/12-'1 Der Fonds'!$B$6*'1 Der Fonds'!$B$21/12-($B$79+AU79-'1 Der Fonds'!$B$6)*'1 Der Fonds'!$B$22/12-$B$79*'1 Der Fonds'!$B$23/12</f>
        <v>16.9269716424242</v>
      </c>
      <c r="AY79" s="26" t="n">
        <f aca="false">($B$79+AX79-'1 Der Fonds'!$B$6)/AV79</f>
        <v>10.1035219810683</v>
      </c>
      <c r="AZ79" s="26" t="n">
        <f aca="false">AX79+'1 Der Fonds'!$B$26-'2 Der Rueckgabebestand'!$C$9*AY79</f>
        <v>-6.34218550835346</v>
      </c>
      <c r="BA79" s="26" t="n">
        <f aca="false">AV79+'1 Der Fonds'!$B$26/AY79-'2 Der Rueckgabebestand'!$C$9</f>
        <v>79.6908064336701</v>
      </c>
      <c r="BB79" s="26" t="n">
        <f aca="false">AZ79/($B$79+AZ79-'1 Der Fonds'!$B$6)</f>
        <v>-0.00787694709559235</v>
      </c>
      <c r="BC79" s="26" t="n">
        <f aca="false">AZ79+$B$79*'1 Der Fonds'!$B$19/12+AZ79*'1 Der Fonds'!$B$20/12-'1 Der Fonds'!$B$6*'1 Der Fonds'!$B$21/12-($B$79+AZ79-'1 Der Fonds'!$B$6)*'1 Der Fonds'!$B$22/12-$B$79*'1 Der Fonds'!$B$23/12</f>
        <v>-4.6238259361323</v>
      </c>
      <c r="BD79" s="26" t="n">
        <f aca="false">($B$79+BC79-'1 Der Fonds'!$B$6)/BA79</f>
        <v>10.1250848143376</v>
      </c>
      <c r="BE79" s="26" t="n">
        <f aca="false">BC79+'1 Der Fonds'!$B$26-'2 Der Rueckgabebestand'!$C$10*BD79</f>
        <v>-15.7989446762049</v>
      </c>
      <c r="BF79" s="26" t="n">
        <f aca="false">BA79+'1 Der Fonds'!$B$26/BD79-'2 Der Rueckgabebestand'!$C$10</f>
        <v>78.5871002479947</v>
      </c>
      <c r="BG79" s="26" t="n">
        <f aca="false">BE79/($B$79+BE79-'1 Der Fonds'!$B$6)</f>
        <v>-0.0198553773059605</v>
      </c>
      <c r="BH79" s="26" t="n">
        <f aca="false">BE79+$B$79*'1 Der Fonds'!$B$19/12+BE79*'1 Der Fonds'!$B$20/12-'1 Der Fonds'!$B$6*'1 Der Fonds'!$B$21/12-($B$79+BE79-'1 Der Fonds'!$B$6)*'1 Der Fonds'!$B$22/12-$B$79*'1 Der Fonds'!$B$23/12</f>
        <v>-14.0896478315196</v>
      </c>
      <c r="BI79" s="26" t="n">
        <f aca="false">($B$79+BH79-'1 Der Fonds'!$B$6)/BF79</f>
        <v>10.1468351631772</v>
      </c>
      <c r="BJ79" s="26" t="n">
        <f aca="false">BH79+'1 Der Fonds'!$B$26-'2 Der Rueckgabebestand'!$C$11*BI79</f>
        <v>-17.1777489294259</v>
      </c>
      <c r="BK79" s="26" t="n">
        <f aca="false">BF79+'1 Der Fonds'!$B$26/BI79-'2 Der Rueckgabebestand'!$C$11</f>
        <v>78.282758938784</v>
      </c>
      <c r="BL79" s="26" t="n">
        <f aca="false">BJ79/($B$79+BJ79-'1 Der Fonds'!$B$6)</f>
        <v>-0.0216256675502594</v>
      </c>
      <c r="BM79" s="26" t="n">
        <f aca="false">BJ79+$B$79*'1 Der Fonds'!$B$19/12+BJ79*'1 Der Fonds'!$B$20/12-'1 Der Fonds'!$B$6*'1 Der Fonds'!$B$21/12-($B$79+BJ79-'1 Der Fonds'!$B$6)*'1 Der Fonds'!$B$22/12-$B$79*'1 Der Fonds'!$B$23/12</f>
        <v>-15.4697734388166</v>
      </c>
      <c r="BN79" s="26" t="n">
        <f aca="false">($B$79+BM79-'1 Der Fonds'!$B$6)/BK79</f>
        <v>10.1686531919968</v>
      </c>
      <c r="BO79" s="26" t="n">
        <f aca="false">BM79+'1 Der Fonds'!$B$26-'2 Der Rueckgabebestand'!$C$12*BN79</f>
        <v>-17.554100034815</v>
      </c>
      <c r="BP79" s="26" t="n">
        <f aca="false">BK79+'1 Der Fonds'!$B$26/BN79-'2 Der Rueckgabebestand'!$C$12</f>
        <v>78.0777832594444</v>
      </c>
      <c r="BQ79" s="26" t="n">
        <f aca="false">BO79/($B$79+BO79-'1 Der Fonds'!$B$6)</f>
        <v>-0.0221099448156162</v>
      </c>
      <c r="BR79" s="26" t="n">
        <f aca="false">BO79+$B$79*'1 Der Fonds'!$B$19/12+BO79*'1 Der Fonds'!$B$20/12-'1 Der Fonds'!$B$6*'1 Der Fonds'!$B$21/12-($B$79+BO79-'1 Der Fonds'!$B$6)*'1 Der Fonds'!$B$22/12-$B$79*'1 Der Fonds'!$B$23/12</f>
        <v>-15.846485214015</v>
      </c>
      <c r="BS79" s="26" t="n">
        <f aca="false">($B$79+BR79-'1 Der Fonds'!$B$6)/BP79</f>
        <v>10.1905238797842</v>
      </c>
      <c r="BT79" s="26" t="n">
        <f aca="false">BR79+'1 Der Fonds'!$B$26-'2 Der Rueckgabebestand'!$C$13*BS79</f>
        <v>-17.4322209599179</v>
      </c>
      <c r="BU79" s="26" t="n">
        <f aca="false">BP79+'1 Der Fonds'!$B$26/BS79-'2 Der Rueckgabebestand'!$C$13</f>
        <v>77.9221744051196</v>
      </c>
      <c r="BV79" s="26" t="n">
        <f aca="false">BT79/($B$79+BT79-'1 Der Fonds'!$B$6)</f>
        <v>-0.0219530642346313</v>
      </c>
      <c r="BW79" s="26" t="n">
        <f aca="false">BT79+$B$79*'1 Der Fonds'!$B$19/12+BT79*'1 Der Fonds'!$B$20/12-'1 Der Fonds'!$B$6*'1 Der Fonds'!$B$21/12-($B$79+BT79-'1 Der Fonds'!$B$6)*'1 Der Fonds'!$B$22/12-$B$79*'1 Der Fonds'!$B$23/12</f>
        <v>-15.7244893383378</v>
      </c>
      <c r="BX79" s="26" t="n">
        <f aca="false">($B$79+BW79-'1 Der Fonds'!$B$6)/BU79</f>
        <v>10.2124397417916</v>
      </c>
      <c r="BY79" s="26" t="n">
        <f aca="false">BW79+'1 Der Fonds'!$B$26-'2 Der Rueckgabebestand'!$C$14*BX79</f>
        <v>-16.8094652350545</v>
      </c>
      <c r="BZ79" s="26" t="n">
        <f aca="false">BU79+'1 Der Fonds'!$B$26/BX79-'2 Der Rueckgabebestand'!$C$14</f>
        <v>77.815933788367</v>
      </c>
      <c r="CA79" s="26" t="n">
        <f aca="false">BY79/($B$79+BY79-'1 Der Fonds'!$B$6)</f>
        <v>-0.0211522152330988</v>
      </c>
      <c r="CB79" s="26" t="n">
        <f aca="false">BY79+$B$79*'1 Der Fonds'!$B$19/12+BY79*'1 Der Fonds'!$B$20/12-'1 Der Fonds'!$B$6*'1 Der Fonds'!$B$21/12-($B$79+BY79-'1 Der Fonds'!$B$6)*'1 Der Fonds'!$B$22/12-$B$79*'1 Der Fonds'!$B$23/12</f>
        <v>-15.1011368059048</v>
      </c>
      <c r="CC79" s="26" t="n">
        <f aca="false">($B$79+CB79-'1 Der Fonds'!$B$6)/BZ79</f>
        <v>10.234393194587</v>
      </c>
      <c r="CD79" s="26" t="n">
        <f aca="false">CB79+'1 Der Fonds'!$B$26-'2 Der Rueckgabebestand'!$C$15*CC79</f>
        <v>-16.1948940837396</v>
      </c>
      <c r="CE79" s="26" t="n">
        <f aca="false">BZ79+'1 Der Fonds'!$B$26/CC79-'2 Der Rueckgabebestand'!$C$15</f>
        <v>77.7090630382366</v>
      </c>
      <c r="CF79" s="26" t="n">
        <f aca="false">CD79/($B$79+CD79-'1 Der Fonds'!$B$6)</f>
        <v>-0.0203631209749139</v>
      </c>
      <c r="CG79" s="26" t="n">
        <f aca="false">CD79+$B$79*'1 Der Fonds'!$B$19/12+CD79*'1 Der Fonds'!$B$20/12-'1 Der Fonds'!$B$6*'1 Der Fonds'!$B$21/12-($B$79+CD79-'1 Der Fonds'!$B$6)*'1 Der Fonds'!$B$22/12-$B$79*'1 Der Fonds'!$B$23/12</f>
        <v>-14.4859766905698</v>
      </c>
      <c r="CH79" s="26" t="n">
        <f aca="false">($B$79+CG79-'1 Der Fonds'!$B$6)/CE79</f>
        <v>10.2563844183433</v>
      </c>
      <c r="CI79" s="26" t="n">
        <f aca="false">CG79+'1 Der Fonds'!$B$26-'2 Der Rueckgabebestand'!$C$16*CH79</f>
        <v>-16.6141688997415</v>
      </c>
      <c r="CJ79" s="26" t="n">
        <f aca="false">CE79+'1 Der Fonds'!$B$26/CH79-'2 Der Rueckgabebestand'!$C$16</f>
        <v>77.5015637751078</v>
      </c>
      <c r="CK79" s="26" t="n">
        <f aca="false">CI79/($B$79+CI79-'1 Der Fonds'!$B$6)</f>
        <v>-0.0209013272720494</v>
      </c>
      <c r="CL79" s="26" t="n">
        <f aca="false">$A$79+$B$79*'1 Der Fonds'!$B$19/12+$A$79*'1 Der Fonds'!$B$20/12-'1 Der Fonds'!$B$6*'1 Der Fonds'!$B$21/12-($B$79+$A$79-'1 Der Fonds'!$B$6)*'1 Der Fonds'!$B$22/12-$B$79*'1 Der Fonds'!$B$23/12</f>
        <v>60.2805</v>
      </c>
      <c r="CM79" s="26" t="n">
        <f aca="false">($B$79+CL79-'1 Der Fonds'!$B$6)/'1 Der Fonds'!$B$8</f>
        <v>10.0204655172414</v>
      </c>
      <c r="CN79" s="26" t="n">
        <f aca="false">CL79+0-'2 Der Rueckgabebestand'!$C$5*CM79</f>
        <v>56.2723137931034</v>
      </c>
      <c r="CO79" s="26" t="n">
        <f aca="false">'1 Der Fonds'!$B$8+0/CM79-'2 Der Rueckgabebestand'!$C$5</f>
        <v>86.6</v>
      </c>
      <c r="CP79" s="26" t="n">
        <f aca="false">CN79/($B$79+CN79-'1 Der Fonds'!$B$6)</f>
        <v>0.0648468646656086</v>
      </c>
      <c r="CQ79" s="26" t="n">
        <f aca="false">CN79+$B$79*'1 Der Fonds'!$B$19/12+CN79*'1 Der Fonds'!$B$20/12-'1 Der Fonds'!$B$6*'1 Der Fonds'!$B$21/12-($B$79+CN79-'1 Der Fonds'!$B$6)*'1 Der Fonds'!$B$22/12-$B$79*'1 Der Fonds'!$B$23/12</f>
        <v>58.0506789271552</v>
      </c>
      <c r="CR79" s="26" t="n">
        <f aca="false">($B$79+CQ79-'1 Der Fonds'!$B$6)/CO79</f>
        <v>10.041000911399</v>
      </c>
      <c r="CS79" s="26" t="n">
        <f aca="false">CQ79+0-'2 Der Rueckgabebestand'!$C$6*CR79</f>
        <v>53.0301784714556</v>
      </c>
      <c r="CT79" s="26" t="n">
        <f aca="false">CO79+0/CR79-'2 Der Rueckgabebestand'!$C$6</f>
        <v>86.1</v>
      </c>
      <c r="CU79" s="26" t="n">
        <f aca="false">CS79/($B$79+CS79-'1 Der Fonds'!$B$6)</f>
        <v>0.0613398812349343</v>
      </c>
      <c r="CV79" s="26" t="n">
        <f aca="false">CS79+$B$79*'1 Der Fonds'!$B$19/12+CS79*'1 Der Fonds'!$B$20/12-'1 Der Fonds'!$B$6*'1 Der Fonds'!$B$21/12-($B$79+CS79-'1 Der Fonds'!$B$6)*'1 Der Fonds'!$B$22/12-$B$79*'1 Der Fonds'!$B$23/12</f>
        <v>54.8054365591574</v>
      </c>
      <c r="CW79" s="26" t="n">
        <f aca="false">($B$79+CV79-'1 Der Fonds'!$B$6)/CT79</f>
        <v>10.0616194722318</v>
      </c>
      <c r="CX79" s="26" t="n">
        <f aca="false">CV79+0-'2 Der Rueckgabebestand'!$C$7*CW79</f>
        <v>32.6698737202475</v>
      </c>
      <c r="CY79" s="26" t="n">
        <f aca="false">CT79+0/CW79-'2 Der Rueckgabebestand'!$C$7</f>
        <v>83.9</v>
      </c>
      <c r="CZ79" s="26" t="n">
        <f aca="false">CX79/($B$79+CX79-'1 Der Fonds'!$B$6)</f>
        <v>0.0387005918326269</v>
      </c>
      <c r="DA79" s="26" t="n">
        <f aca="false">CX79+$B$79*'1 Der Fonds'!$B$19/12+CX79*'1 Der Fonds'!$B$20/12-'1 Der Fonds'!$B$6*'1 Der Fonds'!$B$21/12-($B$79+CX79-'1 Der Fonds'!$B$6)*'1 Der Fonds'!$B$22/12-$B$79*'1 Der Fonds'!$B$23/12</f>
        <v>34.4256198492294</v>
      </c>
      <c r="DB79" s="26" t="n">
        <f aca="false">($B$79+DA79-'1 Der Fonds'!$B$6)/CY79</f>
        <v>10.0825461245439</v>
      </c>
      <c r="DC79" s="26" t="n">
        <f aca="false">DA79+0-'2 Der Rueckgabebestand'!$C$8*DB79</f>
        <v>3.16972686314344</v>
      </c>
      <c r="DD79" s="26" t="n">
        <f aca="false">CY79+0/DB79-'2 Der Rueckgabebestand'!$C$8</f>
        <v>80.8</v>
      </c>
      <c r="DE79" s="26" t="n">
        <f aca="false">DC79/($B$79+DC79-'1 Der Fonds'!$B$6)</f>
        <v>0.00389081213972239</v>
      </c>
      <c r="DF79" s="26" t="n">
        <f aca="false">DC79+$B$79*'1 Der Fonds'!$B$19/12+DC79*'1 Der Fonds'!$B$20/12-'1 Der Fonds'!$B$6*'1 Der Fonds'!$B$21/12-($B$79+DC79-'1 Der Fonds'!$B$6)*'1 Der Fonds'!$B$22/12-$B$79*'1 Der Fonds'!$B$23/12</f>
        <v>4.89720201805396</v>
      </c>
      <c r="DG79" s="26" t="n">
        <f aca="false">($B$79+DF79-'1 Der Fonds'!$B$6)/DD79</f>
        <v>10.1039257675502</v>
      </c>
      <c r="DH79" s="26" t="n">
        <f aca="false">DF79+0-'2 Der Rueckgabebestand'!$C$9*DG79</f>
        <v>-21.3730049775765</v>
      </c>
      <c r="DI79" s="26" t="n">
        <f aca="false">DD79+0/DG79-'2 Der Rueckgabebestand'!$C$9</f>
        <v>78.2</v>
      </c>
      <c r="DJ79" s="26" t="n">
        <f aca="false">DH79/($B$79+DH79-'1 Der Fonds'!$B$6)</f>
        <v>-0.0270500882924142</v>
      </c>
      <c r="DK79" s="26" t="n">
        <f aca="false">DH79+$B$79*'1 Der Fonds'!$B$19/12+DH79*'1 Der Fonds'!$B$20/12-'1 Der Fonds'!$B$6*'1 Der Fonds'!$B$21/12-($B$79+DH79-'1 Der Fonds'!$B$6)*'1 Der Fonds'!$B$22/12-$B$79*'1 Der Fonds'!$B$23/12</f>
        <v>-19.66904994068</v>
      </c>
      <c r="DL79" s="26" t="n">
        <f aca="false">($B$79+DK79-'1 Der Fonds'!$B$6)/DI79</f>
        <v>10.1257154739043</v>
      </c>
      <c r="DM79" s="26" t="n">
        <f aca="false">DK79+0-'2 Der Rueckgabebestand'!$C$10*DL79</f>
        <v>-33.8450516041461</v>
      </c>
      <c r="DN79" s="26" t="n">
        <f aca="false">DI79+0/DL79-'2 Der Rueckgabebestand'!$C$10</f>
        <v>76.8</v>
      </c>
      <c r="DO79" s="26" t="n">
        <f aca="false">DM79/($B$79+DM79-'1 Der Fonds'!$B$6)</f>
        <v>-0.0435219394848083</v>
      </c>
      <c r="DP79" s="26" t="n">
        <f aca="false">DM79+$B$79*'1 Der Fonds'!$B$19/12+DM79*'1 Der Fonds'!$B$20/12-'1 Der Fonds'!$B$6*'1 Der Fonds'!$B$21/12-($B$79+DM79-'1 Der Fonds'!$B$6)*'1 Der Fonds'!$B$22/12-$B$79*'1 Der Fonds'!$B$23/12</f>
        <v>-32.1530489452667</v>
      </c>
      <c r="DQ79" s="26" t="n">
        <f aca="false">($B$79+DP79-'1 Der Fonds'!$B$6)/DN79</f>
        <v>10.1477467585252</v>
      </c>
      <c r="DR79" s="26" t="n">
        <f aca="false">DP79+0-'2 Der Rueckgabebestand'!$C$11*DQ79</f>
        <v>-38.2416970003818</v>
      </c>
      <c r="DS79" s="26" t="n">
        <f aca="false">DN79+0/DQ79-'2 Der Rueckgabebestand'!$C$11</f>
        <v>76.2</v>
      </c>
      <c r="DT79" s="26" t="n">
        <f aca="false">DR79/($B$79+DR79-'1 Der Fonds'!$B$6)</f>
        <v>-0.0494552685073473</v>
      </c>
      <c r="DU79" s="26" t="n">
        <f aca="false">DR79+$B$79*'1 Der Fonds'!$B$19/12+DR79*'1 Der Fonds'!$B$20/12-'1 Der Fonds'!$B$6*'1 Der Fonds'!$B$21/12-($B$79+DR79-'1 Der Fonds'!$B$6)*'1 Der Fonds'!$B$22/12-$B$79*'1 Der Fonds'!$B$23/12</f>
        <v>-36.5539077933405</v>
      </c>
      <c r="DV79" s="26" t="n">
        <f aca="false">($B$79+DU79-'1 Der Fonds'!$B$6)/DS79</f>
        <v>10.1698962231845</v>
      </c>
      <c r="DW79" s="26" t="n">
        <f aca="false">DU79+0-'2 Der Rueckgabebestand'!$C$12*DV79</f>
        <v>-41.6388559049328</v>
      </c>
      <c r="DX79" s="26" t="n">
        <f aca="false">DS79+0/DV79-'2 Der Rueckgabebestand'!$C$12</f>
        <v>75.7</v>
      </c>
      <c r="DY79" s="26" t="n">
        <f aca="false">DW79/($B$79+DW79-'1 Der Fonds'!$B$6)</f>
        <v>-0.0540861897295481</v>
      </c>
      <c r="DZ79" s="26" t="n">
        <f aca="false">DW79+$B$79*'1 Der Fonds'!$B$19/12+DW79*'1 Der Fonds'!$B$20/12-'1 Der Fonds'!$B$6*'1 Der Fonds'!$B$21/12-($B$79+DW79-'1 Der Fonds'!$B$6)*'1 Der Fonds'!$B$22/12-$B$79*'1 Der Fonds'!$B$23/12</f>
        <v>-39.9543223085084</v>
      </c>
      <c r="EA79" s="26" t="n">
        <f aca="false">($B$79+DZ79-'1 Der Fonds'!$B$6)/DX79</f>
        <v>10.1921489787515</v>
      </c>
      <c r="EB79" s="26" t="n">
        <f aca="false">DZ79+0-'2 Der Rueckgabebestand'!$C$13*EA79</f>
        <v>-44.5407893489466</v>
      </c>
      <c r="EC79" s="26" t="n">
        <f aca="false">DX79+0/EA79-'2 Der Rueckgabebestand'!$C$13</f>
        <v>75.25</v>
      </c>
      <c r="ED79" s="26" t="n">
        <f aca="false">EB79/($B$79+EB79-'1 Der Fonds'!$B$6)</f>
        <v>-0.0580745217351741</v>
      </c>
      <c r="EE79" s="26" t="n">
        <f aca="false">EB79+$B$79*'1 Der Fonds'!$B$19/12+EB79*'1 Der Fonds'!$B$20/12-'1 Der Fonds'!$B$6*'1 Der Fonds'!$B$21/12-($B$79+EB79-'1 Der Fonds'!$B$6)*'1 Der Fonds'!$B$22/12-$B$79*'1 Der Fonds'!$B$23/12</f>
        <v>-42.8590367720726</v>
      </c>
      <c r="EF79" s="26" t="n">
        <f aca="false">($B$79+EE79-'1 Der Fonds'!$B$6)/EC79</f>
        <v>10.214497850205</v>
      </c>
      <c r="EG79" s="26" t="n">
        <f aca="false">EE79+0-'2 Der Rueckgabebestand'!$C$14*EF79</f>
        <v>-46.9448359121546</v>
      </c>
      <c r="EH79" s="26" t="n">
        <f aca="false">EC79+0/EF79-'2 Der Rueckgabebestand'!$C$14</f>
        <v>74.85</v>
      </c>
      <c r="EI79" s="26" t="n">
        <f aca="false">EG79/($B$79+EG79-'1 Der Fonds'!$B$6)</f>
        <v>-0.0614015026216745</v>
      </c>
      <c r="EJ79" s="26" t="n">
        <f aca="false">EG79+$B$79*'1 Der Fonds'!$B$19/12+EG79*'1 Der Fonds'!$B$20/12-'1 Der Fonds'!$B$6*'1 Der Fonds'!$B$21/12-($B$79+EG79-'1 Der Fonds'!$B$6)*'1 Der Fonds'!$B$22/12-$B$79*'1 Der Fonds'!$B$23/12</f>
        <v>-45.2653872132371</v>
      </c>
      <c r="EK79" s="26" t="n">
        <f aca="false">($B$79+EJ79-'1 Der Fonds'!$B$6)/EH79</f>
        <v>10.2369353745727</v>
      </c>
      <c r="EL79" s="26" t="n">
        <f aca="false">EJ79+0-'2 Der Rueckgabebestand'!$C$15*EK79</f>
        <v>-49.3601613630662</v>
      </c>
      <c r="EM79" s="26" t="n">
        <f aca="false">EH79+0/EK79-'2 Der Rueckgabebestand'!$C$15</f>
        <v>74.45</v>
      </c>
      <c r="EN79" s="26" t="n">
        <f aca="false">EL79/($B$79+EL79-'1 Der Fonds'!$B$6)</f>
        <v>-0.0647652292410609</v>
      </c>
      <c r="EO79" s="26" t="n">
        <f aca="false">EL79+$B$79*'1 Der Fonds'!$B$19/12+EL79*'1 Der Fonds'!$B$20/12-'1 Der Fonds'!$B$6*'1 Der Fonds'!$B$21/12-($B$79+EL79-'1 Der Fonds'!$B$6)*'1 Der Fonds'!$B$22/12-$B$79*'1 Der Fonds'!$B$23/12</f>
        <v>-47.6830273510391</v>
      </c>
      <c r="EP79" s="26" t="n">
        <f aca="false">($B$79+EO79-'1 Der Fonds'!$B$6)/EM79</f>
        <v>10.2594623592876</v>
      </c>
      <c r="EQ79" s="26" t="n">
        <f aca="false">EO79+0-'2 Der Rueckgabebestand'!$C$16*EP79</f>
        <v>-52.8127585306829</v>
      </c>
      <c r="ER79" s="26" t="n">
        <f aca="false">EM79+0/EP79-'2 Der Rueckgabebestand'!$C$16</f>
        <v>73.95</v>
      </c>
      <c r="ES79" s="26" t="n">
        <f aca="false">EQ79/($B$79+EQ79-'1 Der Fonds'!$B$6)</f>
        <v>-0.0696107112970593</v>
      </c>
      <c r="ET79" s="14" t="n">
        <f aca="false">IF(C79=1,$A$79,1000000)</f>
        <v>58.5</v>
      </c>
      <c r="EU79" s="14" t="n">
        <f aca="false">IF(D79=1,$A$79,1000000)</f>
        <v>58.5</v>
      </c>
      <c r="EV79" s="26" t="n">
        <f aca="false">IF(E79=1,$A$79,1000000)</f>
        <v>1000000</v>
      </c>
      <c r="EW79" s="26" t="n">
        <f aca="false">IF(F79=1,$A$79,1000000)</f>
        <v>1000000</v>
      </c>
      <c r="EX79" s="26" t="n">
        <f aca="false">IF(G79=1,$A$79,1000000)</f>
        <v>1000000</v>
      </c>
      <c r="EY79" s="26" t="n">
        <f aca="false">IF(H79=1,$A$79,1000000)</f>
        <v>1000000</v>
      </c>
      <c r="EZ79" s="26" t="n">
        <f aca="false">IF(I79=1,$A$79,1000000)</f>
        <v>1000000</v>
      </c>
      <c r="FA79" s="26" t="n">
        <f aca="false">IF(J79=1,$A$79,1000000)</f>
        <v>1000000</v>
      </c>
      <c r="FB79" s="26" t="n">
        <f aca="false">IF(K79=1,$A$79,1000000)</f>
        <v>1000000</v>
      </c>
      <c r="FC79" s="26" t="n">
        <f aca="false">IF(L79=1,$A$79,1000000)</f>
        <v>1000000</v>
      </c>
      <c r="FD79" s="26" t="n">
        <f aca="false">IF(M79=1,$A$79,1000000)</f>
        <v>1000000</v>
      </c>
      <c r="FE79" s="26" t="n">
        <f aca="false">IF(N79=1,$A$79,1000000)</f>
        <v>1000000</v>
      </c>
      <c r="FF79" s="14" t="n">
        <f aca="false">IF(O79=1,$A$79,1000000)</f>
        <v>58.5</v>
      </c>
      <c r="FG79" s="14" t="n">
        <f aca="false">IF(P79=1,$A$79,1000000)</f>
        <v>58.5</v>
      </c>
      <c r="FH79" s="26" t="n">
        <f aca="false">IF(Q79=1,$A$79,1000000)</f>
        <v>1000000</v>
      </c>
      <c r="FI79" s="26" t="n">
        <f aca="false">IF(R79=1,$A$79,1000000)</f>
        <v>1000000</v>
      </c>
      <c r="FJ79" s="26" t="n">
        <f aca="false">IF(S79=1,$A$79,1000000)</f>
        <v>1000000</v>
      </c>
      <c r="FK79" s="26" t="n">
        <f aca="false">IF(T79=1,$A$79,1000000)</f>
        <v>1000000</v>
      </c>
      <c r="FL79" s="26" t="n">
        <f aca="false">IF(U79=1,$A$79,1000000)</f>
        <v>1000000</v>
      </c>
      <c r="FM79" s="26" t="n">
        <f aca="false">IF(V79=1,$A$79,1000000)</f>
        <v>1000000</v>
      </c>
      <c r="FN79" s="26" t="n">
        <f aca="false">IF(W79=1,$A$79,1000000)</f>
        <v>1000000</v>
      </c>
      <c r="FO79" s="26" t="n">
        <f aca="false">IF(X79=1,$A$79,1000000)</f>
        <v>1000000</v>
      </c>
      <c r="FP79" s="26" t="n">
        <f aca="false">IF(Y79=1,$A$79,1000000)</f>
        <v>1000000</v>
      </c>
      <c r="FQ79" s="26" t="n">
        <f aca="false">IF(Z79=1,$A$79,1000000)</f>
        <v>1000000</v>
      </c>
    </row>
    <row r="80" customFormat="false" ht="15" hidden="false" customHeight="false" outlineLevel="0" collapsed="false">
      <c r="A80" s="14" t="n">
        <f aca="false">A79+$B$38</f>
        <v>59</v>
      </c>
      <c r="B80" s="14" t="n">
        <f aca="false">'1 Der Fonds'!$B$36-A80</f>
        <v>1061</v>
      </c>
      <c r="C80" s="26" t="n">
        <f aca="false">IF(AH80&gt;='1 Der Fonds'!$B$12,1,0)</f>
        <v>1</v>
      </c>
      <c r="D80" s="26" t="n">
        <f aca="false">IF(AND(C80=1,AM80&gt;='1 Der Fonds'!$B$12),1,0)</f>
        <v>1</v>
      </c>
      <c r="E80" s="26" t="n">
        <f aca="false">IF(AND(D80=1,AR80&gt;='1 Der Fonds'!$B$12),1,0)</f>
        <v>0</v>
      </c>
      <c r="F80" s="26" t="n">
        <f aca="false">IF(AND(E80=1,AW80&gt;='1 Der Fonds'!$B$12),1,0)</f>
        <v>0</v>
      </c>
      <c r="G80" s="26" t="n">
        <f aca="false">IF(AND(F80=1,BB80&gt;='1 Der Fonds'!$B$12),1,0)</f>
        <v>0</v>
      </c>
      <c r="H80" s="26" t="n">
        <f aca="false">IF(AND(G80=1,BG80&gt;='1 Der Fonds'!$B$12),1,0)</f>
        <v>0</v>
      </c>
      <c r="I80" s="26" t="n">
        <f aca="false">IF(AND(H80=1,BL80&gt;='1 Der Fonds'!$B$12),1,0)</f>
        <v>0</v>
      </c>
      <c r="J80" s="26" t="n">
        <f aca="false">IF(AND(I80=1,BQ80&gt;='1 Der Fonds'!$B$12),1,0)</f>
        <v>0</v>
      </c>
      <c r="K80" s="26" t="n">
        <f aca="false">IF(AND(J80=1,BV80&gt;='1 Der Fonds'!$B$12),1,0)</f>
        <v>0</v>
      </c>
      <c r="L80" s="26" t="n">
        <f aca="false">IF(AND(K80=1,CA80&gt;='1 Der Fonds'!$B$12),1,0)</f>
        <v>0</v>
      </c>
      <c r="M80" s="26" t="n">
        <f aca="false">IF(AND(L80=1,CF80&gt;='1 Der Fonds'!$B$12),1,0)</f>
        <v>0</v>
      </c>
      <c r="N80" s="26" t="n">
        <f aca="false">IF(AND(M80=1,CK80&gt;='1 Der Fonds'!$B$12),1,0)</f>
        <v>0</v>
      </c>
      <c r="O80" s="26" t="n">
        <f aca="false">IF(CP80&gt;='1 Der Fonds'!$B$12,1,0)</f>
        <v>1</v>
      </c>
      <c r="P80" s="26" t="n">
        <f aca="false">IF(AND(O80=1,CU80&gt;='1 Der Fonds'!$B$12),1,0)</f>
        <v>1</v>
      </c>
      <c r="Q80" s="26" t="n">
        <f aca="false">IF(AND(P80=1,CZ80&gt;='1 Der Fonds'!$B$12),1,0)</f>
        <v>0</v>
      </c>
      <c r="R80" s="26" t="n">
        <f aca="false">IF(AND(Q80=1,DE80&gt;='1 Der Fonds'!$B$12),1,0)</f>
        <v>0</v>
      </c>
      <c r="S80" s="26" t="n">
        <f aca="false">IF(AND(R80=1,DJ80&gt;='1 Der Fonds'!$B$12),1,0)</f>
        <v>0</v>
      </c>
      <c r="T80" s="26" t="n">
        <f aca="false">IF(AND(S80=1,DO80&gt;='1 Der Fonds'!$B$12),1,0)</f>
        <v>0</v>
      </c>
      <c r="U80" s="26" t="n">
        <f aca="false">IF(AND(T80=1,DT80&gt;='1 Der Fonds'!$B$12),1,0)</f>
        <v>0</v>
      </c>
      <c r="V80" s="26" t="n">
        <f aca="false">IF(AND(U80=1,DY80&gt;='1 Der Fonds'!$B$12),1,0)</f>
        <v>0</v>
      </c>
      <c r="W80" s="26" t="n">
        <f aca="false">IF(AND(V80=1,ED80&gt;='1 Der Fonds'!$B$12),1,0)</f>
        <v>0</v>
      </c>
      <c r="X80" s="26" t="n">
        <f aca="false">IF(AND(W80=1,EI80&gt;='1 Der Fonds'!$B$12),1,0)</f>
        <v>0</v>
      </c>
      <c r="Y80" s="26" t="n">
        <f aca="false">IF(AND(X80=1,EN80&gt;='1 Der Fonds'!$B$12),1,0)</f>
        <v>0</v>
      </c>
      <c r="Z80" s="26" t="n">
        <f aca="false">IF(AND(Y80=1,ES80&gt;='1 Der Fonds'!$B$12),1,0)</f>
        <v>0</v>
      </c>
      <c r="AD80" s="26" t="n">
        <f aca="false">$A$80+$B$80*'1 Der Fonds'!$B$19/12+$A$80*'1 Der Fonds'!$B$20/12-'1 Der Fonds'!$B$6*'1 Der Fonds'!$B$21/12-($B$80+$A$80-'1 Der Fonds'!$B$6)*'1 Der Fonds'!$B$22/12-$B$80*'1 Der Fonds'!$B$23/12</f>
        <v>60.7799166666667</v>
      </c>
      <c r="AE80" s="26" t="n">
        <f aca="false">($B$80+AD80-'1 Der Fonds'!$B$6)/'1 Der Fonds'!$B$8</f>
        <v>10.0204588122605</v>
      </c>
      <c r="AF80" s="26" t="n">
        <f aca="false">AD80+'1 Der Fonds'!$B$26-'2 Der Rueckgabebestand'!$C$5*AE80</f>
        <v>59.7717331417625</v>
      </c>
      <c r="AG80" s="26" t="n">
        <f aca="false">'1 Der Fonds'!$B$8+'1 Der Fonds'!$B$26/AE80-'2 Der Rueckgabebestand'!$C$5</f>
        <v>86.8993874887574</v>
      </c>
      <c r="AH80" s="26" t="n">
        <f aca="false">AF80/($B$80+AF80-'1 Der Fonds'!$B$6)</f>
        <v>0.0686422524604753</v>
      </c>
      <c r="AI80" s="26" t="n">
        <f aca="false">AF80+$B$80*'1 Der Fonds'!$B$19/12+AF80*'1 Der Fonds'!$B$20/12-'1 Der Fonds'!$B$6*'1 Der Fonds'!$B$21/12-($B$80+AF80-'1 Der Fonds'!$B$6)*'1 Der Fonds'!$B$22/12-$B$80*'1 Der Fonds'!$B$23/12</f>
        <v>61.5523893860233</v>
      </c>
      <c r="AJ80" s="26" t="n">
        <f aca="false">($B$80+AI80-'1 Der Fonds'!$B$6)/AG80</f>
        <v>10.0409498225624</v>
      </c>
      <c r="AK80" s="26" t="n">
        <f aca="false">AI80+'1 Der Fonds'!$B$26-'2 Der Rueckgabebestand'!$C$6*AJ80</f>
        <v>59.5319144747421</v>
      </c>
      <c r="AL80" s="26" t="n">
        <f aca="false">AG80+'1 Der Fonds'!$B$26/AJ80-'2 Der Rueckgabebestand'!$C$6</f>
        <v>86.698164004228</v>
      </c>
      <c r="AM80" s="26" t="n">
        <f aca="false">AK80/($B$80+AK80-'1 Der Fonds'!$B$6)</f>
        <v>0.0683856771760771</v>
      </c>
      <c r="AN80" s="26" t="n">
        <f aca="false">AK80+$B$80*'1 Der Fonds'!$B$19/12+AK80*'1 Der Fonds'!$B$20/12-'1 Der Fonds'!$B$6*'1 Der Fonds'!$B$21/12-($B$80+AK80-'1 Der Fonds'!$B$6)*'1 Der Fonds'!$B$22/12-$B$80*'1 Der Fonds'!$B$23/12</f>
        <v>61.3123408927804</v>
      </c>
      <c r="AO80" s="26" t="n">
        <f aca="false">($B$80+AN80-'1 Der Fonds'!$B$6)/AL80</f>
        <v>10.0614857409234</v>
      </c>
      <c r="AP80" s="26" t="n">
        <f aca="false">AN80+'1 Der Fonds'!$B$26-'2 Der Rueckgabebestand'!$C$7*AO80</f>
        <v>42.1770722627489</v>
      </c>
      <c r="AQ80" s="26" t="n">
        <f aca="false">AL80+'1 Der Fonds'!$B$26/AO80-'2 Der Rueckgabebestand'!$C$7</f>
        <v>84.7963307041815</v>
      </c>
      <c r="AR80" s="26" t="n">
        <f aca="false">AP80/($B$80+AP80-'1 Der Fonds'!$B$6)</f>
        <v>0.0494353090746909</v>
      </c>
      <c r="AS80" s="26" t="n">
        <f aca="false">AP80+$B$80*'1 Der Fonds'!$B$19/12+AP80*'1 Der Fonds'!$B$20/12-'1 Der Fonds'!$B$6*'1 Der Fonds'!$B$21/12-($B$80+AP80-'1 Der Fonds'!$B$6)*'1 Der Fonds'!$B$22/12-$B$80*'1 Der Fonds'!$B$23/12</f>
        <v>43.9408669570007</v>
      </c>
      <c r="AT80" s="26" t="n">
        <f aca="false">($B$80+AS80-'1 Der Fonds'!$B$6)/AQ80</f>
        <v>10.0822861066893</v>
      </c>
      <c r="AU80" s="26" t="n">
        <f aca="false">AS80+'1 Der Fonds'!$B$26-'2 Der Rueckgabebestand'!$C$8*AT80</f>
        <v>15.6857800262638</v>
      </c>
      <c r="AV80" s="26" t="n">
        <f aca="false">AQ80+'1 Der Fonds'!$B$26/AT80-'2 Der Rueckgabebestand'!$C$8</f>
        <v>81.9938822682072</v>
      </c>
      <c r="AW80" s="26" t="n">
        <f aca="false">AU80/($B$80+AU80-'1 Der Fonds'!$B$6)</f>
        <v>0.0189742951980685</v>
      </c>
      <c r="AX80" s="26" t="n">
        <f aca="false">AU80+$B$80*'1 Der Fonds'!$B$19/12+AU80*'1 Der Fonds'!$B$20/12-'1 Der Fonds'!$B$6*'1 Der Fonds'!$B$21/12-($B$80+AU80-'1 Der Fonds'!$B$6)*'1 Der Fonds'!$B$22/12-$B$80*'1 Der Fonds'!$B$23/12</f>
        <v>17.4241872321223</v>
      </c>
      <c r="AY80" s="26" t="n">
        <f aca="false">($B$80+AX80-'1 Der Fonds'!$B$6)/AV80</f>
        <v>10.1034877763477</v>
      </c>
      <c r="AZ80" s="26" t="n">
        <f aca="false">AX80+'1 Der Fonds'!$B$26-'2 Der Rueckgabebestand'!$C$9*AY80</f>
        <v>-5.84488098638167</v>
      </c>
      <c r="BA80" s="26" t="n">
        <f aca="false">AV80+'1 Der Fonds'!$B$26/AY80-'2 Der Rueckgabebestand'!$C$9</f>
        <v>79.6908094349845</v>
      </c>
      <c r="BB80" s="26" t="n">
        <f aca="false">AZ80/($B$80+AZ80-'1 Der Fonds'!$B$6)</f>
        <v>-0.00725932289114939</v>
      </c>
      <c r="BC80" s="26" t="n">
        <f aca="false">AZ80+$B$80*'1 Der Fonds'!$B$19/12+AZ80*'1 Der Fonds'!$B$20/12-'1 Der Fonds'!$B$6*'1 Der Fonds'!$B$21/12-($B$80+AZ80-'1 Der Fonds'!$B$6)*'1 Der Fonds'!$B$22/12-$B$80*'1 Der Fonds'!$B$23/12</f>
        <v>-4.12710733066028</v>
      </c>
      <c r="BD80" s="26" t="n">
        <f aca="false">($B$80+BC80-'1 Der Fonds'!$B$6)/BA80</f>
        <v>10.1250432564325</v>
      </c>
      <c r="BE80" s="26" t="n">
        <f aca="false">BC80+'1 Der Fonds'!$B$26-'2 Der Rueckgabebestand'!$C$10*BD80</f>
        <v>-15.3021678896658</v>
      </c>
      <c r="BF80" s="26" t="n">
        <f aca="false">BA80+'1 Der Fonds'!$B$26/BD80-'2 Der Rueckgabebestand'!$C$10</f>
        <v>78.5871044654372</v>
      </c>
      <c r="BG80" s="26" t="n">
        <f aca="false">BE80/($B$80+BE80-'1 Der Fonds'!$B$6)</f>
        <v>-0.0192311292957551</v>
      </c>
      <c r="BH80" s="26" t="n">
        <f aca="false">BE80+$B$80*'1 Der Fonds'!$B$19/12+BE80*'1 Der Fonds'!$B$20/12-'1 Der Fonds'!$B$6*'1 Der Fonds'!$B$21/12-($B$80+BE80-'1 Der Fonds'!$B$6)*'1 Der Fonds'!$B$22/12-$B$80*'1 Der Fonds'!$B$23/12</f>
        <v>-13.5934574672268</v>
      </c>
      <c r="BI80" s="26" t="n">
        <f aca="false">($B$80+BH80-'1 Der Fonds'!$B$6)/BF80</f>
        <v>10.1467861420378</v>
      </c>
      <c r="BJ80" s="26" t="n">
        <f aca="false">BH80+'1 Der Fonds'!$B$26-'2 Der Rueckgabebestand'!$C$11*BI80</f>
        <v>-16.6815291524494</v>
      </c>
      <c r="BK80" s="26" t="n">
        <f aca="false">BF80+'1 Der Fonds'!$B$26/BI80-'2 Der Rueckgabebestand'!$C$11</f>
        <v>78.2827645846124</v>
      </c>
      <c r="BL80" s="26" t="n">
        <f aca="false">BJ80/($B$80+BJ80-'1 Der Fonds'!$B$6)</f>
        <v>-0.0210010591024655</v>
      </c>
      <c r="BM80" s="26" t="n">
        <f aca="false">BJ80+$B$80*'1 Der Fonds'!$B$19/12+BJ80*'1 Der Fonds'!$B$20/12-'1 Der Fonds'!$B$6*'1 Der Fonds'!$B$21/12-($B$80+BJ80-'1 Der Fonds'!$B$6)*'1 Der Fonds'!$B$22/12-$B$80*'1 Der Fonds'!$B$23/12</f>
        <v>-14.9741406178872</v>
      </c>
      <c r="BN80" s="26" t="n">
        <f aca="false">($B$80+BM80-'1 Der Fonds'!$B$6)/BK80</f>
        <v>10.1685966713877</v>
      </c>
      <c r="BO80" s="26" t="n">
        <f aca="false">BM80+'1 Der Fonds'!$B$26-'2 Der Rueckgabebestand'!$C$12*BN80</f>
        <v>-17.058438953581</v>
      </c>
      <c r="BP80" s="26" t="n">
        <f aca="false">BK80+'1 Der Fonds'!$B$26/BN80-'2 Der Rueckgabebestand'!$C$12</f>
        <v>78.0777905451209</v>
      </c>
      <c r="BQ80" s="26" t="n">
        <f aca="false">BO80/($B$80+BO80-'1 Der Fonds'!$B$6)</f>
        <v>-0.0214857614093132</v>
      </c>
      <c r="BR80" s="26" t="n">
        <f aca="false">BO80+$B$80*'1 Der Fonds'!$B$19/12+BO80*'1 Der Fonds'!$B$20/12-'1 Der Fonds'!$B$6*'1 Der Fonds'!$B$21/12-($B$80+BO80-'1 Der Fonds'!$B$6)*'1 Der Fonds'!$B$22/12-$B$80*'1 Der Fonds'!$B$23/12</f>
        <v>-15.3514116242449</v>
      </c>
      <c r="BS80" s="26" t="n">
        <f aca="false">($B$80+BR80-'1 Der Fonds'!$B$6)/BP80</f>
        <v>10.1904598326966</v>
      </c>
      <c r="BT80" s="26" t="n">
        <f aca="false">BR80+'1 Der Fonds'!$B$26-'2 Der Rueckgabebestand'!$C$13*BS80</f>
        <v>-16.9371185489584</v>
      </c>
      <c r="BU80" s="26" t="n">
        <f aca="false">BP80+'1 Der Fonds'!$B$26/BS80-'2 Der Rueckgabebestand'!$C$13</f>
        <v>77.9221835410458</v>
      </c>
      <c r="BV80" s="26" t="n">
        <f aca="false">BT80/($B$80+BT80-'1 Der Fonds'!$B$6)</f>
        <v>-0.0213296943410931</v>
      </c>
      <c r="BW80" s="26" t="n">
        <f aca="false">BT80+$B$80*'1 Der Fonds'!$B$19/12+BT80*'1 Der Fonds'!$B$20/12-'1 Der Fonds'!$B$6*'1 Der Fonds'!$B$21/12-($B$80+BT80-'1 Der Fonds'!$B$6)*'1 Der Fonds'!$B$22/12-$B$80*'1 Der Fonds'!$B$23/12</f>
        <v>-15.2299749542344</v>
      </c>
      <c r="BX80" s="26" t="n">
        <f aca="false">($B$80+BW80-'1 Der Fonds'!$B$6)/BU80</f>
        <v>10.2123681458001</v>
      </c>
      <c r="BY80" s="26" t="n">
        <f aca="false">BW80+'1 Der Fonds'!$B$26-'2 Der Rueckgabebestand'!$C$14*BX80</f>
        <v>-16.3149222125545</v>
      </c>
      <c r="BZ80" s="26" t="n">
        <f aca="false">BU80+'1 Der Fonds'!$B$26/BX80-'2 Der Rueckgabebestand'!$C$14</f>
        <v>77.8159449837562</v>
      </c>
      <c r="CA80" s="26" t="n">
        <f aca="false">BY80/($B$80+BY80-'1 Der Fonds'!$B$6)</f>
        <v>-0.0205300472710251</v>
      </c>
      <c r="CB80" s="26" t="n">
        <f aca="false">BY80+$B$80*'1 Der Fonds'!$B$19/12+BY80*'1 Der Fonds'!$B$20/12-'1 Der Fonds'!$B$6*'1 Der Fonds'!$B$21/12-($B$80+BY80-'1 Der Fonds'!$B$6)*'1 Der Fonds'!$B$22/12-$B$80*'1 Der Fonds'!$B$23/12</f>
        <v>-14.6071823463415</v>
      </c>
      <c r="CC80" s="26" t="n">
        <f aca="false">($B$80+CB80-'1 Der Fonds'!$B$6)/BZ80</f>
        <v>10.2343140319108</v>
      </c>
      <c r="CD80" s="26" t="n">
        <f aca="false">CB80+'1 Der Fonds'!$B$26-'2 Der Rueckgabebestand'!$C$15*CC80</f>
        <v>-15.7009079591059</v>
      </c>
      <c r="CE80" s="26" t="n">
        <f aca="false">BZ80+'1 Der Fonds'!$B$26/CC80-'2 Der Rueckgabebestand'!$C$15</f>
        <v>77.7090765009879</v>
      </c>
      <c r="CF80" s="26" t="n">
        <f aca="false">CD80/($B$80+CD80-'1 Der Fonds'!$B$6)</f>
        <v>-0.0197421424420519</v>
      </c>
      <c r="CG80" s="26" t="n">
        <f aca="false">CD80+$B$80*'1 Der Fonds'!$B$19/12+CD80*'1 Der Fonds'!$B$20/12-'1 Der Fonds'!$B$6*'1 Der Fonds'!$B$21/12-($B$80+CD80-'1 Der Fonds'!$B$6)*'1 Der Fonds'!$B$22/12-$B$80*'1 Der Fonds'!$B$23/12</f>
        <v>-13.9925796625667</v>
      </c>
      <c r="CH80" s="26" t="n">
        <f aca="false">($B$80+CG80-'1 Der Fonds'!$B$6)/CE80</f>
        <v>10.2562976710616</v>
      </c>
      <c r="CI80" s="26" t="n">
        <f aca="false">CG80+'1 Der Fonds'!$B$26-'2 Der Rueckgabebestand'!$C$16*CH80</f>
        <v>-16.1207284980975</v>
      </c>
      <c r="CJ80" s="26" t="n">
        <f aca="false">CE80+'1 Der Fonds'!$B$26/CH80-'2 Der Rueckgabebestand'!$C$16</f>
        <v>77.5015797118166</v>
      </c>
      <c r="CK80" s="26" t="n">
        <f aca="false">CI80/($B$80+CI80-'1 Der Fonds'!$B$6)</f>
        <v>-0.0202807257354162</v>
      </c>
      <c r="CL80" s="26" t="n">
        <f aca="false">$A$80+$B$80*'1 Der Fonds'!$B$19/12+$A$80*'1 Der Fonds'!$B$20/12-'1 Der Fonds'!$B$6*'1 Der Fonds'!$B$21/12-($B$80+$A$80-'1 Der Fonds'!$B$6)*'1 Der Fonds'!$B$22/12-$B$80*'1 Der Fonds'!$B$23/12</f>
        <v>60.7799166666667</v>
      </c>
      <c r="CM80" s="26" t="n">
        <f aca="false">($B$80+CL80-'1 Der Fonds'!$B$6)/'1 Der Fonds'!$B$8</f>
        <v>10.0204588122605</v>
      </c>
      <c r="CN80" s="26" t="n">
        <f aca="false">CL80+0-'2 Der Rueckgabebestand'!$C$5*CM80</f>
        <v>56.7717331417625</v>
      </c>
      <c r="CO80" s="26" t="n">
        <f aca="false">'1 Der Fonds'!$B$8+0/CM80-'2 Der Rueckgabebestand'!$C$5</f>
        <v>86.6</v>
      </c>
      <c r="CP80" s="26" t="n">
        <f aca="false">CN80/($B$80+CN80-'1 Der Fonds'!$B$6)</f>
        <v>0.0654224273199367</v>
      </c>
      <c r="CQ80" s="26" t="n">
        <f aca="false">CN80+$B$80*'1 Der Fonds'!$B$19/12+CN80*'1 Der Fonds'!$B$20/12-'1 Der Fonds'!$B$6*'1 Der Fonds'!$B$21/12-($B$80+CN80-'1 Der Fonds'!$B$6)*'1 Der Fonds'!$B$22/12-$B$80*'1 Der Fonds'!$B$23/12</f>
        <v>58.5495143860233</v>
      </c>
      <c r="CR80" s="26" t="n">
        <f aca="false">($B$80+CQ80-'1 Der Fonds'!$B$6)/CO80</f>
        <v>10.0409874640418</v>
      </c>
      <c r="CS80" s="26" t="n">
        <f aca="false">CQ80+0-'2 Der Rueckgabebestand'!$C$6*CR80</f>
        <v>53.5290206540024</v>
      </c>
      <c r="CT80" s="26" t="n">
        <f aca="false">CO80+0/CR80-'2 Der Rueckgabebestand'!$C$6</f>
        <v>86.1</v>
      </c>
      <c r="CU80" s="26" t="n">
        <f aca="false">CS80/($B$80+CS80-'1 Der Fonds'!$B$6)</f>
        <v>0.0619169737223032</v>
      </c>
      <c r="CV80" s="26" t="n">
        <f aca="false">CS80+$B$80*'1 Der Fonds'!$B$19/12+CS80*'1 Der Fonds'!$B$20/12-'1 Der Fonds'!$B$6*'1 Der Fonds'!$B$21/12-($B$80+CS80-'1 Der Fonds'!$B$6)*'1 Der Fonds'!$B$22/12-$B$80*'1 Der Fonds'!$B$23/12</f>
        <v>55.3036942987958</v>
      </c>
      <c r="CW80" s="26" t="n">
        <f aca="false">($B$80+CV80-'1 Der Fonds'!$B$6)/CT80</f>
        <v>10.0615992369198</v>
      </c>
      <c r="CX80" s="26" t="n">
        <f aca="false">CV80+0-'2 Der Rueckgabebestand'!$C$7*CW80</f>
        <v>33.1681759775722</v>
      </c>
      <c r="CY80" s="26" t="n">
        <f aca="false">CT80+0/CW80-'2 Der Rueckgabebestand'!$C$7</f>
        <v>83.9</v>
      </c>
      <c r="CZ80" s="26" t="n">
        <f aca="false">CX80/($B$80+CX80-'1 Der Fonds'!$B$6)</f>
        <v>0.0392909575620551</v>
      </c>
      <c r="DA80" s="26" t="n">
        <f aca="false">CX80+$B$80*'1 Der Fonds'!$B$19/12+CX80*'1 Der Fonds'!$B$20/12-'1 Der Fonds'!$B$6*'1 Der Fonds'!$B$21/12-($B$80+CX80-'1 Der Fonds'!$B$6)*'1 Der Fonds'!$B$22/12-$B$80*'1 Der Fonds'!$B$23/12</f>
        <v>34.9233371462174</v>
      </c>
      <c r="DB80" s="26" t="n">
        <f aca="false">($B$80+DA80-'1 Der Fonds'!$B$6)/CY80</f>
        <v>10.0825189171182</v>
      </c>
      <c r="DC80" s="26" t="n">
        <f aca="false">DA80+0-'2 Der Rueckgabebestand'!$C$8*DB80</f>
        <v>3.66752850315097</v>
      </c>
      <c r="DD80" s="26" t="n">
        <f aca="false">CY80+0/DB80-'2 Der Rueckgabebestand'!$C$8</f>
        <v>80.8</v>
      </c>
      <c r="DE80" s="26" t="n">
        <f aca="false">DC80/($B$80+DC80-'1 Der Fonds'!$B$6)</f>
        <v>0.00450187146883047</v>
      </c>
      <c r="DF80" s="26" t="n">
        <f aca="false">DC80+$B$80*'1 Der Fonds'!$B$19/12+DC80*'1 Der Fonds'!$B$20/12-'1 Der Fonds'!$B$6*'1 Der Fonds'!$B$21/12-($B$80+DC80-'1 Der Fonds'!$B$6)*'1 Der Fonds'!$B$22/12-$B$80*'1 Der Fonds'!$B$23/12</f>
        <v>5.39441821796649</v>
      </c>
      <c r="DG80" s="26" t="n">
        <f aca="false">($B$80+DF80-'1 Der Fonds'!$B$6)/DD80</f>
        <v>10.1038913145788</v>
      </c>
      <c r="DH80" s="26" t="n">
        <f aca="false">DF80+0-'2 Der Rueckgabebestand'!$C$9*DG80</f>
        <v>-20.8756991999384</v>
      </c>
      <c r="DI80" s="26" t="n">
        <f aca="false">DD80+0/DG80-'2 Der Rueckgabebestand'!$C$9</f>
        <v>78.2</v>
      </c>
      <c r="DJ80" s="26" t="n">
        <f aca="false">DH80/($B$80+DH80-'1 Der Fonds'!$B$6)</f>
        <v>-0.0264207785772443</v>
      </c>
      <c r="DK80" s="26" t="n">
        <f aca="false">DH80+$B$80*'1 Der Fonds'!$B$19/12+DH80*'1 Der Fonds'!$B$20/12-'1 Der Fonds'!$B$6*'1 Der Fonds'!$B$21/12-($B$80+DH80-'1 Der Fonds'!$B$6)*'1 Der Fonds'!$B$22/12-$B$80*'1 Der Fonds'!$B$23/12</f>
        <v>-19.1723300783383</v>
      </c>
      <c r="DL80" s="26" t="n">
        <f aca="false">($B$80+DK80-'1 Der Fonds'!$B$6)/DI80</f>
        <v>10.12567352841</v>
      </c>
      <c r="DM80" s="26" t="n">
        <f aca="false">DK80+0-'2 Der Rueckgabebestand'!$C$10*DL80</f>
        <v>-33.3482730181123</v>
      </c>
      <c r="DN80" s="26" t="n">
        <f aca="false">DI80+0/DL80-'2 Der Rueckgabebestand'!$C$10</f>
        <v>76.8</v>
      </c>
      <c r="DO80" s="26" t="n">
        <f aca="false">DM80/($B$80+DM80-'1 Der Fonds'!$B$6)</f>
        <v>-0.0428833009187016</v>
      </c>
      <c r="DP80" s="26" t="n">
        <f aca="false">DM80+$B$80*'1 Der Fonds'!$B$19/12+DM80*'1 Der Fonds'!$B$20/12-'1 Der Fonds'!$B$6*'1 Der Fonds'!$B$21/12-($B$80+DM80-'1 Der Fonds'!$B$6)*'1 Der Fonds'!$B$22/12-$B$80*'1 Der Fonds'!$B$23/12</f>
        <v>-31.6568567797547</v>
      </c>
      <c r="DQ80" s="26" t="n">
        <f aca="false">($B$80+DP80-'1 Der Fonds'!$B$6)/DN80</f>
        <v>10.1476971773469</v>
      </c>
      <c r="DR80" s="26" t="n">
        <f aca="false">DP80+0-'2 Der Rueckgabebestand'!$C$11*DQ80</f>
        <v>-37.7454750861628</v>
      </c>
      <c r="DS80" s="26" t="n">
        <f aca="false">DN80+0/DQ80-'2 Der Rueckgabebestand'!$C$11</f>
        <v>76.2</v>
      </c>
      <c r="DT80" s="26" t="n">
        <f aca="false">DR80/($B$80+DR80-'1 Der Fonds'!$B$6)</f>
        <v>-0.0488137784778806</v>
      </c>
      <c r="DU80" s="26" t="n">
        <f aca="false">DR80+$B$80*'1 Der Fonds'!$B$19/12+DR80*'1 Der Fonds'!$B$20/12-'1 Der Fonds'!$B$6*'1 Der Fonds'!$B$21/12-($B$80+DR80-'1 Der Fonds'!$B$6)*'1 Der Fonds'!$B$22/12-$B$80*'1 Der Fonds'!$B$23/12</f>
        <v>-36.0582728331204</v>
      </c>
      <c r="DV80" s="26" t="n">
        <f aca="false">($B$80+DU80-'1 Der Fonds'!$B$6)/DS80</f>
        <v>10.1698389391979</v>
      </c>
      <c r="DW80" s="26" t="n">
        <f aca="false">DU80+0-'2 Der Rueckgabebestand'!$C$12*DV80</f>
        <v>-41.1431923027194</v>
      </c>
      <c r="DX80" s="26" t="n">
        <f aca="false">DS80+0/DV80-'2 Der Rueckgabebestand'!$C$12</f>
        <v>75.7</v>
      </c>
      <c r="DY80" s="26" t="n">
        <f aca="false">DW80/($B$80+DW80-'1 Der Fonds'!$B$6)</f>
        <v>-0.0534426556878581</v>
      </c>
      <c r="DZ80" s="26" t="n">
        <f aca="false">DW80+$B$80*'1 Der Fonds'!$B$19/12+DW80*'1 Der Fonds'!$B$20/12-'1 Der Fonds'!$B$6*'1 Der Fonds'!$B$21/12-($B$80+DW80-'1 Der Fonds'!$B$6)*'1 Der Fonds'!$B$22/12-$B$80*'1 Der Fonds'!$B$23/12</f>
        <v>-39.4592461953428</v>
      </c>
      <c r="EA80" s="26" t="n">
        <f aca="false">($B$80+DZ80-'1 Der Fonds'!$B$6)/DX80</f>
        <v>10.1920839340113</v>
      </c>
      <c r="EB80" s="26" t="n">
        <f aca="false">DZ80+0-'2 Der Rueckgabebestand'!$C$13*EA80</f>
        <v>-44.0456839656479</v>
      </c>
      <c r="EC80" s="26" t="n">
        <f aca="false">DX80+0/EA80-'2 Der Rueckgabebestand'!$C$13</f>
        <v>75.25</v>
      </c>
      <c r="ED80" s="26" t="n">
        <f aca="false">EB80/($B$80+EB80-'1 Der Fonds'!$B$6)</f>
        <v>-0.0574293449359441</v>
      </c>
      <c r="EE80" s="26" t="n">
        <f aca="false">EB80+$B$80*'1 Der Fonds'!$B$19/12+EB80*'1 Der Fonds'!$B$20/12-'1 Der Fonds'!$B$6*'1 Der Fonds'!$B$21/12-($B$80+EB80-'1 Der Fonds'!$B$6)*'1 Der Fonds'!$B$22/12-$B$80*'1 Der Fonds'!$B$23/12</f>
        <v>-42.3645194127816</v>
      </c>
      <c r="EF80" s="26" t="n">
        <f aca="false">($B$80+EE80-'1 Der Fonds'!$B$6)/EC80</f>
        <v>10.2144249911923</v>
      </c>
      <c r="EG80" s="26" t="n">
        <f aca="false">EE80+0-'2 Der Rueckgabebestand'!$C$14*EF80</f>
        <v>-46.4502894092585</v>
      </c>
      <c r="EH80" s="26" t="n">
        <f aca="false">EC80+0/EF80-'2 Der Rueckgabebestand'!$C$14</f>
        <v>74.85</v>
      </c>
      <c r="EI80" s="26" t="n">
        <f aca="false">EG80/($B$80+EG80-'1 Der Fonds'!$B$6)</f>
        <v>-0.0607550938360411</v>
      </c>
      <c r="EJ80" s="26" t="n">
        <f aca="false">EG80+$B$80*'1 Der Fonds'!$B$19/12+EG80*'1 Der Fonds'!$B$20/12-'1 Der Fonds'!$B$6*'1 Der Fonds'!$B$21/12-($B$80+EG80-'1 Der Fonds'!$B$6)*'1 Der Fonds'!$B$22/12-$B$80*'1 Der Fonds'!$B$23/12</f>
        <v>-44.7714292699424</v>
      </c>
      <c r="EK80" s="26" t="n">
        <f aca="false">($B$80+EJ80-'1 Der Fonds'!$B$6)/EH80</f>
        <v>10.2368546523722</v>
      </c>
      <c r="EL80" s="26" t="n">
        <f aca="false">EJ80+0-'2 Der Rueckgabebestand'!$C$15*EK80</f>
        <v>-48.8661711308913</v>
      </c>
      <c r="EM80" s="26" t="n">
        <f aca="false">EH80+0/EK80-'2 Der Rueckgabebestand'!$C$15</f>
        <v>74.45</v>
      </c>
      <c r="EN80" s="26" t="n">
        <f aca="false">EL80/($B$80+EL80-'1 Der Fonds'!$B$6)</f>
        <v>-0.0641175726360307</v>
      </c>
      <c r="EO80" s="26" t="n">
        <f aca="false">EL80+$B$80*'1 Der Fonds'!$B$19/12+EL80*'1 Der Fonds'!$B$20/12-'1 Der Fonds'!$B$6*'1 Der Fonds'!$B$21/12-($B$80+EL80-'1 Der Fonds'!$B$6)*'1 Der Fonds'!$B$22/12-$B$80*'1 Der Fonds'!$B$23/12</f>
        <v>-47.1896262115584</v>
      </c>
      <c r="EP80" s="26" t="n">
        <f aca="false">($B$80+EO80-'1 Der Fonds'!$B$6)/EM80</f>
        <v>10.2593737244922</v>
      </c>
      <c r="EQ80" s="26" t="n">
        <f aca="false">EO80+0-'2 Der Rueckgabebestand'!$C$16*EP80</f>
        <v>-52.3193130738045</v>
      </c>
      <c r="ER80" s="26" t="n">
        <f aca="false">EM80+0/EP80-'2 Der Rueckgabebestand'!$C$16</f>
        <v>73.95</v>
      </c>
      <c r="ES80" s="26" t="n">
        <f aca="false">EQ80/($B$80+EQ80-'1 Der Fonds'!$B$6)</f>
        <v>-0.0689609133003989</v>
      </c>
      <c r="ET80" s="14" t="n">
        <f aca="false">IF(C80=1,$A$80,1000000)</f>
        <v>59</v>
      </c>
      <c r="EU80" s="14" t="n">
        <f aca="false">IF(D80=1,$A$80,1000000)</f>
        <v>59</v>
      </c>
      <c r="EV80" s="26" t="n">
        <f aca="false">IF(E80=1,$A$80,1000000)</f>
        <v>1000000</v>
      </c>
      <c r="EW80" s="26" t="n">
        <f aca="false">IF(F80=1,$A$80,1000000)</f>
        <v>1000000</v>
      </c>
      <c r="EX80" s="26" t="n">
        <f aca="false">IF(G80=1,$A$80,1000000)</f>
        <v>1000000</v>
      </c>
      <c r="EY80" s="26" t="n">
        <f aca="false">IF(H80=1,$A$80,1000000)</f>
        <v>1000000</v>
      </c>
      <c r="EZ80" s="26" t="n">
        <f aca="false">IF(I80=1,$A$80,1000000)</f>
        <v>1000000</v>
      </c>
      <c r="FA80" s="26" t="n">
        <f aca="false">IF(J80=1,$A$80,1000000)</f>
        <v>1000000</v>
      </c>
      <c r="FB80" s="26" t="n">
        <f aca="false">IF(K80=1,$A$80,1000000)</f>
        <v>1000000</v>
      </c>
      <c r="FC80" s="26" t="n">
        <f aca="false">IF(L80=1,$A$80,1000000)</f>
        <v>1000000</v>
      </c>
      <c r="FD80" s="26" t="n">
        <f aca="false">IF(M80=1,$A$80,1000000)</f>
        <v>1000000</v>
      </c>
      <c r="FE80" s="26" t="n">
        <f aca="false">IF(N80=1,$A$80,1000000)</f>
        <v>1000000</v>
      </c>
      <c r="FF80" s="14" t="n">
        <f aca="false">IF(O80=1,$A$80,1000000)</f>
        <v>59</v>
      </c>
      <c r="FG80" s="14" t="n">
        <f aca="false">IF(P80=1,$A$80,1000000)</f>
        <v>59</v>
      </c>
      <c r="FH80" s="26" t="n">
        <f aca="false">IF(Q80=1,$A$80,1000000)</f>
        <v>1000000</v>
      </c>
      <c r="FI80" s="26" t="n">
        <f aca="false">IF(R80=1,$A$80,1000000)</f>
        <v>1000000</v>
      </c>
      <c r="FJ80" s="26" t="n">
        <f aca="false">IF(S80=1,$A$80,1000000)</f>
        <v>1000000</v>
      </c>
      <c r="FK80" s="26" t="n">
        <f aca="false">IF(T80=1,$A$80,1000000)</f>
        <v>1000000</v>
      </c>
      <c r="FL80" s="26" t="n">
        <f aca="false">IF(U80=1,$A$80,1000000)</f>
        <v>1000000</v>
      </c>
      <c r="FM80" s="26" t="n">
        <f aca="false">IF(V80=1,$A$80,1000000)</f>
        <v>1000000</v>
      </c>
      <c r="FN80" s="26" t="n">
        <f aca="false">IF(W80=1,$A$80,1000000)</f>
        <v>1000000</v>
      </c>
      <c r="FO80" s="26" t="n">
        <f aca="false">IF(X80=1,$A$80,1000000)</f>
        <v>1000000</v>
      </c>
      <c r="FP80" s="26" t="n">
        <f aca="false">IF(Y80=1,$A$80,1000000)</f>
        <v>1000000</v>
      </c>
      <c r="FQ80" s="26" t="n">
        <f aca="false">IF(Z80=1,$A$80,1000000)</f>
        <v>1000000</v>
      </c>
    </row>
    <row r="81" customFormat="false" ht="15" hidden="false" customHeight="false" outlineLevel="0" collapsed="false">
      <c r="A81" s="14" t="n">
        <f aca="false">A80+$B$38</f>
        <v>59.5</v>
      </c>
      <c r="B81" s="14" t="n">
        <f aca="false">'1 Der Fonds'!$B$36-A81</f>
        <v>1060.5</v>
      </c>
      <c r="C81" s="26" t="n">
        <f aca="false">IF(AH81&gt;='1 Der Fonds'!$B$12,1,0)</f>
        <v>1</v>
      </c>
      <c r="D81" s="26" t="n">
        <f aca="false">IF(AND(C81=1,AM81&gt;='1 Der Fonds'!$B$12),1,0)</f>
        <v>1</v>
      </c>
      <c r="E81" s="26" t="n">
        <f aca="false">IF(AND(D81=1,AR81&gt;='1 Der Fonds'!$B$12),1,0)</f>
        <v>1</v>
      </c>
      <c r="F81" s="26" t="n">
        <f aca="false">IF(AND(E81=1,AW81&gt;='1 Der Fonds'!$B$12),1,0)</f>
        <v>0</v>
      </c>
      <c r="G81" s="26" t="n">
        <f aca="false">IF(AND(F81=1,BB81&gt;='1 Der Fonds'!$B$12),1,0)</f>
        <v>0</v>
      </c>
      <c r="H81" s="26" t="n">
        <f aca="false">IF(AND(G81=1,BG81&gt;='1 Der Fonds'!$B$12),1,0)</f>
        <v>0</v>
      </c>
      <c r="I81" s="26" t="n">
        <f aca="false">IF(AND(H81=1,BL81&gt;='1 Der Fonds'!$B$12),1,0)</f>
        <v>0</v>
      </c>
      <c r="J81" s="26" t="n">
        <f aca="false">IF(AND(I81=1,BQ81&gt;='1 Der Fonds'!$B$12),1,0)</f>
        <v>0</v>
      </c>
      <c r="K81" s="26" t="n">
        <f aca="false">IF(AND(J81=1,BV81&gt;='1 Der Fonds'!$B$12),1,0)</f>
        <v>0</v>
      </c>
      <c r="L81" s="26" t="n">
        <f aca="false">IF(AND(K81=1,CA81&gt;='1 Der Fonds'!$B$12),1,0)</f>
        <v>0</v>
      </c>
      <c r="M81" s="26" t="n">
        <f aca="false">IF(AND(L81=1,CF81&gt;='1 Der Fonds'!$B$12),1,0)</f>
        <v>0</v>
      </c>
      <c r="N81" s="26" t="n">
        <f aca="false">IF(AND(M81=1,CK81&gt;='1 Der Fonds'!$B$12),1,0)</f>
        <v>0</v>
      </c>
      <c r="O81" s="26" t="n">
        <f aca="false">IF(CP81&gt;='1 Der Fonds'!$B$12,1,0)</f>
        <v>1</v>
      </c>
      <c r="P81" s="26" t="n">
        <f aca="false">IF(AND(O81=1,CU81&gt;='1 Der Fonds'!$B$12),1,0)</f>
        <v>1</v>
      </c>
      <c r="Q81" s="26" t="n">
        <f aca="false">IF(AND(P81=1,CZ81&gt;='1 Der Fonds'!$B$12),1,0)</f>
        <v>0</v>
      </c>
      <c r="R81" s="26" t="n">
        <f aca="false">IF(AND(Q81=1,DE81&gt;='1 Der Fonds'!$B$12),1,0)</f>
        <v>0</v>
      </c>
      <c r="S81" s="26" t="n">
        <f aca="false">IF(AND(R81=1,DJ81&gt;='1 Der Fonds'!$B$12),1,0)</f>
        <v>0</v>
      </c>
      <c r="T81" s="26" t="n">
        <f aca="false">IF(AND(S81=1,DO81&gt;='1 Der Fonds'!$B$12),1,0)</f>
        <v>0</v>
      </c>
      <c r="U81" s="26" t="n">
        <f aca="false">IF(AND(T81=1,DT81&gt;='1 Der Fonds'!$B$12),1,0)</f>
        <v>0</v>
      </c>
      <c r="V81" s="26" t="n">
        <f aca="false">IF(AND(U81=1,DY81&gt;='1 Der Fonds'!$B$12),1,0)</f>
        <v>0</v>
      </c>
      <c r="W81" s="26" t="n">
        <f aca="false">IF(AND(V81=1,ED81&gt;='1 Der Fonds'!$B$12),1,0)</f>
        <v>0</v>
      </c>
      <c r="X81" s="26" t="n">
        <f aca="false">IF(AND(W81=1,EI81&gt;='1 Der Fonds'!$B$12),1,0)</f>
        <v>0</v>
      </c>
      <c r="Y81" s="26" t="n">
        <f aca="false">IF(AND(X81=1,EN81&gt;='1 Der Fonds'!$B$12),1,0)</f>
        <v>0</v>
      </c>
      <c r="Z81" s="26" t="n">
        <f aca="false">IF(AND(Y81=1,ES81&gt;='1 Der Fonds'!$B$12),1,0)</f>
        <v>0</v>
      </c>
      <c r="AD81" s="26" t="n">
        <f aca="false">$A$81+$B$81*'1 Der Fonds'!$B$19/12+$A$81*'1 Der Fonds'!$B$20/12-'1 Der Fonds'!$B$6*'1 Der Fonds'!$B$21/12-($B$81+$A$81-'1 Der Fonds'!$B$6)*'1 Der Fonds'!$B$22/12-$B$81*'1 Der Fonds'!$B$23/12</f>
        <v>61.2793333333333</v>
      </c>
      <c r="AE81" s="26" t="n">
        <f aca="false">($B$81+AD81-'1 Der Fonds'!$B$6)/'1 Der Fonds'!$B$8</f>
        <v>10.0204521072797</v>
      </c>
      <c r="AF81" s="26" t="n">
        <f aca="false">AD81+'1 Der Fonds'!$B$26-'2 Der Rueckgabebestand'!$C$5*AE81</f>
        <v>60.2711524904215</v>
      </c>
      <c r="AG81" s="26" t="n">
        <f aca="false">'1 Der Fonds'!$B$8+'1 Der Fonds'!$B$26/AE81-'2 Der Rueckgabebestand'!$C$5</f>
        <v>86.8993876890865</v>
      </c>
      <c r="AH81" s="26" t="n">
        <f aca="false">AF81/($B$81+AF81-'1 Der Fonds'!$B$6)</f>
        <v>0.0692158350882949</v>
      </c>
      <c r="AI81" s="26" t="n">
        <f aca="false">AF81+$B$81*'1 Der Fonds'!$B$19/12+AF81*'1 Der Fonds'!$B$20/12-'1 Der Fonds'!$B$6*'1 Der Fonds'!$B$21/12-($B$81+AF81-'1 Der Fonds'!$B$6)*'1 Der Fonds'!$B$22/12-$B$81*'1 Der Fonds'!$B$23/12</f>
        <v>62.0512248448914</v>
      </c>
      <c r="AJ81" s="26" t="n">
        <f aca="false">($B$81+AI81-'1 Der Fonds'!$B$6)/AG81</f>
        <v>10.040936398387</v>
      </c>
      <c r="AK81" s="26" t="n">
        <f aca="false">AI81+'1 Der Fonds'!$B$26-'2 Der Rueckgabebestand'!$C$6*AJ81</f>
        <v>60.0307566456979</v>
      </c>
      <c r="AL81" s="26" t="n">
        <f aca="false">AG81+'1 Der Fonds'!$B$26/AJ81-'2 Der Rueckgabebestand'!$C$6</f>
        <v>86.6981646040047</v>
      </c>
      <c r="AM81" s="26" t="n">
        <f aca="false">AK81/($B$81+AK81-'1 Der Fonds'!$B$6)</f>
        <v>0.0689588003495782</v>
      </c>
      <c r="AN81" s="26" t="n">
        <f aca="false">AK81+$B$81*'1 Der Fonds'!$B$19/12+AK81*'1 Der Fonds'!$B$20/12-'1 Der Fonds'!$B$6*'1 Der Fonds'!$B$21/12-($B$81+AK81-'1 Der Fonds'!$B$6)*'1 Der Fonds'!$B$22/12-$B$81*'1 Der Fonds'!$B$23/12</f>
        <v>61.8105986208167</v>
      </c>
      <c r="AO81" s="26" t="n">
        <f aca="false">($B$81+AN81-'1 Der Fonds'!$B$6)/AL81</f>
        <v>10.0614655754838</v>
      </c>
      <c r="AP81" s="26" t="n">
        <f aca="false">AN81+'1 Der Fonds'!$B$26-'2 Der Rueckgabebestand'!$C$7*AO81</f>
        <v>42.6753743547525</v>
      </c>
      <c r="AQ81" s="26" t="n">
        <f aca="false">AL81+'1 Der Fonds'!$B$26/AO81-'2 Der Rueckgabebestand'!$C$7</f>
        <v>84.7963319015512</v>
      </c>
      <c r="AR81" s="26" t="n">
        <f aca="false">AP81/($B$81+AP81-'1 Der Fonds'!$B$6)</f>
        <v>0.050019463333699</v>
      </c>
      <c r="AS81" s="26" t="n">
        <f aca="false">AP81+$B$81*'1 Der Fonds'!$B$19/12+AP81*'1 Der Fonds'!$B$20/12-'1 Der Fonds'!$B$6*'1 Der Fonds'!$B$21/12-($B$81+AP81-'1 Der Fonds'!$B$6)*'1 Der Fonds'!$B$22/12-$B$81*'1 Der Fonds'!$B$23/12</f>
        <v>44.4385840885091</v>
      </c>
      <c r="AT81" s="26" t="n">
        <f aca="false">($B$81+AS81-'1 Der Fonds'!$B$6)/AQ81</f>
        <v>10.0822590425385</v>
      </c>
      <c r="AU81" s="26" t="n">
        <f aca="false">AS81+'1 Der Fonds'!$B$26-'2 Der Rueckgabebestand'!$C$8*AT81</f>
        <v>16.1835810566398</v>
      </c>
      <c r="AV81" s="26" t="n">
        <f aca="false">AQ81+'1 Der Fonds'!$B$26/AT81-'2 Der Rueckgabebestand'!$C$8</f>
        <v>81.9938842643047</v>
      </c>
      <c r="AW81" s="26" t="n">
        <f aca="false">AU81/($B$81+AU81-'1 Der Fonds'!$B$6)</f>
        <v>0.0195765120143726</v>
      </c>
      <c r="AX81" s="26" t="n">
        <f aca="false">AU81+$B$81*'1 Der Fonds'!$B$19/12+AU81*'1 Der Fonds'!$B$20/12-'1 Der Fonds'!$B$6*'1 Der Fonds'!$B$21/12-($B$81+AU81-'1 Der Fonds'!$B$6)*'1 Der Fonds'!$B$22/12-$B$81*'1 Der Fonds'!$B$23/12</f>
        <v>17.9214028218191</v>
      </c>
      <c r="AY81" s="26" t="n">
        <f aca="false">($B$81+AX81-'1 Der Fonds'!$B$6)/AV81</f>
        <v>10.1034535716277</v>
      </c>
      <c r="AZ81" s="26" t="n">
        <f aca="false">AX81+'1 Der Fonds'!$B$26-'2 Der Rueckgabebestand'!$C$9*AY81</f>
        <v>-5.34757646441295</v>
      </c>
      <c r="BA81" s="26" t="n">
        <f aca="false">AV81+'1 Der Fonds'!$B$26/AY81-'2 Der Rueckgabebestand'!$C$9</f>
        <v>79.6908124363136</v>
      </c>
      <c r="BB81" s="26" t="n">
        <f aca="false">AZ81/($B$81+AZ81-'1 Der Fonds'!$B$6)</f>
        <v>-0.00664169455136291</v>
      </c>
      <c r="BC81" s="26" t="n">
        <f aca="false">AZ81+$B$81*'1 Der Fonds'!$B$19/12+AZ81*'1 Der Fonds'!$B$20/12-'1 Der Fonds'!$B$6*'1 Der Fonds'!$B$21/12-($B$81+AZ81-'1 Der Fonds'!$B$6)*'1 Der Fonds'!$B$22/12-$B$81*'1 Der Fonds'!$B$23/12</f>
        <v>-3.63038872519135</v>
      </c>
      <c r="BD81" s="26" t="n">
        <f aca="false">($B$81+BC81-'1 Der Fonds'!$B$6)/BA81</f>
        <v>10.1250016985287</v>
      </c>
      <c r="BE81" s="26" t="n">
        <f aca="false">BC81+'1 Der Fonds'!$B$26-'2 Der Rueckgabebestand'!$C$10*BD81</f>
        <v>-14.8053911031316</v>
      </c>
      <c r="BF81" s="26" t="n">
        <f aca="false">BA81+'1 Der Fonds'!$B$26/BD81-'2 Der Rueckgabebestand'!$C$10</f>
        <v>78.5871086829044</v>
      </c>
      <c r="BG81" s="26" t="n">
        <f aca="false">BE81/($B$81+BE81-'1 Der Fonds'!$B$6)</f>
        <v>-0.0186068762281265</v>
      </c>
      <c r="BH81" s="26" t="n">
        <f aca="false">BE81+$B$81*'1 Der Fonds'!$B$19/12+BE81*'1 Der Fonds'!$B$20/12-'1 Der Fonds'!$B$6*'1 Der Fonds'!$B$21/12-($B$81+BE81-'1 Der Fonds'!$B$6)*'1 Der Fonds'!$B$22/12-$B$81*'1 Der Fonds'!$B$23/12</f>
        <v>-13.0972671029387</v>
      </c>
      <c r="BI81" s="26" t="n">
        <f aca="false">($B$81+BH81-'1 Der Fonds'!$B$6)/BF81</f>
        <v>10.1467371209004</v>
      </c>
      <c r="BJ81" s="26" t="n">
        <f aca="false">BH81+'1 Der Fonds'!$B$26-'2 Der Rueckgabebestand'!$C$11*BI81</f>
        <v>-16.185309375479</v>
      </c>
      <c r="BK81" s="26" t="n">
        <f aca="false">BF81+'1 Der Fonds'!$B$26/BI81-'2 Der Rueckgabebestand'!$C$11</f>
        <v>78.2827702304792</v>
      </c>
      <c r="BL81" s="26" t="n">
        <f aca="false">BJ81/($B$81+BJ81-'1 Der Fonds'!$B$6)</f>
        <v>-0.0203764447095312</v>
      </c>
      <c r="BM81" s="26" t="n">
        <f aca="false">BJ81+$B$81*'1 Der Fonds'!$B$19/12+BJ81*'1 Der Fonds'!$B$20/12-'1 Der Fonds'!$B$6*'1 Der Fonds'!$B$21/12-($B$81+BJ81-'1 Der Fonds'!$B$6)*'1 Der Fonds'!$B$22/12-$B$81*'1 Der Fonds'!$B$23/12</f>
        <v>-14.4785077969638</v>
      </c>
      <c r="BN81" s="26" t="n">
        <f aca="false">($B$81+BM81-'1 Der Fonds'!$B$6)/BK81</f>
        <v>10.1685401507816</v>
      </c>
      <c r="BO81" s="26" t="n">
        <f aca="false">BM81+'1 Der Fonds'!$B$26-'2 Der Rueckgabebestand'!$C$12*BN81</f>
        <v>-16.5627778723546</v>
      </c>
      <c r="BP81" s="26" t="n">
        <f aca="false">BK81+'1 Der Fonds'!$B$26/BN81-'2 Der Rueckgabebestand'!$C$12</f>
        <v>78.0777978308541</v>
      </c>
      <c r="BQ81" s="26" t="n">
        <f aca="false">BO81/($B$81+BO81-'1 Der Fonds'!$B$6)</f>
        <v>-0.0208615711806137</v>
      </c>
      <c r="BR81" s="26" t="n">
        <f aca="false">BO81+$B$81*'1 Der Fonds'!$B$19/12+BO81*'1 Der Fonds'!$B$20/12-'1 Der Fonds'!$B$6*'1 Der Fonds'!$B$21/12-($B$81+BO81-'1 Der Fonds'!$B$6)*'1 Der Fonds'!$B$22/12-$B$81*'1 Der Fonds'!$B$23/12</f>
        <v>-14.8563380344823</v>
      </c>
      <c r="BS81" s="26" t="n">
        <f aca="false">($B$81+BR81-'1 Der Fonds'!$B$6)/BP81</f>
        <v>10.1903957856135</v>
      </c>
      <c r="BT81" s="26" t="n">
        <f aca="false">BR81+'1 Der Fonds'!$B$26-'2 Der Rueckgabebestand'!$C$13*BS81</f>
        <v>-16.4420161380083</v>
      </c>
      <c r="BU81" s="26" t="n">
        <f aca="false">BP81+'1 Der Fonds'!$B$26/BS81-'2 Der Rueckgabebestand'!$C$13</f>
        <v>77.9221926770518</v>
      </c>
      <c r="BV81" s="26" t="n">
        <f aca="false">BT81/($B$81+BT81-'1 Der Fonds'!$B$6)</f>
        <v>-0.0207063167579283</v>
      </c>
      <c r="BW81" s="26" t="n">
        <f aca="false">BT81+$B$81*'1 Der Fonds'!$B$19/12+BT81*'1 Der Fonds'!$B$20/12-'1 Der Fonds'!$B$6*'1 Der Fonds'!$B$21/12-($B$81+BT81-'1 Der Fonds'!$B$6)*'1 Der Fonds'!$B$22/12-$B$81*'1 Der Fonds'!$B$23/12</f>
        <v>-14.7354605701406</v>
      </c>
      <c r="BX81" s="26" t="n">
        <f aca="false">($B$81+BW81-'1 Der Fonds'!$B$6)/BU81</f>
        <v>10.2122965498148</v>
      </c>
      <c r="BY81" s="26" t="n">
        <f aca="false">BW81+'1 Der Fonds'!$B$26-'2 Der Rueckgabebestand'!$C$14*BX81</f>
        <v>-15.8203791900665</v>
      </c>
      <c r="BZ81" s="26" t="n">
        <f aca="false">BU81+'1 Der Fonds'!$B$26/BX81-'2 Der Rueckgabebestand'!$C$14</f>
        <v>77.8159561792539</v>
      </c>
      <c r="CA81" s="26" t="n">
        <f aca="false">BY81/($B$81+BY81-'1 Der Fonds'!$B$6)</f>
        <v>-0.0199078707642489</v>
      </c>
      <c r="CB81" s="26" t="n">
        <f aca="false">BY81+$B$81*'1 Der Fonds'!$B$19/12+BY81*'1 Der Fonds'!$B$20/12-'1 Der Fonds'!$B$6*'1 Der Fonds'!$B$21/12-($B$81+BY81-'1 Der Fonds'!$B$6)*'1 Der Fonds'!$B$22/12-$B$81*'1 Der Fonds'!$B$23/12</f>
        <v>-14.1132278867903</v>
      </c>
      <c r="CC81" s="26" t="n">
        <f aca="false">($B$81+CB81-'1 Der Fonds'!$B$6)/BZ81</f>
        <v>10.2342348692431</v>
      </c>
      <c r="CD81" s="26" t="n">
        <f aca="false">CB81+'1 Der Fonds'!$B$26-'2 Der Rueckgabebestand'!$C$15*CC81</f>
        <v>-15.2069218344875</v>
      </c>
      <c r="CE81" s="26" t="n">
        <f aca="false">BZ81+'1 Der Fonds'!$B$26/CC81-'2 Der Rueckgabebestand'!$C$15</f>
        <v>77.7090899638826</v>
      </c>
      <c r="CF81" s="26" t="n">
        <f aca="false">CD81/($B$81+CD81-'1 Der Fonds'!$B$6)</f>
        <v>-0.0191211545177346</v>
      </c>
      <c r="CG81" s="26" t="n">
        <f aca="false">CD81+$B$81*'1 Der Fonds'!$B$19/12+CD81*'1 Der Fonds'!$B$20/12-'1 Der Fonds'!$B$6*'1 Der Fonds'!$B$21/12-($B$81+CD81-'1 Der Fonds'!$B$6)*'1 Der Fonds'!$B$22/12-$B$81*'1 Der Fonds'!$B$23/12</f>
        <v>-13.4991826345789</v>
      </c>
      <c r="CH81" s="26" t="n">
        <f aca="false">($B$81+CG81-'1 Der Fonds'!$B$6)/CE81</f>
        <v>10.2562109237909</v>
      </c>
      <c r="CI81" s="26" t="n">
        <f aca="false">CG81+'1 Der Fonds'!$B$26-'2 Der Rueckgabebestand'!$C$16*CH81</f>
        <v>-15.6272880964744</v>
      </c>
      <c r="CJ81" s="26" t="n">
        <f aca="false">CE81+'1 Der Fonds'!$B$26/CH81-'2 Der Rueckgabebestand'!$C$16</f>
        <v>77.5015956487102</v>
      </c>
      <c r="CK81" s="26" t="n">
        <f aca="false">CI81/($B$81+CI81-'1 Der Fonds'!$B$6)</f>
        <v>-0.0196601139559199</v>
      </c>
      <c r="CL81" s="26" t="n">
        <f aca="false">$A$81+$B$81*'1 Der Fonds'!$B$19/12+$A$81*'1 Der Fonds'!$B$20/12-'1 Der Fonds'!$B$6*'1 Der Fonds'!$B$21/12-($B$81+$A$81-'1 Der Fonds'!$B$6)*'1 Der Fonds'!$B$22/12-$B$81*'1 Der Fonds'!$B$23/12</f>
        <v>61.2793333333333</v>
      </c>
      <c r="CM81" s="26" t="n">
        <f aca="false">($B$81+CL81-'1 Der Fonds'!$B$6)/'1 Der Fonds'!$B$8</f>
        <v>10.0204521072797</v>
      </c>
      <c r="CN81" s="26" t="n">
        <f aca="false">CL81+0-'2 Der Rueckgabebestand'!$C$5*CM81</f>
        <v>57.2711524904215</v>
      </c>
      <c r="CO81" s="26" t="n">
        <f aca="false">'1 Der Fonds'!$B$8+0/CM81-'2 Der Rueckgabebestand'!$C$5</f>
        <v>86.6</v>
      </c>
      <c r="CP81" s="26" t="n">
        <f aca="false">CN81/($B$81+CN81-'1 Der Fonds'!$B$6)</f>
        <v>0.0659979907445168</v>
      </c>
      <c r="CQ81" s="26" t="n">
        <f aca="false">CN81+$B$81*'1 Der Fonds'!$B$19/12+CN81*'1 Der Fonds'!$B$20/12-'1 Der Fonds'!$B$6*'1 Der Fonds'!$B$21/12-($B$81+CN81-'1 Der Fonds'!$B$6)*'1 Der Fonds'!$B$22/12-$B$81*'1 Der Fonds'!$B$23/12</f>
        <v>59.0483498448914</v>
      </c>
      <c r="CR81" s="26" t="n">
        <f aca="false">($B$81+CQ81-'1 Der Fonds'!$B$6)/CO81</f>
        <v>10.0409740166847</v>
      </c>
      <c r="CS81" s="26" t="n">
        <f aca="false">CQ81+0-'2 Der Rueckgabebestand'!$C$6*CR81</f>
        <v>54.0278628365491</v>
      </c>
      <c r="CT81" s="26" t="n">
        <f aca="false">CO81+0/CR81-'2 Der Rueckgabebestand'!$C$6</f>
        <v>86.1</v>
      </c>
      <c r="CU81" s="26" t="n">
        <f aca="false">CS81/($B$81+CS81-'1 Der Fonds'!$B$6)</f>
        <v>0.0624940677554123</v>
      </c>
      <c r="CV81" s="26" t="n">
        <f aca="false">CS81+$B$81*'1 Der Fonds'!$B$19/12+CS81*'1 Der Fonds'!$B$20/12-'1 Der Fonds'!$B$6*'1 Der Fonds'!$B$21/12-($B$81+CS81-'1 Der Fonds'!$B$6)*'1 Der Fonds'!$B$22/12-$B$81*'1 Der Fonds'!$B$23/12</f>
        <v>55.8019520384341</v>
      </c>
      <c r="CW81" s="26" t="n">
        <f aca="false">($B$81+CV81-'1 Der Fonds'!$B$6)/CT81</f>
        <v>10.0615790016078</v>
      </c>
      <c r="CX81" s="26" t="n">
        <f aca="false">CV81+0-'2 Der Rueckgabebestand'!$C$7*CW81</f>
        <v>33.6664782348969</v>
      </c>
      <c r="CY81" s="26" t="n">
        <f aca="false">CT81+0/CW81-'2 Der Rueckgabebestand'!$C$7</f>
        <v>83.9</v>
      </c>
      <c r="CZ81" s="26" t="n">
        <f aca="false">CX81/($B$81+CX81-'1 Der Fonds'!$B$6)</f>
        <v>0.0398813256661074</v>
      </c>
      <c r="DA81" s="26" t="n">
        <f aca="false">CX81+$B$81*'1 Der Fonds'!$B$19/12+CX81*'1 Der Fonds'!$B$20/12-'1 Der Fonds'!$B$6*'1 Der Fonds'!$B$21/12-($B$81+CX81-'1 Der Fonds'!$B$6)*'1 Der Fonds'!$B$22/12-$B$81*'1 Der Fonds'!$B$23/12</f>
        <v>35.4210544432054</v>
      </c>
      <c r="DB81" s="26" t="n">
        <f aca="false">($B$81+DA81-'1 Der Fonds'!$B$6)/CY81</f>
        <v>10.0824917096926</v>
      </c>
      <c r="DC81" s="26" t="n">
        <f aca="false">DA81+0-'2 Der Rueckgabebestand'!$C$8*DB81</f>
        <v>4.16533014315843</v>
      </c>
      <c r="DD81" s="26" t="n">
        <f aca="false">CY81+0/DB81-'2 Der Rueckgabebestand'!$C$8</f>
        <v>80.8</v>
      </c>
      <c r="DE81" s="26" t="n">
        <f aca="false">DC81/($B$81+DC81-'1 Der Fonds'!$B$6)</f>
        <v>0.00511293409580407</v>
      </c>
      <c r="DF81" s="26" t="n">
        <f aca="false">DC81+$B$81*'1 Der Fonds'!$B$19/12+DC81*'1 Der Fonds'!$B$20/12-'1 Der Fonds'!$B$6*'1 Der Fonds'!$B$21/12-($B$81+DC81-'1 Der Fonds'!$B$6)*'1 Der Fonds'!$B$22/12-$B$81*'1 Der Fonds'!$B$23/12</f>
        <v>5.89163441787896</v>
      </c>
      <c r="DG81" s="26" t="n">
        <f aca="false">($B$81+DF81-'1 Der Fonds'!$B$6)/DD81</f>
        <v>10.1038568616074</v>
      </c>
      <c r="DH81" s="26" t="n">
        <f aca="false">DF81+0-'2 Der Rueckgabebestand'!$C$9*DG81</f>
        <v>-20.3783934223003</v>
      </c>
      <c r="DI81" s="26" t="n">
        <f aca="false">DD81+0/DG81-'2 Der Rueckgabebestand'!$C$9</f>
        <v>78.2</v>
      </c>
      <c r="DJ81" s="26" t="n">
        <f aca="false">DH81/($B$81+DH81-'1 Der Fonds'!$B$6)</f>
        <v>-0.0257914645703292</v>
      </c>
      <c r="DK81" s="26" t="n">
        <f aca="false">DH81+$B$81*'1 Der Fonds'!$B$19/12+DH81*'1 Der Fonds'!$B$20/12-'1 Der Fonds'!$B$6*'1 Der Fonds'!$B$21/12-($B$81+DH81-'1 Der Fonds'!$B$6)*'1 Der Fonds'!$B$22/12-$B$81*'1 Der Fonds'!$B$23/12</f>
        <v>-18.6756102159967</v>
      </c>
      <c r="DL81" s="26" t="n">
        <f aca="false">($B$81+DK81-'1 Der Fonds'!$B$6)/DI81</f>
        <v>10.1256315829156</v>
      </c>
      <c r="DM81" s="26" t="n">
        <f aca="false">DK81+0-'2 Der Rueckgabebestand'!$C$10*DL81</f>
        <v>-32.8514944320786</v>
      </c>
      <c r="DN81" s="26" t="n">
        <f aca="false">DI81+0/DL81-'2 Der Rueckgabebestand'!$C$10</f>
        <v>76.8</v>
      </c>
      <c r="DO81" s="26" t="n">
        <f aca="false">DM81/($B$81+DM81-'1 Der Fonds'!$B$6)</f>
        <v>-0.0422446570614663</v>
      </c>
      <c r="DP81" s="26" t="n">
        <f aca="false">DM81+$B$81*'1 Der Fonds'!$B$19/12+DM81*'1 Der Fonds'!$B$20/12-'1 Der Fonds'!$B$6*'1 Der Fonds'!$B$21/12-($B$81+DM81-'1 Der Fonds'!$B$6)*'1 Der Fonds'!$B$22/12-$B$81*'1 Der Fonds'!$B$23/12</f>
        <v>-31.1606646142427</v>
      </c>
      <c r="DQ81" s="26" t="n">
        <f aca="false">($B$81+DP81-'1 Der Fonds'!$B$6)/DN81</f>
        <v>10.1476475961687</v>
      </c>
      <c r="DR81" s="26" t="n">
        <f aca="false">DP81+0-'2 Der Rueckgabebestand'!$C$11*DQ81</f>
        <v>-37.2492531719439</v>
      </c>
      <c r="DS81" s="26" t="n">
        <f aca="false">DN81+0/DQ81-'2 Der Rueckgabebestand'!$C$11</f>
        <v>76.2</v>
      </c>
      <c r="DT81" s="26" t="n">
        <f aca="false">DR81/($B$81+DR81-'1 Der Fonds'!$B$6)</f>
        <v>-0.0481722821798022</v>
      </c>
      <c r="DU81" s="26" t="n">
        <f aca="false">DR81+$B$81*'1 Der Fonds'!$B$19/12+DR81*'1 Der Fonds'!$B$20/12-'1 Der Fonds'!$B$6*'1 Der Fonds'!$B$21/12-($B$81+DR81-'1 Der Fonds'!$B$6)*'1 Der Fonds'!$B$22/12-$B$81*'1 Der Fonds'!$B$23/12</f>
        <v>-35.5626378729003</v>
      </c>
      <c r="DV81" s="26" t="n">
        <f aca="false">($B$81+DU81-'1 Der Fonds'!$B$6)/DS81</f>
        <v>10.1697816552113</v>
      </c>
      <c r="DW81" s="26" t="n">
        <f aca="false">DU81+0-'2 Der Rueckgabebestand'!$C$12*DV81</f>
        <v>-40.647528700506</v>
      </c>
      <c r="DX81" s="26" t="n">
        <f aca="false">DS81+0/DV81-'2 Der Rueckgabebestand'!$C$12</f>
        <v>75.7</v>
      </c>
      <c r="DY81" s="26" t="n">
        <f aca="false">DW81/($B$81+DW81-'1 Der Fonds'!$B$6)</f>
        <v>-0.0527991143964166</v>
      </c>
      <c r="DZ81" s="26" t="n">
        <f aca="false">DW81+$B$81*'1 Der Fonds'!$B$19/12+DW81*'1 Der Fonds'!$B$20/12-'1 Der Fonds'!$B$6*'1 Der Fonds'!$B$21/12-($B$81+DW81-'1 Der Fonds'!$B$6)*'1 Der Fonds'!$B$22/12-$B$81*'1 Der Fonds'!$B$23/12</f>
        <v>-38.9641700821773</v>
      </c>
      <c r="EA81" s="26" t="n">
        <f aca="false">($B$81+DZ81-'1 Der Fonds'!$B$6)/DX81</f>
        <v>10.1920188892711</v>
      </c>
      <c r="EB81" s="26" t="n">
        <f aca="false">DZ81+0-'2 Der Rueckgabebestand'!$C$13*EA81</f>
        <v>-43.5505785823493</v>
      </c>
      <c r="EC81" s="26" t="n">
        <f aca="false">DX81+0/EA81-'2 Der Rueckgabebestand'!$C$13</f>
        <v>75.25</v>
      </c>
      <c r="ED81" s="26" t="n">
        <f aca="false">EB81/($B$81+EB81-'1 Der Fonds'!$B$6)</f>
        <v>-0.0567841599017693</v>
      </c>
      <c r="EE81" s="26" t="n">
        <f aca="false">EB81+$B$81*'1 Der Fonds'!$B$19/12+EB81*'1 Der Fonds'!$B$20/12-'1 Der Fonds'!$B$6*'1 Der Fonds'!$B$21/12-($B$81+EB81-'1 Der Fonds'!$B$6)*'1 Der Fonds'!$B$22/12-$B$81*'1 Der Fonds'!$B$23/12</f>
        <v>-41.8700020534907</v>
      </c>
      <c r="EF81" s="26" t="n">
        <f aca="false">($B$81+EE81-'1 Der Fonds'!$B$6)/EC81</f>
        <v>10.2143521321795</v>
      </c>
      <c r="EG81" s="26" t="n">
        <f aca="false">EE81+0-'2 Der Rueckgabebestand'!$C$14*EF81</f>
        <v>-45.9557429063625</v>
      </c>
      <c r="EH81" s="26" t="n">
        <f aca="false">EC81+0/EF81-'2 Der Rueckgabebestand'!$C$14</f>
        <v>74.85</v>
      </c>
      <c r="EI81" s="26" t="n">
        <f aca="false">EG81/($B$81+EG81-'1 Der Fonds'!$B$6)</f>
        <v>-0.060108675828735</v>
      </c>
      <c r="EJ81" s="26" t="n">
        <f aca="false">EG81+$B$81*'1 Der Fonds'!$B$19/12+EG81*'1 Der Fonds'!$B$20/12-'1 Der Fonds'!$B$6*'1 Der Fonds'!$B$21/12-($B$81+EG81-'1 Der Fonds'!$B$6)*'1 Der Fonds'!$B$22/12-$B$81*'1 Der Fonds'!$B$23/12</f>
        <v>-44.2774713266478</v>
      </c>
      <c r="EK81" s="26" t="n">
        <f aca="false">($B$81+EJ81-'1 Der Fonds'!$B$6)/EH81</f>
        <v>10.2367739301717</v>
      </c>
      <c r="EL81" s="26" t="n">
        <f aca="false">EJ81+0-'2 Der Rueckgabebestand'!$C$15*EK81</f>
        <v>-48.3721808987165</v>
      </c>
      <c r="EM81" s="26" t="n">
        <f aca="false">EH81+0/EK81-'2 Der Rueckgabebestand'!$C$15</f>
        <v>74.45</v>
      </c>
      <c r="EN81" s="26" t="n">
        <f aca="false">EL81/($B$81+EL81-'1 Der Fonds'!$B$6)</f>
        <v>-0.0634699058167932</v>
      </c>
      <c r="EO81" s="26" t="n">
        <f aca="false">EL81+$B$81*'1 Der Fonds'!$B$19/12+EL81*'1 Der Fonds'!$B$20/12-'1 Der Fonds'!$B$6*'1 Der Fonds'!$B$21/12-($B$81+EL81-'1 Der Fonds'!$B$6)*'1 Der Fonds'!$B$22/12-$B$81*'1 Der Fonds'!$B$23/12</f>
        <v>-46.6962250720777</v>
      </c>
      <c r="EP81" s="26" t="n">
        <f aca="false">($B$81+EO81-'1 Der Fonds'!$B$6)/EM81</f>
        <v>10.2592850896967</v>
      </c>
      <c r="EQ81" s="26" t="n">
        <f aca="false">EO81+0-'2 Der Rueckgabebestand'!$C$16*EP81</f>
        <v>-51.8258676169261</v>
      </c>
      <c r="ER81" s="26" t="n">
        <f aca="false">EM81+0/EP81-'2 Der Rueckgabebestand'!$C$16</f>
        <v>73.95</v>
      </c>
      <c r="ES81" s="26" t="n">
        <f aca="false">EQ81/($B$81+EQ81-'1 Der Fonds'!$B$6)</f>
        <v>-0.0683111040759169</v>
      </c>
      <c r="ET81" s="14" t="n">
        <f aca="false">IF(C81=1,$A$81,1000000)</f>
        <v>59.5</v>
      </c>
      <c r="EU81" s="14" t="n">
        <f aca="false">IF(D81=1,$A$81,1000000)</f>
        <v>59.5</v>
      </c>
      <c r="EV81" s="14" t="n">
        <f aca="false">IF(E81=1,$A$81,1000000)</f>
        <v>59.5</v>
      </c>
      <c r="EW81" s="26" t="n">
        <f aca="false">IF(F81=1,$A$81,1000000)</f>
        <v>1000000</v>
      </c>
      <c r="EX81" s="26" t="n">
        <f aca="false">IF(G81=1,$A$81,1000000)</f>
        <v>1000000</v>
      </c>
      <c r="EY81" s="26" t="n">
        <f aca="false">IF(H81=1,$A$81,1000000)</f>
        <v>1000000</v>
      </c>
      <c r="EZ81" s="26" t="n">
        <f aca="false">IF(I81=1,$A$81,1000000)</f>
        <v>1000000</v>
      </c>
      <c r="FA81" s="26" t="n">
        <f aca="false">IF(J81=1,$A$81,1000000)</f>
        <v>1000000</v>
      </c>
      <c r="FB81" s="26" t="n">
        <f aca="false">IF(K81=1,$A$81,1000000)</f>
        <v>1000000</v>
      </c>
      <c r="FC81" s="26" t="n">
        <f aca="false">IF(L81=1,$A$81,1000000)</f>
        <v>1000000</v>
      </c>
      <c r="FD81" s="26" t="n">
        <f aca="false">IF(M81=1,$A$81,1000000)</f>
        <v>1000000</v>
      </c>
      <c r="FE81" s="26" t="n">
        <f aca="false">IF(N81=1,$A$81,1000000)</f>
        <v>1000000</v>
      </c>
      <c r="FF81" s="14" t="n">
        <f aca="false">IF(O81=1,$A$81,1000000)</f>
        <v>59.5</v>
      </c>
      <c r="FG81" s="14" t="n">
        <f aca="false">IF(P81=1,$A$81,1000000)</f>
        <v>59.5</v>
      </c>
      <c r="FH81" s="26" t="n">
        <f aca="false">IF(Q81=1,$A$81,1000000)</f>
        <v>1000000</v>
      </c>
      <c r="FI81" s="26" t="n">
        <f aca="false">IF(R81=1,$A$81,1000000)</f>
        <v>1000000</v>
      </c>
      <c r="FJ81" s="26" t="n">
        <f aca="false">IF(S81=1,$A$81,1000000)</f>
        <v>1000000</v>
      </c>
      <c r="FK81" s="26" t="n">
        <f aca="false">IF(T81=1,$A$81,1000000)</f>
        <v>1000000</v>
      </c>
      <c r="FL81" s="26" t="n">
        <f aca="false">IF(U81=1,$A$81,1000000)</f>
        <v>1000000</v>
      </c>
      <c r="FM81" s="26" t="n">
        <f aca="false">IF(V81=1,$A$81,1000000)</f>
        <v>1000000</v>
      </c>
      <c r="FN81" s="26" t="n">
        <f aca="false">IF(W81=1,$A$81,1000000)</f>
        <v>1000000</v>
      </c>
      <c r="FO81" s="26" t="n">
        <f aca="false">IF(X81=1,$A$81,1000000)</f>
        <v>1000000</v>
      </c>
      <c r="FP81" s="26" t="n">
        <f aca="false">IF(Y81=1,$A$81,1000000)</f>
        <v>1000000</v>
      </c>
      <c r="FQ81" s="26" t="n">
        <f aca="false">IF(Z81=1,$A$81,1000000)</f>
        <v>1000000</v>
      </c>
    </row>
    <row r="82" customFormat="false" ht="15" hidden="false" customHeight="false" outlineLevel="0" collapsed="false">
      <c r="A82" s="14" t="n">
        <f aca="false">A81+$B$38</f>
        <v>60</v>
      </c>
      <c r="B82" s="14" t="n">
        <f aca="false">'1 Der Fonds'!$B$36-A82</f>
        <v>1060</v>
      </c>
      <c r="C82" s="26" t="n">
        <f aca="false">IF(AH82&gt;='1 Der Fonds'!$B$12,1,0)</f>
        <v>1</v>
      </c>
      <c r="D82" s="26" t="n">
        <f aca="false">IF(AND(C82=1,AM82&gt;='1 Der Fonds'!$B$12),1,0)</f>
        <v>1</v>
      </c>
      <c r="E82" s="26" t="n">
        <f aca="false">IF(AND(D82=1,AR82&gt;='1 Der Fonds'!$B$12),1,0)</f>
        <v>1</v>
      </c>
      <c r="F82" s="26" t="n">
        <f aca="false">IF(AND(E82=1,AW82&gt;='1 Der Fonds'!$B$12),1,0)</f>
        <v>0</v>
      </c>
      <c r="G82" s="26" t="n">
        <f aca="false">IF(AND(F82=1,BB82&gt;='1 Der Fonds'!$B$12),1,0)</f>
        <v>0</v>
      </c>
      <c r="H82" s="26" t="n">
        <f aca="false">IF(AND(G82=1,BG82&gt;='1 Der Fonds'!$B$12),1,0)</f>
        <v>0</v>
      </c>
      <c r="I82" s="26" t="n">
        <f aca="false">IF(AND(H82=1,BL82&gt;='1 Der Fonds'!$B$12),1,0)</f>
        <v>0</v>
      </c>
      <c r="J82" s="26" t="n">
        <f aca="false">IF(AND(I82=1,BQ82&gt;='1 Der Fonds'!$B$12),1,0)</f>
        <v>0</v>
      </c>
      <c r="K82" s="26" t="n">
        <f aca="false">IF(AND(J82=1,BV82&gt;='1 Der Fonds'!$B$12),1,0)</f>
        <v>0</v>
      </c>
      <c r="L82" s="26" t="n">
        <f aca="false">IF(AND(K82=1,CA82&gt;='1 Der Fonds'!$B$12),1,0)</f>
        <v>0</v>
      </c>
      <c r="M82" s="26" t="n">
        <f aca="false">IF(AND(L82=1,CF82&gt;='1 Der Fonds'!$B$12),1,0)</f>
        <v>0</v>
      </c>
      <c r="N82" s="26" t="n">
        <f aca="false">IF(AND(M82=1,CK82&gt;='1 Der Fonds'!$B$12),1,0)</f>
        <v>0</v>
      </c>
      <c r="O82" s="26" t="n">
        <f aca="false">IF(CP82&gt;='1 Der Fonds'!$B$12,1,0)</f>
        <v>1</v>
      </c>
      <c r="P82" s="26" t="n">
        <f aca="false">IF(AND(O82=1,CU82&gt;='1 Der Fonds'!$B$12),1,0)</f>
        <v>1</v>
      </c>
      <c r="Q82" s="26" t="n">
        <f aca="false">IF(AND(P82=1,CZ82&gt;='1 Der Fonds'!$B$12),1,0)</f>
        <v>0</v>
      </c>
      <c r="R82" s="26" t="n">
        <f aca="false">IF(AND(Q82=1,DE82&gt;='1 Der Fonds'!$B$12),1,0)</f>
        <v>0</v>
      </c>
      <c r="S82" s="26" t="n">
        <f aca="false">IF(AND(R82=1,DJ82&gt;='1 Der Fonds'!$B$12),1,0)</f>
        <v>0</v>
      </c>
      <c r="T82" s="26" t="n">
        <f aca="false">IF(AND(S82=1,DO82&gt;='1 Der Fonds'!$B$12),1,0)</f>
        <v>0</v>
      </c>
      <c r="U82" s="26" t="n">
        <f aca="false">IF(AND(T82=1,DT82&gt;='1 Der Fonds'!$B$12),1,0)</f>
        <v>0</v>
      </c>
      <c r="V82" s="26" t="n">
        <f aca="false">IF(AND(U82=1,DY82&gt;='1 Der Fonds'!$B$12),1,0)</f>
        <v>0</v>
      </c>
      <c r="W82" s="26" t="n">
        <f aca="false">IF(AND(V82=1,ED82&gt;='1 Der Fonds'!$B$12),1,0)</f>
        <v>0</v>
      </c>
      <c r="X82" s="26" t="n">
        <f aca="false">IF(AND(W82=1,EI82&gt;='1 Der Fonds'!$B$12),1,0)</f>
        <v>0</v>
      </c>
      <c r="Y82" s="26" t="n">
        <f aca="false">IF(AND(X82=1,EN82&gt;='1 Der Fonds'!$B$12),1,0)</f>
        <v>0</v>
      </c>
      <c r="Z82" s="26" t="n">
        <f aca="false">IF(AND(Y82=1,ES82&gt;='1 Der Fonds'!$B$12),1,0)</f>
        <v>0</v>
      </c>
      <c r="AD82" s="26" t="n">
        <f aca="false">$A$82+$B$82*'1 Der Fonds'!$B$19/12+$A$82*'1 Der Fonds'!$B$20/12-'1 Der Fonds'!$B$6*'1 Der Fonds'!$B$21/12-($B$82+$A$82-'1 Der Fonds'!$B$6)*'1 Der Fonds'!$B$22/12-$B$82*'1 Der Fonds'!$B$23/12</f>
        <v>61.77875</v>
      </c>
      <c r="AE82" s="26" t="n">
        <f aca="false">($B$82+AD82-'1 Der Fonds'!$B$6)/'1 Der Fonds'!$B$8</f>
        <v>10.0204454022989</v>
      </c>
      <c r="AF82" s="26" t="n">
        <f aca="false">AD82+'1 Der Fonds'!$B$26-'2 Der Rueckgabebestand'!$C$5*AE82</f>
        <v>60.7705718390805</v>
      </c>
      <c r="AG82" s="26" t="n">
        <f aca="false">'1 Der Fonds'!$B$8+'1 Der Fonds'!$B$26/AE82-'2 Der Rueckgabebestand'!$C$5</f>
        <v>86.8993878894158</v>
      </c>
      <c r="AH82" s="26" t="n">
        <f aca="false">AF82/($B$82+AF82-'1 Der Fonds'!$B$6)</f>
        <v>0.0697894184810726</v>
      </c>
      <c r="AI82" s="26" t="n">
        <f aca="false">AF82+$B$82*'1 Der Fonds'!$B$19/12+AF82*'1 Der Fonds'!$B$20/12-'1 Der Fonds'!$B$6*'1 Der Fonds'!$B$21/12-($B$82+AF82-'1 Der Fonds'!$B$6)*'1 Der Fonds'!$B$22/12-$B$82*'1 Der Fonds'!$B$23/12</f>
        <v>62.5500603037596</v>
      </c>
      <c r="AJ82" s="26" t="n">
        <f aca="false">($B$82+AI82-'1 Der Fonds'!$B$6)/AG82</f>
        <v>10.0409229742116</v>
      </c>
      <c r="AK82" s="26" t="n">
        <f aca="false">AI82+'1 Der Fonds'!$B$26-'2 Der Rueckgabebestand'!$C$6*AJ82</f>
        <v>60.5295988166538</v>
      </c>
      <c r="AL82" s="26" t="n">
        <f aca="false">AG82+'1 Der Fonds'!$B$26/AJ82-'2 Der Rueckgabebestand'!$C$6</f>
        <v>86.6981652037827</v>
      </c>
      <c r="AM82" s="26" t="n">
        <f aca="false">AK82/($B$82+AK82-'1 Der Fonds'!$B$6)</f>
        <v>0.0695319250476194</v>
      </c>
      <c r="AN82" s="26" t="n">
        <f aca="false">AK82+$B$82*'1 Der Fonds'!$B$19/12+AK82*'1 Der Fonds'!$B$20/12-'1 Der Fonds'!$B$6*'1 Der Fonds'!$B$21/12-($B$82+AK82-'1 Der Fonds'!$B$6)*'1 Der Fonds'!$B$22/12-$B$82*'1 Der Fonds'!$B$23/12</f>
        <v>62.3088563488531</v>
      </c>
      <c r="AO82" s="26" t="n">
        <f aca="false">($B$82+AN82-'1 Der Fonds'!$B$6)/AL82</f>
        <v>10.0614454100442</v>
      </c>
      <c r="AP82" s="26" t="n">
        <f aca="false">AN82+'1 Der Fonds'!$B$26-'2 Der Rueckgabebestand'!$C$7*AO82</f>
        <v>43.1736764467558</v>
      </c>
      <c r="AQ82" s="26" t="n">
        <f aca="false">AL82+'1 Der Fonds'!$B$26/AO82-'2 Der Rueckgabebestand'!$C$7</f>
        <v>84.7963330989248</v>
      </c>
      <c r="AR82" s="26" t="n">
        <f aca="false">AP82/($B$82+AP82-'1 Der Fonds'!$B$6)</f>
        <v>0.0506036199177673</v>
      </c>
      <c r="AS82" s="26" t="n">
        <f aca="false">AP82+$B$82*'1 Der Fonds'!$B$19/12+AP82*'1 Der Fonds'!$B$20/12-'1 Der Fonds'!$B$6*'1 Der Fonds'!$B$21/12-($B$82+AP82-'1 Der Fonds'!$B$6)*'1 Der Fonds'!$B$22/12-$B$82*'1 Der Fonds'!$B$23/12</f>
        <v>44.9363012200173</v>
      </c>
      <c r="AT82" s="26" t="n">
        <f aca="false">($B$82+AS82-'1 Der Fonds'!$B$6)/AQ82</f>
        <v>10.082231978388</v>
      </c>
      <c r="AU82" s="26" t="n">
        <f aca="false">AS82+'1 Der Fonds'!$B$26-'2 Der Rueckgabebestand'!$C$8*AT82</f>
        <v>16.6813820870146</v>
      </c>
      <c r="AV82" s="26" t="n">
        <f aca="false">AQ82+'1 Der Fonds'!$B$26/AT82-'2 Der Rueckgabebestand'!$C$8</f>
        <v>81.9938862604103</v>
      </c>
      <c r="AW82" s="26" t="n">
        <f aca="false">AU82/($B$82+AU82-'1 Der Fonds'!$B$6)</f>
        <v>0.0201787320344645</v>
      </c>
      <c r="AX82" s="26" t="n">
        <f aca="false">AU82+$B$82*'1 Der Fonds'!$B$19/12+AU82*'1 Der Fonds'!$B$20/12-'1 Der Fonds'!$B$6*'1 Der Fonds'!$B$21/12-($B$82+AU82-'1 Der Fonds'!$B$6)*'1 Der Fonds'!$B$22/12-$B$82*'1 Der Fonds'!$B$23/12</f>
        <v>18.4186184115147</v>
      </c>
      <c r="AY82" s="26" t="n">
        <f aca="false">($B$82+AX82-'1 Der Fonds'!$B$6)/AV82</f>
        <v>10.1034193669084</v>
      </c>
      <c r="AZ82" s="26" t="n">
        <f aca="false">AX82+'1 Der Fonds'!$B$26-'2 Der Rueckgabebestand'!$C$9*AY82</f>
        <v>-4.85027194244719</v>
      </c>
      <c r="BA82" s="26" t="n">
        <f aca="false">AV82+'1 Der Fonds'!$B$26/AY82-'2 Der Rueckgabebestand'!$C$9</f>
        <v>79.6908154376576</v>
      </c>
      <c r="BB82" s="26" t="n">
        <f aca="false">AZ82/($B$82+AZ82-'1 Der Fonds'!$B$6)</f>
        <v>-0.00602406207619124</v>
      </c>
      <c r="BC82" s="26" t="n">
        <f aca="false">AZ82+$B$82*'1 Der Fonds'!$B$19/12+AZ82*'1 Der Fonds'!$B$20/12-'1 Der Fonds'!$B$6*'1 Der Fonds'!$B$21/12-($B$82+AZ82-'1 Der Fonds'!$B$6)*'1 Der Fonds'!$B$22/12-$B$82*'1 Der Fonds'!$B$23/12</f>
        <v>-3.13367011972537</v>
      </c>
      <c r="BD82" s="26" t="n">
        <f aca="false">($B$82+BC82-'1 Der Fonds'!$B$6)/BA82</f>
        <v>10.1249601406261</v>
      </c>
      <c r="BE82" s="26" t="n">
        <f aca="false">BC82+'1 Der Fonds'!$B$26-'2 Der Rueckgabebestand'!$C$10*BD82</f>
        <v>-14.3086143166019</v>
      </c>
      <c r="BF82" s="26" t="n">
        <f aca="false">BA82+'1 Der Fonds'!$B$26/BD82-'2 Der Rueckgabebestand'!$C$10</f>
        <v>78.5871129003965</v>
      </c>
      <c r="BG82" s="26" t="n">
        <f aca="false">BE82/($B$82+BE82-'1 Der Fonds'!$B$6)</f>
        <v>-0.0179826181030132</v>
      </c>
      <c r="BH82" s="26" t="n">
        <f aca="false">BE82+$B$82*'1 Der Fonds'!$B$19/12+BE82*'1 Der Fonds'!$B$20/12-'1 Der Fonds'!$B$6*'1 Der Fonds'!$B$21/12-($B$82+BE82-'1 Der Fonds'!$B$6)*'1 Der Fonds'!$B$22/12-$B$82*'1 Der Fonds'!$B$23/12</f>
        <v>-12.6010767386553</v>
      </c>
      <c r="BI82" s="26" t="n">
        <f aca="false">($B$82+BH82-'1 Der Fonds'!$B$6)/BF82</f>
        <v>10.146688099765</v>
      </c>
      <c r="BJ82" s="26" t="n">
        <f aca="false">BH82+'1 Der Fonds'!$B$26-'2 Der Rueckgabebestand'!$C$11*BI82</f>
        <v>-15.6890895985144</v>
      </c>
      <c r="BK82" s="26" t="n">
        <f aca="false">BF82+'1 Der Fonds'!$B$26/BI82-'2 Der Rueckgabebestand'!$C$11</f>
        <v>78.2827758763846</v>
      </c>
      <c r="BL82" s="26" t="n">
        <f aca="false">BJ82/($B$82+BJ82-'1 Der Fonds'!$B$6)</f>
        <v>-0.0197518243713715</v>
      </c>
      <c r="BM82" s="26" t="n">
        <f aca="false">BJ82+$B$82*'1 Der Fonds'!$B$19/12+BJ82*'1 Der Fonds'!$B$20/12-'1 Der Fonds'!$B$6*'1 Der Fonds'!$B$21/12-($B$82+BJ82-'1 Der Fonds'!$B$6)*'1 Der Fonds'!$B$22/12-$B$82*'1 Der Fonds'!$B$23/12</f>
        <v>-13.9828749760463</v>
      </c>
      <c r="BN82" s="26" t="n">
        <f aca="false">($B$82+BM82-'1 Der Fonds'!$B$6)/BK82</f>
        <v>10.1684836301786</v>
      </c>
      <c r="BO82" s="26" t="n">
        <f aca="false">BM82+'1 Der Fonds'!$B$26-'2 Der Rueckgabebestand'!$C$12*BN82</f>
        <v>-16.0671167911356</v>
      </c>
      <c r="BP82" s="26" t="n">
        <f aca="false">BK82+'1 Der Fonds'!$B$26/BN82-'2 Der Rueckgabebestand'!$C$12</f>
        <v>78.0778051166438</v>
      </c>
      <c r="BQ82" s="26" t="n">
        <f aca="false">BO82/($B$82+BO82-'1 Der Fonds'!$B$6)</f>
        <v>-0.0202373741294057</v>
      </c>
      <c r="BR82" s="26" t="n">
        <f aca="false">BO82+$B$82*'1 Der Fonds'!$B$19/12+BO82*'1 Der Fonds'!$B$20/12-'1 Der Fonds'!$B$6*'1 Der Fonds'!$B$21/12-($B$82+BO82-'1 Der Fonds'!$B$6)*'1 Der Fonds'!$B$22/12-$B$82*'1 Der Fonds'!$B$23/12</f>
        <v>-14.3612644447271</v>
      </c>
      <c r="BS82" s="26" t="n">
        <f aca="false">($B$82+BR82-'1 Der Fonds'!$B$6)/BP82</f>
        <v>10.1903317385348</v>
      </c>
      <c r="BT82" s="26" t="n">
        <f aca="false">BR82+'1 Der Fonds'!$B$26-'2 Der Rueckgabebestand'!$C$13*BS82</f>
        <v>-15.9469137270677</v>
      </c>
      <c r="BU82" s="26" t="n">
        <f aca="false">BP82+'1 Der Fonds'!$B$26/BS82-'2 Der Rueckgabebestand'!$C$13</f>
        <v>77.9222018131376</v>
      </c>
      <c r="BV82" s="26" t="n">
        <f aca="false">BT82/($B$82+BT82-'1 Der Fonds'!$B$6)</f>
        <v>-0.0200829314849945</v>
      </c>
      <c r="BW82" s="26" t="n">
        <f aca="false">BT82+$B$82*'1 Der Fonds'!$B$19/12+BT82*'1 Der Fonds'!$B$20/12-'1 Der Fonds'!$B$6*'1 Der Fonds'!$B$21/12-($B$82+BT82-'1 Der Fonds'!$B$6)*'1 Der Fonds'!$B$22/12-$B$82*'1 Der Fonds'!$B$23/12</f>
        <v>-14.2409461860562</v>
      </c>
      <c r="BX82" s="26" t="n">
        <f aca="false">($B$82+BW82-'1 Der Fonds'!$B$6)/BU82</f>
        <v>10.2122249538357</v>
      </c>
      <c r="BY82" s="26" t="n">
        <f aca="false">BW82+'1 Der Fonds'!$B$26-'2 Der Rueckgabebestand'!$C$14*BX82</f>
        <v>-15.3258361675904</v>
      </c>
      <c r="BZ82" s="26" t="n">
        <f aca="false">BU82+'1 Der Fonds'!$B$26/BX82-'2 Der Rueckgabebestand'!$C$14</f>
        <v>77.8159673748601</v>
      </c>
      <c r="CA82" s="26" t="n">
        <f aca="false">BY82/($B$82+BY82-'1 Der Fonds'!$B$6)</f>
        <v>-0.0192856857125942</v>
      </c>
      <c r="CB82" s="26" t="n">
        <f aca="false">BY82+$B$82*'1 Der Fonds'!$B$19/12+BY82*'1 Der Fonds'!$B$20/12-'1 Der Fonds'!$B$6*'1 Der Fonds'!$B$21/12-($B$82+BY82-'1 Der Fonds'!$B$6)*'1 Der Fonds'!$B$22/12-$B$82*'1 Der Fonds'!$B$23/12</f>
        <v>-13.6192734272511</v>
      </c>
      <c r="CC82" s="26" t="n">
        <f aca="false">($B$82+CB82-'1 Der Fonds'!$B$6)/BZ82</f>
        <v>10.2341557065836</v>
      </c>
      <c r="CD82" s="26" t="n">
        <f aca="false">CB82+'1 Der Fonds'!$B$26-'2 Der Rueckgabebestand'!$C$15*CC82</f>
        <v>-14.7129357098845</v>
      </c>
      <c r="CE82" s="26" t="n">
        <f aca="false">BZ82+'1 Der Fonds'!$B$26/CC82-'2 Der Rueckgabebestand'!$C$15</f>
        <v>77.7091034269205</v>
      </c>
      <c r="CF82" s="26" t="n">
        <f aca="false">CD82/($B$82+CD82-'1 Der Fonds'!$B$6)</f>
        <v>-0.0185001572017489</v>
      </c>
      <c r="CG82" s="26" t="n">
        <f aca="false">CD82+$B$82*'1 Der Fonds'!$B$19/12+CD82*'1 Der Fonds'!$B$20/12-'1 Der Fonds'!$B$6*'1 Der Fonds'!$B$21/12-($B$82+CD82-'1 Der Fonds'!$B$6)*'1 Der Fonds'!$B$22/12-$B$82*'1 Der Fonds'!$B$23/12</f>
        <v>-13.0057856066065</v>
      </c>
      <c r="CH82" s="26" t="n">
        <f aca="false">($B$82+CG82-'1 Der Fonds'!$B$6)/CE82</f>
        <v>10.2561241765311</v>
      </c>
      <c r="CI82" s="26" t="n">
        <f aca="false">CG82+'1 Der Fonds'!$B$26-'2 Der Rueckgabebestand'!$C$16*CH82</f>
        <v>-15.133847694872</v>
      </c>
      <c r="CJ82" s="26" t="n">
        <f aca="false">CE82+'1 Der Fonds'!$B$26/CH82-'2 Der Rueckgabebestand'!$C$16</f>
        <v>77.5016115857886</v>
      </c>
      <c r="CK82" s="26" t="n">
        <f aca="false">CI82/($B$82+CI82-'1 Der Fonds'!$B$6)</f>
        <v>-0.0190394919333067</v>
      </c>
      <c r="CL82" s="26" t="n">
        <f aca="false">$A$82+$B$82*'1 Der Fonds'!$B$19/12+$A$82*'1 Der Fonds'!$B$20/12-'1 Der Fonds'!$B$6*'1 Der Fonds'!$B$21/12-($B$82+$A$82-'1 Der Fonds'!$B$6)*'1 Der Fonds'!$B$22/12-$B$82*'1 Der Fonds'!$B$23/12</f>
        <v>61.77875</v>
      </c>
      <c r="CM82" s="26" t="n">
        <f aca="false">($B$82+CL82-'1 Der Fonds'!$B$6)/'1 Der Fonds'!$B$8</f>
        <v>10.0204454022989</v>
      </c>
      <c r="CN82" s="26" t="n">
        <f aca="false">CL82+0-'2 Der Rueckgabebestand'!$C$5*CM82</f>
        <v>57.7705718390805</v>
      </c>
      <c r="CO82" s="26" t="n">
        <f aca="false">'1 Der Fonds'!$B$8+0/CM82-'2 Der Rueckgabebestand'!$C$5</f>
        <v>86.6</v>
      </c>
      <c r="CP82" s="26" t="n">
        <f aca="false">CN82/($B$82+CN82-'1 Der Fonds'!$B$6)</f>
        <v>0.0665735549393503</v>
      </c>
      <c r="CQ82" s="26" t="n">
        <f aca="false">CN82+$B$82*'1 Der Fonds'!$B$19/12+CN82*'1 Der Fonds'!$B$20/12-'1 Der Fonds'!$B$6*'1 Der Fonds'!$B$21/12-($B$82+CN82-'1 Der Fonds'!$B$6)*'1 Der Fonds'!$B$22/12-$B$82*'1 Der Fonds'!$B$23/12</f>
        <v>59.5471853037596</v>
      </c>
      <c r="CR82" s="26" t="n">
        <f aca="false">($B$82+CQ82-'1 Der Fonds'!$B$6)/CO82</f>
        <v>10.0409605693275</v>
      </c>
      <c r="CS82" s="26" t="n">
        <f aca="false">CQ82+0-'2 Der Rueckgabebestand'!$C$6*CR82</f>
        <v>54.5267050190958</v>
      </c>
      <c r="CT82" s="26" t="n">
        <f aca="false">CO82+0/CR82-'2 Der Rueckgabebestand'!$C$6</f>
        <v>86.1</v>
      </c>
      <c r="CU82" s="26" t="n">
        <f aca="false">CS82/($B$82+CS82-'1 Der Fonds'!$B$6)</f>
        <v>0.0630711633342679</v>
      </c>
      <c r="CV82" s="26" t="n">
        <f aca="false">CS82+$B$82*'1 Der Fonds'!$B$19/12+CS82*'1 Der Fonds'!$B$20/12-'1 Der Fonds'!$B$6*'1 Der Fonds'!$B$21/12-($B$82+CS82-'1 Der Fonds'!$B$6)*'1 Der Fonds'!$B$22/12-$B$82*'1 Der Fonds'!$B$23/12</f>
        <v>56.3002097780725</v>
      </c>
      <c r="CW82" s="26" t="n">
        <f aca="false">($B$82+CV82-'1 Der Fonds'!$B$6)/CT82</f>
        <v>10.0615587662958</v>
      </c>
      <c r="CX82" s="26" t="n">
        <f aca="false">CV82+0-'2 Der Rueckgabebestand'!$C$7*CW82</f>
        <v>34.1647804922216</v>
      </c>
      <c r="CY82" s="26" t="n">
        <f aca="false">CT82+0/CW82-'2 Der Rueckgabebestand'!$C$7</f>
        <v>83.9</v>
      </c>
      <c r="CZ82" s="26" t="n">
        <f aca="false">CX82/($B$82+CX82-'1 Der Fonds'!$B$6)</f>
        <v>0.0404716961447984</v>
      </c>
      <c r="DA82" s="26" t="n">
        <f aca="false">CX82+$B$82*'1 Der Fonds'!$B$19/12+CX82*'1 Der Fonds'!$B$20/12-'1 Der Fonds'!$B$6*'1 Der Fonds'!$B$21/12-($B$82+CX82-'1 Der Fonds'!$B$6)*'1 Der Fonds'!$B$22/12-$B$82*'1 Der Fonds'!$B$23/12</f>
        <v>35.9187717401933</v>
      </c>
      <c r="DB82" s="26" t="n">
        <f aca="false">($B$82+DA82-'1 Der Fonds'!$B$6)/CY82</f>
        <v>10.0824645022669</v>
      </c>
      <c r="DC82" s="26" t="n">
        <f aca="false">DA82+0-'2 Der Rueckgabebestand'!$C$8*DB82</f>
        <v>4.66313178316591</v>
      </c>
      <c r="DD82" s="26" t="n">
        <f aca="false">CY82+0/DB82-'2 Der Rueckgabebestand'!$C$8</f>
        <v>80.8</v>
      </c>
      <c r="DE82" s="26" t="n">
        <f aca="false">DC82/($B$82+DC82-'1 Der Fonds'!$B$6)</f>
        <v>0.00572400002066997</v>
      </c>
      <c r="DF82" s="26" t="n">
        <f aca="false">DC82+$B$82*'1 Der Fonds'!$B$19/12+DC82*'1 Der Fonds'!$B$20/12-'1 Der Fonds'!$B$6*'1 Der Fonds'!$B$21/12-($B$82+DC82-'1 Der Fonds'!$B$6)*'1 Der Fonds'!$B$22/12-$B$82*'1 Der Fonds'!$B$23/12</f>
        <v>6.38885061779144</v>
      </c>
      <c r="DG82" s="26" t="n">
        <f aca="false">($B$82+DF82-'1 Der Fonds'!$B$6)/DD82</f>
        <v>10.103822408636</v>
      </c>
      <c r="DH82" s="26" t="n">
        <f aca="false">DF82+0-'2 Der Rueckgabebestand'!$C$9*DG82</f>
        <v>-19.8810876446622</v>
      </c>
      <c r="DI82" s="26" t="n">
        <f aca="false">DD82+0/DG82-'2 Der Rueckgabebestand'!$C$9</f>
        <v>78.2</v>
      </c>
      <c r="DJ82" s="26" t="n">
        <f aca="false">DH82/($B$82+DH82-'1 Der Fonds'!$B$6)</f>
        <v>-0.025162146271625</v>
      </c>
      <c r="DK82" s="26" t="n">
        <f aca="false">DH82+$B$82*'1 Der Fonds'!$B$19/12+DH82*'1 Der Fonds'!$B$20/12-'1 Der Fonds'!$B$6*'1 Der Fonds'!$B$21/12-($B$82+DH82-'1 Der Fonds'!$B$6)*'1 Der Fonds'!$B$22/12-$B$82*'1 Der Fonds'!$B$23/12</f>
        <v>-18.178890353655</v>
      </c>
      <c r="DL82" s="26" t="n">
        <f aca="false">($B$82+DK82-'1 Der Fonds'!$B$6)/DI82</f>
        <v>10.1255896374213</v>
      </c>
      <c r="DM82" s="26" t="n">
        <f aca="false">DK82+0-'2 Der Rueckgabebestand'!$C$10*DL82</f>
        <v>-32.3547158460449</v>
      </c>
      <c r="DN82" s="26" t="n">
        <f aca="false">DI82+0/DL82-'2 Der Rueckgabebestand'!$C$10</f>
        <v>76.8</v>
      </c>
      <c r="DO82" s="26" t="n">
        <f aca="false">DM82/($B$82+DM82-'1 Der Fonds'!$B$6)</f>
        <v>-0.0416060079130363</v>
      </c>
      <c r="DP82" s="26" t="n">
        <f aca="false">DM82+$B$82*'1 Der Fonds'!$B$19/12+DM82*'1 Der Fonds'!$B$20/12-'1 Der Fonds'!$B$6*'1 Der Fonds'!$B$21/12-($B$82+DM82-'1 Der Fonds'!$B$6)*'1 Der Fonds'!$B$22/12-$B$82*'1 Der Fonds'!$B$23/12</f>
        <v>-30.6644724487306</v>
      </c>
      <c r="DQ82" s="26" t="n">
        <f aca="false">($B$82+DP82-'1 Der Fonds'!$B$6)/DN82</f>
        <v>10.1475980149905</v>
      </c>
      <c r="DR82" s="26" t="n">
        <f aca="false">DP82+0-'2 Der Rueckgabebestand'!$C$11*DQ82</f>
        <v>-36.7530312577249</v>
      </c>
      <c r="DS82" s="26" t="n">
        <f aca="false">DN82+0/DQ82-'2 Der Rueckgabebestand'!$C$11</f>
        <v>76.2</v>
      </c>
      <c r="DT82" s="26" t="n">
        <f aca="false">DR82/($B$82+DR82-'1 Der Fonds'!$B$6)</f>
        <v>-0.0475307796130201</v>
      </c>
      <c r="DU82" s="26" t="n">
        <f aca="false">DR82+$B$82*'1 Der Fonds'!$B$19/12+DR82*'1 Der Fonds'!$B$20/12-'1 Der Fonds'!$B$6*'1 Der Fonds'!$B$21/12-($B$82+DR82-'1 Der Fonds'!$B$6)*'1 Der Fonds'!$B$22/12-$B$82*'1 Der Fonds'!$B$23/12</f>
        <v>-35.0670029126802</v>
      </c>
      <c r="DV82" s="26" t="n">
        <f aca="false">($B$82+DU82-'1 Der Fonds'!$B$6)/DS82</f>
        <v>10.1697243712247</v>
      </c>
      <c r="DW82" s="26" t="n">
        <f aca="false">DU82+0-'2 Der Rueckgabebestand'!$C$12*DV82</f>
        <v>-40.1518650982926</v>
      </c>
      <c r="DX82" s="26" t="n">
        <f aca="false">DS82+0/DV82-'2 Der Rueckgabebestand'!$C$12</f>
        <v>75.7</v>
      </c>
      <c r="DY82" s="26" t="n">
        <f aca="false">DW82/($B$82+DW82-'1 Der Fonds'!$B$6)</f>
        <v>-0.0521555658551009</v>
      </c>
      <c r="DZ82" s="26" t="n">
        <f aca="false">DW82+$B$82*'1 Der Fonds'!$B$19/12+DW82*'1 Der Fonds'!$B$20/12-'1 Der Fonds'!$B$6*'1 Der Fonds'!$B$21/12-($B$82+DW82-'1 Der Fonds'!$B$6)*'1 Der Fonds'!$B$22/12-$B$82*'1 Der Fonds'!$B$23/12</f>
        <v>-38.4690939690118</v>
      </c>
      <c r="EA82" s="26" t="n">
        <f aca="false">($B$82+DZ82-'1 Der Fonds'!$B$6)/DX82</f>
        <v>10.1919538445309</v>
      </c>
      <c r="EB82" s="26" t="n">
        <f aca="false">DZ82+0-'2 Der Rueckgabebestand'!$C$13*EA82</f>
        <v>-43.0554731990507</v>
      </c>
      <c r="EC82" s="26" t="n">
        <f aca="false">DX82+0/EA82-'2 Der Rueckgabebestand'!$C$13</f>
        <v>75.25</v>
      </c>
      <c r="ED82" s="26" t="n">
        <f aca="false">EB82/($B$82+EB82-'1 Der Fonds'!$B$6)</f>
        <v>-0.0561389666324918</v>
      </c>
      <c r="EE82" s="26" t="n">
        <f aca="false">EB82+$B$82*'1 Der Fonds'!$B$19/12+EB82*'1 Der Fonds'!$B$20/12-'1 Der Fonds'!$B$6*'1 Der Fonds'!$B$21/12-($B$82+EB82-'1 Der Fonds'!$B$6)*'1 Der Fonds'!$B$22/12-$B$82*'1 Der Fonds'!$B$23/12</f>
        <v>-41.3754846941998</v>
      </c>
      <c r="EF82" s="26" t="n">
        <f aca="false">($B$82+EE82-'1 Der Fonds'!$B$6)/EC82</f>
        <v>10.2142792731668</v>
      </c>
      <c r="EG82" s="26" t="n">
        <f aca="false">EE82+0-'2 Der Rueckgabebestand'!$C$14*EF82</f>
        <v>-45.4611964034665</v>
      </c>
      <c r="EH82" s="26" t="n">
        <f aca="false">EC82+0/EF82-'2 Der Rueckgabebestand'!$C$14</f>
        <v>74.85</v>
      </c>
      <c r="EI82" s="26" t="n">
        <f aca="false">EG82/($B$82+EG82-'1 Der Fonds'!$B$6)</f>
        <v>-0.059462248599559</v>
      </c>
      <c r="EJ82" s="26" t="n">
        <f aca="false">EG82+$B$82*'1 Der Fonds'!$B$19/12+EG82*'1 Der Fonds'!$B$20/12-'1 Der Fonds'!$B$6*'1 Der Fonds'!$B$21/12-($B$82+EG82-'1 Der Fonds'!$B$6)*'1 Der Fonds'!$B$22/12-$B$82*'1 Der Fonds'!$B$23/12</f>
        <v>-43.7835133833531</v>
      </c>
      <c r="EK82" s="26" t="n">
        <f aca="false">($B$82+EJ82-'1 Der Fonds'!$B$6)/EH82</f>
        <v>10.2366932079712</v>
      </c>
      <c r="EL82" s="26" t="n">
        <f aca="false">EJ82+0-'2 Der Rueckgabebestand'!$C$15*EK82</f>
        <v>-47.8781906665416</v>
      </c>
      <c r="EM82" s="26" t="n">
        <f aca="false">EH82+0/EK82-'2 Der Rueckgabebestand'!$C$15</f>
        <v>74.45</v>
      </c>
      <c r="EN82" s="26" t="n">
        <f aca="false">EL82/($B$82+EL82-'1 Der Fonds'!$B$6)</f>
        <v>-0.0628222287831066</v>
      </c>
      <c r="EO82" s="26" t="n">
        <f aca="false">EL82+$B$82*'1 Der Fonds'!$B$19/12+EL82*'1 Der Fonds'!$B$20/12-'1 Der Fonds'!$B$6*'1 Der Fonds'!$B$21/12-($B$82+EL82-'1 Der Fonds'!$B$6)*'1 Der Fonds'!$B$22/12-$B$82*'1 Der Fonds'!$B$23/12</f>
        <v>-46.2028239325971</v>
      </c>
      <c r="EP82" s="26" t="n">
        <f aca="false">($B$82+EO82-'1 Der Fonds'!$B$6)/EM82</f>
        <v>10.2591964549013</v>
      </c>
      <c r="EQ82" s="26" t="n">
        <f aca="false">EO82+0-'2 Der Rueckgabebestand'!$C$16*EP82</f>
        <v>-51.3324221600477</v>
      </c>
      <c r="ER82" s="26" t="n">
        <f aca="false">EM82+0/EP82-'2 Der Rueckgabebestand'!$C$16</f>
        <v>73.95</v>
      </c>
      <c r="ES82" s="26" t="n">
        <f aca="false">EQ82/($B$82+EQ82-'1 Der Fonds'!$B$6)</f>
        <v>-0.067661283623322</v>
      </c>
      <c r="ET82" s="14" t="n">
        <f aca="false">IF(C82=1,$A$82,1000000)</f>
        <v>60</v>
      </c>
      <c r="EU82" s="14" t="n">
        <f aca="false">IF(D82=1,$A$82,1000000)</f>
        <v>60</v>
      </c>
      <c r="EV82" s="14" t="n">
        <f aca="false">IF(E82=1,$A$82,1000000)</f>
        <v>60</v>
      </c>
      <c r="EW82" s="26" t="n">
        <f aca="false">IF(F82=1,$A$82,1000000)</f>
        <v>1000000</v>
      </c>
      <c r="EX82" s="26" t="n">
        <f aca="false">IF(G82=1,$A$82,1000000)</f>
        <v>1000000</v>
      </c>
      <c r="EY82" s="26" t="n">
        <f aca="false">IF(H82=1,$A$82,1000000)</f>
        <v>1000000</v>
      </c>
      <c r="EZ82" s="26" t="n">
        <f aca="false">IF(I82=1,$A$82,1000000)</f>
        <v>1000000</v>
      </c>
      <c r="FA82" s="26" t="n">
        <f aca="false">IF(J82=1,$A$82,1000000)</f>
        <v>1000000</v>
      </c>
      <c r="FB82" s="26" t="n">
        <f aca="false">IF(K82=1,$A$82,1000000)</f>
        <v>1000000</v>
      </c>
      <c r="FC82" s="26" t="n">
        <f aca="false">IF(L82=1,$A$82,1000000)</f>
        <v>1000000</v>
      </c>
      <c r="FD82" s="26" t="n">
        <f aca="false">IF(M82=1,$A$82,1000000)</f>
        <v>1000000</v>
      </c>
      <c r="FE82" s="26" t="n">
        <f aca="false">IF(N82=1,$A$82,1000000)</f>
        <v>1000000</v>
      </c>
      <c r="FF82" s="14" t="n">
        <f aca="false">IF(O82=1,$A$82,1000000)</f>
        <v>60</v>
      </c>
      <c r="FG82" s="14" t="n">
        <f aca="false">IF(P82=1,$A$82,1000000)</f>
        <v>60</v>
      </c>
      <c r="FH82" s="26" t="n">
        <f aca="false">IF(Q82=1,$A$82,1000000)</f>
        <v>1000000</v>
      </c>
      <c r="FI82" s="26" t="n">
        <f aca="false">IF(R82=1,$A$82,1000000)</f>
        <v>1000000</v>
      </c>
      <c r="FJ82" s="26" t="n">
        <f aca="false">IF(S82=1,$A$82,1000000)</f>
        <v>1000000</v>
      </c>
      <c r="FK82" s="26" t="n">
        <f aca="false">IF(T82=1,$A$82,1000000)</f>
        <v>1000000</v>
      </c>
      <c r="FL82" s="26" t="n">
        <f aca="false">IF(U82=1,$A$82,1000000)</f>
        <v>1000000</v>
      </c>
      <c r="FM82" s="26" t="n">
        <f aca="false">IF(V82=1,$A$82,1000000)</f>
        <v>1000000</v>
      </c>
      <c r="FN82" s="26" t="n">
        <f aca="false">IF(W82=1,$A$82,1000000)</f>
        <v>1000000</v>
      </c>
      <c r="FO82" s="26" t="n">
        <f aca="false">IF(X82=1,$A$82,1000000)</f>
        <v>1000000</v>
      </c>
      <c r="FP82" s="26" t="n">
        <f aca="false">IF(Y82=1,$A$82,1000000)</f>
        <v>1000000</v>
      </c>
      <c r="FQ82" s="26" t="n">
        <f aca="false">IF(Z82=1,$A$82,1000000)</f>
        <v>1000000</v>
      </c>
    </row>
    <row r="83" customFormat="false" ht="15" hidden="false" customHeight="false" outlineLevel="0" collapsed="false">
      <c r="A83" s="14" t="n">
        <f aca="false">A82+$B$38</f>
        <v>60.5</v>
      </c>
      <c r="B83" s="14" t="n">
        <f aca="false">'1 Der Fonds'!$B$36-A83</f>
        <v>1059.5</v>
      </c>
      <c r="C83" s="26" t="n">
        <f aca="false">IF(AH83&gt;='1 Der Fonds'!$B$12,1,0)</f>
        <v>1</v>
      </c>
      <c r="D83" s="26" t="n">
        <f aca="false">IF(AND(C83=1,AM83&gt;='1 Der Fonds'!$B$12),1,0)</f>
        <v>1</v>
      </c>
      <c r="E83" s="26" t="n">
        <f aca="false">IF(AND(D83=1,AR83&gt;='1 Der Fonds'!$B$12),1,0)</f>
        <v>1</v>
      </c>
      <c r="F83" s="26" t="n">
        <f aca="false">IF(AND(E83=1,AW83&gt;='1 Der Fonds'!$B$12),1,0)</f>
        <v>0</v>
      </c>
      <c r="G83" s="26" t="n">
        <f aca="false">IF(AND(F83=1,BB83&gt;='1 Der Fonds'!$B$12),1,0)</f>
        <v>0</v>
      </c>
      <c r="H83" s="26" t="n">
        <f aca="false">IF(AND(G83=1,BG83&gt;='1 Der Fonds'!$B$12),1,0)</f>
        <v>0</v>
      </c>
      <c r="I83" s="26" t="n">
        <f aca="false">IF(AND(H83=1,BL83&gt;='1 Der Fonds'!$B$12),1,0)</f>
        <v>0</v>
      </c>
      <c r="J83" s="26" t="n">
        <f aca="false">IF(AND(I83=1,BQ83&gt;='1 Der Fonds'!$B$12),1,0)</f>
        <v>0</v>
      </c>
      <c r="K83" s="26" t="n">
        <f aca="false">IF(AND(J83=1,BV83&gt;='1 Der Fonds'!$B$12),1,0)</f>
        <v>0</v>
      </c>
      <c r="L83" s="26" t="n">
        <f aca="false">IF(AND(K83=1,CA83&gt;='1 Der Fonds'!$B$12),1,0)</f>
        <v>0</v>
      </c>
      <c r="M83" s="26" t="n">
        <f aca="false">IF(AND(L83=1,CF83&gt;='1 Der Fonds'!$B$12),1,0)</f>
        <v>0</v>
      </c>
      <c r="N83" s="26" t="n">
        <f aca="false">IF(AND(M83=1,CK83&gt;='1 Der Fonds'!$B$12),1,0)</f>
        <v>0</v>
      </c>
      <c r="O83" s="26" t="n">
        <f aca="false">IF(CP83&gt;='1 Der Fonds'!$B$12,1,0)</f>
        <v>1</v>
      </c>
      <c r="P83" s="26" t="n">
        <f aca="false">IF(AND(O83=1,CU83&gt;='1 Der Fonds'!$B$12),1,0)</f>
        <v>1</v>
      </c>
      <c r="Q83" s="26" t="n">
        <f aca="false">IF(AND(P83=1,CZ83&gt;='1 Der Fonds'!$B$12),1,0)</f>
        <v>0</v>
      </c>
      <c r="R83" s="26" t="n">
        <f aca="false">IF(AND(Q83=1,DE83&gt;='1 Der Fonds'!$B$12),1,0)</f>
        <v>0</v>
      </c>
      <c r="S83" s="26" t="n">
        <f aca="false">IF(AND(R83=1,DJ83&gt;='1 Der Fonds'!$B$12),1,0)</f>
        <v>0</v>
      </c>
      <c r="T83" s="26" t="n">
        <f aca="false">IF(AND(S83=1,DO83&gt;='1 Der Fonds'!$B$12),1,0)</f>
        <v>0</v>
      </c>
      <c r="U83" s="26" t="n">
        <f aca="false">IF(AND(T83=1,DT83&gt;='1 Der Fonds'!$B$12),1,0)</f>
        <v>0</v>
      </c>
      <c r="V83" s="26" t="n">
        <f aca="false">IF(AND(U83=1,DY83&gt;='1 Der Fonds'!$B$12),1,0)</f>
        <v>0</v>
      </c>
      <c r="W83" s="26" t="n">
        <f aca="false">IF(AND(V83=1,ED83&gt;='1 Der Fonds'!$B$12),1,0)</f>
        <v>0</v>
      </c>
      <c r="X83" s="26" t="n">
        <f aca="false">IF(AND(W83=1,EI83&gt;='1 Der Fonds'!$B$12),1,0)</f>
        <v>0</v>
      </c>
      <c r="Y83" s="26" t="n">
        <f aca="false">IF(AND(X83=1,EN83&gt;='1 Der Fonds'!$B$12),1,0)</f>
        <v>0</v>
      </c>
      <c r="Z83" s="26" t="n">
        <f aca="false">IF(AND(Y83=1,ES83&gt;='1 Der Fonds'!$B$12),1,0)</f>
        <v>0</v>
      </c>
      <c r="AD83" s="26" t="n">
        <f aca="false">$A$83+$B$83*'1 Der Fonds'!$B$19/12+$A$83*'1 Der Fonds'!$B$20/12-'1 Der Fonds'!$B$6*'1 Der Fonds'!$B$21/12-($B$83+$A$83-'1 Der Fonds'!$B$6)*'1 Der Fonds'!$B$22/12-$B$83*'1 Der Fonds'!$B$23/12</f>
        <v>62.2781666666667</v>
      </c>
      <c r="AE83" s="26" t="n">
        <f aca="false">($B$83+AD83-'1 Der Fonds'!$B$6)/'1 Der Fonds'!$B$8</f>
        <v>10.020438697318</v>
      </c>
      <c r="AF83" s="26" t="n">
        <f aca="false">AD83+'1 Der Fonds'!$B$26-'2 Der Rueckgabebestand'!$C$5*AE83</f>
        <v>61.2699911877395</v>
      </c>
      <c r="AG83" s="26" t="n">
        <f aca="false">'1 Der Fonds'!$B$8+'1 Der Fonds'!$B$26/AE83-'2 Der Rueckgabebestand'!$C$5</f>
        <v>86.8993880897453</v>
      </c>
      <c r="AH83" s="26" t="n">
        <f aca="false">AF83/($B$83+AF83-'1 Der Fonds'!$B$6)</f>
        <v>0.07036300263881</v>
      </c>
      <c r="AI83" s="26" t="n">
        <f aca="false">AF83+$B$83*'1 Der Fonds'!$B$19/12+AF83*'1 Der Fonds'!$B$20/12-'1 Der Fonds'!$B$6*'1 Der Fonds'!$B$21/12-($B$83+AF83-'1 Der Fonds'!$B$6)*'1 Der Fonds'!$B$22/12-$B$83*'1 Der Fonds'!$B$23/12</f>
        <v>63.0488957626277</v>
      </c>
      <c r="AJ83" s="26" t="n">
        <f aca="false">($B$83+AI83-'1 Der Fonds'!$B$6)/AG83</f>
        <v>10.0409095500362</v>
      </c>
      <c r="AK83" s="26" t="n">
        <f aca="false">AI83+'1 Der Fonds'!$B$26-'2 Der Rueckgabebestand'!$C$6*AJ83</f>
        <v>61.0284409876096</v>
      </c>
      <c r="AL83" s="26" t="n">
        <f aca="false">AG83+'1 Der Fonds'!$B$26/AJ83-'2 Der Rueckgabebestand'!$C$6</f>
        <v>86.698165803562</v>
      </c>
      <c r="AM83" s="26" t="n">
        <f aca="false">AK83/($B$83+AK83-'1 Der Fonds'!$B$6)</f>
        <v>0.0701050512702068</v>
      </c>
      <c r="AN83" s="26" t="n">
        <f aca="false">AK83+$B$83*'1 Der Fonds'!$B$19/12+AK83*'1 Der Fonds'!$B$20/12-'1 Der Fonds'!$B$6*'1 Der Fonds'!$B$21/12-($B$83+AK83-'1 Der Fonds'!$B$6)*'1 Der Fonds'!$B$22/12-$B$83*'1 Der Fonds'!$B$23/12</f>
        <v>62.8071140768894</v>
      </c>
      <c r="AO83" s="26" t="n">
        <f aca="false">($B$83+AN83-'1 Der Fonds'!$B$6)/AL83</f>
        <v>10.0614252446048</v>
      </c>
      <c r="AP83" s="26" t="n">
        <f aca="false">AN83+'1 Der Fonds'!$B$26-'2 Der Rueckgabebestand'!$C$7*AO83</f>
        <v>43.6719785387589</v>
      </c>
      <c r="AQ83" s="26" t="n">
        <f aca="false">AL83+'1 Der Fonds'!$B$26/AO83-'2 Der Rueckgabebestand'!$C$7</f>
        <v>84.796334296302</v>
      </c>
      <c r="AR83" s="26" t="n">
        <f aca="false">AP83/($B$83+AP83-'1 Der Fonds'!$B$6)</f>
        <v>0.0511877788269097</v>
      </c>
      <c r="AS83" s="26" t="n">
        <f aca="false">AP83+$B$83*'1 Der Fonds'!$B$19/12+AP83*'1 Der Fonds'!$B$20/12-'1 Der Fonds'!$B$6*'1 Der Fonds'!$B$21/12-($B$83+AP83-'1 Der Fonds'!$B$6)*'1 Der Fonds'!$B$22/12-$B$83*'1 Der Fonds'!$B$23/12</f>
        <v>45.4340183515252</v>
      </c>
      <c r="AT83" s="26" t="n">
        <f aca="false">($B$83+AS83-'1 Der Fonds'!$B$6)/AQ83</f>
        <v>10.0822049142378</v>
      </c>
      <c r="AU83" s="26" t="n">
        <f aca="false">AS83+'1 Der Fonds'!$B$26-'2 Der Rueckgabebestand'!$C$8*AT83</f>
        <v>17.1791831173881</v>
      </c>
      <c r="AV83" s="26" t="n">
        <f aca="false">AQ83+'1 Der Fonds'!$B$26/AT83-'2 Der Rueckgabebestand'!$C$8</f>
        <v>81.9938882565239</v>
      </c>
      <c r="AW83" s="26" t="n">
        <f aca="false">AU83/($B$83+AU83-'1 Der Fonds'!$B$6)</f>
        <v>0.0207809552583698</v>
      </c>
      <c r="AX83" s="26" t="n">
        <f aca="false">AU83+$B$83*'1 Der Fonds'!$B$19/12+AU83*'1 Der Fonds'!$B$20/12-'1 Der Fonds'!$B$6*'1 Der Fonds'!$B$21/12-($B$83+AU83-'1 Der Fonds'!$B$6)*'1 Der Fonds'!$B$22/12-$B$83*'1 Der Fonds'!$B$23/12</f>
        <v>18.9158340012089</v>
      </c>
      <c r="AY83" s="26" t="n">
        <f aca="false">($B$83+AX83-'1 Der Fonds'!$B$6)/AV83</f>
        <v>10.1033851621898</v>
      </c>
      <c r="AZ83" s="26" t="n">
        <f aca="false">AX83+'1 Der Fonds'!$B$26-'2 Der Rueckgabebestand'!$C$9*AY83</f>
        <v>-4.35296742048445</v>
      </c>
      <c r="BA83" s="26" t="n">
        <f aca="false">AV83+'1 Der Fonds'!$B$26/AY83-'2 Der Rueckgabebestand'!$C$9</f>
        <v>79.6908184390163</v>
      </c>
      <c r="BB83" s="26" t="n">
        <f aca="false">AZ83/($B$83+AZ83-'1 Der Fonds'!$B$6)</f>
        <v>-0.0054064254655929</v>
      </c>
      <c r="BC83" s="26" t="n">
        <f aca="false">AZ83+$B$83*'1 Der Fonds'!$B$19/12+AZ83*'1 Der Fonds'!$B$20/12-'1 Der Fonds'!$B$6*'1 Der Fonds'!$B$21/12-($B$83+AZ83-'1 Der Fonds'!$B$6)*'1 Der Fonds'!$B$22/12-$B$83*'1 Der Fonds'!$B$23/12</f>
        <v>-2.63695151426241</v>
      </c>
      <c r="BD83" s="26" t="n">
        <f aca="false">($B$83+BC83-'1 Der Fonds'!$B$6)/BA83</f>
        <v>10.1249185827247</v>
      </c>
      <c r="BE83" s="26" t="n">
        <f aca="false">BC83+'1 Der Fonds'!$B$26-'2 Der Rueckgabebestand'!$C$10*BD83</f>
        <v>-13.811837530077</v>
      </c>
      <c r="BF83" s="26" t="n">
        <f aca="false">BA83+'1 Der Fonds'!$B$26/BD83-'2 Der Rueckgabebestand'!$C$10</f>
        <v>78.5871171179132</v>
      </c>
      <c r="BG83" s="26" t="n">
        <f aca="false">BE83/($B$83+BE83-'1 Der Fonds'!$B$6)</f>
        <v>-0.0173583549203537</v>
      </c>
      <c r="BH83" s="26" t="n">
        <f aca="false">BE83+$B$83*'1 Der Fonds'!$B$19/12+BE83*'1 Der Fonds'!$B$20/12-'1 Der Fonds'!$B$6*'1 Der Fonds'!$B$21/12-($B$83+BE83-'1 Der Fonds'!$B$6)*'1 Der Fonds'!$B$22/12-$B$83*'1 Der Fonds'!$B$23/12</f>
        <v>-12.1048863743767</v>
      </c>
      <c r="BI83" s="26" t="n">
        <f aca="false">($B$83+BH83-'1 Der Fonds'!$B$6)/BF83</f>
        <v>10.1466390786317</v>
      </c>
      <c r="BJ83" s="26" t="n">
        <f aca="false">BH83+'1 Der Fonds'!$B$26-'2 Der Rueckgabebestand'!$C$11*BI83</f>
        <v>-15.1928698215557</v>
      </c>
      <c r="BK83" s="26" t="n">
        <f aca="false">BF83+'1 Der Fonds'!$B$26/BI83-'2 Der Rueckgabebestand'!$C$11</f>
        <v>78.2827815223284</v>
      </c>
      <c r="BL83" s="26" t="n">
        <f aca="false">BJ83/($B$83+BJ83-'1 Der Fonds'!$B$6)</f>
        <v>-0.0191271980879015</v>
      </c>
      <c r="BM83" s="26" t="n">
        <f aca="false">BJ83+$B$83*'1 Der Fonds'!$B$19/12+BJ83*'1 Der Fonds'!$B$20/12-'1 Der Fonds'!$B$6*'1 Der Fonds'!$B$21/12-($B$83+BJ83-'1 Der Fonds'!$B$6)*'1 Der Fonds'!$B$22/12-$B$83*'1 Der Fonds'!$B$23/12</f>
        <v>-13.4872421551347</v>
      </c>
      <c r="BN83" s="26" t="n">
        <f aca="false">($B$83+BM83-'1 Der Fonds'!$B$6)/BK83</f>
        <v>10.1684271095786</v>
      </c>
      <c r="BO83" s="26" t="n">
        <f aca="false">BM83+'1 Der Fonds'!$B$26-'2 Der Rueckgabebestand'!$C$12*BN83</f>
        <v>-15.571455709924</v>
      </c>
      <c r="BP83" s="26" t="n">
        <f aca="false">BK83+'1 Der Fonds'!$B$26/BN83-'2 Der Rueckgabebestand'!$C$12</f>
        <v>78.0778124024902</v>
      </c>
      <c r="BQ83" s="26" t="n">
        <f aca="false">BO83/($B$83+BO83-'1 Der Fonds'!$B$6)</f>
        <v>-0.0196131702555774</v>
      </c>
      <c r="BR83" s="26" t="n">
        <f aca="false">BO83+$B$83*'1 Der Fonds'!$B$19/12+BO83*'1 Der Fonds'!$B$20/12-'1 Der Fonds'!$B$6*'1 Der Fonds'!$B$21/12-($B$83+BO83-'1 Der Fonds'!$B$6)*'1 Der Fonds'!$B$22/12-$B$83*'1 Der Fonds'!$B$23/12</f>
        <v>-13.8661908549793</v>
      </c>
      <c r="BS83" s="26" t="n">
        <f aca="false">($B$83+BR83-'1 Der Fonds'!$B$6)/BP83</f>
        <v>10.1902676914606</v>
      </c>
      <c r="BT83" s="26" t="n">
        <f aca="false">BR83+'1 Der Fonds'!$B$26-'2 Der Rueckgabebestand'!$C$13*BS83</f>
        <v>-15.4518113161366</v>
      </c>
      <c r="BU83" s="26" t="n">
        <f aca="false">BP83+'1 Der Fonds'!$B$26/BS83-'2 Der Rueckgabebestand'!$C$13</f>
        <v>77.9222109493031</v>
      </c>
      <c r="BV83" s="26" t="n">
        <f aca="false">BT83/($B$83+BT83-'1 Der Fonds'!$B$6)</f>
        <v>-0.0194595385221494</v>
      </c>
      <c r="BW83" s="26" t="n">
        <f aca="false">BT83+$B$83*'1 Der Fonds'!$B$19/12+BT83*'1 Der Fonds'!$B$20/12-'1 Der Fonds'!$B$6*'1 Der Fonds'!$B$21/12-($B$83+BT83-'1 Der Fonds'!$B$6)*'1 Der Fonds'!$B$22/12-$B$83*'1 Der Fonds'!$B$23/12</f>
        <v>-13.7464318019813</v>
      </c>
      <c r="BX83" s="26" t="n">
        <f aca="false">($B$83+BW83-'1 Der Fonds'!$B$6)/BU83</f>
        <v>10.2121533578628</v>
      </c>
      <c r="BY83" s="26" t="n">
        <f aca="false">BW83+'1 Der Fonds'!$B$26-'2 Der Rueckgabebestand'!$C$14*BX83</f>
        <v>-14.8312931451264</v>
      </c>
      <c r="BZ83" s="26" t="n">
        <f aca="false">BU83+'1 Der Fonds'!$B$26/BX83-'2 Der Rueckgabebestand'!$C$14</f>
        <v>77.8159785705747</v>
      </c>
      <c r="CA83" s="26" t="n">
        <f aca="false">BY83/($B$83+BY83-'1 Der Fonds'!$B$6)</f>
        <v>-0.0186634921158849</v>
      </c>
      <c r="CB83" s="26" t="n">
        <f aca="false">BY83+$B$83*'1 Der Fonds'!$B$19/12+BY83*'1 Der Fonds'!$B$20/12-'1 Der Fonds'!$B$6*'1 Der Fonds'!$B$21/12-($B$83+BY83-'1 Der Fonds'!$B$6)*'1 Der Fonds'!$B$22/12-$B$83*'1 Der Fonds'!$B$23/12</f>
        <v>-13.1253189677238</v>
      </c>
      <c r="CC83" s="26" t="n">
        <f aca="false">($B$83+CB83-'1 Der Fonds'!$B$6)/BZ83</f>
        <v>10.2340765439326</v>
      </c>
      <c r="CD83" s="26" t="n">
        <f aca="false">CB83+'1 Der Fonds'!$B$26-'2 Der Rueckgabebestand'!$C$15*CC83</f>
        <v>-14.2189495852968</v>
      </c>
      <c r="CE83" s="26" t="n">
        <f aca="false">BZ83+'1 Der Fonds'!$B$26/CC83-'2 Der Rueckgabebestand'!$C$15</f>
        <v>77.7091168901017</v>
      </c>
      <c r="CF83" s="26" t="n">
        <f aca="false">CD83/($B$83+CD83-'1 Der Fonds'!$B$6)</f>
        <v>-0.0178791504938817</v>
      </c>
      <c r="CG83" s="26" t="n">
        <f aca="false">CD83+$B$83*'1 Der Fonds'!$B$19/12+CD83*'1 Der Fonds'!$B$20/12-'1 Der Fonds'!$B$6*'1 Der Fonds'!$B$21/12-($B$83+CD83-'1 Der Fonds'!$B$6)*'1 Der Fonds'!$B$22/12-$B$83*'1 Der Fonds'!$B$23/12</f>
        <v>-12.5123885786494</v>
      </c>
      <c r="CH83" s="26" t="n">
        <f aca="false">($B$83+CG83-'1 Der Fonds'!$B$6)/CE83</f>
        <v>10.2560374292822</v>
      </c>
      <c r="CI83" s="26" t="n">
        <f aca="false">CG83+'1 Der Fonds'!$B$26-'2 Der Rueckgabebestand'!$C$16*CH83</f>
        <v>-14.6404072932905</v>
      </c>
      <c r="CJ83" s="26" t="n">
        <f aca="false">CE83+'1 Der Fonds'!$B$26/CH83-'2 Der Rueckgabebestand'!$C$16</f>
        <v>77.5016275230519</v>
      </c>
      <c r="CK83" s="26" t="n">
        <f aca="false">CI83/($B$83+CI83-'1 Der Fonds'!$B$6)</f>
        <v>-0.0184188596673231</v>
      </c>
      <c r="CL83" s="26" t="n">
        <f aca="false">$A$83+$B$83*'1 Der Fonds'!$B$19/12+$A$83*'1 Der Fonds'!$B$20/12-'1 Der Fonds'!$B$6*'1 Der Fonds'!$B$21/12-($B$83+$A$83-'1 Der Fonds'!$B$6)*'1 Der Fonds'!$B$22/12-$B$83*'1 Der Fonds'!$B$23/12</f>
        <v>62.2781666666667</v>
      </c>
      <c r="CM83" s="26" t="n">
        <f aca="false">($B$83+CL83-'1 Der Fonds'!$B$6)/'1 Der Fonds'!$B$8</f>
        <v>10.020438697318</v>
      </c>
      <c r="CN83" s="26" t="n">
        <f aca="false">CL83+0-'2 Der Rueckgabebestand'!$C$5*CM83</f>
        <v>58.2699911877395</v>
      </c>
      <c r="CO83" s="26" t="n">
        <f aca="false">'1 Der Fonds'!$B$8+0/CM83-'2 Der Rueckgabebestand'!$C$5</f>
        <v>86.6</v>
      </c>
      <c r="CP83" s="26" t="n">
        <f aca="false">CN83/($B$83+CN83-'1 Der Fonds'!$B$6)</f>
        <v>0.067149119904439</v>
      </c>
      <c r="CQ83" s="26" t="n">
        <f aca="false">CN83+$B$83*'1 Der Fonds'!$B$19/12+CN83*'1 Der Fonds'!$B$20/12-'1 Der Fonds'!$B$6*'1 Der Fonds'!$B$21/12-($B$83+CN83-'1 Der Fonds'!$B$6)*'1 Der Fonds'!$B$22/12-$B$83*'1 Der Fonds'!$B$23/12</f>
        <v>60.0460207626277</v>
      </c>
      <c r="CR83" s="26" t="n">
        <f aca="false">($B$83+CQ83-'1 Der Fonds'!$B$6)/CO83</f>
        <v>10.0409471219703</v>
      </c>
      <c r="CS83" s="26" t="n">
        <f aca="false">CQ83+0-'2 Der Rueckgabebestand'!$C$6*CR83</f>
        <v>55.0255472016426</v>
      </c>
      <c r="CT83" s="26" t="n">
        <f aca="false">CO83+0/CR83-'2 Der Rueckgabebestand'!$C$6</f>
        <v>86.1</v>
      </c>
      <c r="CU83" s="26" t="n">
        <f aca="false">CS83/($B$83+CS83-'1 Der Fonds'!$B$6)</f>
        <v>0.0636482604588761</v>
      </c>
      <c r="CV83" s="26" t="n">
        <f aca="false">CS83+$B$83*'1 Der Fonds'!$B$19/12+CS83*'1 Der Fonds'!$B$20/12-'1 Der Fonds'!$B$6*'1 Der Fonds'!$B$21/12-($B$83+CS83-'1 Der Fonds'!$B$6)*'1 Der Fonds'!$B$22/12-$B$83*'1 Der Fonds'!$B$23/12</f>
        <v>56.7984675177108</v>
      </c>
      <c r="CW83" s="26" t="n">
        <f aca="false">($B$83+CV83-'1 Der Fonds'!$B$6)/CT83</f>
        <v>10.0615385309839</v>
      </c>
      <c r="CX83" s="26" t="n">
        <f aca="false">CV83+0-'2 Der Rueckgabebestand'!$C$7*CW83</f>
        <v>34.6630827495463</v>
      </c>
      <c r="CY83" s="26" t="n">
        <f aca="false">CT83+0/CW83-'2 Der Rueckgabebestand'!$C$7</f>
        <v>83.9</v>
      </c>
      <c r="CZ83" s="26" t="n">
        <f aca="false">CX83/($B$83+CX83-'1 Der Fonds'!$B$6)</f>
        <v>0.0410620689981422</v>
      </c>
      <c r="DA83" s="26" t="n">
        <f aca="false">CX83+$B$83*'1 Der Fonds'!$B$19/12+CX83*'1 Der Fonds'!$B$20/12-'1 Der Fonds'!$B$6*'1 Der Fonds'!$B$21/12-($B$83+CX83-'1 Der Fonds'!$B$6)*'1 Der Fonds'!$B$22/12-$B$83*'1 Der Fonds'!$B$23/12</f>
        <v>36.4164890371813</v>
      </c>
      <c r="DB83" s="26" t="n">
        <f aca="false">($B$83+DA83-'1 Der Fonds'!$B$6)/CY83</f>
        <v>10.0824372948413</v>
      </c>
      <c r="DC83" s="26" t="n">
        <f aca="false">DA83+0-'2 Der Rueckgabebestand'!$C$8*DB83</f>
        <v>5.16093342317338</v>
      </c>
      <c r="DD83" s="26" t="n">
        <f aca="false">CY83+0/DB83-'2 Der Rueckgabebestand'!$C$8</f>
        <v>80.8</v>
      </c>
      <c r="DE83" s="26" t="n">
        <f aca="false">DC83/($B$83+DC83-'1 Der Fonds'!$B$6)</f>
        <v>0.00633506924345487</v>
      </c>
      <c r="DF83" s="26" t="n">
        <f aca="false">DC83+$B$83*'1 Der Fonds'!$B$19/12+DC83*'1 Der Fonds'!$B$20/12-'1 Der Fonds'!$B$6*'1 Der Fonds'!$B$21/12-($B$83+DC83-'1 Der Fonds'!$B$6)*'1 Der Fonds'!$B$22/12-$B$83*'1 Der Fonds'!$B$23/12</f>
        <v>6.88606681770392</v>
      </c>
      <c r="DG83" s="26" t="n">
        <f aca="false">($B$83+DF83-'1 Der Fonds'!$B$6)/DD83</f>
        <v>10.1037879556647</v>
      </c>
      <c r="DH83" s="26" t="n">
        <f aca="false">DF83+0-'2 Der Rueckgabebestand'!$C$9*DG83</f>
        <v>-19.3837818670242</v>
      </c>
      <c r="DI83" s="26" t="n">
        <f aca="false">DD83+0/DG83-'2 Der Rueckgabebestand'!$C$9</f>
        <v>78.2</v>
      </c>
      <c r="DJ83" s="26" t="n">
        <f aca="false">DH83/($B$83+DH83-'1 Der Fonds'!$B$6)</f>
        <v>-0.0245328236810878</v>
      </c>
      <c r="DK83" s="26" t="n">
        <f aca="false">DH83+$B$83*'1 Der Fonds'!$B$19/12+DH83*'1 Der Fonds'!$B$20/12-'1 Der Fonds'!$B$6*'1 Der Fonds'!$B$21/12-($B$83+DH83-'1 Der Fonds'!$B$6)*'1 Der Fonds'!$B$22/12-$B$83*'1 Der Fonds'!$B$23/12</f>
        <v>-17.6821704913134</v>
      </c>
      <c r="DL83" s="26" t="n">
        <f aca="false">($B$83+DK83-'1 Der Fonds'!$B$6)/DI83</f>
        <v>10.1255476919269</v>
      </c>
      <c r="DM83" s="26" t="n">
        <f aca="false">DK83+0-'2 Der Rueckgabebestand'!$C$10*DL83</f>
        <v>-31.8579372600111</v>
      </c>
      <c r="DN83" s="26" t="n">
        <f aca="false">DI83+0/DL83-'2 Der Rueckgabebestand'!$C$10</f>
        <v>76.8</v>
      </c>
      <c r="DO83" s="26" t="n">
        <f aca="false">DM83/($B$83+DM83-'1 Der Fonds'!$B$6)</f>
        <v>-0.0409673534733461</v>
      </c>
      <c r="DP83" s="26" t="n">
        <f aca="false">DM83+$B$83*'1 Der Fonds'!$B$19/12+DM83*'1 Der Fonds'!$B$20/12-'1 Der Fonds'!$B$6*'1 Der Fonds'!$B$21/12-($B$83+DM83-'1 Der Fonds'!$B$6)*'1 Der Fonds'!$B$22/12-$B$83*'1 Der Fonds'!$B$23/12</f>
        <v>-30.1682802832186</v>
      </c>
      <c r="DQ83" s="26" t="n">
        <f aca="false">($B$83+DP83-'1 Der Fonds'!$B$6)/DN83</f>
        <v>10.1475484338123</v>
      </c>
      <c r="DR83" s="26" t="n">
        <f aca="false">DP83+0-'2 Der Rueckgabebestand'!$C$11*DQ83</f>
        <v>-36.256809343506</v>
      </c>
      <c r="DS83" s="26" t="n">
        <f aca="false">DN83+0/DQ83-'2 Der Rueckgabebestand'!$C$11</f>
        <v>76.2</v>
      </c>
      <c r="DT83" s="26" t="n">
        <f aca="false">DR83/($B$83+DR83-'1 Der Fonds'!$B$6)</f>
        <v>-0.0468892707774426</v>
      </c>
      <c r="DU83" s="26" t="n">
        <f aca="false">DR83+$B$83*'1 Der Fonds'!$B$19/12+DR83*'1 Der Fonds'!$B$20/12-'1 Der Fonds'!$B$6*'1 Der Fonds'!$B$21/12-($B$83+DR83-'1 Der Fonds'!$B$6)*'1 Der Fonds'!$B$22/12-$B$83*'1 Der Fonds'!$B$23/12</f>
        <v>-34.5713679524602</v>
      </c>
      <c r="DV83" s="26" t="n">
        <f aca="false">($B$83+DU83-'1 Der Fonds'!$B$6)/DS83</f>
        <v>10.1696670872381</v>
      </c>
      <c r="DW83" s="26" t="n">
        <f aca="false">DU83+0-'2 Der Rueckgabebestand'!$C$12*DV83</f>
        <v>-39.6562014960792</v>
      </c>
      <c r="DX83" s="26" t="n">
        <f aca="false">DS83+0/DV83-'2 Der Rueckgabebestand'!$C$12</f>
        <v>75.7</v>
      </c>
      <c r="DY83" s="26" t="n">
        <f aca="false">DW83/($B$83+DW83-'1 Der Fonds'!$B$6)</f>
        <v>-0.0515120100637886</v>
      </c>
      <c r="DZ83" s="26" t="n">
        <f aca="false">DW83+$B$83*'1 Der Fonds'!$B$19/12+DW83*'1 Der Fonds'!$B$20/12-'1 Der Fonds'!$B$6*'1 Der Fonds'!$B$21/12-($B$83+DW83-'1 Der Fonds'!$B$6)*'1 Der Fonds'!$B$22/12-$B$83*'1 Der Fonds'!$B$23/12</f>
        <v>-37.9740178558463</v>
      </c>
      <c r="EA83" s="26" t="n">
        <f aca="false">($B$83+DZ83-'1 Der Fonds'!$B$6)/DX83</f>
        <v>10.1918887997907</v>
      </c>
      <c r="EB83" s="26" t="n">
        <f aca="false">DZ83+0-'2 Der Rueckgabebestand'!$C$13*EA83</f>
        <v>-42.5603678157521</v>
      </c>
      <c r="EC83" s="26" t="n">
        <f aca="false">DX83+0/EA83-'2 Der Rueckgabebestand'!$C$13</f>
        <v>75.25</v>
      </c>
      <c r="ED83" s="26" t="n">
        <f aca="false">EB83/($B$83+EB83-'1 Der Fonds'!$B$6)</f>
        <v>-0.055493765127954</v>
      </c>
      <c r="EE83" s="26" t="n">
        <f aca="false">EB83+$B$83*'1 Der Fonds'!$B$19/12+EB83*'1 Der Fonds'!$B$20/12-'1 Der Fonds'!$B$6*'1 Der Fonds'!$B$21/12-($B$83+EB83-'1 Der Fonds'!$B$6)*'1 Der Fonds'!$B$22/12-$B$83*'1 Der Fonds'!$B$23/12</f>
        <v>-40.8809673349089</v>
      </c>
      <c r="EF83" s="26" t="n">
        <f aca="false">($B$83+EE83-'1 Der Fonds'!$B$6)/EC83</f>
        <v>10.214206414154</v>
      </c>
      <c r="EG83" s="26" t="n">
        <f aca="false">EE83+0-'2 Der Rueckgabebestand'!$C$14*EF83</f>
        <v>-44.9666499005705</v>
      </c>
      <c r="EH83" s="26" t="n">
        <f aca="false">EC83+0/EF83-'2 Der Rueckgabebestand'!$C$14</f>
        <v>74.85</v>
      </c>
      <c r="EI83" s="26" t="n">
        <f aca="false">EG83/($B$83+EG83-'1 Der Fonds'!$B$6)</f>
        <v>-0.0588158121483156</v>
      </c>
      <c r="EJ83" s="26" t="n">
        <f aca="false">EG83+$B$83*'1 Der Fonds'!$B$19/12+EG83*'1 Der Fonds'!$B$20/12-'1 Der Fonds'!$B$6*'1 Der Fonds'!$B$21/12-($B$83+EG83-'1 Der Fonds'!$B$6)*'1 Der Fonds'!$B$22/12-$B$83*'1 Der Fonds'!$B$23/12</f>
        <v>-43.2895554400585</v>
      </c>
      <c r="EK83" s="26" t="n">
        <f aca="false">($B$83+EJ83-'1 Der Fonds'!$B$6)/EH83</f>
        <v>10.2366124857708</v>
      </c>
      <c r="EL83" s="26" t="n">
        <f aca="false">EJ83+0-'2 Der Rueckgabebestand'!$C$15*EK83</f>
        <v>-47.3842004343668</v>
      </c>
      <c r="EM83" s="26" t="n">
        <f aca="false">EH83+0/EK83-'2 Der Rueckgabebestand'!$C$15</f>
        <v>74.45</v>
      </c>
      <c r="EN83" s="26" t="n">
        <f aca="false">EL83/($B$83+EL83-'1 Der Fonds'!$B$6)</f>
        <v>-0.0621745415347292</v>
      </c>
      <c r="EO83" s="26" t="n">
        <f aca="false">EL83+$B$83*'1 Der Fonds'!$B$19/12+EL83*'1 Der Fonds'!$B$20/12-'1 Der Fonds'!$B$6*'1 Der Fonds'!$B$21/12-($B$83+EL83-'1 Der Fonds'!$B$6)*'1 Der Fonds'!$B$22/12-$B$83*'1 Der Fonds'!$B$23/12</f>
        <v>-45.7094227931164</v>
      </c>
      <c r="EP83" s="26" t="n">
        <f aca="false">($B$83+EO83-'1 Der Fonds'!$B$6)/EM83</f>
        <v>10.2591078201059</v>
      </c>
      <c r="EQ83" s="26" t="n">
        <f aca="false">EO83+0-'2 Der Rueckgabebestand'!$C$16*EP83</f>
        <v>-50.8389767031694</v>
      </c>
      <c r="ER83" s="26" t="n">
        <f aca="false">EM83+0/EP83-'2 Der Rueckgabebestand'!$C$16</f>
        <v>73.95</v>
      </c>
      <c r="ES83" s="26" t="n">
        <f aca="false">EQ83/($B$83+EQ83-'1 Der Fonds'!$B$6)</f>
        <v>-0.0670114519423233</v>
      </c>
      <c r="ET83" s="14" t="n">
        <f aca="false">IF(C83=1,$A$83,1000000)</f>
        <v>60.5</v>
      </c>
      <c r="EU83" s="14" t="n">
        <f aca="false">IF(D83=1,$A$83,1000000)</f>
        <v>60.5</v>
      </c>
      <c r="EV83" s="14" t="n">
        <f aca="false">IF(E83=1,$A$83,1000000)</f>
        <v>60.5</v>
      </c>
      <c r="EW83" s="26" t="n">
        <f aca="false">IF(F83=1,$A$83,1000000)</f>
        <v>1000000</v>
      </c>
      <c r="EX83" s="26" t="n">
        <f aca="false">IF(G83=1,$A$83,1000000)</f>
        <v>1000000</v>
      </c>
      <c r="EY83" s="26" t="n">
        <f aca="false">IF(H83=1,$A$83,1000000)</f>
        <v>1000000</v>
      </c>
      <c r="EZ83" s="26" t="n">
        <f aca="false">IF(I83=1,$A$83,1000000)</f>
        <v>1000000</v>
      </c>
      <c r="FA83" s="26" t="n">
        <f aca="false">IF(J83=1,$A$83,1000000)</f>
        <v>1000000</v>
      </c>
      <c r="FB83" s="26" t="n">
        <f aca="false">IF(K83=1,$A$83,1000000)</f>
        <v>1000000</v>
      </c>
      <c r="FC83" s="26" t="n">
        <f aca="false">IF(L83=1,$A$83,1000000)</f>
        <v>1000000</v>
      </c>
      <c r="FD83" s="26" t="n">
        <f aca="false">IF(M83=1,$A$83,1000000)</f>
        <v>1000000</v>
      </c>
      <c r="FE83" s="26" t="n">
        <f aca="false">IF(N83=1,$A$83,1000000)</f>
        <v>1000000</v>
      </c>
      <c r="FF83" s="14" t="n">
        <f aca="false">IF(O83=1,$A$83,1000000)</f>
        <v>60.5</v>
      </c>
      <c r="FG83" s="14" t="n">
        <f aca="false">IF(P83=1,$A$83,1000000)</f>
        <v>60.5</v>
      </c>
      <c r="FH83" s="26" t="n">
        <f aca="false">IF(Q83=1,$A$83,1000000)</f>
        <v>1000000</v>
      </c>
      <c r="FI83" s="26" t="n">
        <f aca="false">IF(R83=1,$A$83,1000000)</f>
        <v>1000000</v>
      </c>
      <c r="FJ83" s="26" t="n">
        <f aca="false">IF(S83=1,$A$83,1000000)</f>
        <v>1000000</v>
      </c>
      <c r="FK83" s="26" t="n">
        <f aca="false">IF(T83=1,$A$83,1000000)</f>
        <v>1000000</v>
      </c>
      <c r="FL83" s="26" t="n">
        <f aca="false">IF(U83=1,$A$83,1000000)</f>
        <v>1000000</v>
      </c>
      <c r="FM83" s="26" t="n">
        <f aca="false">IF(V83=1,$A$83,1000000)</f>
        <v>1000000</v>
      </c>
      <c r="FN83" s="26" t="n">
        <f aca="false">IF(W83=1,$A$83,1000000)</f>
        <v>1000000</v>
      </c>
      <c r="FO83" s="26" t="n">
        <f aca="false">IF(X83=1,$A$83,1000000)</f>
        <v>1000000</v>
      </c>
      <c r="FP83" s="26" t="n">
        <f aca="false">IF(Y83=1,$A$83,1000000)</f>
        <v>1000000</v>
      </c>
      <c r="FQ83" s="26" t="n">
        <f aca="false">IF(Z83=1,$A$83,1000000)</f>
        <v>1000000</v>
      </c>
    </row>
    <row r="84" customFormat="false" ht="15" hidden="false" customHeight="false" outlineLevel="0" collapsed="false">
      <c r="A84" s="14" t="n">
        <f aca="false">A83+$B$38</f>
        <v>61</v>
      </c>
      <c r="B84" s="14" t="n">
        <f aca="false">'1 Der Fonds'!$B$36-A84</f>
        <v>1059</v>
      </c>
      <c r="C84" s="26" t="n">
        <f aca="false">IF(AH84&gt;='1 Der Fonds'!$B$12,1,0)</f>
        <v>1</v>
      </c>
      <c r="D84" s="26" t="n">
        <f aca="false">IF(AND(C84=1,AM84&gt;='1 Der Fonds'!$B$12),1,0)</f>
        <v>1</v>
      </c>
      <c r="E84" s="26" t="n">
        <f aca="false">IF(AND(D84=1,AR84&gt;='1 Der Fonds'!$B$12),1,0)</f>
        <v>1</v>
      </c>
      <c r="F84" s="26" t="n">
        <f aca="false">IF(AND(E84=1,AW84&gt;='1 Der Fonds'!$B$12),1,0)</f>
        <v>0</v>
      </c>
      <c r="G84" s="26" t="n">
        <f aca="false">IF(AND(F84=1,BB84&gt;='1 Der Fonds'!$B$12),1,0)</f>
        <v>0</v>
      </c>
      <c r="H84" s="26" t="n">
        <f aca="false">IF(AND(G84=1,BG84&gt;='1 Der Fonds'!$B$12),1,0)</f>
        <v>0</v>
      </c>
      <c r="I84" s="26" t="n">
        <f aca="false">IF(AND(H84=1,BL84&gt;='1 Der Fonds'!$B$12),1,0)</f>
        <v>0</v>
      </c>
      <c r="J84" s="26" t="n">
        <f aca="false">IF(AND(I84=1,BQ84&gt;='1 Der Fonds'!$B$12),1,0)</f>
        <v>0</v>
      </c>
      <c r="K84" s="26" t="n">
        <f aca="false">IF(AND(J84=1,BV84&gt;='1 Der Fonds'!$B$12),1,0)</f>
        <v>0</v>
      </c>
      <c r="L84" s="26" t="n">
        <f aca="false">IF(AND(K84=1,CA84&gt;='1 Der Fonds'!$B$12),1,0)</f>
        <v>0</v>
      </c>
      <c r="M84" s="26" t="n">
        <f aca="false">IF(AND(L84=1,CF84&gt;='1 Der Fonds'!$B$12),1,0)</f>
        <v>0</v>
      </c>
      <c r="N84" s="26" t="n">
        <f aca="false">IF(AND(M84=1,CK84&gt;='1 Der Fonds'!$B$12),1,0)</f>
        <v>0</v>
      </c>
      <c r="O84" s="26" t="n">
        <f aca="false">IF(CP84&gt;='1 Der Fonds'!$B$12,1,0)</f>
        <v>1</v>
      </c>
      <c r="P84" s="26" t="n">
        <f aca="false">IF(AND(O84=1,CU84&gt;='1 Der Fonds'!$B$12),1,0)</f>
        <v>1</v>
      </c>
      <c r="Q84" s="26" t="n">
        <f aca="false">IF(AND(P84=1,CZ84&gt;='1 Der Fonds'!$B$12),1,0)</f>
        <v>0</v>
      </c>
      <c r="R84" s="26" t="n">
        <f aca="false">IF(AND(Q84=1,DE84&gt;='1 Der Fonds'!$B$12),1,0)</f>
        <v>0</v>
      </c>
      <c r="S84" s="26" t="n">
        <f aca="false">IF(AND(R84=1,DJ84&gt;='1 Der Fonds'!$B$12),1,0)</f>
        <v>0</v>
      </c>
      <c r="T84" s="26" t="n">
        <f aca="false">IF(AND(S84=1,DO84&gt;='1 Der Fonds'!$B$12),1,0)</f>
        <v>0</v>
      </c>
      <c r="U84" s="26" t="n">
        <f aca="false">IF(AND(T84=1,DT84&gt;='1 Der Fonds'!$B$12),1,0)</f>
        <v>0</v>
      </c>
      <c r="V84" s="26" t="n">
        <f aca="false">IF(AND(U84=1,DY84&gt;='1 Der Fonds'!$B$12),1,0)</f>
        <v>0</v>
      </c>
      <c r="W84" s="26" t="n">
        <f aca="false">IF(AND(V84=1,ED84&gt;='1 Der Fonds'!$B$12),1,0)</f>
        <v>0</v>
      </c>
      <c r="X84" s="26" t="n">
        <f aca="false">IF(AND(W84=1,EI84&gt;='1 Der Fonds'!$B$12),1,0)</f>
        <v>0</v>
      </c>
      <c r="Y84" s="26" t="n">
        <f aca="false">IF(AND(X84=1,EN84&gt;='1 Der Fonds'!$B$12),1,0)</f>
        <v>0</v>
      </c>
      <c r="Z84" s="26" t="n">
        <f aca="false">IF(AND(Y84=1,ES84&gt;='1 Der Fonds'!$B$12),1,0)</f>
        <v>0</v>
      </c>
      <c r="AD84" s="26" t="n">
        <f aca="false">$A$84+$B$84*'1 Der Fonds'!$B$19/12+$A$84*'1 Der Fonds'!$B$20/12-'1 Der Fonds'!$B$6*'1 Der Fonds'!$B$21/12-($B$84+$A$84-'1 Der Fonds'!$B$6)*'1 Der Fonds'!$B$22/12-$B$84*'1 Der Fonds'!$B$23/12</f>
        <v>62.7775833333334</v>
      </c>
      <c r="AE84" s="26" t="n">
        <f aca="false">($B$84+AD84-'1 Der Fonds'!$B$6)/'1 Der Fonds'!$B$8</f>
        <v>10.0204319923372</v>
      </c>
      <c r="AF84" s="26" t="n">
        <f aca="false">AD84+'1 Der Fonds'!$B$26-'2 Der Rueckgabebestand'!$C$5*AE84</f>
        <v>61.7694105363985</v>
      </c>
      <c r="AG84" s="26" t="n">
        <f aca="false">'1 Der Fonds'!$B$8+'1 Der Fonds'!$B$26/AE84-'2 Der Rueckgabebestand'!$C$5</f>
        <v>86.8993882900751</v>
      </c>
      <c r="AH84" s="26" t="n">
        <f aca="false">AF84/($B$84+AF84-'1 Der Fonds'!$B$6)</f>
        <v>0.0709365875615086</v>
      </c>
      <c r="AI84" s="26" t="n">
        <f aca="false">AF84+$B$84*'1 Der Fonds'!$B$19/12+AF84*'1 Der Fonds'!$B$20/12-'1 Der Fonds'!$B$6*'1 Der Fonds'!$B$21/12-($B$84+AF84-'1 Der Fonds'!$B$6)*'1 Der Fonds'!$B$22/12-$B$84*'1 Der Fonds'!$B$23/12</f>
        <v>63.5477312214959</v>
      </c>
      <c r="AJ84" s="26" t="n">
        <f aca="false">($B$84+AI84-'1 Der Fonds'!$B$6)/AG84</f>
        <v>10.0408961258609</v>
      </c>
      <c r="AK84" s="26" t="n">
        <f aca="false">AI84+'1 Der Fonds'!$B$26-'2 Der Rueckgabebestand'!$C$6*AJ84</f>
        <v>61.5272831585654</v>
      </c>
      <c r="AL84" s="26" t="n">
        <f aca="false">AG84+'1 Der Fonds'!$B$26/AJ84-'2 Der Rueckgabebestand'!$C$6</f>
        <v>86.6981664033427</v>
      </c>
      <c r="AM84" s="26" t="n">
        <f aca="false">AK84/($B$84+AK84-'1 Der Fonds'!$B$6)</f>
        <v>0.0706781790173466</v>
      </c>
      <c r="AN84" s="26" t="n">
        <f aca="false">AK84+$B$84*'1 Der Fonds'!$B$19/12+AK84*'1 Der Fonds'!$B$20/12-'1 Der Fonds'!$B$6*'1 Der Fonds'!$B$21/12-($B$84+AK84-'1 Der Fonds'!$B$6)*'1 Der Fonds'!$B$22/12-$B$84*'1 Der Fonds'!$B$23/12</f>
        <v>63.3053718049257</v>
      </c>
      <c r="AO84" s="26" t="n">
        <f aca="false">($B$84+AN84-'1 Der Fonds'!$B$6)/AL84</f>
        <v>10.0614050791655</v>
      </c>
      <c r="AP84" s="26" t="n">
        <f aca="false">AN84+'1 Der Fonds'!$B$26-'2 Der Rueckgabebestand'!$C$7*AO84</f>
        <v>44.1702806307617</v>
      </c>
      <c r="AQ84" s="26" t="n">
        <f aca="false">AL84+'1 Der Fonds'!$B$26/AO84-'2 Der Rueckgabebestand'!$C$7</f>
        <v>84.796335493683</v>
      </c>
      <c r="AR84" s="26" t="n">
        <f aca="false">AP84/($B$84+AP84-'1 Der Fonds'!$B$6)</f>
        <v>0.0517719400611398</v>
      </c>
      <c r="AS84" s="26" t="n">
        <f aca="false">AP84+$B$84*'1 Der Fonds'!$B$19/12+AP84*'1 Der Fonds'!$B$20/12-'1 Der Fonds'!$B$6*'1 Der Fonds'!$B$21/12-($B$84+AP84-'1 Der Fonds'!$B$6)*'1 Der Fonds'!$B$22/12-$B$84*'1 Der Fonds'!$B$23/12</f>
        <v>45.9317354830328</v>
      </c>
      <c r="AT84" s="26" t="n">
        <f aca="false">($B$84+AS84-'1 Der Fonds'!$B$6)/AQ84</f>
        <v>10.0821778500879</v>
      </c>
      <c r="AU84" s="26" t="n">
        <f aca="false">AS84+'1 Der Fonds'!$B$26-'2 Der Rueckgabebestand'!$C$8*AT84</f>
        <v>17.6769841477603</v>
      </c>
      <c r="AV84" s="26" t="n">
        <f aca="false">AQ84+'1 Der Fonds'!$B$26/AT84-'2 Der Rueckgabebestand'!$C$8</f>
        <v>81.9938902526455</v>
      </c>
      <c r="AW84" s="26" t="n">
        <f aca="false">AU84/($B$84+AU84-'1 Der Fonds'!$B$6)</f>
        <v>0.0213831816861139</v>
      </c>
      <c r="AX84" s="26" t="n">
        <f aca="false">AU84+$B$84*'1 Der Fonds'!$B$19/12+AU84*'1 Der Fonds'!$B$20/12-'1 Der Fonds'!$B$6*'1 Der Fonds'!$B$21/12-($B$84+AU84-'1 Der Fonds'!$B$6)*'1 Der Fonds'!$B$22/12-$B$84*'1 Der Fonds'!$B$23/12</f>
        <v>19.4130495909019</v>
      </c>
      <c r="AY84" s="26" t="n">
        <f aca="false">($B$84+AX84-'1 Der Fonds'!$B$6)/AV84</f>
        <v>10.1033509574718</v>
      </c>
      <c r="AZ84" s="26" t="n">
        <f aca="false">AX84+'1 Der Fonds'!$B$26-'2 Der Rueckgabebestand'!$C$9*AY84</f>
        <v>-3.85566289852473</v>
      </c>
      <c r="BA84" s="26" t="n">
        <f aca="false">AV84+'1 Der Fonds'!$B$26/AY84-'2 Der Rueckgabebestand'!$C$9</f>
        <v>79.6908214403898</v>
      </c>
      <c r="BB84" s="26" t="n">
        <f aca="false">AZ84/($B$84+AZ84-'1 Der Fonds'!$B$6)</f>
        <v>-0.00478878471952637</v>
      </c>
      <c r="BC84" s="26" t="n">
        <f aca="false">AZ84+$B$84*'1 Der Fonds'!$B$19/12+AZ84*'1 Der Fonds'!$B$20/12-'1 Der Fonds'!$B$6*'1 Der Fonds'!$B$21/12-($B$84+AZ84-'1 Der Fonds'!$B$6)*'1 Der Fonds'!$B$22/12-$B$84*'1 Der Fonds'!$B$23/12</f>
        <v>-2.14023290880249</v>
      </c>
      <c r="BD84" s="26" t="n">
        <f aca="false">($B$84+BC84-'1 Der Fonds'!$B$6)/BA84</f>
        <v>10.1248770248245</v>
      </c>
      <c r="BE84" s="26" t="n">
        <f aca="false">BC84+'1 Der Fonds'!$B$26-'2 Der Rueckgabebestand'!$C$10*BD84</f>
        <v>-13.3150607435568</v>
      </c>
      <c r="BF84" s="26" t="n">
        <f aca="false">BA84+'1 Der Fonds'!$B$26/BD84-'2 Der Rueckgabebestand'!$C$10</f>
        <v>78.5871213354546</v>
      </c>
      <c r="BG84" s="26" t="n">
        <f aca="false">BE84/($B$84+BE84-'1 Der Fonds'!$B$6)</f>
        <v>-0.0167340866800867</v>
      </c>
      <c r="BH84" s="26" t="n">
        <f aca="false">BE84+$B$84*'1 Der Fonds'!$B$19/12+BE84*'1 Der Fonds'!$B$20/12-'1 Der Fonds'!$B$6*'1 Der Fonds'!$B$21/12-($B$84+BE84-'1 Der Fonds'!$B$6)*'1 Der Fonds'!$B$22/12-$B$84*'1 Der Fonds'!$B$23/12</f>
        <v>-11.6086960101027</v>
      </c>
      <c r="BI84" s="26" t="n">
        <f aca="false">($B$84+BH84-'1 Der Fonds'!$B$6)/BF84</f>
        <v>10.1465900575003</v>
      </c>
      <c r="BJ84" s="26" t="n">
        <f aca="false">BH84+'1 Der Fonds'!$B$26-'2 Der Rueckgabebestand'!$C$11*BI84</f>
        <v>-14.696650044603</v>
      </c>
      <c r="BK84" s="26" t="n">
        <f aca="false">BF84+'1 Der Fonds'!$B$26/BI84-'2 Der Rueckgabebestand'!$C$11</f>
        <v>78.2827871683107</v>
      </c>
      <c r="BL84" s="26" t="n">
        <f aca="false">BJ84/($B$84+BJ84-'1 Der Fonds'!$B$6)</f>
        <v>-0.0185025658590364</v>
      </c>
      <c r="BM84" s="26" t="n">
        <f aca="false">BJ84+$B$84*'1 Der Fonds'!$B$19/12+BJ84*'1 Der Fonds'!$B$20/12-'1 Der Fonds'!$B$6*'1 Der Fonds'!$B$21/12-($B$84+BJ84-'1 Der Fonds'!$B$6)*'1 Der Fonds'!$B$22/12-$B$84*'1 Der Fonds'!$B$23/12</f>
        <v>-12.991609334229</v>
      </c>
      <c r="BN84" s="26" t="n">
        <f aca="false">($B$84+BM84-'1 Der Fonds'!$B$6)/BK84</f>
        <v>10.1683705889818</v>
      </c>
      <c r="BO84" s="26" t="n">
        <f aca="false">BM84+'1 Der Fonds'!$B$26-'2 Der Rueckgabebestand'!$C$12*BN84</f>
        <v>-15.0757946287199</v>
      </c>
      <c r="BP84" s="26" t="n">
        <f aca="false">BK84+'1 Der Fonds'!$B$26/BN84-'2 Der Rueckgabebestand'!$C$12</f>
        <v>78.0778196883932</v>
      </c>
      <c r="BQ84" s="26" t="n">
        <f aca="false">BO84/($B$84+BO84-'1 Der Fonds'!$B$6)</f>
        <v>-0.018988959559017</v>
      </c>
      <c r="BR84" s="26" t="n">
        <f aca="false">BO84+$B$84*'1 Der Fonds'!$B$19/12+BO84*'1 Der Fonds'!$B$20/12-'1 Der Fonds'!$B$6*'1 Der Fonds'!$B$21/12-($B$84+BO84-'1 Der Fonds'!$B$6)*'1 Der Fonds'!$B$22/12-$B$84*'1 Der Fonds'!$B$23/12</f>
        <v>-13.3711172652391</v>
      </c>
      <c r="BS84" s="26" t="n">
        <f aca="false">($B$84+BR84-'1 Der Fonds'!$B$6)/BP84</f>
        <v>10.1902036443909</v>
      </c>
      <c r="BT84" s="26" t="n">
        <f aca="false">BR84+'1 Der Fonds'!$B$26-'2 Der Rueckgabebestand'!$C$13*BS84</f>
        <v>-14.956708905215</v>
      </c>
      <c r="BU84" s="26" t="n">
        <f aca="false">BP84+'1 Der Fonds'!$B$26/BS84-'2 Der Rueckgabebestand'!$C$13</f>
        <v>77.9222200855483</v>
      </c>
      <c r="BV84" s="26" t="n">
        <f aca="false">BT84/($B$84+BT84-'1 Der Fonds'!$B$6)</f>
        <v>-0.0188361378692508</v>
      </c>
      <c r="BW84" s="26" t="n">
        <f aca="false">BT84+$B$84*'1 Der Fonds'!$B$19/12+BT84*'1 Der Fonds'!$B$20/12-'1 Der Fonds'!$B$6*'1 Der Fonds'!$B$21/12-($B$84+BT84-'1 Der Fonds'!$B$6)*'1 Der Fonds'!$B$22/12-$B$84*'1 Der Fonds'!$B$23/12</f>
        <v>-13.2519174179159</v>
      </c>
      <c r="BX84" s="26" t="n">
        <f aca="false">($B$84+BW84-'1 Der Fonds'!$B$6)/BU84</f>
        <v>10.2120817618961</v>
      </c>
      <c r="BY84" s="26" t="n">
        <f aca="false">BW84+'1 Der Fonds'!$B$26-'2 Der Rueckgabebestand'!$C$14*BX84</f>
        <v>-14.3367501226743</v>
      </c>
      <c r="BZ84" s="26" t="n">
        <f aca="false">BU84+'1 Der Fonds'!$B$26/BX84-'2 Der Rueckgabebestand'!$C$14</f>
        <v>77.8159897663977</v>
      </c>
      <c r="CA84" s="26" t="n">
        <f aca="false">BY84/($B$84+BY84-'1 Der Fonds'!$B$6)</f>
        <v>-0.018041289973945</v>
      </c>
      <c r="CB84" s="26" t="n">
        <f aca="false">BY84+$B$84*'1 Der Fonds'!$B$19/12+BY84*'1 Der Fonds'!$B$20/12-'1 Der Fonds'!$B$6*'1 Der Fonds'!$B$21/12-($B$84+BY84-'1 Der Fonds'!$B$6)*'1 Der Fonds'!$B$22/12-$B$84*'1 Der Fonds'!$B$23/12</f>
        <v>-12.6313645082085</v>
      </c>
      <c r="CC84" s="26" t="n">
        <f aca="false">($B$84+CB84-'1 Der Fonds'!$B$6)/BZ84</f>
        <v>10.2339973812899</v>
      </c>
      <c r="CD84" s="26" t="n">
        <f aca="false">CB84+'1 Der Fonds'!$B$26-'2 Der Rueckgabebestand'!$C$15*CC84</f>
        <v>-13.7249634607245</v>
      </c>
      <c r="CE84" s="26" t="n">
        <f aca="false">BZ84+'1 Der Fonds'!$B$26/CC84-'2 Der Rueckgabebestand'!$C$15</f>
        <v>77.7091303534262</v>
      </c>
      <c r="CF84" s="26" t="n">
        <f aca="false">CD84/($B$84+CD84-'1 Der Fonds'!$B$6)</f>
        <v>-0.01725813439392</v>
      </c>
      <c r="CG84" s="26" t="n">
        <f aca="false">CD84+$B$84*'1 Der Fonds'!$B$19/12+CD84*'1 Der Fonds'!$B$20/12-'1 Der Fonds'!$B$6*'1 Der Fonds'!$B$21/12-($B$84+CD84-'1 Der Fonds'!$B$6)*'1 Der Fonds'!$B$22/12-$B$84*'1 Der Fonds'!$B$23/12</f>
        <v>-12.0189915507077</v>
      </c>
      <c r="CH84" s="26" t="n">
        <f aca="false">($B$84+CG84-'1 Der Fonds'!$B$6)/CE84</f>
        <v>10.2559506820443</v>
      </c>
      <c r="CI84" s="26" t="n">
        <f aca="false">CG84+'1 Der Fonds'!$B$26-'2 Der Rueckgabebestand'!$C$16*CH84</f>
        <v>-14.1469668917298</v>
      </c>
      <c r="CJ84" s="26" t="n">
        <f aca="false">CE84+'1 Der Fonds'!$B$26/CH84-'2 Der Rueckgabebestand'!$C$16</f>
        <v>77.5016434605</v>
      </c>
      <c r="CK84" s="26" t="n">
        <f aca="false">CI84/($B$84+CI84-'1 Der Fonds'!$B$6)</f>
        <v>-0.0177982171577155</v>
      </c>
      <c r="CL84" s="26" t="n">
        <f aca="false">$A$84+$B$84*'1 Der Fonds'!$B$19/12+$A$84*'1 Der Fonds'!$B$20/12-'1 Der Fonds'!$B$6*'1 Der Fonds'!$B$21/12-($B$84+$A$84-'1 Der Fonds'!$B$6)*'1 Der Fonds'!$B$22/12-$B$84*'1 Der Fonds'!$B$23/12</f>
        <v>62.7775833333334</v>
      </c>
      <c r="CM84" s="26" t="n">
        <f aca="false">($B$84+CL84-'1 Der Fonds'!$B$6)/'1 Der Fonds'!$B$8</f>
        <v>10.0204319923372</v>
      </c>
      <c r="CN84" s="26" t="n">
        <f aca="false">CL84+0-'2 Der Rueckgabebestand'!$C$5*CM84</f>
        <v>58.7694105363985</v>
      </c>
      <c r="CO84" s="26" t="n">
        <f aca="false">'1 Der Fonds'!$B$8+0/CM84-'2 Der Rueckgabebestand'!$C$5</f>
        <v>86.6</v>
      </c>
      <c r="CP84" s="26" t="n">
        <f aca="false">CN84/($B$84+CN84-'1 Der Fonds'!$B$6)</f>
        <v>0.0677246856397843</v>
      </c>
      <c r="CQ84" s="26" t="n">
        <f aca="false">CN84+$B$84*'1 Der Fonds'!$B$19/12+CN84*'1 Der Fonds'!$B$20/12-'1 Der Fonds'!$B$6*'1 Der Fonds'!$B$21/12-($B$84+CN84-'1 Der Fonds'!$B$6)*'1 Der Fonds'!$B$22/12-$B$84*'1 Der Fonds'!$B$23/12</f>
        <v>60.5448562214959</v>
      </c>
      <c r="CR84" s="26" t="n">
        <f aca="false">($B$84+CQ84-'1 Der Fonds'!$B$6)/CO84</f>
        <v>10.0409336746131</v>
      </c>
      <c r="CS84" s="26" t="n">
        <f aca="false">CQ84+0-'2 Der Rueckgabebestand'!$C$6*CR84</f>
        <v>55.5243893841893</v>
      </c>
      <c r="CT84" s="26" t="n">
        <f aca="false">CO84+0/CR84-'2 Der Rueckgabebestand'!$C$6</f>
        <v>86.1</v>
      </c>
      <c r="CU84" s="26" t="n">
        <f aca="false">CS84/($B$84+CS84-'1 Der Fonds'!$B$6)</f>
        <v>0.0642253591292433</v>
      </c>
      <c r="CV84" s="26" t="n">
        <f aca="false">CS84+$B$84*'1 Der Fonds'!$B$19/12+CS84*'1 Der Fonds'!$B$20/12-'1 Der Fonds'!$B$6*'1 Der Fonds'!$B$21/12-($B$84+CS84-'1 Der Fonds'!$B$6)*'1 Der Fonds'!$B$22/12-$B$84*'1 Der Fonds'!$B$23/12</f>
        <v>57.2967252573491</v>
      </c>
      <c r="CW84" s="26" t="n">
        <f aca="false">($B$84+CV84-'1 Der Fonds'!$B$6)/CT84</f>
        <v>10.0615182956719</v>
      </c>
      <c r="CX84" s="26" t="n">
        <f aca="false">CV84+0-'2 Der Rueckgabebestand'!$C$7*CW84</f>
        <v>35.161385006871</v>
      </c>
      <c r="CY84" s="26" t="n">
        <f aca="false">CT84+0/CW84-'2 Der Rueckgabebestand'!$C$7</f>
        <v>83.9</v>
      </c>
      <c r="CZ84" s="26" t="n">
        <f aca="false">CX84/($B$84+CX84-'1 Der Fonds'!$B$6)</f>
        <v>0.0416524442261533</v>
      </c>
      <c r="DA84" s="26" t="n">
        <f aca="false">CX84+$B$84*'1 Der Fonds'!$B$19/12+CX84*'1 Der Fonds'!$B$20/12-'1 Der Fonds'!$B$6*'1 Der Fonds'!$B$21/12-($B$84+CX84-'1 Der Fonds'!$B$6)*'1 Der Fonds'!$B$22/12-$B$84*'1 Der Fonds'!$B$23/12</f>
        <v>36.9142063341692</v>
      </c>
      <c r="DB84" s="26" t="n">
        <f aca="false">($B$84+DA84-'1 Der Fonds'!$B$6)/CY84</f>
        <v>10.0824100874156</v>
      </c>
      <c r="DC84" s="26" t="n">
        <f aca="false">DA84+0-'2 Der Rueckgabebestand'!$C$8*DB84</f>
        <v>5.65873506318086</v>
      </c>
      <c r="DD84" s="26" t="n">
        <f aca="false">CY84+0/DB84-'2 Der Rueckgabebestand'!$C$8</f>
        <v>80.8</v>
      </c>
      <c r="DE84" s="26" t="n">
        <f aca="false">DC84/($B$84+DC84-'1 Der Fonds'!$B$6)</f>
        <v>0.00694614176418546</v>
      </c>
      <c r="DF84" s="26" t="n">
        <f aca="false">DC84+$B$84*'1 Der Fonds'!$B$19/12+DC84*'1 Der Fonds'!$B$20/12-'1 Der Fonds'!$B$6*'1 Der Fonds'!$B$21/12-($B$84+DC84-'1 Der Fonds'!$B$6)*'1 Der Fonds'!$B$22/12-$B$84*'1 Der Fonds'!$B$23/12</f>
        <v>7.38328301761641</v>
      </c>
      <c r="DG84" s="26" t="n">
        <f aca="false">($B$84+DF84-'1 Der Fonds'!$B$6)/DD84</f>
        <v>10.1037535026933</v>
      </c>
      <c r="DH84" s="26" t="n">
        <f aca="false">DF84+0-'2 Der Rueckgabebestand'!$C$9*DG84</f>
        <v>-18.8864760893861</v>
      </c>
      <c r="DI84" s="26" t="n">
        <f aca="false">DD84+0/DG84-'2 Der Rueckgabebestand'!$C$9</f>
        <v>78.2</v>
      </c>
      <c r="DJ84" s="26" t="n">
        <f aca="false">DH84/($B$84+DH84-'1 Der Fonds'!$B$6)</f>
        <v>-0.0239034967986736</v>
      </c>
      <c r="DK84" s="26" t="n">
        <f aca="false">DH84+$B$84*'1 Der Fonds'!$B$19/12+DH84*'1 Der Fonds'!$B$20/12-'1 Der Fonds'!$B$6*'1 Der Fonds'!$B$21/12-($B$84+DH84-'1 Der Fonds'!$B$6)*'1 Der Fonds'!$B$22/12-$B$84*'1 Der Fonds'!$B$23/12</f>
        <v>-17.1854506289718</v>
      </c>
      <c r="DL84" s="26" t="n">
        <f aca="false">($B$84+DK84-'1 Der Fonds'!$B$6)/DI84</f>
        <v>10.1255057464326</v>
      </c>
      <c r="DM84" s="26" t="n">
        <f aca="false">DK84+0-'2 Der Rueckgabebestand'!$C$10*DL84</f>
        <v>-31.3611586739774</v>
      </c>
      <c r="DN84" s="26" t="n">
        <f aca="false">DI84+0/DL84-'2 Der Rueckgabebestand'!$C$10</f>
        <v>76.8</v>
      </c>
      <c r="DO84" s="26" t="n">
        <f aca="false">DM84/($B$84+DM84-'1 Der Fonds'!$B$6)</f>
        <v>-0.0403286937423298</v>
      </c>
      <c r="DP84" s="26" t="n">
        <f aca="false">DM84+$B$84*'1 Der Fonds'!$B$19/12+DM84*'1 Der Fonds'!$B$20/12-'1 Der Fonds'!$B$6*'1 Der Fonds'!$B$21/12-($B$84+DM84-'1 Der Fonds'!$B$6)*'1 Der Fonds'!$B$22/12-$B$84*'1 Der Fonds'!$B$23/12</f>
        <v>-29.6720881177066</v>
      </c>
      <c r="DQ84" s="26" t="n">
        <f aca="false">($B$84+DP84-'1 Der Fonds'!$B$6)/DN84</f>
        <v>10.147498852634</v>
      </c>
      <c r="DR84" s="26" t="n">
        <f aca="false">DP84+0-'2 Der Rueckgabebestand'!$C$11*DQ84</f>
        <v>-35.760587429287</v>
      </c>
      <c r="DS84" s="26" t="n">
        <f aca="false">DN84+0/DQ84-'2 Der Rueckgabebestand'!$C$11</f>
        <v>76.2</v>
      </c>
      <c r="DT84" s="26" t="n">
        <f aca="false">DR84/($B$84+DR84-'1 Der Fonds'!$B$6)</f>
        <v>-0.0462477556729776</v>
      </c>
      <c r="DU84" s="26" t="n">
        <f aca="false">DR84+$B$84*'1 Der Fonds'!$B$19/12+DR84*'1 Der Fonds'!$B$20/12-'1 Der Fonds'!$B$6*'1 Der Fonds'!$B$21/12-($B$84+DR84-'1 Der Fonds'!$B$6)*'1 Der Fonds'!$B$22/12-$B$84*'1 Der Fonds'!$B$23/12</f>
        <v>-34.0757329922401</v>
      </c>
      <c r="DV84" s="26" t="n">
        <f aca="false">($B$84+DU84-'1 Der Fonds'!$B$6)/DS84</f>
        <v>10.1696098032514</v>
      </c>
      <c r="DW84" s="26" t="n">
        <f aca="false">DU84+0-'2 Der Rueckgabebestand'!$C$12*DV84</f>
        <v>-39.1605378938658</v>
      </c>
      <c r="DX84" s="26" t="n">
        <f aca="false">DS84+0/DV84-'2 Der Rueckgabebestand'!$C$12</f>
        <v>75.7</v>
      </c>
      <c r="DY84" s="26" t="n">
        <f aca="false">DW84/($B$84+DW84-'1 Der Fonds'!$B$6)</f>
        <v>-0.0508684470223572</v>
      </c>
      <c r="DZ84" s="26" t="n">
        <f aca="false">DW84+$B$84*'1 Der Fonds'!$B$19/12+DW84*'1 Der Fonds'!$B$20/12-'1 Der Fonds'!$B$6*'1 Der Fonds'!$B$21/12-($B$84+DW84-'1 Der Fonds'!$B$6)*'1 Der Fonds'!$B$22/12-$B$84*'1 Der Fonds'!$B$23/12</f>
        <v>-37.4789417426808</v>
      </c>
      <c r="EA84" s="26" t="n">
        <f aca="false">($B$84+DZ84-'1 Der Fonds'!$B$6)/DX84</f>
        <v>10.1918237550505</v>
      </c>
      <c r="EB84" s="26" t="n">
        <f aca="false">DZ84+0-'2 Der Rueckgabebestand'!$C$13*EA84</f>
        <v>-42.0652624324535</v>
      </c>
      <c r="EC84" s="26" t="n">
        <f aca="false">DX84+0/EA84-'2 Der Rueckgabebestand'!$C$13</f>
        <v>75.25</v>
      </c>
      <c r="ED84" s="26" t="n">
        <f aca="false">EB84/($B$84+EB84-'1 Der Fonds'!$B$6)</f>
        <v>-0.0548485553879983</v>
      </c>
      <c r="EE84" s="26" t="n">
        <f aca="false">EB84+$B$84*'1 Der Fonds'!$B$19/12+EB84*'1 Der Fonds'!$B$20/12-'1 Der Fonds'!$B$6*'1 Der Fonds'!$B$21/12-($B$84+EB84-'1 Der Fonds'!$B$6)*'1 Der Fonds'!$B$22/12-$B$84*'1 Der Fonds'!$B$23/12</f>
        <v>-40.3864499756179</v>
      </c>
      <c r="EF84" s="26" t="n">
        <f aca="false">($B$84+EE84-'1 Der Fonds'!$B$6)/EC84</f>
        <v>10.2141335551413</v>
      </c>
      <c r="EG84" s="26" t="n">
        <f aca="false">EE84+0-'2 Der Rueckgabebestand'!$C$14*EF84</f>
        <v>-44.4721033976744</v>
      </c>
      <c r="EH84" s="26" t="n">
        <f aca="false">EC84+0/EF84-'2 Der Rueckgabebestand'!$C$14</f>
        <v>74.85</v>
      </c>
      <c r="EI84" s="26" t="n">
        <f aca="false">EG84/($B$84+EG84-'1 Der Fonds'!$B$6)</f>
        <v>-0.0581693664748076</v>
      </c>
      <c r="EJ84" s="26" t="n">
        <f aca="false">EG84+$B$84*'1 Der Fonds'!$B$19/12+EG84*'1 Der Fonds'!$B$20/12-'1 Der Fonds'!$B$6*'1 Der Fonds'!$B$21/12-($B$84+EG84-'1 Der Fonds'!$B$6)*'1 Der Fonds'!$B$22/12-$B$84*'1 Der Fonds'!$B$23/12</f>
        <v>-42.7955974967639</v>
      </c>
      <c r="EK84" s="26" t="n">
        <f aca="false">($B$84+EJ84-'1 Der Fonds'!$B$6)/EH84</f>
        <v>10.2365317635703</v>
      </c>
      <c r="EL84" s="26" t="n">
        <f aca="false">EJ84+0-'2 Der Rueckgabebestand'!$C$15*EK84</f>
        <v>-46.890210202192</v>
      </c>
      <c r="EM84" s="26" t="n">
        <f aca="false">EH84+0/EK84-'2 Der Rueckgabebestand'!$C$15</f>
        <v>74.45</v>
      </c>
      <c r="EN84" s="26" t="n">
        <f aca="false">EL84/($B$84+EL84-'1 Der Fonds'!$B$6)</f>
        <v>-0.0615268440714195</v>
      </c>
      <c r="EO84" s="26" t="n">
        <f aca="false">EL84+$B$84*'1 Der Fonds'!$B$19/12+EL84*'1 Der Fonds'!$B$20/12-'1 Der Fonds'!$B$6*'1 Der Fonds'!$B$21/12-($B$84+EL84-'1 Der Fonds'!$B$6)*'1 Der Fonds'!$B$22/12-$B$84*'1 Der Fonds'!$B$23/12</f>
        <v>-45.2160216536358</v>
      </c>
      <c r="EP84" s="26" t="n">
        <f aca="false">($B$84+EO84-'1 Der Fonds'!$B$6)/EM84</f>
        <v>10.2590191853105</v>
      </c>
      <c r="EQ84" s="26" t="n">
        <f aca="false">EO84+0-'2 Der Rueckgabebestand'!$C$16*EP84</f>
        <v>-50.345531246291</v>
      </c>
      <c r="ER84" s="26" t="n">
        <f aca="false">EM84+0/EP84-'2 Der Rueckgabebestand'!$C$16</f>
        <v>73.95</v>
      </c>
      <c r="ES84" s="26" t="n">
        <f aca="false">EQ84/($B$84+EQ84-'1 Der Fonds'!$B$6)</f>
        <v>-0.0663616090326297</v>
      </c>
      <c r="ET84" s="14" t="n">
        <f aca="false">IF(C84=1,$A$84,1000000)</f>
        <v>61</v>
      </c>
      <c r="EU84" s="14" t="n">
        <f aca="false">IF(D84=1,$A$84,1000000)</f>
        <v>61</v>
      </c>
      <c r="EV84" s="14" t="n">
        <f aca="false">IF(E84=1,$A$84,1000000)</f>
        <v>61</v>
      </c>
      <c r="EW84" s="26" t="n">
        <f aca="false">IF(F84=1,$A$84,1000000)</f>
        <v>1000000</v>
      </c>
      <c r="EX84" s="26" t="n">
        <f aca="false">IF(G84=1,$A$84,1000000)</f>
        <v>1000000</v>
      </c>
      <c r="EY84" s="26" t="n">
        <f aca="false">IF(H84=1,$A$84,1000000)</f>
        <v>1000000</v>
      </c>
      <c r="EZ84" s="26" t="n">
        <f aca="false">IF(I84=1,$A$84,1000000)</f>
        <v>1000000</v>
      </c>
      <c r="FA84" s="26" t="n">
        <f aca="false">IF(J84=1,$A$84,1000000)</f>
        <v>1000000</v>
      </c>
      <c r="FB84" s="26" t="n">
        <f aca="false">IF(K84=1,$A$84,1000000)</f>
        <v>1000000</v>
      </c>
      <c r="FC84" s="26" t="n">
        <f aca="false">IF(L84=1,$A$84,1000000)</f>
        <v>1000000</v>
      </c>
      <c r="FD84" s="26" t="n">
        <f aca="false">IF(M84=1,$A$84,1000000)</f>
        <v>1000000</v>
      </c>
      <c r="FE84" s="26" t="n">
        <f aca="false">IF(N84=1,$A$84,1000000)</f>
        <v>1000000</v>
      </c>
      <c r="FF84" s="14" t="n">
        <f aca="false">IF(O84=1,$A$84,1000000)</f>
        <v>61</v>
      </c>
      <c r="FG84" s="14" t="n">
        <f aca="false">IF(P84=1,$A$84,1000000)</f>
        <v>61</v>
      </c>
      <c r="FH84" s="26" t="n">
        <f aca="false">IF(Q84=1,$A$84,1000000)</f>
        <v>1000000</v>
      </c>
      <c r="FI84" s="26" t="n">
        <f aca="false">IF(R84=1,$A$84,1000000)</f>
        <v>1000000</v>
      </c>
      <c r="FJ84" s="26" t="n">
        <f aca="false">IF(S84=1,$A$84,1000000)</f>
        <v>1000000</v>
      </c>
      <c r="FK84" s="26" t="n">
        <f aca="false">IF(T84=1,$A$84,1000000)</f>
        <v>1000000</v>
      </c>
      <c r="FL84" s="26" t="n">
        <f aca="false">IF(U84=1,$A$84,1000000)</f>
        <v>1000000</v>
      </c>
      <c r="FM84" s="26" t="n">
        <f aca="false">IF(V84=1,$A$84,1000000)</f>
        <v>1000000</v>
      </c>
      <c r="FN84" s="26" t="n">
        <f aca="false">IF(W84=1,$A$84,1000000)</f>
        <v>1000000</v>
      </c>
      <c r="FO84" s="26" t="n">
        <f aca="false">IF(X84=1,$A$84,1000000)</f>
        <v>1000000</v>
      </c>
      <c r="FP84" s="26" t="n">
        <f aca="false">IF(Y84=1,$A$84,1000000)</f>
        <v>1000000</v>
      </c>
      <c r="FQ84" s="26" t="n">
        <f aca="false">IF(Z84=1,$A$84,1000000)</f>
        <v>1000000</v>
      </c>
    </row>
    <row r="85" customFormat="false" ht="15" hidden="false" customHeight="false" outlineLevel="0" collapsed="false">
      <c r="A85" s="14" t="n">
        <f aca="false">A84+$B$38</f>
        <v>61.5</v>
      </c>
      <c r="B85" s="14" t="n">
        <f aca="false">'1 Der Fonds'!$B$36-A85</f>
        <v>1058.5</v>
      </c>
      <c r="C85" s="26" t="n">
        <f aca="false">IF(AH85&gt;='1 Der Fonds'!$B$12,1,0)</f>
        <v>1</v>
      </c>
      <c r="D85" s="26" t="n">
        <f aca="false">IF(AND(C85=1,AM85&gt;='1 Der Fonds'!$B$12),1,0)</f>
        <v>1</v>
      </c>
      <c r="E85" s="26" t="n">
        <f aca="false">IF(AND(D85=1,AR85&gt;='1 Der Fonds'!$B$12),1,0)</f>
        <v>1</v>
      </c>
      <c r="F85" s="26" t="n">
        <f aca="false">IF(AND(E85=1,AW85&gt;='1 Der Fonds'!$B$12),1,0)</f>
        <v>0</v>
      </c>
      <c r="G85" s="26" t="n">
        <f aca="false">IF(AND(F85=1,BB85&gt;='1 Der Fonds'!$B$12),1,0)</f>
        <v>0</v>
      </c>
      <c r="H85" s="26" t="n">
        <f aca="false">IF(AND(G85=1,BG85&gt;='1 Der Fonds'!$B$12),1,0)</f>
        <v>0</v>
      </c>
      <c r="I85" s="26" t="n">
        <f aca="false">IF(AND(H85=1,BL85&gt;='1 Der Fonds'!$B$12),1,0)</f>
        <v>0</v>
      </c>
      <c r="J85" s="26" t="n">
        <f aca="false">IF(AND(I85=1,BQ85&gt;='1 Der Fonds'!$B$12),1,0)</f>
        <v>0</v>
      </c>
      <c r="K85" s="26" t="n">
        <f aca="false">IF(AND(J85=1,BV85&gt;='1 Der Fonds'!$B$12),1,0)</f>
        <v>0</v>
      </c>
      <c r="L85" s="26" t="n">
        <f aca="false">IF(AND(K85=1,CA85&gt;='1 Der Fonds'!$B$12),1,0)</f>
        <v>0</v>
      </c>
      <c r="M85" s="26" t="n">
        <f aca="false">IF(AND(L85=1,CF85&gt;='1 Der Fonds'!$B$12),1,0)</f>
        <v>0</v>
      </c>
      <c r="N85" s="26" t="n">
        <f aca="false">IF(AND(M85=1,CK85&gt;='1 Der Fonds'!$B$12),1,0)</f>
        <v>0</v>
      </c>
      <c r="O85" s="26" t="n">
        <f aca="false">IF(CP85&gt;='1 Der Fonds'!$B$12,1,0)</f>
        <v>1</v>
      </c>
      <c r="P85" s="26" t="n">
        <f aca="false">IF(AND(O85=1,CU85&gt;='1 Der Fonds'!$B$12),1,0)</f>
        <v>1</v>
      </c>
      <c r="Q85" s="26" t="n">
        <f aca="false">IF(AND(P85=1,CZ85&gt;='1 Der Fonds'!$B$12),1,0)</f>
        <v>0</v>
      </c>
      <c r="R85" s="26" t="n">
        <f aca="false">IF(AND(Q85=1,DE85&gt;='1 Der Fonds'!$B$12),1,0)</f>
        <v>0</v>
      </c>
      <c r="S85" s="26" t="n">
        <f aca="false">IF(AND(R85=1,DJ85&gt;='1 Der Fonds'!$B$12),1,0)</f>
        <v>0</v>
      </c>
      <c r="T85" s="26" t="n">
        <f aca="false">IF(AND(S85=1,DO85&gt;='1 Der Fonds'!$B$12),1,0)</f>
        <v>0</v>
      </c>
      <c r="U85" s="26" t="n">
        <f aca="false">IF(AND(T85=1,DT85&gt;='1 Der Fonds'!$B$12),1,0)</f>
        <v>0</v>
      </c>
      <c r="V85" s="26" t="n">
        <f aca="false">IF(AND(U85=1,DY85&gt;='1 Der Fonds'!$B$12),1,0)</f>
        <v>0</v>
      </c>
      <c r="W85" s="26" t="n">
        <f aca="false">IF(AND(V85=1,ED85&gt;='1 Der Fonds'!$B$12),1,0)</f>
        <v>0</v>
      </c>
      <c r="X85" s="26" t="n">
        <f aca="false">IF(AND(W85=1,EI85&gt;='1 Der Fonds'!$B$12),1,0)</f>
        <v>0</v>
      </c>
      <c r="Y85" s="26" t="n">
        <f aca="false">IF(AND(X85=1,EN85&gt;='1 Der Fonds'!$B$12),1,0)</f>
        <v>0</v>
      </c>
      <c r="Z85" s="26" t="n">
        <f aca="false">IF(AND(Y85=1,ES85&gt;='1 Der Fonds'!$B$12),1,0)</f>
        <v>0</v>
      </c>
      <c r="AD85" s="26" t="n">
        <f aca="false">$A$85+$B$85*'1 Der Fonds'!$B$19/12+$A$85*'1 Der Fonds'!$B$20/12-'1 Der Fonds'!$B$6*'1 Der Fonds'!$B$21/12-($B$85+$A$85-'1 Der Fonds'!$B$6)*'1 Der Fonds'!$B$22/12-$B$85*'1 Der Fonds'!$B$23/12</f>
        <v>63.277</v>
      </c>
      <c r="AE85" s="26" t="n">
        <f aca="false">($B$85+AD85-'1 Der Fonds'!$B$6)/'1 Der Fonds'!$B$8</f>
        <v>10.0204252873563</v>
      </c>
      <c r="AF85" s="26" t="n">
        <f aca="false">AD85+'1 Der Fonds'!$B$26-'2 Der Rueckgabebestand'!$C$5*AE85</f>
        <v>62.2688298850575</v>
      </c>
      <c r="AG85" s="26" t="n">
        <f aca="false">'1 Der Fonds'!$B$8+'1 Der Fonds'!$B$26/AE85-'2 Der Rueckgabebestand'!$C$5</f>
        <v>86.8993884904052</v>
      </c>
      <c r="AH85" s="26" t="n">
        <f aca="false">AF85/($B$85+AF85-'1 Der Fonds'!$B$6)</f>
        <v>0.07151017324917</v>
      </c>
      <c r="AI85" s="26" t="n">
        <f aca="false">AF85+$B$85*'1 Der Fonds'!$B$19/12+AF85*'1 Der Fonds'!$B$20/12-'1 Der Fonds'!$B$6*'1 Der Fonds'!$B$21/12-($B$85+AF85-'1 Der Fonds'!$B$6)*'1 Der Fonds'!$B$22/12-$B$85*'1 Der Fonds'!$B$23/12</f>
        <v>64.046566680364</v>
      </c>
      <c r="AJ85" s="26" t="n">
        <f aca="false">($B$85+AI85-'1 Der Fonds'!$B$6)/AG85</f>
        <v>10.0408827016856</v>
      </c>
      <c r="AK85" s="26" t="n">
        <f aca="false">AI85+'1 Der Fonds'!$B$26-'2 Der Rueckgabebestand'!$C$6*AJ85</f>
        <v>62.0261253295212</v>
      </c>
      <c r="AL85" s="26" t="n">
        <f aca="false">AG85+'1 Der Fonds'!$B$26/AJ85-'2 Der Rueckgabebestand'!$C$6</f>
        <v>86.6981670031247</v>
      </c>
      <c r="AM85" s="26" t="n">
        <f aca="false">AK85/($B$85+AK85-'1 Der Fonds'!$B$6)</f>
        <v>0.0712513082890446</v>
      </c>
      <c r="AN85" s="26" t="n">
        <f aca="false">AK85+$B$85*'1 Der Fonds'!$B$19/12+AK85*'1 Der Fonds'!$B$20/12-'1 Der Fonds'!$B$6*'1 Der Fonds'!$B$21/12-($B$85+AK85-'1 Der Fonds'!$B$6)*'1 Der Fonds'!$B$22/12-$B$85*'1 Der Fonds'!$B$23/12</f>
        <v>63.803629532962</v>
      </c>
      <c r="AO85" s="26" t="n">
        <f aca="false">($B$85+AN85-'1 Der Fonds'!$B$6)/AL85</f>
        <v>10.0613849137263</v>
      </c>
      <c r="AP85" s="26" t="n">
        <f aca="false">AN85+'1 Der Fonds'!$B$26-'2 Der Rueckgabebestand'!$C$7*AO85</f>
        <v>44.6685827227642</v>
      </c>
      <c r="AQ85" s="26" t="n">
        <f aca="false">AL85+'1 Der Fonds'!$B$26/AO85-'2 Der Rueckgabebestand'!$C$7</f>
        <v>84.7963366910677</v>
      </c>
      <c r="AR85" s="26" t="n">
        <f aca="false">AP85/($B$85+AP85-'1 Der Fonds'!$B$6)</f>
        <v>0.0523561036204719</v>
      </c>
      <c r="AS85" s="26" t="n">
        <f aca="false">AP85+$B$85*'1 Der Fonds'!$B$19/12+AP85*'1 Der Fonds'!$B$20/12-'1 Der Fonds'!$B$6*'1 Der Fonds'!$B$21/12-($B$85+AP85-'1 Der Fonds'!$B$6)*'1 Der Fonds'!$B$22/12-$B$85*'1 Der Fonds'!$B$23/12</f>
        <v>46.4294526145401</v>
      </c>
      <c r="AT85" s="26" t="n">
        <f aca="false">($B$85+AS85-'1 Der Fonds'!$B$6)/AQ85</f>
        <v>10.0821507859383</v>
      </c>
      <c r="AU85" s="26" t="n">
        <f aca="false">AS85+'1 Der Fonds'!$B$26-'2 Der Rueckgabebestand'!$C$8*AT85</f>
        <v>18.1747851781313</v>
      </c>
      <c r="AV85" s="26" t="n">
        <f aca="false">AQ85+'1 Der Fonds'!$B$26/AT85-'2 Der Rueckgabebestand'!$C$8</f>
        <v>81.9938922487751</v>
      </c>
      <c r="AW85" s="26" t="n">
        <f aca="false">AU85/($B$85+AU85-'1 Der Fonds'!$B$6)</f>
        <v>0.0219854113177227</v>
      </c>
      <c r="AX85" s="26" t="n">
        <f aca="false">AU85+$B$85*'1 Der Fonds'!$B$19/12+AU85*'1 Der Fonds'!$B$20/12-'1 Der Fonds'!$B$6*'1 Der Fonds'!$B$21/12-($B$85+AU85-'1 Der Fonds'!$B$6)*'1 Der Fonds'!$B$22/12-$B$85*'1 Der Fonds'!$B$23/12</f>
        <v>19.9102651805936</v>
      </c>
      <c r="AY85" s="26" t="n">
        <f aca="false">($B$85+AX85-'1 Der Fonds'!$B$6)/AV85</f>
        <v>10.1033167527545</v>
      </c>
      <c r="AZ85" s="26" t="n">
        <f aca="false">AX85+'1 Der Fonds'!$B$26-'2 Der Rueckgabebestand'!$C$9*AY85</f>
        <v>-3.35835837656797</v>
      </c>
      <c r="BA85" s="26" t="n">
        <f aca="false">AV85+'1 Der Fonds'!$B$26/AY85-'2 Der Rueckgabebestand'!$C$9</f>
        <v>79.6908244417781</v>
      </c>
      <c r="BB85" s="26" t="n">
        <f aca="false">AZ85/($B$85+AZ85-'1 Der Fonds'!$B$6)</f>
        <v>-0.00417113983795002</v>
      </c>
      <c r="BC85" s="26" t="n">
        <f aca="false">AZ85+$B$85*'1 Der Fonds'!$B$19/12+AZ85*'1 Der Fonds'!$B$20/12-'1 Der Fonds'!$B$6*'1 Der Fonds'!$B$21/12-($B$85+AZ85-'1 Der Fonds'!$B$6)*'1 Der Fonds'!$B$22/12-$B$85*'1 Der Fonds'!$B$23/12</f>
        <v>-1.64351430334552</v>
      </c>
      <c r="BD85" s="26" t="n">
        <f aca="false">($B$85+BC85-'1 Der Fonds'!$B$6)/BA85</f>
        <v>10.1248354669256</v>
      </c>
      <c r="BE85" s="26" t="n">
        <f aca="false">BC85+'1 Der Fonds'!$B$26-'2 Der Rueckgabebestand'!$C$10*BD85</f>
        <v>-12.8182839570413</v>
      </c>
      <c r="BF85" s="26" t="n">
        <f aca="false">BA85+'1 Der Fonds'!$B$26/BD85-'2 Der Rueckgabebestand'!$C$10</f>
        <v>78.5871255530209</v>
      </c>
      <c r="BG85" s="26" t="n">
        <f aca="false">BE85/($B$85+BE85-'1 Der Fonds'!$B$6)</f>
        <v>-0.0161098133821505</v>
      </c>
      <c r="BH85" s="26" t="n">
        <f aca="false">BE85+$B$85*'1 Der Fonds'!$B$19/12+BE85*'1 Der Fonds'!$B$20/12-'1 Der Fonds'!$B$6*'1 Der Fonds'!$B$21/12-($B$85+BE85-'1 Der Fonds'!$B$6)*'1 Der Fonds'!$B$22/12-$B$85*'1 Der Fonds'!$B$23/12</f>
        <v>-11.1125056458335</v>
      </c>
      <c r="BI85" s="26" t="n">
        <f aca="false">($B$85+BH85-'1 Der Fonds'!$B$6)/BF85</f>
        <v>10.146541036371</v>
      </c>
      <c r="BJ85" s="26" t="n">
        <f aca="false">BH85+'1 Der Fonds'!$B$26-'2 Der Rueckgabebestand'!$C$11*BI85</f>
        <v>-14.2004302676561</v>
      </c>
      <c r="BK85" s="26" t="n">
        <f aca="false">BF85+'1 Der Fonds'!$B$26/BI85-'2 Der Rueckgabebestand'!$C$11</f>
        <v>78.2827928143315</v>
      </c>
      <c r="BL85" s="26" t="n">
        <f aca="false">BJ85/($B$85+BJ85-'1 Der Fonds'!$B$6)</f>
        <v>-0.0178779276846911</v>
      </c>
      <c r="BM85" s="26" t="n">
        <f aca="false">BJ85+$B$85*'1 Der Fonds'!$B$19/12+BJ85*'1 Der Fonds'!$B$20/12-'1 Der Fonds'!$B$6*'1 Der Fonds'!$B$21/12-($B$85+BJ85-'1 Der Fonds'!$B$6)*'1 Der Fonds'!$B$22/12-$B$85*'1 Der Fonds'!$B$23/12</f>
        <v>-12.4959765133293</v>
      </c>
      <c r="BN85" s="26" t="n">
        <f aca="false">($B$85+BM85-'1 Der Fonds'!$B$6)/BK85</f>
        <v>10.168314068388</v>
      </c>
      <c r="BO85" s="26" t="n">
        <f aca="false">BM85+'1 Der Fonds'!$B$26-'2 Der Rueckgabebestand'!$C$12*BN85</f>
        <v>-14.5801335475233</v>
      </c>
      <c r="BP85" s="26" t="n">
        <f aca="false">BK85+'1 Der Fonds'!$B$26/BN85-'2 Der Rueckgabebestand'!$C$12</f>
        <v>78.0778269743529</v>
      </c>
      <c r="BQ85" s="26" t="n">
        <f aca="false">BO85/($B$85+BO85-'1 Der Fonds'!$B$6)</f>
        <v>-0.0183647420396124</v>
      </c>
      <c r="BR85" s="26" t="n">
        <f aca="false">BO85+$B$85*'1 Der Fonds'!$B$19/12+BO85*'1 Der Fonds'!$B$20/12-'1 Der Fonds'!$B$6*'1 Der Fonds'!$B$21/12-($B$85+BO85-'1 Der Fonds'!$B$6)*'1 Der Fonds'!$B$22/12-$B$85*'1 Der Fonds'!$B$23/12</f>
        <v>-12.8760436755063</v>
      </c>
      <c r="BS85" s="26" t="n">
        <f aca="false">($B$85+BR85-'1 Der Fonds'!$B$6)/BP85</f>
        <v>10.1901395973256</v>
      </c>
      <c r="BT85" s="26" t="n">
        <f aca="false">BR85+'1 Der Fonds'!$B$26-'2 Der Rueckgabebestand'!$C$13*BS85</f>
        <v>-14.4616064943028</v>
      </c>
      <c r="BU85" s="26" t="n">
        <f aca="false">BP85+'1 Der Fonds'!$B$26/BS85-'2 Der Rueckgabebestand'!$C$13</f>
        <v>77.9222292218733</v>
      </c>
      <c r="BV85" s="26" t="n">
        <f aca="false">BT85/($B$85+BT85-'1 Der Fonds'!$B$6)</f>
        <v>-0.0182127295261562</v>
      </c>
      <c r="BW85" s="26" t="n">
        <f aca="false">BT85+$B$85*'1 Der Fonds'!$B$19/12+BT85*'1 Der Fonds'!$B$20/12-'1 Der Fonds'!$B$6*'1 Der Fonds'!$B$21/12-($B$85+BT85-'1 Der Fonds'!$B$6)*'1 Der Fonds'!$B$22/12-$B$85*'1 Der Fonds'!$B$23/12</f>
        <v>-12.7574030338599</v>
      </c>
      <c r="BX85" s="26" t="n">
        <f aca="false">($B$85+BW85-'1 Der Fonds'!$B$6)/BU85</f>
        <v>10.2120101659357</v>
      </c>
      <c r="BY85" s="26" t="n">
        <f aca="false">BW85+'1 Der Fonds'!$B$26-'2 Der Rueckgabebestand'!$C$14*BX85</f>
        <v>-13.8422071002342</v>
      </c>
      <c r="BZ85" s="26" t="n">
        <f aca="false">BU85+'1 Der Fonds'!$B$26/BX85-'2 Der Rueckgabebestand'!$C$14</f>
        <v>77.8160009623292</v>
      </c>
      <c r="CA85" s="26" t="n">
        <f aca="false">BY85/($B$85+BY85-'1 Der Fonds'!$B$6)</f>
        <v>-0.0174190792865982</v>
      </c>
      <c r="CB85" s="26" t="n">
        <f aca="false">BY85+$B$85*'1 Der Fonds'!$B$19/12+BY85*'1 Der Fonds'!$B$20/12-'1 Der Fonds'!$B$6*'1 Der Fonds'!$B$21/12-($B$85+BY85-'1 Der Fonds'!$B$6)*'1 Der Fonds'!$B$22/12-$B$85*'1 Der Fonds'!$B$23/12</f>
        <v>-12.1374100487052</v>
      </c>
      <c r="CC85" s="26" t="n">
        <f aca="false">($B$85+CB85-'1 Der Fonds'!$B$6)/BZ85</f>
        <v>10.2339182186555</v>
      </c>
      <c r="CD85" s="26" t="n">
        <f aca="false">CB85+'1 Der Fonds'!$B$26-'2 Der Rueckgabebestand'!$C$15*CC85</f>
        <v>-13.2309773361674</v>
      </c>
      <c r="CE85" s="26" t="n">
        <f aca="false">BZ85+'1 Der Fonds'!$B$26/CC85-'2 Der Rueckgabebestand'!$C$15</f>
        <v>77.709143816894</v>
      </c>
      <c r="CF85" s="26" t="n">
        <f aca="false">CD85/($B$85+CD85-'1 Der Fonds'!$B$6)</f>
        <v>-0.0166371089016506</v>
      </c>
      <c r="CG85" s="26" t="n">
        <f aca="false">CD85+$B$85*'1 Der Fonds'!$B$19/12+CD85*'1 Der Fonds'!$B$20/12-'1 Der Fonds'!$B$6*'1 Der Fonds'!$B$21/12-($B$85+CD85-'1 Der Fonds'!$B$6)*'1 Der Fonds'!$B$22/12-$B$85*'1 Der Fonds'!$B$23/12</f>
        <v>-11.5255945227812</v>
      </c>
      <c r="CH85" s="26" t="n">
        <f aca="false">($B$85+CG85-'1 Der Fonds'!$B$6)/CE85</f>
        <v>10.2558639348174</v>
      </c>
      <c r="CI85" s="26" t="n">
        <f aca="false">CG85+'1 Der Fonds'!$B$26-'2 Der Rueckgabebestand'!$C$16*CH85</f>
        <v>-13.6535264901899</v>
      </c>
      <c r="CJ85" s="26" t="n">
        <f aca="false">CE85+'1 Der Fonds'!$B$26/CH85-'2 Der Rueckgabebestand'!$C$16</f>
        <v>77.5016593981329</v>
      </c>
      <c r="CK85" s="26" t="n">
        <f aca="false">CI85/($B$85+CI85-'1 Der Fonds'!$B$6)</f>
        <v>-0.0171775644042301</v>
      </c>
      <c r="CL85" s="26" t="n">
        <f aca="false">$A$85+$B$85*'1 Der Fonds'!$B$19/12+$A$85*'1 Der Fonds'!$B$20/12-'1 Der Fonds'!$B$6*'1 Der Fonds'!$B$21/12-($B$85+$A$85-'1 Der Fonds'!$B$6)*'1 Der Fonds'!$B$22/12-$B$85*'1 Der Fonds'!$B$23/12</f>
        <v>63.277</v>
      </c>
      <c r="CM85" s="26" t="n">
        <f aca="false">($B$85+CL85-'1 Der Fonds'!$B$6)/'1 Der Fonds'!$B$8</f>
        <v>10.0204252873563</v>
      </c>
      <c r="CN85" s="26" t="n">
        <f aca="false">CL85+0-'2 Der Rueckgabebestand'!$C$5*CM85</f>
        <v>59.2688298850575</v>
      </c>
      <c r="CO85" s="26" t="n">
        <f aca="false">'1 Der Fonds'!$B$8+0/CM85-'2 Der Rueckgabebestand'!$C$5</f>
        <v>86.6</v>
      </c>
      <c r="CP85" s="26" t="n">
        <f aca="false">CN85/($B$85+CN85-'1 Der Fonds'!$B$6)</f>
        <v>0.0683002521453877</v>
      </c>
      <c r="CQ85" s="26" t="n">
        <f aca="false">CN85+$B$85*'1 Der Fonds'!$B$19/12+CN85*'1 Der Fonds'!$B$20/12-'1 Der Fonds'!$B$6*'1 Der Fonds'!$B$21/12-($B$85+CN85-'1 Der Fonds'!$B$6)*'1 Der Fonds'!$B$22/12-$B$85*'1 Der Fonds'!$B$23/12</f>
        <v>61.043691680364</v>
      </c>
      <c r="CR85" s="26" t="n">
        <f aca="false">($B$85+CQ85-'1 Der Fonds'!$B$6)/CO85</f>
        <v>10.0409202272559</v>
      </c>
      <c r="CS85" s="26" t="n">
        <f aca="false">CQ85+0-'2 Der Rueckgabebestand'!$C$6*CR85</f>
        <v>56.023231566736</v>
      </c>
      <c r="CT85" s="26" t="n">
        <f aca="false">CO85+0/CR85-'2 Der Rueckgabebestand'!$C$6</f>
        <v>86.1</v>
      </c>
      <c r="CU85" s="26" t="n">
        <f aca="false">CS85/($B$85+CS85-'1 Der Fonds'!$B$6)</f>
        <v>0.0648024593453755</v>
      </c>
      <c r="CV85" s="26" t="n">
        <f aca="false">CS85+$B$85*'1 Der Fonds'!$B$19/12+CS85*'1 Der Fonds'!$B$20/12-'1 Der Fonds'!$B$6*'1 Der Fonds'!$B$21/12-($B$85+CS85-'1 Der Fonds'!$B$6)*'1 Der Fonds'!$B$22/12-$B$85*'1 Der Fonds'!$B$23/12</f>
        <v>57.7949829969875</v>
      </c>
      <c r="CW85" s="26" t="n">
        <f aca="false">($B$85+CV85-'1 Der Fonds'!$B$6)/CT85</f>
        <v>10.0614980603599</v>
      </c>
      <c r="CX85" s="26" t="n">
        <f aca="false">CV85+0-'2 Der Rueckgabebestand'!$C$7*CW85</f>
        <v>35.6596872641957</v>
      </c>
      <c r="CY85" s="26" t="n">
        <f aca="false">CT85+0/CW85-'2 Der Rueckgabebestand'!$C$7</f>
        <v>83.9</v>
      </c>
      <c r="CZ85" s="26" t="n">
        <f aca="false">CX85/($B$85+CX85-'1 Der Fonds'!$B$6)</f>
        <v>0.0422428218288459</v>
      </c>
      <c r="DA85" s="26" t="n">
        <f aca="false">CX85+$B$85*'1 Der Fonds'!$B$19/12+CX85*'1 Der Fonds'!$B$20/12-'1 Der Fonds'!$B$6*'1 Der Fonds'!$B$21/12-($B$85+CX85-'1 Der Fonds'!$B$6)*'1 Der Fonds'!$B$22/12-$B$85*'1 Der Fonds'!$B$23/12</f>
        <v>37.4119236311572</v>
      </c>
      <c r="DB85" s="26" t="n">
        <f aca="false">($B$85+DA85-'1 Der Fonds'!$B$6)/CY85</f>
        <v>10.08238287999</v>
      </c>
      <c r="DC85" s="26" t="n">
        <f aca="false">DA85+0-'2 Der Rueckgabebestand'!$C$8*DB85</f>
        <v>6.15653670318834</v>
      </c>
      <c r="DD85" s="26" t="n">
        <f aca="false">CY85+0/DB85-'2 Der Rueckgabebestand'!$C$8</f>
        <v>80.8</v>
      </c>
      <c r="DE85" s="26" t="n">
        <f aca="false">DC85/($B$85+DC85-'1 Der Fonds'!$B$6)</f>
        <v>0.00755721758288845</v>
      </c>
      <c r="DF85" s="26" t="n">
        <f aca="false">DC85+$B$85*'1 Der Fonds'!$B$19/12+DC85*'1 Der Fonds'!$B$20/12-'1 Der Fonds'!$B$6*'1 Der Fonds'!$B$21/12-($B$85+DC85-'1 Der Fonds'!$B$6)*'1 Der Fonds'!$B$22/12-$B$85*'1 Der Fonds'!$B$23/12</f>
        <v>7.8804992175289</v>
      </c>
      <c r="DG85" s="26" t="n">
        <f aca="false">($B$85+DF85-'1 Der Fonds'!$B$6)/DD85</f>
        <v>10.1037190497219</v>
      </c>
      <c r="DH85" s="26" t="n">
        <f aca="false">DF85+0-'2 Der Rueckgabebestand'!$C$9*DG85</f>
        <v>-18.389170311748</v>
      </c>
      <c r="DI85" s="26" t="n">
        <f aca="false">DD85+0/DG85-'2 Der Rueckgabebestand'!$C$9</f>
        <v>78.2</v>
      </c>
      <c r="DJ85" s="26" t="n">
        <f aca="false">DH85/($B$85+DH85-'1 Der Fonds'!$B$6)</f>
        <v>-0.0232741656243387</v>
      </c>
      <c r="DK85" s="26" t="n">
        <f aca="false">DH85+$B$85*'1 Der Fonds'!$B$19/12+DH85*'1 Der Fonds'!$B$20/12-'1 Der Fonds'!$B$6*'1 Der Fonds'!$B$21/12-($B$85+DH85-'1 Der Fonds'!$B$6)*'1 Der Fonds'!$B$22/12-$B$85*'1 Der Fonds'!$B$23/12</f>
        <v>-16.6887307666301</v>
      </c>
      <c r="DL85" s="26" t="n">
        <f aca="false">($B$85+DK85-'1 Der Fonds'!$B$6)/DI85</f>
        <v>10.1254638009382</v>
      </c>
      <c r="DM85" s="26" t="n">
        <f aca="false">DK85+0-'2 Der Rueckgabebestand'!$C$10*DL85</f>
        <v>-30.8643800879436</v>
      </c>
      <c r="DN85" s="26" t="n">
        <f aca="false">DI85+0/DL85-'2 Der Rueckgabebestand'!$C$10</f>
        <v>76.8</v>
      </c>
      <c r="DO85" s="26" t="n">
        <f aca="false">DM85/($B$85+DM85-'1 Der Fonds'!$B$6)</f>
        <v>-0.0396900287199217</v>
      </c>
      <c r="DP85" s="26" t="n">
        <f aca="false">DM85+$B$85*'1 Der Fonds'!$B$19/12+DM85*'1 Der Fonds'!$B$20/12-'1 Der Fonds'!$B$6*'1 Der Fonds'!$B$21/12-($B$85+DM85-'1 Der Fonds'!$B$6)*'1 Der Fonds'!$B$22/12-$B$85*'1 Der Fonds'!$B$23/12</f>
        <v>-29.1758959521946</v>
      </c>
      <c r="DQ85" s="26" t="n">
        <f aca="false">($B$85+DP85-'1 Der Fonds'!$B$6)/DN85</f>
        <v>10.1474492714558</v>
      </c>
      <c r="DR85" s="26" t="n">
        <f aca="false">DP85+0-'2 Der Rueckgabebestand'!$C$11*DQ85</f>
        <v>-35.2643655150681</v>
      </c>
      <c r="DS85" s="26" t="n">
        <f aca="false">DN85+0/DQ85-'2 Der Rueckgabebestand'!$C$11</f>
        <v>76.2</v>
      </c>
      <c r="DT85" s="26" t="n">
        <f aca="false">DR85/($B$85+DR85-'1 Der Fonds'!$B$6)</f>
        <v>-0.0456062342995333</v>
      </c>
      <c r="DU85" s="26" t="n">
        <f aca="false">DR85+$B$85*'1 Der Fonds'!$B$19/12+DR85*'1 Der Fonds'!$B$20/12-'1 Der Fonds'!$B$6*'1 Der Fonds'!$B$21/12-($B$85+DR85-'1 Der Fonds'!$B$6)*'1 Der Fonds'!$B$22/12-$B$85*'1 Der Fonds'!$B$23/12</f>
        <v>-33.58009803202</v>
      </c>
      <c r="DV85" s="26" t="n">
        <f aca="false">($B$85+DU85-'1 Der Fonds'!$B$6)/DS85</f>
        <v>10.1695525192648</v>
      </c>
      <c r="DW85" s="26" t="n">
        <f aca="false">DU85+0-'2 Der Rueckgabebestand'!$C$12*DV85</f>
        <v>-38.6648742916524</v>
      </c>
      <c r="DX85" s="26" t="n">
        <f aca="false">DS85+0/DV85-'2 Der Rueckgabebestand'!$C$12</f>
        <v>75.7</v>
      </c>
      <c r="DY85" s="26" t="n">
        <f aca="false">DW85/($B$85+DW85-'1 Der Fonds'!$B$6)</f>
        <v>-0.0502248767306841</v>
      </c>
      <c r="DZ85" s="26" t="n">
        <f aca="false">DW85+$B$85*'1 Der Fonds'!$B$19/12+DW85*'1 Der Fonds'!$B$20/12-'1 Der Fonds'!$B$6*'1 Der Fonds'!$B$21/12-($B$85+DW85-'1 Der Fonds'!$B$6)*'1 Der Fonds'!$B$22/12-$B$85*'1 Der Fonds'!$B$23/12</f>
        <v>-36.9838656295153</v>
      </c>
      <c r="EA85" s="26" t="n">
        <f aca="false">($B$85+DZ85-'1 Der Fonds'!$B$6)/DX85</f>
        <v>10.1917587103102</v>
      </c>
      <c r="EB85" s="26" t="n">
        <f aca="false">DZ85+0-'2 Der Rueckgabebestand'!$C$13*EA85</f>
        <v>-41.5701570491549</v>
      </c>
      <c r="EC85" s="26" t="n">
        <f aca="false">DX85+0/EA85-'2 Der Rueckgabebestand'!$C$13</f>
        <v>75.25</v>
      </c>
      <c r="ED85" s="26" t="n">
        <f aca="false">EB85/($B$85+EB85-'1 Der Fonds'!$B$6)</f>
        <v>-0.0542033374124668</v>
      </c>
      <c r="EE85" s="26" t="n">
        <f aca="false">EB85+$B$85*'1 Der Fonds'!$B$19/12+EB85*'1 Der Fonds'!$B$20/12-'1 Der Fonds'!$B$6*'1 Der Fonds'!$B$21/12-($B$85+EB85-'1 Der Fonds'!$B$6)*'1 Der Fonds'!$B$22/12-$B$85*'1 Der Fonds'!$B$23/12</f>
        <v>-39.891932616327</v>
      </c>
      <c r="EF85" s="26" t="n">
        <f aca="false">($B$85+EE85-'1 Der Fonds'!$B$6)/EC85</f>
        <v>10.2140606961285</v>
      </c>
      <c r="EG85" s="26" t="n">
        <f aca="false">EE85+0-'2 Der Rueckgabebestand'!$C$14*EF85</f>
        <v>-43.9775568947784</v>
      </c>
      <c r="EH85" s="26" t="n">
        <f aca="false">EC85+0/EF85-'2 Der Rueckgabebestand'!$C$14</f>
        <v>74.85</v>
      </c>
      <c r="EI85" s="26" t="n">
        <f aca="false">EG85/($B$85+EG85-'1 Der Fonds'!$B$6)</f>
        <v>-0.0575229115788374</v>
      </c>
      <c r="EJ85" s="26" t="n">
        <f aca="false">EG85+$B$85*'1 Der Fonds'!$B$19/12+EG85*'1 Der Fonds'!$B$20/12-'1 Der Fonds'!$B$6*'1 Der Fonds'!$B$21/12-($B$85+EG85-'1 Der Fonds'!$B$6)*'1 Der Fonds'!$B$22/12-$B$85*'1 Der Fonds'!$B$23/12</f>
        <v>-42.3016395534692</v>
      </c>
      <c r="EK85" s="26" t="n">
        <f aca="false">($B$85+EJ85-'1 Der Fonds'!$B$6)/EH85</f>
        <v>10.2364510413698</v>
      </c>
      <c r="EL85" s="26" t="n">
        <f aca="false">EJ85+0-'2 Der Rueckgabebestand'!$C$15*EK85</f>
        <v>-46.3962199700172</v>
      </c>
      <c r="EM85" s="26" t="n">
        <f aca="false">EH85+0/EK85-'2 Der Rueckgabebestand'!$C$15</f>
        <v>74.45</v>
      </c>
      <c r="EN85" s="26" t="n">
        <f aca="false">EL85/($B$85+EL85-'1 Der Fonds'!$B$6)</f>
        <v>-0.0608791363929357</v>
      </c>
      <c r="EO85" s="26" t="n">
        <f aca="false">EL85+$B$85*'1 Der Fonds'!$B$19/12+EL85*'1 Der Fonds'!$B$20/12-'1 Der Fonds'!$B$6*'1 Der Fonds'!$B$21/12-($B$85+EL85-'1 Der Fonds'!$B$6)*'1 Der Fonds'!$B$22/12-$B$85*'1 Der Fonds'!$B$23/12</f>
        <v>-44.7226205141551</v>
      </c>
      <c r="EP85" s="26" t="n">
        <f aca="false">($B$85+EO85-'1 Der Fonds'!$B$6)/EM85</f>
        <v>10.258930550515</v>
      </c>
      <c r="EQ85" s="26" t="n">
        <f aca="false">EO85+0-'2 Der Rueckgabebestand'!$C$16*EP85</f>
        <v>-49.8520857894126</v>
      </c>
      <c r="ER85" s="26" t="n">
        <f aca="false">EM85+0/EP85-'2 Der Rueckgabebestand'!$C$16</f>
        <v>73.95</v>
      </c>
      <c r="ES85" s="26" t="n">
        <f aca="false">EQ85/($B$85+EQ85-'1 Der Fonds'!$B$6)</f>
        <v>-0.0657117548939501</v>
      </c>
      <c r="ET85" s="14" t="n">
        <f aca="false">IF(C85=1,$A$85,1000000)</f>
        <v>61.5</v>
      </c>
      <c r="EU85" s="14" t="n">
        <f aca="false">IF(D85=1,$A$85,1000000)</f>
        <v>61.5</v>
      </c>
      <c r="EV85" s="14" t="n">
        <f aca="false">IF(E85=1,$A$85,1000000)</f>
        <v>61.5</v>
      </c>
      <c r="EW85" s="26" t="n">
        <f aca="false">IF(F85=1,$A$85,1000000)</f>
        <v>1000000</v>
      </c>
      <c r="EX85" s="26" t="n">
        <f aca="false">IF(G85=1,$A$85,1000000)</f>
        <v>1000000</v>
      </c>
      <c r="EY85" s="26" t="n">
        <f aca="false">IF(H85=1,$A$85,1000000)</f>
        <v>1000000</v>
      </c>
      <c r="EZ85" s="26" t="n">
        <f aca="false">IF(I85=1,$A$85,1000000)</f>
        <v>1000000</v>
      </c>
      <c r="FA85" s="26" t="n">
        <f aca="false">IF(J85=1,$A$85,1000000)</f>
        <v>1000000</v>
      </c>
      <c r="FB85" s="26" t="n">
        <f aca="false">IF(K85=1,$A$85,1000000)</f>
        <v>1000000</v>
      </c>
      <c r="FC85" s="26" t="n">
        <f aca="false">IF(L85=1,$A$85,1000000)</f>
        <v>1000000</v>
      </c>
      <c r="FD85" s="26" t="n">
        <f aca="false">IF(M85=1,$A$85,1000000)</f>
        <v>1000000</v>
      </c>
      <c r="FE85" s="26" t="n">
        <f aca="false">IF(N85=1,$A$85,1000000)</f>
        <v>1000000</v>
      </c>
      <c r="FF85" s="14" t="n">
        <f aca="false">IF(O85=1,$A$85,1000000)</f>
        <v>61.5</v>
      </c>
      <c r="FG85" s="14" t="n">
        <f aca="false">IF(P85=1,$A$85,1000000)</f>
        <v>61.5</v>
      </c>
      <c r="FH85" s="26" t="n">
        <f aca="false">IF(Q85=1,$A$85,1000000)</f>
        <v>1000000</v>
      </c>
      <c r="FI85" s="26" t="n">
        <f aca="false">IF(R85=1,$A$85,1000000)</f>
        <v>1000000</v>
      </c>
      <c r="FJ85" s="26" t="n">
        <f aca="false">IF(S85=1,$A$85,1000000)</f>
        <v>1000000</v>
      </c>
      <c r="FK85" s="26" t="n">
        <f aca="false">IF(T85=1,$A$85,1000000)</f>
        <v>1000000</v>
      </c>
      <c r="FL85" s="26" t="n">
        <f aca="false">IF(U85=1,$A$85,1000000)</f>
        <v>1000000</v>
      </c>
      <c r="FM85" s="26" t="n">
        <f aca="false">IF(V85=1,$A$85,1000000)</f>
        <v>1000000</v>
      </c>
      <c r="FN85" s="26" t="n">
        <f aca="false">IF(W85=1,$A$85,1000000)</f>
        <v>1000000</v>
      </c>
      <c r="FO85" s="26" t="n">
        <f aca="false">IF(X85=1,$A$85,1000000)</f>
        <v>1000000</v>
      </c>
      <c r="FP85" s="26" t="n">
        <f aca="false">IF(Y85=1,$A$85,1000000)</f>
        <v>1000000</v>
      </c>
      <c r="FQ85" s="26" t="n">
        <f aca="false">IF(Z85=1,$A$85,1000000)</f>
        <v>1000000</v>
      </c>
    </row>
    <row r="86" customFormat="false" ht="15" hidden="false" customHeight="false" outlineLevel="0" collapsed="false">
      <c r="A86" s="14" t="n">
        <f aca="false">A85+$B$38</f>
        <v>62</v>
      </c>
      <c r="B86" s="14" t="n">
        <f aca="false">'1 Der Fonds'!$B$36-A86</f>
        <v>1058</v>
      </c>
      <c r="C86" s="26" t="n">
        <f aca="false">IF(AH86&gt;='1 Der Fonds'!$B$12,1,0)</f>
        <v>1</v>
      </c>
      <c r="D86" s="26" t="n">
        <f aca="false">IF(AND(C86=1,AM86&gt;='1 Der Fonds'!$B$12),1,0)</f>
        <v>1</v>
      </c>
      <c r="E86" s="26" t="n">
        <f aca="false">IF(AND(D86=1,AR86&gt;='1 Der Fonds'!$B$12),1,0)</f>
        <v>1</v>
      </c>
      <c r="F86" s="26" t="n">
        <f aca="false">IF(AND(E86=1,AW86&gt;='1 Der Fonds'!$B$12),1,0)</f>
        <v>0</v>
      </c>
      <c r="G86" s="26" t="n">
        <f aca="false">IF(AND(F86=1,BB86&gt;='1 Der Fonds'!$B$12),1,0)</f>
        <v>0</v>
      </c>
      <c r="H86" s="26" t="n">
        <f aca="false">IF(AND(G86=1,BG86&gt;='1 Der Fonds'!$B$12),1,0)</f>
        <v>0</v>
      </c>
      <c r="I86" s="26" t="n">
        <f aca="false">IF(AND(H86=1,BL86&gt;='1 Der Fonds'!$B$12),1,0)</f>
        <v>0</v>
      </c>
      <c r="J86" s="26" t="n">
        <f aca="false">IF(AND(I86=1,BQ86&gt;='1 Der Fonds'!$B$12),1,0)</f>
        <v>0</v>
      </c>
      <c r="K86" s="26" t="n">
        <f aca="false">IF(AND(J86=1,BV86&gt;='1 Der Fonds'!$B$12),1,0)</f>
        <v>0</v>
      </c>
      <c r="L86" s="26" t="n">
        <f aca="false">IF(AND(K86=1,CA86&gt;='1 Der Fonds'!$B$12),1,0)</f>
        <v>0</v>
      </c>
      <c r="M86" s="26" t="n">
        <f aca="false">IF(AND(L86=1,CF86&gt;='1 Der Fonds'!$B$12),1,0)</f>
        <v>0</v>
      </c>
      <c r="N86" s="26" t="n">
        <f aca="false">IF(AND(M86=1,CK86&gt;='1 Der Fonds'!$B$12),1,0)</f>
        <v>0</v>
      </c>
      <c r="O86" s="26" t="n">
        <f aca="false">IF(CP86&gt;='1 Der Fonds'!$B$12,1,0)</f>
        <v>1</v>
      </c>
      <c r="P86" s="26" t="n">
        <f aca="false">IF(AND(O86=1,CU86&gt;='1 Der Fonds'!$B$12),1,0)</f>
        <v>1</v>
      </c>
      <c r="Q86" s="26" t="n">
        <f aca="false">IF(AND(P86=1,CZ86&gt;='1 Der Fonds'!$B$12),1,0)</f>
        <v>0</v>
      </c>
      <c r="R86" s="26" t="n">
        <f aca="false">IF(AND(Q86=1,DE86&gt;='1 Der Fonds'!$B$12),1,0)</f>
        <v>0</v>
      </c>
      <c r="S86" s="26" t="n">
        <f aca="false">IF(AND(R86=1,DJ86&gt;='1 Der Fonds'!$B$12),1,0)</f>
        <v>0</v>
      </c>
      <c r="T86" s="26" t="n">
        <f aca="false">IF(AND(S86=1,DO86&gt;='1 Der Fonds'!$B$12),1,0)</f>
        <v>0</v>
      </c>
      <c r="U86" s="26" t="n">
        <f aca="false">IF(AND(T86=1,DT86&gt;='1 Der Fonds'!$B$12),1,0)</f>
        <v>0</v>
      </c>
      <c r="V86" s="26" t="n">
        <f aca="false">IF(AND(U86=1,DY86&gt;='1 Der Fonds'!$B$12),1,0)</f>
        <v>0</v>
      </c>
      <c r="W86" s="26" t="n">
        <f aca="false">IF(AND(V86=1,ED86&gt;='1 Der Fonds'!$B$12),1,0)</f>
        <v>0</v>
      </c>
      <c r="X86" s="26" t="n">
        <f aca="false">IF(AND(W86=1,EI86&gt;='1 Der Fonds'!$B$12),1,0)</f>
        <v>0</v>
      </c>
      <c r="Y86" s="26" t="n">
        <f aca="false">IF(AND(X86=1,EN86&gt;='1 Der Fonds'!$B$12),1,0)</f>
        <v>0</v>
      </c>
      <c r="Z86" s="26" t="n">
        <f aca="false">IF(AND(Y86=1,ES86&gt;='1 Der Fonds'!$B$12),1,0)</f>
        <v>0</v>
      </c>
      <c r="AD86" s="26" t="n">
        <f aca="false">$A$86+$B$86*'1 Der Fonds'!$B$19/12+$A$86*'1 Der Fonds'!$B$20/12-'1 Der Fonds'!$B$6*'1 Der Fonds'!$B$21/12-($B$86+$A$86-'1 Der Fonds'!$B$6)*'1 Der Fonds'!$B$22/12-$B$86*'1 Der Fonds'!$B$23/12</f>
        <v>63.7764166666667</v>
      </c>
      <c r="AE86" s="26" t="n">
        <f aca="false">($B$86+AD86-'1 Der Fonds'!$B$6)/'1 Der Fonds'!$B$8</f>
        <v>10.0204185823755</v>
      </c>
      <c r="AF86" s="26" t="n">
        <f aca="false">AD86+'1 Der Fonds'!$B$26-'2 Der Rueckgabebestand'!$C$5*AE86</f>
        <v>62.7682492337165</v>
      </c>
      <c r="AG86" s="26" t="n">
        <f aca="false">'1 Der Fonds'!$B$8+'1 Der Fonds'!$B$26/AE86-'2 Der Rueckgabebestand'!$C$5</f>
        <v>86.8993886907356</v>
      </c>
      <c r="AH86" s="26" t="n">
        <f aca="false">AF86/($B$86+AF86-'1 Der Fonds'!$B$6)</f>
        <v>0.0720837597017956</v>
      </c>
      <c r="AI86" s="26" t="n">
        <f aca="false">AF86+$B$86*'1 Der Fonds'!$B$19/12+AF86*'1 Der Fonds'!$B$20/12-'1 Der Fonds'!$B$6*'1 Der Fonds'!$B$21/12-($B$86+AF86-'1 Der Fonds'!$B$6)*'1 Der Fonds'!$B$22/12-$B$86*'1 Der Fonds'!$B$23/12</f>
        <v>64.5454021392321</v>
      </c>
      <c r="AJ86" s="26" t="n">
        <f aca="false">($B$86+AI86-'1 Der Fonds'!$B$6)/AG86</f>
        <v>10.0408692775103</v>
      </c>
      <c r="AK86" s="26" t="n">
        <f aca="false">AI86+'1 Der Fonds'!$B$26-'2 Der Rueckgabebestand'!$C$6*AJ86</f>
        <v>62.524967500477</v>
      </c>
      <c r="AL86" s="26" t="n">
        <f aca="false">AG86+'1 Der Fonds'!$B$26/AJ86-'2 Der Rueckgabebestand'!$C$6</f>
        <v>86.698167602908</v>
      </c>
      <c r="AM86" s="26" t="n">
        <f aca="false">AK86/($B$86+AK86-'1 Der Fonds'!$B$6)</f>
        <v>0.0718244390853071</v>
      </c>
      <c r="AN86" s="26" t="n">
        <f aca="false">AK86+$B$86*'1 Der Fonds'!$B$19/12+AK86*'1 Der Fonds'!$B$20/12-'1 Der Fonds'!$B$6*'1 Der Fonds'!$B$21/12-($B$86+AK86-'1 Der Fonds'!$B$6)*'1 Der Fonds'!$B$22/12-$B$86*'1 Der Fonds'!$B$23/12</f>
        <v>64.3018872609983</v>
      </c>
      <c r="AO86" s="26" t="n">
        <f aca="false">($B$86+AN86-'1 Der Fonds'!$B$6)/AL86</f>
        <v>10.0613647482872</v>
      </c>
      <c r="AP86" s="26" t="n">
        <f aca="false">AN86+'1 Der Fonds'!$B$26-'2 Der Rueckgabebestand'!$C$7*AO86</f>
        <v>45.1668848147664</v>
      </c>
      <c r="AQ86" s="26" t="n">
        <f aca="false">AL86+'1 Der Fonds'!$B$26/AO86-'2 Der Rueckgabebestand'!$C$7</f>
        <v>84.7963378884561</v>
      </c>
      <c r="AR86" s="26" t="n">
        <f aca="false">AP86/($B$86+AP86-'1 Der Fonds'!$B$6)</f>
        <v>0.0529402695049195</v>
      </c>
      <c r="AS86" s="26" t="n">
        <f aca="false">AP86+$B$86*'1 Der Fonds'!$B$19/12+AP86*'1 Der Fonds'!$B$20/12-'1 Der Fonds'!$B$6*'1 Der Fonds'!$B$21/12-($B$86+AP86-'1 Der Fonds'!$B$6)*'1 Der Fonds'!$B$22/12-$B$86*'1 Der Fonds'!$B$23/12</f>
        <v>46.9271697460472</v>
      </c>
      <c r="AT86" s="26" t="n">
        <f aca="false">($B$86+AS86-'1 Der Fonds'!$B$6)/AQ86</f>
        <v>10.0821237217891</v>
      </c>
      <c r="AU86" s="26" t="n">
        <f aca="false">AS86+'1 Der Fonds'!$B$26-'2 Der Rueckgabebestand'!$C$8*AT86</f>
        <v>18.6725862085009</v>
      </c>
      <c r="AV86" s="26" t="n">
        <f aca="false">AQ86+'1 Der Fonds'!$B$26/AT86-'2 Der Rueckgabebestand'!$C$8</f>
        <v>81.9938942449127</v>
      </c>
      <c r="AW86" s="26" t="n">
        <f aca="false">AU86/($B$86+AU86-'1 Der Fonds'!$B$6)</f>
        <v>0.0225876441532215</v>
      </c>
      <c r="AX86" s="26" t="n">
        <f aca="false">AU86+$B$86*'1 Der Fonds'!$B$19/12+AU86*'1 Der Fonds'!$B$20/12-'1 Der Fonds'!$B$6*'1 Der Fonds'!$B$21/12-($B$86+AU86-'1 Der Fonds'!$B$6)*'1 Der Fonds'!$B$22/12-$B$86*'1 Der Fonds'!$B$23/12</f>
        <v>20.4074807702841</v>
      </c>
      <c r="AY86" s="26" t="n">
        <f aca="false">($B$86+AX86-'1 Der Fonds'!$B$6)/AV86</f>
        <v>10.1032825480378</v>
      </c>
      <c r="AZ86" s="26" t="n">
        <f aca="false">AX86+'1 Der Fonds'!$B$26-'2 Der Rueckgabebestand'!$C$9*AY86</f>
        <v>-2.86105385461422</v>
      </c>
      <c r="BA86" s="26" t="n">
        <f aca="false">AV86+'1 Der Fonds'!$B$26/AY86-'2 Der Rueckgabebestand'!$C$9</f>
        <v>79.6908274431813</v>
      </c>
      <c r="BB86" s="26" t="n">
        <f aca="false">AZ86/($B$86+AZ86-'1 Der Fonds'!$B$6)</f>
        <v>-0.00355349082082236</v>
      </c>
      <c r="BC86" s="26" t="n">
        <f aca="false">AZ86+$B$86*'1 Der Fonds'!$B$19/12+AZ86*'1 Der Fonds'!$B$20/12-'1 Der Fonds'!$B$6*'1 Der Fonds'!$B$21/12-($B$86+AZ86-'1 Der Fonds'!$B$6)*'1 Der Fonds'!$B$22/12-$B$86*'1 Der Fonds'!$B$23/12</f>
        <v>-1.14679569789156</v>
      </c>
      <c r="BD86" s="26" t="n">
        <f aca="false">($B$86+BC86-'1 Der Fonds'!$B$6)/BA86</f>
        <v>10.1247939090278</v>
      </c>
      <c r="BE86" s="26" t="n">
        <f aca="false">BC86+'1 Der Fonds'!$B$26-'2 Der Rueckgabebestand'!$C$10*BD86</f>
        <v>-12.3215071705305</v>
      </c>
      <c r="BF86" s="26" t="n">
        <f aca="false">BA86+'1 Der Fonds'!$B$26/BD86-'2 Der Rueckgabebestand'!$C$10</f>
        <v>78.5871297706118</v>
      </c>
      <c r="BG86" s="26" t="n">
        <f aca="false">BE86/($B$86+BE86-'1 Der Fonds'!$B$6)</f>
        <v>-0.0154855350264837</v>
      </c>
      <c r="BH86" s="26" t="n">
        <f aca="false">BE86+$B$86*'1 Der Fonds'!$B$19/12+BE86*'1 Der Fonds'!$B$20/12-'1 Der Fonds'!$B$6*'1 Der Fonds'!$B$21/12-($B$86+BE86-'1 Der Fonds'!$B$6)*'1 Der Fonds'!$B$22/12-$B$86*'1 Der Fonds'!$B$23/12</f>
        <v>-10.6163152815689</v>
      </c>
      <c r="BI86" s="26" t="n">
        <f aca="false">($B$86+BH86-'1 Der Fonds'!$B$6)/BF86</f>
        <v>10.1464920152437</v>
      </c>
      <c r="BJ86" s="26" t="n">
        <f aca="false">BH86+'1 Der Fonds'!$B$26-'2 Der Rueckgabebestand'!$C$11*BI86</f>
        <v>-13.7042104907151</v>
      </c>
      <c r="BK86" s="26" t="n">
        <f aca="false">BF86+'1 Der Fonds'!$B$26/BI86-'2 Der Rueckgabebestand'!$C$11</f>
        <v>78.2827984603908</v>
      </c>
      <c r="BL86" s="26" t="n">
        <f aca="false">BJ86/($B$86+BJ86-'1 Der Fonds'!$B$6)</f>
        <v>-0.0172532835647808</v>
      </c>
      <c r="BM86" s="26" t="n">
        <f aca="false">BJ86+$B$86*'1 Der Fonds'!$B$19/12+BJ86*'1 Der Fonds'!$B$20/12-'1 Der Fonds'!$B$6*'1 Der Fonds'!$B$21/12-($B$86+BJ86-'1 Der Fonds'!$B$6)*'1 Der Fonds'!$B$22/12-$B$86*'1 Der Fonds'!$B$23/12</f>
        <v>-12.0003436924354</v>
      </c>
      <c r="BN86" s="26" t="n">
        <f aca="false">($B$86+BM86-'1 Der Fonds'!$B$6)/BK86</f>
        <v>10.1682575477973</v>
      </c>
      <c r="BO86" s="26" t="n">
        <f aca="false">BM86+'1 Der Fonds'!$B$26-'2 Der Rueckgabebestand'!$C$12*BN86</f>
        <v>-14.0844724663341</v>
      </c>
      <c r="BP86" s="26" t="n">
        <f aca="false">BK86+'1 Der Fonds'!$B$26/BN86-'2 Der Rueckgabebestand'!$C$12</f>
        <v>78.0778342603691</v>
      </c>
      <c r="BQ86" s="26" t="n">
        <f aca="false">BO86/($B$86+BO86-'1 Der Fonds'!$B$6)</f>
        <v>-0.0177405176972519</v>
      </c>
      <c r="BR86" s="26" t="n">
        <f aca="false">BO86+$B$86*'1 Der Fonds'!$B$19/12+BO86*'1 Der Fonds'!$B$20/12-'1 Der Fonds'!$B$6*'1 Der Fonds'!$B$21/12-($B$86+BO86-'1 Der Fonds'!$B$6)*'1 Der Fonds'!$B$22/12-$B$86*'1 Der Fonds'!$B$23/12</f>
        <v>-12.380970085781</v>
      </c>
      <c r="BS86" s="26" t="n">
        <f aca="false">($B$86+BR86-'1 Der Fonds'!$B$6)/BP86</f>
        <v>10.1900755502649</v>
      </c>
      <c r="BT86" s="26" t="n">
        <f aca="false">BR86+'1 Der Fonds'!$B$26-'2 Der Rueckgabebestand'!$C$13*BS86</f>
        <v>-13.9665040834001</v>
      </c>
      <c r="BU86" s="26" t="n">
        <f aca="false">BP86+'1 Der Fonds'!$B$26/BS86-'2 Der Rueckgabebestand'!$C$13</f>
        <v>77.9222383582781</v>
      </c>
      <c r="BV86" s="26" t="n">
        <f aca="false">BT86/($B$86+BT86-'1 Der Fonds'!$B$6)</f>
        <v>-0.0175893134927234</v>
      </c>
      <c r="BW86" s="26" t="n">
        <f aca="false">BT86+$B$86*'1 Der Fonds'!$B$19/12+BT86*'1 Der Fonds'!$B$20/12-'1 Der Fonds'!$B$6*'1 Der Fonds'!$B$21/12-($B$86+BT86-'1 Der Fonds'!$B$6)*'1 Der Fonds'!$B$22/12-$B$86*'1 Der Fonds'!$B$23/12</f>
        <v>-12.2628886498134</v>
      </c>
      <c r="BX86" s="26" t="n">
        <f aca="false">($B$86+BW86-'1 Der Fonds'!$B$6)/BU86</f>
        <v>10.2119385699814</v>
      </c>
      <c r="BY86" s="26" t="n">
        <f aca="false">BW86+'1 Der Fonds'!$B$26-'2 Der Rueckgabebestand'!$C$14*BX86</f>
        <v>-13.347664077806</v>
      </c>
      <c r="BZ86" s="26" t="n">
        <f aca="false">BU86+'1 Der Fonds'!$B$26/BX86-'2 Der Rueckgabebestand'!$C$14</f>
        <v>77.8160121583692</v>
      </c>
      <c r="CA86" s="26" t="n">
        <f aca="false">BY86/($B$86+BY86-'1 Der Fonds'!$B$6)</f>
        <v>-0.0167968600536686</v>
      </c>
      <c r="CB86" s="26" t="n">
        <f aca="false">BY86+$B$86*'1 Der Fonds'!$B$19/12+BY86*'1 Der Fonds'!$B$20/12-'1 Der Fonds'!$B$6*'1 Der Fonds'!$B$21/12-($B$86+BY86-'1 Der Fonds'!$B$6)*'1 Der Fonds'!$B$22/12-$B$86*'1 Der Fonds'!$B$23/12</f>
        <v>-11.6434555892139</v>
      </c>
      <c r="CC86" s="26" t="n">
        <f aca="false">($B$86+CB86-'1 Der Fonds'!$B$6)/BZ86</f>
        <v>10.2338390560295</v>
      </c>
      <c r="CD86" s="26" t="n">
        <f aca="false">CB86+'1 Der Fonds'!$B$26-'2 Der Rueckgabebestand'!$C$15*CC86</f>
        <v>-12.7369912116257</v>
      </c>
      <c r="CE86" s="26" t="n">
        <f aca="false">BZ86+'1 Der Fonds'!$B$26/CC86-'2 Der Rueckgabebestand'!$C$15</f>
        <v>77.7091572805052</v>
      </c>
      <c r="CF86" s="26" t="n">
        <f aca="false">CD86/($B$86+CD86-'1 Der Fonds'!$B$6)</f>
        <v>-0.0160160740168604</v>
      </c>
      <c r="CG86" s="26" t="n">
        <f aca="false">CD86+$B$86*'1 Der Fonds'!$B$19/12+CD86*'1 Der Fonds'!$B$20/12-'1 Der Fonds'!$B$6*'1 Der Fonds'!$B$21/12-($B$86+CD86-'1 Der Fonds'!$B$6)*'1 Der Fonds'!$B$22/12-$B$86*'1 Der Fonds'!$B$23/12</f>
        <v>-11.0321974948702</v>
      </c>
      <c r="CH86" s="26" t="n">
        <f aca="false">($B$86+CG86-'1 Der Fonds'!$B$6)/CE86</f>
        <v>10.2557771876013</v>
      </c>
      <c r="CI86" s="26" t="n">
        <f aca="false">CG86+'1 Der Fonds'!$B$26-'2 Der Rueckgabebestand'!$C$16*CH86</f>
        <v>-13.1600860886708</v>
      </c>
      <c r="CJ86" s="26" t="n">
        <f aca="false">CE86+'1 Der Fonds'!$B$26/CH86-'2 Der Rueckgabebestand'!$C$16</f>
        <v>77.5016753359507</v>
      </c>
      <c r="CK86" s="26" t="n">
        <f aca="false">CI86/($B$86+CI86-'1 Der Fonds'!$B$6)</f>
        <v>-0.0165569014066132</v>
      </c>
      <c r="CL86" s="26" t="n">
        <f aca="false">$A$86+$B$86*'1 Der Fonds'!$B$19/12+$A$86*'1 Der Fonds'!$B$20/12-'1 Der Fonds'!$B$6*'1 Der Fonds'!$B$21/12-($B$86+$A$86-'1 Der Fonds'!$B$6)*'1 Der Fonds'!$B$22/12-$B$86*'1 Der Fonds'!$B$23/12</f>
        <v>63.7764166666667</v>
      </c>
      <c r="CM86" s="26" t="n">
        <f aca="false">($B$86+CL86-'1 Der Fonds'!$B$6)/'1 Der Fonds'!$B$8</f>
        <v>10.0204185823755</v>
      </c>
      <c r="CN86" s="26" t="n">
        <f aca="false">CL86+0-'2 Der Rueckgabebestand'!$C$5*CM86</f>
        <v>59.7682492337165</v>
      </c>
      <c r="CO86" s="26" t="n">
        <f aca="false">'1 Der Fonds'!$B$8+0/CM86-'2 Der Rueckgabebestand'!$C$5</f>
        <v>86.6</v>
      </c>
      <c r="CP86" s="26" t="n">
        <f aca="false">CN86/($B$86+CN86-'1 Der Fonds'!$B$6)</f>
        <v>0.0688758194212509</v>
      </c>
      <c r="CQ86" s="26" t="n">
        <f aca="false">CN86+$B$86*'1 Der Fonds'!$B$19/12+CN86*'1 Der Fonds'!$B$20/12-'1 Der Fonds'!$B$6*'1 Der Fonds'!$B$21/12-($B$86+CN86-'1 Der Fonds'!$B$6)*'1 Der Fonds'!$B$22/12-$B$86*'1 Der Fonds'!$B$23/12</f>
        <v>61.5425271392321</v>
      </c>
      <c r="CR86" s="26" t="n">
        <f aca="false">($B$86+CQ86-'1 Der Fonds'!$B$6)/CO86</f>
        <v>10.0409067798988</v>
      </c>
      <c r="CS86" s="26" t="n">
        <f aca="false">CQ86+0-'2 Der Rueckgabebestand'!$C$6*CR86</f>
        <v>56.5220737492828</v>
      </c>
      <c r="CT86" s="26" t="n">
        <f aca="false">CO86+0/CR86-'2 Der Rueckgabebestand'!$C$6</f>
        <v>86.1</v>
      </c>
      <c r="CU86" s="26" t="n">
        <f aca="false">CS86/($B$86+CS86-'1 Der Fonds'!$B$6)</f>
        <v>0.065379561107279</v>
      </c>
      <c r="CV86" s="26" t="n">
        <f aca="false">CS86+$B$86*'1 Der Fonds'!$B$19/12+CS86*'1 Der Fonds'!$B$20/12-'1 Der Fonds'!$B$6*'1 Der Fonds'!$B$21/12-($B$86+CS86-'1 Der Fonds'!$B$6)*'1 Der Fonds'!$B$22/12-$B$86*'1 Der Fonds'!$B$23/12</f>
        <v>58.2932407366258</v>
      </c>
      <c r="CW86" s="26" t="n">
        <f aca="false">($B$86+CV86-'1 Der Fonds'!$B$6)/CT86</f>
        <v>10.0614778250479</v>
      </c>
      <c r="CX86" s="26" t="n">
        <f aca="false">CV86+0-'2 Der Rueckgabebestand'!$C$7*CW86</f>
        <v>36.1579895215204</v>
      </c>
      <c r="CY86" s="26" t="n">
        <f aca="false">CT86+0/CW86-'2 Der Rueckgabebestand'!$C$7</f>
        <v>83.9</v>
      </c>
      <c r="CZ86" s="26" t="n">
        <f aca="false">CX86/($B$86+CX86-'1 Der Fonds'!$B$6)</f>
        <v>0.0428332018062344</v>
      </c>
      <c r="DA86" s="26" t="n">
        <f aca="false">CX86+$B$86*'1 Der Fonds'!$B$19/12+CX86*'1 Der Fonds'!$B$20/12-'1 Der Fonds'!$B$6*'1 Der Fonds'!$B$21/12-($B$86+CX86-'1 Der Fonds'!$B$6)*'1 Der Fonds'!$B$22/12-$B$86*'1 Der Fonds'!$B$23/12</f>
        <v>37.9096409281452</v>
      </c>
      <c r="DB86" s="26" t="n">
        <f aca="false">($B$86+DA86-'1 Der Fonds'!$B$6)/CY86</f>
        <v>10.0823556725643</v>
      </c>
      <c r="DC86" s="26" t="n">
        <f aca="false">DA86+0-'2 Der Rueckgabebestand'!$C$8*DB86</f>
        <v>6.65433834319584</v>
      </c>
      <c r="DD86" s="26" t="n">
        <f aca="false">CY86+0/DB86-'2 Der Rueckgabebestand'!$C$8</f>
        <v>80.8</v>
      </c>
      <c r="DE86" s="26" t="n">
        <f aca="false">DC86/($B$86+DC86-'1 Der Fonds'!$B$6)</f>
        <v>0.00816829669959053</v>
      </c>
      <c r="DF86" s="26" t="n">
        <f aca="false">DC86+$B$86*'1 Der Fonds'!$B$19/12+DC86*'1 Der Fonds'!$B$20/12-'1 Der Fonds'!$B$6*'1 Der Fonds'!$B$21/12-($B$86+DC86-'1 Der Fonds'!$B$6)*'1 Der Fonds'!$B$22/12-$B$86*'1 Der Fonds'!$B$23/12</f>
        <v>8.3777154174414</v>
      </c>
      <c r="DG86" s="26" t="n">
        <f aca="false">($B$86+DF86-'1 Der Fonds'!$B$6)/DD86</f>
        <v>10.1036845967505</v>
      </c>
      <c r="DH86" s="26" t="n">
        <f aca="false">DF86+0-'2 Der Rueckgabebestand'!$C$9*DG86</f>
        <v>-17.8918645341099</v>
      </c>
      <c r="DI86" s="26" t="n">
        <f aca="false">DD86+0/DG86-'2 Der Rueckgabebestand'!$C$9</f>
        <v>78.2</v>
      </c>
      <c r="DJ86" s="26" t="n">
        <f aca="false">DH86/($B$86+DH86-'1 Der Fonds'!$B$6)</f>
        <v>-0.022644830158039</v>
      </c>
      <c r="DK86" s="26" t="n">
        <f aca="false">DH86+$B$86*'1 Der Fonds'!$B$19/12+DH86*'1 Der Fonds'!$B$20/12-'1 Der Fonds'!$B$6*'1 Der Fonds'!$B$21/12-($B$86+DH86-'1 Der Fonds'!$B$6)*'1 Der Fonds'!$B$22/12-$B$86*'1 Der Fonds'!$B$23/12</f>
        <v>-16.1920109042885</v>
      </c>
      <c r="DL86" s="26" t="n">
        <f aca="false">($B$86+DK86-'1 Der Fonds'!$B$6)/DI86</f>
        <v>10.1254218554439</v>
      </c>
      <c r="DM86" s="26" t="n">
        <f aca="false">DK86+0-'2 Der Rueckgabebestand'!$C$10*DL86</f>
        <v>-30.3676015019099</v>
      </c>
      <c r="DN86" s="26" t="n">
        <f aca="false">DI86+0/DL86-'2 Der Rueckgabebestand'!$C$10</f>
        <v>76.8</v>
      </c>
      <c r="DO86" s="26" t="n">
        <f aca="false">DM86/($B$86+DM86-'1 Der Fonds'!$B$6)</f>
        <v>-0.039051358406056</v>
      </c>
      <c r="DP86" s="26" t="n">
        <f aca="false">DM86+$B$86*'1 Der Fonds'!$B$19/12+DM86*'1 Der Fonds'!$B$20/12-'1 Der Fonds'!$B$6*'1 Der Fonds'!$B$21/12-($B$86+DM86-'1 Der Fonds'!$B$6)*'1 Der Fonds'!$B$22/12-$B$86*'1 Der Fonds'!$B$23/12</f>
        <v>-28.6797037866826</v>
      </c>
      <c r="DQ86" s="26" t="n">
        <f aca="false">($B$86+DP86-'1 Der Fonds'!$B$6)/DN86</f>
        <v>10.1473996902776</v>
      </c>
      <c r="DR86" s="26" t="n">
        <f aca="false">DP86+0-'2 Der Rueckgabebestand'!$C$11*DQ86</f>
        <v>-34.7681436008491</v>
      </c>
      <c r="DS86" s="26" t="n">
        <f aca="false">DN86+0/DQ86-'2 Der Rueckgabebestand'!$C$11</f>
        <v>76.2</v>
      </c>
      <c r="DT86" s="26" t="n">
        <f aca="false">DR86/($B$86+DR86-'1 Der Fonds'!$B$6)</f>
        <v>-0.0449647066570177</v>
      </c>
      <c r="DU86" s="26" t="n">
        <f aca="false">DR86+$B$86*'1 Der Fonds'!$B$19/12+DR86*'1 Der Fonds'!$B$20/12-'1 Der Fonds'!$B$6*'1 Der Fonds'!$B$21/12-($B$86+DR86-'1 Der Fonds'!$B$6)*'1 Der Fonds'!$B$22/12-$B$86*'1 Der Fonds'!$B$23/12</f>
        <v>-33.0844630717999</v>
      </c>
      <c r="DV86" s="26" t="n">
        <f aca="false">($B$86+DU86-'1 Der Fonds'!$B$6)/DS86</f>
        <v>10.1694952352782</v>
      </c>
      <c r="DW86" s="26" t="n">
        <f aca="false">DU86+0-'2 Der Rueckgabebestand'!$C$12*DV86</f>
        <v>-38.169210689439</v>
      </c>
      <c r="DX86" s="26" t="n">
        <f aca="false">DS86+0/DV86-'2 Der Rueckgabebestand'!$C$12</f>
        <v>75.7</v>
      </c>
      <c r="DY86" s="26" t="n">
        <f aca="false">DW86/($B$86+DW86-'1 Der Fonds'!$B$6)</f>
        <v>-0.0495812991886468</v>
      </c>
      <c r="DZ86" s="26" t="n">
        <f aca="false">DW86+$B$86*'1 Der Fonds'!$B$19/12+DW86*'1 Der Fonds'!$B$20/12-'1 Der Fonds'!$B$6*'1 Der Fonds'!$B$21/12-($B$86+DW86-'1 Der Fonds'!$B$6)*'1 Der Fonds'!$B$22/12-$B$86*'1 Der Fonds'!$B$23/12</f>
        <v>-36.4887895163497</v>
      </c>
      <c r="EA86" s="26" t="n">
        <f aca="false">($B$86+DZ86-'1 Der Fonds'!$B$6)/DX86</f>
        <v>10.19169366557</v>
      </c>
      <c r="EB86" s="26" t="n">
        <f aca="false">DZ86+0-'2 Der Rueckgabebestand'!$C$13*EA86</f>
        <v>-41.0750516658562</v>
      </c>
      <c r="EC86" s="26" t="n">
        <f aca="false">DX86+0/EA86-'2 Der Rueckgabebestand'!$C$13</f>
        <v>75.25</v>
      </c>
      <c r="ED86" s="26" t="n">
        <f aca="false">EB86/($B$86+EB86-'1 Der Fonds'!$B$6)</f>
        <v>-0.0535581112012021</v>
      </c>
      <c r="EE86" s="26" t="n">
        <f aca="false">EB86+$B$86*'1 Der Fonds'!$B$19/12+EB86*'1 Der Fonds'!$B$20/12-'1 Der Fonds'!$B$6*'1 Der Fonds'!$B$21/12-($B$86+EB86-'1 Der Fonds'!$B$6)*'1 Der Fonds'!$B$22/12-$B$86*'1 Der Fonds'!$B$23/12</f>
        <v>-39.397415257036</v>
      </c>
      <c r="EF86" s="26" t="n">
        <f aca="false">($B$86+EE86-'1 Der Fonds'!$B$6)/EC86</f>
        <v>10.2139878371158</v>
      </c>
      <c r="EG86" s="26" t="n">
        <f aca="false">EE86+0-'2 Der Rueckgabebestand'!$C$14*EF86</f>
        <v>-43.4830103918824</v>
      </c>
      <c r="EH86" s="26" t="n">
        <f aca="false">EC86+0/EF86-'2 Der Rueckgabebestand'!$C$14</f>
        <v>74.85</v>
      </c>
      <c r="EI86" s="26" t="n">
        <f aca="false">EG86/($B$86+EG86-'1 Der Fonds'!$B$6)</f>
        <v>-0.0568764474602078</v>
      </c>
      <c r="EJ86" s="26" t="n">
        <f aca="false">EG86+$B$86*'1 Der Fonds'!$B$19/12+EG86*'1 Der Fonds'!$B$20/12-'1 Der Fonds'!$B$6*'1 Der Fonds'!$B$21/12-($B$86+EG86-'1 Der Fonds'!$B$6)*'1 Der Fonds'!$B$22/12-$B$86*'1 Der Fonds'!$B$23/12</f>
        <v>-41.8076816101746</v>
      </c>
      <c r="EK86" s="26" t="n">
        <f aca="false">($B$86+EJ86-'1 Der Fonds'!$B$6)/EH86</f>
        <v>10.2363703191693</v>
      </c>
      <c r="EL86" s="26" t="n">
        <f aca="false">EJ86+0-'2 Der Rueckgabebestand'!$C$15*EK86</f>
        <v>-45.9022297378423</v>
      </c>
      <c r="EM86" s="26" t="n">
        <f aca="false">EH86+0/EK86-'2 Der Rueckgabebestand'!$C$15</f>
        <v>74.45</v>
      </c>
      <c r="EN86" s="26" t="n">
        <f aca="false">EL86/($B$86+EL86-'1 Der Fonds'!$B$6)</f>
        <v>-0.0602314184990361</v>
      </c>
      <c r="EO86" s="26" t="n">
        <f aca="false">EL86+$B$86*'1 Der Fonds'!$B$19/12+EL86*'1 Der Fonds'!$B$20/12-'1 Der Fonds'!$B$6*'1 Der Fonds'!$B$21/12-($B$86+EL86-'1 Der Fonds'!$B$6)*'1 Der Fonds'!$B$22/12-$B$86*'1 Der Fonds'!$B$23/12</f>
        <v>-44.2292193746744</v>
      </c>
      <c r="EP86" s="26" t="n">
        <f aca="false">($B$86+EO86-'1 Der Fonds'!$B$6)/EM86</f>
        <v>10.2588419157196</v>
      </c>
      <c r="EQ86" s="26" t="n">
        <f aca="false">EO86+0-'2 Der Rueckgabebestand'!$C$16*EP86</f>
        <v>-49.3586403325342</v>
      </c>
      <c r="ER86" s="26" t="n">
        <f aca="false">EM86+0/EP86-'2 Der Rueckgabebestand'!$C$16</f>
        <v>73.95</v>
      </c>
      <c r="ES86" s="26" t="n">
        <f aca="false">EQ86/($B$86+EQ86-'1 Der Fonds'!$B$6)</f>
        <v>-0.0650618895259936</v>
      </c>
      <c r="ET86" s="14" t="n">
        <f aca="false">IF(C86=1,$A$86,1000000)</f>
        <v>62</v>
      </c>
      <c r="EU86" s="14" t="n">
        <f aca="false">IF(D86=1,$A$86,1000000)</f>
        <v>62</v>
      </c>
      <c r="EV86" s="14" t="n">
        <f aca="false">IF(E86=1,$A$86,1000000)</f>
        <v>62</v>
      </c>
      <c r="EW86" s="26" t="n">
        <f aca="false">IF(F86=1,$A$86,1000000)</f>
        <v>1000000</v>
      </c>
      <c r="EX86" s="26" t="n">
        <f aca="false">IF(G86=1,$A$86,1000000)</f>
        <v>1000000</v>
      </c>
      <c r="EY86" s="26" t="n">
        <f aca="false">IF(H86=1,$A$86,1000000)</f>
        <v>1000000</v>
      </c>
      <c r="EZ86" s="26" t="n">
        <f aca="false">IF(I86=1,$A$86,1000000)</f>
        <v>1000000</v>
      </c>
      <c r="FA86" s="26" t="n">
        <f aca="false">IF(J86=1,$A$86,1000000)</f>
        <v>1000000</v>
      </c>
      <c r="FB86" s="26" t="n">
        <f aca="false">IF(K86=1,$A$86,1000000)</f>
        <v>1000000</v>
      </c>
      <c r="FC86" s="26" t="n">
        <f aca="false">IF(L86=1,$A$86,1000000)</f>
        <v>1000000</v>
      </c>
      <c r="FD86" s="26" t="n">
        <f aca="false">IF(M86=1,$A$86,1000000)</f>
        <v>1000000</v>
      </c>
      <c r="FE86" s="26" t="n">
        <f aca="false">IF(N86=1,$A$86,1000000)</f>
        <v>1000000</v>
      </c>
      <c r="FF86" s="14" t="n">
        <f aca="false">IF(O86=1,$A$86,1000000)</f>
        <v>62</v>
      </c>
      <c r="FG86" s="14" t="n">
        <f aca="false">IF(P86=1,$A$86,1000000)</f>
        <v>62</v>
      </c>
      <c r="FH86" s="26" t="n">
        <f aca="false">IF(Q86=1,$A$86,1000000)</f>
        <v>1000000</v>
      </c>
      <c r="FI86" s="26" t="n">
        <f aca="false">IF(R86=1,$A$86,1000000)</f>
        <v>1000000</v>
      </c>
      <c r="FJ86" s="26" t="n">
        <f aca="false">IF(S86=1,$A$86,1000000)</f>
        <v>1000000</v>
      </c>
      <c r="FK86" s="26" t="n">
        <f aca="false">IF(T86=1,$A$86,1000000)</f>
        <v>1000000</v>
      </c>
      <c r="FL86" s="26" t="n">
        <f aca="false">IF(U86=1,$A$86,1000000)</f>
        <v>1000000</v>
      </c>
      <c r="FM86" s="26" t="n">
        <f aca="false">IF(V86=1,$A$86,1000000)</f>
        <v>1000000</v>
      </c>
      <c r="FN86" s="26" t="n">
        <f aca="false">IF(W86=1,$A$86,1000000)</f>
        <v>1000000</v>
      </c>
      <c r="FO86" s="26" t="n">
        <f aca="false">IF(X86=1,$A$86,1000000)</f>
        <v>1000000</v>
      </c>
      <c r="FP86" s="26" t="n">
        <f aca="false">IF(Y86=1,$A$86,1000000)</f>
        <v>1000000</v>
      </c>
      <c r="FQ86" s="26" t="n">
        <f aca="false">IF(Z86=1,$A$86,1000000)</f>
        <v>1000000</v>
      </c>
    </row>
    <row r="87" customFormat="false" ht="15" hidden="false" customHeight="false" outlineLevel="0" collapsed="false">
      <c r="A87" s="14" t="n">
        <f aca="false">A86+$B$38</f>
        <v>62.5</v>
      </c>
      <c r="B87" s="14" t="n">
        <f aca="false">'1 Der Fonds'!$B$36-A87</f>
        <v>1057.5</v>
      </c>
      <c r="C87" s="26" t="n">
        <f aca="false">IF(AH87&gt;='1 Der Fonds'!$B$12,1,0)</f>
        <v>1</v>
      </c>
      <c r="D87" s="26" t="n">
        <f aca="false">IF(AND(C87=1,AM87&gt;='1 Der Fonds'!$B$12),1,0)</f>
        <v>1</v>
      </c>
      <c r="E87" s="26" t="n">
        <f aca="false">IF(AND(D87=1,AR87&gt;='1 Der Fonds'!$B$12),1,0)</f>
        <v>1</v>
      </c>
      <c r="F87" s="26" t="n">
        <f aca="false">IF(AND(E87=1,AW87&gt;='1 Der Fonds'!$B$12),1,0)</f>
        <v>0</v>
      </c>
      <c r="G87" s="26" t="n">
        <f aca="false">IF(AND(F87=1,BB87&gt;='1 Der Fonds'!$B$12),1,0)</f>
        <v>0</v>
      </c>
      <c r="H87" s="26" t="n">
        <f aca="false">IF(AND(G87=1,BG87&gt;='1 Der Fonds'!$B$12),1,0)</f>
        <v>0</v>
      </c>
      <c r="I87" s="26" t="n">
        <f aca="false">IF(AND(H87=1,BL87&gt;='1 Der Fonds'!$B$12),1,0)</f>
        <v>0</v>
      </c>
      <c r="J87" s="26" t="n">
        <f aca="false">IF(AND(I87=1,BQ87&gt;='1 Der Fonds'!$B$12),1,0)</f>
        <v>0</v>
      </c>
      <c r="K87" s="26" t="n">
        <f aca="false">IF(AND(J87=1,BV87&gt;='1 Der Fonds'!$B$12),1,0)</f>
        <v>0</v>
      </c>
      <c r="L87" s="26" t="n">
        <f aca="false">IF(AND(K87=1,CA87&gt;='1 Der Fonds'!$B$12),1,0)</f>
        <v>0</v>
      </c>
      <c r="M87" s="26" t="n">
        <f aca="false">IF(AND(L87=1,CF87&gt;='1 Der Fonds'!$B$12),1,0)</f>
        <v>0</v>
      </c>
      <c r="N87" s="26" t="n">
        <f aca="false">IF(AND(M87=1,CK87&gt;='1 Der Fonds'!$B$12),1,0)</f>
        <v>0</v>
      </c>
      <c r="O87" s="26" t="n">
        <f aca="false">IF(CP87&gt;='1 Der Fonds'!$B$12,1,0)</f>
        <v>1</v>
      </c>
      <c r="P87" s="26" t="n">
        <f aca="false">IF(AND(O87=1,CU87&gt;='1 Der Fonds'!$B$12),1,0)</f>
        <v>1</v>
      </c>
      <c r="Q87" s="26" t="n">
        <f aca="false">IF(AND(P87=1,CZ87&gt;='1 Der Fonds'!$B$12),1,0)</f>
        <v>0</v>
      </c>
      <c r="R87" s="26" t="n">
        <f aca="false">IF(AND(Q87=1,DE87&gt;='1 Der Fonds'!$B$12),1,0)</f>
        <v>0</v>
      </c>
      <c r="S87" s="26" t="n">
        <f aca="false">IF(AND(R87=1,DJ87&gt;='1 Der Fonds'!$B$12),1,0)</f>
        <v>0</v>
      </c>
      <c r="T87" s="26" t="n">
        <f aca="false">IF(AND(S87=1,DO87&gt;='1 Der Fonds'!$B$12),1,0)</f>
        <v>0</v>
      </c>
      <c r="U87" s="26" t="n">
        <f aca="false">IF(AND(T87=1,DT87&gt;='1 Der Fonds'!$B$12),1,0)</f>
        <v>0</v>
      </c>
      <c r="V87" s="26" t="n">
        <f aca="false">IF(AND(U87=1,DY87&gt;='1 Der Fonds'!$B$12),1,0)</f>
        <v>0</v>
      </c>
      <c r="W87" s="26" t="n">
        <f aca="false">IF(AND(V87=1,ED87&gt;='1 Der Fonds'!$B$12),1,0)</f>
        <v>0</v>
      </c>
      <c r="X87" s="26" t="n">
        <f aca="false">IF(AND(W87=1,EI87&gt;='1 Der Fonds'!$B$12),1,0)</f>
        <v>0</v>
      </c>
      <c r="Y87" s="26" t="n">
        <f aca="false">IF(AND(X87=1,EN87&gt;='1 Der Fonds'!$B$12),1,0)</f>
        <v>0</v>
      </c>
      <c r="Z87" s="26" t="n">
        <f aca="false">IF(AND(Y87=1,ES87&gt;='1 Der Fonds'!$B$12),1,0)</f>
        <v>0</v>
      </c>
      <c r="AD87" s="26" t="n">
        <f aca="false">$A$87+$B$87*'1 Der Fonds'!$B$19/12+$A$87*'1 Der Fonds'!$B$20/12-'1 Der Fonds'!$B$6*'1 Der Fonds'!$B$21/12-($B$87+$A$87-'1 Der Fonds'!$B$6)*'1 Der Fonds'!$B$22/12-$B$87*'1 Der Fonds'!$B$23/12</f>
        <v>64.2758333333334</v>
      </c>
      <c r="AE87" s="26" t="n">
        <f aca="false">($B$87+AD87-'1 Der Fonds'!$B$6)/'1 Der Fonds'!$B$8</f>
        <v>10.0204118773946</v>
      </c>
      <c r="AF87" s="26" t="n">
        <f aca="false">AD87+'1 Der Fonds'!$B$26-'2 Der Rueckgabebestand'!$C$5*AE87</f>
        <v>63.2676685823755</v>
      </c>
      <c r="AG87" s="26" t="n">
        <f aca="false">'1 Der Fonds'!$B$8+'1 Der Fonds'!$B$26/AE87-'2 Der Rueckgabebestand'!$C$5</f>
        <v>86.8993888910662</v>
      </c>
      <c r="AH87" s="26" t="n">
        <f aca="false">AF87/($B$87+AF87-'1 Der Fonds'!$B$6)</f>
        <v>0.072657346919387</v>
      </c>
      <c r="AI87" s="26" t="n">
        <f aca="false">AF87+$B$87*'1 Der Fonds'!$B$19/12+AF87*'1 Der Fonds'!$B$20/12-'1 Der Fonds'!$B$6*'1 Der Fonds'!$B$21/12-($B$87+AF87-'1 Der Fonds'!$B$6)*'1 Der Fonds'!$B$22/12-$B$87*'1 Der Fonds'!$B$23/12</f>
        <v>65.0442375981003</v>
      </c>
      <c r="AJ87" s="26" t="n">
        <f aca="false">($B$87+AI87-'1 Der Fonds'!$B$6)/AG87</f>
        <v>10.040855853335</v>
      </c>
      <c r="AK87" s="26" t="n">
        <f aca="false">AI87+'1 Der Fonds'!$B$26-'2 Der Rueckgabebestand'!$C$6*AJ87</f>
        <v>63.0238096714328</v>
      </c>
      <c r="AL87" s="26" t="n">
        <f aca="false">AG87+'1 Der Fonds'!$B$26/AJ87-'2 Der Rueckgabebestand'!$C$6</f>
        <v>86.6981682026927</v>
      </c>
      <c r="AM87" s="26" t="n">
        <f aca="false">AK87/($B$87+AK87-'1 Der Fonds'!$B$6)</f>
        <v>0.0723975714061402</v>
      </c>
      <c r="AN87" s="26" t="n">
        <f aca="false">AK87+$B$87*'1 Der Fonds'!$B$19/12+AK87*'1 Der Fonds'!$B$20/12-'1 Der Fonds'!$B$6*'1 Der Fonds'!$B$21/12-($B$87+AK87-'1 Der Fonds'!$B$6)*'1 Der Fonds'!$B$22/12-$B$87*'1 Der Fonds'!$B$23/12</f>
        <v>64.8001449890346</v>
      </c>
      <c r="AO87" s="26" t="n">
        <f aca="false">($B$87+AN87-'1 Der Fonds'!$B$6)/AL87</f>
        <v>10.0613445828483</v>
      </c>
      <c r="AP87" s="26" t="n">
        <f aca="false">AN87+'1 Der Fonds'!$B$26-'2 Der Rueckgabebestand'!$C$7*AO87</f>
        <v>45.6651869067682</v>
      </c>
      <c r="AQ87" s="26" t="n">
        <f aca="false">AL87+'1 Der Fonds'!$B$26/AO87-'2 Der Rueckgabebestand'!$C$7</f>
        <v>84.7963390858482</v>
      </c>
      <c r="AR87" s="26" t="n">
        <f aca="false">AP87/($B$87+AP87-'1 Der Fonds'!$B$6)</f>
        <v>0.0535244377144967</v>
      </c>
      <c r="AS87" s="26" t="n">
        <f aca="false">AP87+$B$87*'1 Der Fonds'!$B$19/12+AP87*'1 Der Fonds'!$B$20/12-'1 Der Fonds'!$B$6*'1 Der Fonds'!$B$21/12-($B$87+AP87-'1 Der Fonds'!$B$6)*'1 Der Fonds'!$B$22/12-$B$87*'1 Der Fonds'!$B$23/12</f>
        <v>47.4248868775539</v>
      </c>
      <c r="AT87" s="26" t="n">
        <f aca="false">($B$87+AS87-'1 Der Fonds'!$B$6)/AQ87</f>
        <v>10.0820966576402</v>
      </c>
      <c r="AU87" s="26" t="n">
        <f aca="false">AS87+'1 Der Fonds'!$B$26-'2 Der Rueckgabebestand'!$C$8*AT87</f>
        <v>19.1703872388693</v>
      </c>
      <c r="AV87" s="26" t="n">
        <f aca="false">AQ87+'1 Der Fonds'!$B$26/AT87-'2 Der Rueckgabebestand'!$C$8</f>
        <v>81.9938962410583</v>
      </c>
      <c r="AW87" s="26" t="n">
        <f aca="false">AU87/($B$87+AU87-'1 Der Fonds'!$B$6)</f>
        <v>0.0231898801926359</v>
      </c>
      <c r="AX87" s="26" t="n">
        <f aca="false">AU87+$B$87*'1 Der Fonds'!$B$19/12+AU87*'1 Der Fonds'!$B$20/12-'1 Der Fonds'!$B$6*'1 Der Fonds'!$B$21/12-($B$87+AU87-'1 Der Fonds'!$B$6)*'1 Der Fonds'!$B$22/12-$B$87*'1 Der Fonds'!$B$23/12</f>
        <v>20.9046963599732</v>
      </c>
      <c r="AY87" s="26" t="n">
        <f aca="false">($B$87+AX87-'1 Der Fonds'!$B$6)/AV87</f>
        <v>10.1032483433218</v>
      </c>
      <c r="AZ87" s="26" t="n">
        <f aca="false">AX87+'1 Der Fonds'!$B$26-'2 Der Rueckgabebestand'!$C$9*AY87</f>
        <v>-2.3637493326635</v>
      </c>
      <c r="BA87" s="26" t="n">
        <f aca="false">AV87+'1 Der Fonds'!$B$26/AY87-'2 Der Rueckgabebestand'!$C$9</f>
        <v>79.6908304445991</v>
      </c>
      <c r="BB87" s="26" t="n">
        <f aca="false">AZ87/($B$87+AZ87-'1 Der Fonds'!$B$6)</f>
        <v>-0.0029358376681019</v>
      </c>
      <c r="BC87" s="26" t="n">
        <f aca="false">AZ87+$B$87*'1 Der Fonds'!$B$19/12+AZ87*'1 Der Fonds'!$B$20/12-'1 Der Fonds'!$B$6*'1 Der Fonds'!$B$21/12-($B$87+AZ87-'1 Der Fonds'!$B$6)*'1 Der Fonds'!$B$22/12-$B$87*'1 Der Fonds'!$B$23/12</f>
        <v>-0.650077092440635</v>
      </c>
      <c r="BD87" s="26" t="n">
        <f aca="false">($B$87+BC87-'1 Der Fonds'!$B$6)/BA87</f>
        <v>10.1247523511313</v>
      </c>
      <c r="BE87" s="26" t="n">
        <f aca="false">BC87+'1 Der Fonds'!$B$26-'2 Der Rueckgabebestand'!$C$10*BD87</f>
        <v>-11.8247303840244</v>
      </c>
      <c r="BF87" s="26" t="n">
        <f aca="false">BA87+'1 Der Fonds'!$B$26/BD87-'2 Der Rueckgabebestand'!$C$10</f>
        <v>78.5871339882275</v>
      </c>
      <c r="BG87" s="26" t="n">
        <f aca="false">BE87/($B$87+BE87-'1 Der Fonds'!$B$6)</f>
        <v>-0.0148612516130249</v>
      </c>
      <c r="BH87" s="26" t="n">
        <f aca="false">BE87+$B$87*'1 Der Fonds'!$B$19/12+BE87*'1 Der Fonds'!$B$20/12-'1 Der Fonds'!$B$6*'1 Der Fonds'!$B$21/12-($B$87+BE87-'1 Der Fonds'!$B$6)*'1 Der Fonds'!$B$22/12-$B$87*'1 Der Fonds'!$B$23/12</f>
        <v>-10.1201249173091</v>
      </c>
      <c r="BI87" s="26" t="n">
        <f aca="false">($B$87+BH87-'1 Der Fonds'!$B$6)/BF87</f>
        <v>10.1464429941183</v>
      </c>
      <c r="BJ87" s="26" t="n">
        <f aca="false">BH87+'1 Der Fonds'!$B$26-'2 Der Rueckgabebestand'!$C$11*BI87</f>
        <v>-13.2079907137801</v>
      </c>
      <c r="BK87" s="26" t="n">
        <f aca="false">BF87+'1 Der Fonds'!$B$26/BI87-'2 Der Rueckgabebestand'!$C$11</f>
        <v>78.2828041064886</v>
      </c>
      <c r="BL87" s="26" t="n">
        <f aca="false">BJ87/($B$87+BJ87-'1 Der Fonds'!$B$6)</f>
        <v>-0.0166286334992207</v>
      </c>
      <c r="BM87" s="26" t="n">
        <f aca="false">BJ87+$B$87*'1 Der Fonds'!$B$19/12+BJ87*'1 Der Fonds'!$B$20/12-'1 Der Fonds'!$B$6*'1 Der Fonds'!$B$21/12-($B$87+BJ87-'1 Der Fonds'!$B$6)*'1 Der Fonds'!$B$22/12-$B$87*'1 Der Fonds'!$B$23/12</f>
        <v>-11.5047108715475</v>
      </c>
      <c r="BN87" s="26" t="n">
        <f aca="false">($B$87+BM87-'1 Der Fonds'!$B$6)/BK87</f>
        <v>10.1682010272097</v>
      </c>
      <c r="BO87" s="26" t="n">
        <f aca="false">BM87+'1 Der Fonds'!$B$26-'2 Der Rueckgabebestand'!$C$12*BN87</f>
        <v>-13.5888113851523</v>
      </c>
      <c r="BP87" s="26" t="n">
        <f aca="false">BK87+'1 Der Fonds'!$B$26/BN87-'2 Der Rueckgabebestand'!$C$12</f>
        <v>78.077841546442</v>
      </c>
      <c r="BQ87" s="26" t="n">
        <f aca="false">BO87/($B$87+BO87-'1 Der Fonds'!$B$6)</f>
        <v>-0.0171162865318236</v>
      </c>
      <c r="BR87" s="26" t="n">
        <f aca="false">BO87+$B$87*'1 Der Fonds'!$B$19/12+BO87*'1 Der Fonds'!$B$20/12-'1 Der Fonds'!$B$6*'1 Der Fonds'!$B$21/12-($B$87+BO87-'1 Der Fonds'!$B$6)*'1 Der Fonds'!$B$22/12-$B$87*'1 Der Fonds'!$B$23/12</f>
        <v>-11.8858964960631</v>
      </c>
      <c r="BS87" s="26" t="n">
        <f aca="false">($B$87+BR87-'1 Der Fonds'!$B$6)/BP87</f>
        <v>10.1900115032085</v>
      </c>
      <c r="BT87" s="26" t="n">
        <f aca="false">BR87+'1 Der Fonds'!$B$26-'2 Der Rueckgabebestand'!$C$13*BS87</f>
        <v>-13.471401672507</v>
      </c>
      <c r="BU87" s="26" t="n">
        <f aca="false">BP87+'1 Der Fonds'!$B$26/BS87-'2 Der Rueckgabebestand'!$C$13</f>
        <v>77.9222474947626</v>
      </c>
      <c r="BV87" s="26" t="n">
        <f aca="false">BT87/($B$87+BT87-'1 Der Fonds'!$B$6)</f>
        <v>-0.01696588976881</v>
      </c>
      <c r="BW87" s="26" t="n">
        <f aca="false">BT87+$B$87*'1 Der Fonds'!$B$19/12+BT87*'1 Der Fonds'!$B$20/12-'1 Der Fonds'!$B$6*'1 Der Fonds'!$B$21/12-($B$87+BT87-'1 Der Fonds'!$B$6)*'1 Der Fonds'!$B$22/12-$B$87*'1 Der Fonds'!$B$23/12</f>
        <v>-11.7683742657764</v>
      </c>
      <c r="BX87" s="26" t="n">
        <f aca="false">($B$87+BW87-'1 Der Fonds'!$B$6)/BU87</f>
        <v>10.2118669740334</v>
      </c>
      <c r="BY87" s="26" t="n">
        <f aca="false">BW87+'1 Der Fonds'!$B$26-'2 Der Rueckgabebestand'!$C$14*BX87</f>
        <v>-12.8531210553898</v>
      </c>
      <c r="BZ87" s="26" t="n">
        <f aca="false">BU87+'1 Der Fonds'!$B$26/BX87-'2 Der Rueckgabebestand'!$C$14</f>
        <v>77.8160233545176</v>
      </c>
      <c r="CA87" s="26" t="n">
        <f aca="false">BY87/($B$87+BY87-'1 Der Fonds'!$B$6)</f>
        <v>-0.0161746322749802</v>
      </c>
      <c r="CB87" s="26" t="n">
        <f aca="false">BY87+$B$87*'1 Der Fonds'!$B$19/12+BY87*'1 Der Fonds'!$B$20/12-'1 Der Fonds'!$B$6*'1 Der Fonds'!$B$21/12-($B$87+BY87-'1 Der Fonds'!$B$6)*'1 Der Fonds'!$B$22/12-$B$87*'1 Der Fonds'!$B$23/12</f>
        <v>-11.1495011297346</v>
      </c>
      <c r="CC87" s="26" t="n">
        <f aca="false">($B$87+CB87-'1 Der Fonds'!$B$6)/BZ87</f>
        <v>10.2337598934119</v>
      </c>
      <c r="CD87" s="26" t="n">
        <f aca="false">CB87+'1 Der Fonds'!$B$26-'2 Der Rueckgabebestand'!$C$15*CC87</f>
        <v>-12.2430050870993</v>
      </c>
      <c r="CE87" s="26" t="n">
        <f aca="false">BZ87+'1 Der Fonds'!$B$26/CC87-'2 Der Rueckgabebestand'!$C$15</f>
        <v>77.7091707442596</v>
      </c>
      <c r="CF87" s="26" t="n">
        <f aca="false">CD87/($B$87+CD87-'1 Der Fonds'!$B$6)</f>
        <v>-0.0153950297393363</v>
      </c>
      <c r="CG87" s="26" t="n">
        <f aca="false">CD87+$B$87*'1 Der Fonds'!$B$19/12+CD87*'1 Der Fonds'!$B$20/12-'1 Der Fonds'!$B$6*'1 Der Fonds'!$B$21/12-($B$87+CD87-'1 Der Fonds'!$B$6)*'1 Der Fonds'!$B$22/12-$B$87*'1 Der Fonds'!$B$23/12</f>
        <v>-10.5388004669744</v>
      </c>
      <c r="CH87" s="26" t="n">
        <f aca="false">($B$87+CG87-'1 Der Fonds'!$B$6)/CE87</f>
        <v>10.2556904403963</v>
      </c>
      <c r="CI87" s="26" t="n">
        <f aca="false">CG87+'1 Der Fonds'!$B$26-'2 Der Rueckgabebestand'!$C$16*CH87</f>
        <v>-12.6666456871726</v>
      </c>
      <c r="CJ87" s="26" t="n">
        <f aca="false">CE87+'1 Der Fonds'!$B$26/CH87-'2 Der Rueckgabebestand'!$C$16</f>
        <v>77.5016912739533</v>
      </c>
      <c r="CK87" s="26" t="n">
        <f aca="false">CI87/($B$87+CI87-'1 Der Fonds'!$B$6)</f>
        <v>-0.0159362281646113</v>
      </c>
      <c r="CL87" s="26" t="n">
        <f aca="false">$A$87+$B$87*'1 Der Fonds'!$B$19/12+$A$87*'1 Der Fonds'!$B$20/12-'1 Der Fonds'!$B$6*'1 Der Fonds'!$B$21/12-($B$87+$A$87-'1 Der Fonds'!$B$6)*'1 Der Fonds'!$B$22/12-$B$87*'1 Der Fonds'!$B$23/12</f>
        <v>64.2758333333334</v>
      </c>
      <c r="CM87" s="26" t="n">
        <f aca="false">($B$87+CL87-'1 Der Fonds'!$B$6)/'1 Der Fonds'!$B$8</f>
        <v>10.0204118773946</v>
      </c>
      <c r="CN87" s="26" t="n">
        <f aca="false">CL87+0-'2 Der Rueckgabebestand'!$C$5*CM87</f>
        <v>60.2676685823755</v>
      </c>
      <c r="CO87" s="26" t="n">
        <f aca="false">'1 Der Fonds'!$B$8+0/CM87-'2 Der Rueckgabebestand'!$C$5</f>
        <v>86.6</v>
      </c>
      <c r="CP87" s="26" t="n">
        <f aca="false">CN87/($B$87+CN87-'1 Der Fonds'!$B$6)</f>
        <v>0.0694513874673753</v>
      </c>
      <c r="CQ87" s="26" t="n">
        <f aca="false">CN87+$B$87*'1 Der Fonds'!$B$19/12+CN87*'1 Der Fonds'!$B$20/12-'1 Der Fonds'!$B$6*'1 Der Fonds'!$B$21/12-($B$87+CN87-'1 Der Fonds'!$B$6)*'1 Der Fonds'!$B$22/12-$B$87*'1 Der Fonds'!$B$23/12</f>
        <v>62.0413625981003</v>
      </c>
      <c r="CR87" s="26" t="n">
        <f aca="false">($B$87+CQ87-'1 Der Fonds'!$B$6)/CO87</f>
        <v>10.0408933325416</v>
      </c>
      <c r="CS87" s="26" t="n">
        <f aca="false">CQ87+0-'2 Der Rueckgabebestand'!$C$6*CR87</f>
        <v>57.0209159318295</v>
      </c>
      <c r="CT87" s="26" t="n">
        <f aca="false">CO87+0/CR87-'2 Der Rueckgabebestand'!$C$6</f>
        <v>86.1</v>
      </c>
      <c r="CU87" s="26" t="n">
        <f aca="false">CS87/($B$87+CS87-'1 Der Fonds'!$B$6)</f>
        <v>0.06595666441496</v>
      </c>
      <c r="CV87" s="26" t="n">
        <f aca="false">CS87+$B$87*'1 Der Fonds'!$B$19/12+CS87*'1 Der Fonds'!$B$20/12-'1 Der Fonds'!$B$6*'1 Der Fonds'!$B$21/12-($B$87+CS87-'1 Der Fonds'!$B$6)*'1 Der Fonds'!$B$22/12-$B$87*'1 Der Fonds'!$B$23/12</f>
        <v>58.7914984762642</v>
      </c>
      <c r="CW87" s="26" t="n">
        <f aca="false">($B$87+CV87-'1 Der Fonds'!$B$6)/CT87</f>
        <v>10.0614575897359</v>
      </c>
      <c r="CX87" s="26" t="n">
        <f aca="false">CV87+0-'2 Der Rueckgabebestand'!$C$7*CW87</f>
        <v>36.6562917788451</v>
      </c>
      <c r="CY87" s="26" t="n">
        <f aca="false">CT87+0/CW87-'2 Der Rueckgabebestand'!$C$7</f>
        <v>83.9</v>
      </c>
      <c r="CZ87" s="26" t="n">
        <f aca="false">CX87/($B$87+CX87-'1 Der Fonds'!$B$6)</f>
        <v>0.0434235841583331</v>
      </c>
      <c r="DA87" s="26" t="n">
        <f aca="false">CX87+$B$87*'1 Der Fonds'!$B$19/12+CX87*'1 Der Fonds'!$B$20/12-'1 Der Fonds'!$B$6*'1 Der Fonds'!$B$21/12-($B$87+CX87-'1 Der Fonds'!$B$6)*'1 Der Fonds'!$B$22/12-$B$87*'1 Der Fonds'!$B$23/12</f>
        <v>38.4073582251332</v>
      </c>
      <c r="DB87" s="26" t="n">
        <f aca="false">($B$87+DA87-'1 Der Fonds'!$B$6)/CY87</f>
        <v>10.0823284651387</v>
      </c>
      <c r="DC87" s="26" t="n">
        <f aca="false">DA87+0-'2 Der Rueckgabebestand'!$C$8*DB87</f>
        <v>7.15213998320332</v>
      </c>
      <c r="DD87" s="26" t="n">
        <f aca="false">CY87+0/DB87-'2 Der Rueckgabebestand'!$C$8</f>
        <v>80.8</v>
      </c>
      <c r="DE87" s="26" t="n">
        <f aca="false">DC87/($B$87+DC87-'1 Der Fonds'!$B$6)</f>
        <v>0.00877937911431839</v>
      </c>
      <c r="DF87" s="26" t="n">
        <f aca="false">DC87+$B$87*'1 Der Fonds'!$B$19/12+DC87*'1 Der Fonds'!$B$20/12-'1 Der Fonds'!$B$6*'1 Der Fonds'!$B$21/12-($B$87+DC87-'1 Der Fonds'!$B$6)*'1 Der Fonds'!$B$22/12-$B$87*'1 Der Fonds'!$B$23/12</f>
        <v>8.87493161735389</v>
      </c>
      <c r="DG87" s="26" t="n">
        <f aca="false">($B$87+DF87-'1 Der Fonds'!$B$6)/DD87</f>
        <v>10.1036501437791</v>
      </c>
      <c r="DH87" s="26" t="n">
        <f aca="false">DF87+0-'2 Der Rueckgabebestand'!$C$9*DG87</f>
        <v>-17.3945587564719</v>
      </c>
      <c r="DI87" s="26" t="n">
        <f aca="false">DD87+0/DG87-'2 Der Rueckgabebestand'!$C$9</f>
        <v>78.2</v>
      </c>
      <c r="DJ87" s="26" t="n">
        <f aca="false">DH87/($B$87+DH87-'1 Der Fonds'!$B$6)</f>
        <v>-0.0220154903997307</v>
      </c>
      <c r="DK87" s="26" t="n">
        <f aca="false">DH87+$B$87*'1 Der Fonds'!$B$19/12+DH87*'1 Der Fonds'!$B$20/12-'1 Der Fonds'!$B$6*'1 Der Fonds'!$B$21/12-($B$87+DH87-'1 Der Fonds'!$B$6)*'1 Der Fonds'!$B$22/12-$B$87*'1 Der Fonds'!$B$23/12</f>
        <v>-15.6952910419468</v>
      </c>
      <c r="DL87" s="26" t="n">
        <f aca="false">($B$87+DK87-'1 Der Fonds'!$B$6)/DI87</f>
        <v>10.1253799099495</v>
      </c>
      <c r="DM87" s="26" t="n">
        <f aca="false">DK87+0-'2 Der Rueckgabebestand'!$C$10*DL87</f>
        <v>-29.8708229158762</v>
      </c>
      <c r="DN87" s="26" t="n">
        <f aca="false">DI87+0/DL87-'2 Der Rueckgabebestand'!$C$10</f>
        <v>76.8</v>
      </c>
      <c r="DO87" s="26" t="n">
        <f aca="false">DM87/($B$87+DM87-'1 Der Fonds'!$B$6)</f>
        <v>-0.038412682800667</v>
      </c>
      <c r="DP87" s="26" t="n">
        <f aca="false">DM87+$B$87*'1 Der Fonds'!$B$19/12+DM87*'1 Der Fonds'!$B$20/12-'1 Der Fonds'!$B$6*'1 Der Fonds'!$B$21/12-($B$87+DM87-'1 Der Fonds'!$B$6)*'1 Der Fonds'!$B$22/12-$B$87*'1 Der Fonds'!$B$23/12</f>
        <v>-28.1835116211705</v>
      </c>
      <c r="DQ87" s="26" t="n">
        <f aca="false">($B$87+DP87-'1 Der Fonds'!$B$6)/DN87</f>
        <v>10.1473501090993</v>
      </c>
      <c r="DR87" s="26" t="n">
        <f aca="false">DP87+0-'2 Der Rueckgabebestand'!$C$11*DQ87</f>
        <v>-34.2719216866301</v>
      </c>
      <c r="DS87" s="26" t="n">
        <f aca="false">DN87+0/DQ87-'2 Der Rueckgabebestand'!$C$11</f>
        <v>76.2</v>
      </c>
      <c r="DT87" s="26" t="n">
        <f aca="false">DR87/($B$87+DR87-'1 Der Fonds'!$B$6)</f>
        <v>-0.0443231727453392</v>
      </c>
      <c r="DU87" s="26" t="n">
        <f aca="false">DR87+$B$87*'1 Der Fonds'!$B$19/12+DR87*'1 Der Fonds'!$B$20/12-'1 Der Fonds'!$B$6*'1 Der Fonds'!$B$21/12-($B$87+DR87-'1 Der Fonds'!$B$6)*'1 Der Fonds'!$B$22/12-$B$87*'1 Der Fonds'!$B$23/12</f>
        <v>-32.5888281115798</v>
      </c>
      <c r="DV87" s="26" t="n">
        <f aca="false">($B$87+DU87-'1 Der Fonds'!$B$6)/DS87</f>
        <v>10.1694379512916</v>
      </c>
      <c r="DW87" s="26" t="n">
        <f aca="false">DU87+0-'2 Der Rueckgabebestand'!$C$12*DV87</f>
        <v>-37.6735470872256</v>
      </c>
      <c r="DX87" s="26" t="n">
        <f aca="false">DS87+0/DV87-'2 Der Rueckgabebestand'!$C$12</f>
        <v>75.7</v>
      </c>
      <c r="DY87" s="26" t="n">
        <f aca="false">DW87/($B$87+DW87-'1 Der Fonds'!$B$6)</f>
        <v>-0.0489377143961228</v>
      </c>
      <c r="DZ87" s="26" t="n">
        <f aca="false">DW87+$B$87*'1 Der Fonds'!$B$19/12+DW87*'1 Der Fonds'!$B$20/12-'1 Der Fonds'!$B$6*'1 Der Fonds'!$B$21/12-($B$87+DW87-'1 Der Fonds'!$B$6)*'1 Der Fonds'!$B$22/12-$B$87*'1 Der Fonds'!$B$23/12</f>
        <v>-35.9937134031842</v>
      </c>
      <c r="EA87" s="26" t="n">
        <f aca="false">($B$87+DZ87-'1 Der Fonds'!$B$6)/DX87</f>
        <v>10.1916286208298</v>
      </c>
      <c r="EB87" s="26" t="n">
        <f aca="false">DZ87+0-'2 Der Rueckgabebestand'!$C$13*EA87</f>
        <v>-40.5799462825576</v>
      </c>
      <c r="EC87" s="26" t="n">
        <f aca="false">DX87+0/EA87-'2 Der Rueckgabebestand'!$C$13</f>
        <v>75.25</v>
      </c>
      <c r="ED87" s="26" t="n">
        <f aca="false">EB87/($B$87+EB87-'1 Der Fonds'!$B$6)</f>
        <v>-0.0529128767540463</v>
      </c>
      <c r="EE87" s="26" t="n">
        <f aca="false">EB87+$B$87*'1 Der Fonds'!$B$19/12+EB87*'1 Der Fonds'!$B$20/12-'1 Der Fonds'!$B$6*'1 Der Fonds'!$B$21/12-($B$87+EB87-'1 Der Fonds'!$B$6)*'1 Der Fonds'!$B$22/12-$B$87*'1 Der Fonds'!$B$23/12</f>
        <v>-38.9028978977451</v>
      </c>
      <c r="EF87" s="26" t="n">
        <f aca="false">($B$87+EE87-'1 Der Fonds'!$B$6)/EC87</f>
        <v>10.2139149781031</v>
      </c>
      <c r="EG87" s="26" t="n">
        <f aca="false">EE87+0-'2 Der Rueckgabebestand'!$C$14*EF87</f>
        <v>-42.9884638889863</v>
      </c>
      <c r="EH87" s="26" t="n">
        <f aca="false">EC87+0/EF87-'2 Der Rueckgabebestand'!$C$14</f>
        <v>74.85</v>
      </c>
      <c r="EI87" s="26" t="n">
        <f aca="false">EG87/($B$87+EG87-'1 Der Fonds'!$B$6)</f>
        <v>-0.0562299741187215</v>
      </c>
      <c r="EJ87" s="26" t="n">
        <f aca="false">EG87+$B$87*'1 Der Fonds'!$B$19/12+EG87*'1 Der Fonds'!$B$20/12-'1 Der Fonds'!$B$6*'1 Der Fonds'!$B$21/12-($B$87+EG87-'1 Der Fonds'!$B$6)*'1 Der Fonds'!$B$22/12-$B$87*'1 Der Fonds'!$B$23/12</f>
        <v>-41.3137236668799</v>
      </c>
      <c r="EK87" s="26" t="n">
        <f aca="false">($B$87+EJ87-'1 Der Fonds'!$B$6)/EH87</f>
        <v>10.2362895969689</v>
      </c>
      <c r="EL87" s="26" t="n">
        <f aca="false">EJ87+0-'2 Der Rueckgabebestand'!$C$15*EK87</f>
        <v>-45.4082395056675</v>
      </c>
      <c r="EM87" s="26" t="n">
        <f aca="false">EH87+0/EK87-'2 Der Rueckgabebestand'!$C$15</f>
        <v>74.45</v>
      </c>
      <c r="EN87" s="26" t="n">
        <f aca="false">EL87/($B$87+EL87-'1 Der Fonds'!$B$6)</f>
        <v>-0.0595836903894792</v>
      </c>
      <c r="EO87" s="26" t="n">
        <f aca="false">EL87+$B$87*'1 Der Fonds'!$B$19/12+EL87*'1 Der Fonds'!$B$20/12-'1 Der Fonds'!$B$6*'1 Der Fonds'!$B$21/12-($B$87+EL87-'1 Der Fonds'!$B$6)*'1 Der Fonds'!$B$22/12-$B$87*'1 Der Fonds'!$B$23/12</f>
        <v>-43.7358182351937</v>
      </c>
      <c r="EP87" s="26" t="n">
        <f aca="false">($B$87+EO87-'1 Der Fonds'!$B$6)/EM87</f>
        <v>10.2587532809242</v>
      </c>
      <c r="EQ87" s="26" t="n">
        <f aca="false">EO87+0-'2 Der Rueckgabebestand'!$C$16*EP87</f>
        <v>-48.8651948756558</v>
      </c>
      <c r="ER87" s="26" t="n">
        <f aca="false">EM87+0/EP87-'2 Der Rueckgabebestand'!$C$16</f>
        <v>73.95</v>
      </c>
      <c r="ES87" s="26" t="n">
        <f aca="false">EQ87/($B$87+EQ87-'1 Der Fonds'!$B$6)</f>
        <v>-0.064412012928469</v>
      </c>
      <c r="ET87" s="14" t="n">
        <f aca="false">IF(C87=1,$A$87,1000000)</f>
        <v>62.5</v>
      </c>
      <c r="EU87" s="14" t="n">
        <f aca="false">IF(D87=1,$A$87,1000000)</f>
        <v>62.5</v>
      </c>
      <c r="EV87" s="14" t="n">
        <f aca="false">IF(E87=1,$A$87,1000000)</f>
        <v>62.5</v>
      </c>
      <c r="EW87" s="26" t="n">
        <f aca="false">IF(F87=1,$A$87,1000000)</f>
        <v>1000000</v>
      </c>
      <c r="EX87" s="26" t="n">
        <f aca="false">IF(G87=1,$A$87,1000000)</f>
        <v>1000000</v>
      </c>
      <c r="EY87" s="26" t="n">
        <f aca="false">IF(H87=1,$A$87,1000000)</f>
        <v>1000000</v>
      </c>
      <c r="EZ87" s="26" t="n">
        <f aca="false">IF(I87=1,$A$87,1000000)</f>
        <v>1000000</v>
      </c>
      <c r="FA87" s="26" t="n">
        <f aca="false">IF(J87=1,$A$87,1000000)</f>
        <v>1000000</v>
      </c>
      <c r="FB87" s="26" t="n">
        <f aca="false">IF(K87=1,$A$87,1000000)</f>
        <v>1000000</v>
      </c>
      <c r="FC87" s="26" t="n">
        <f aca="false">IF(L87=1,$A$87,1000000)</f>
        <v>1000000</v>
      </c>
      <c r="FD87" s="26" t="n">
        <f aca="false">IF(M87=1,$A$87,1000000)</f>
        <v>1000000</v>
      </c>
      <c r="FE87" s="26" t="n">
        <f aca="false">IF(N87=1,$A$87,1000000)</f>
        <v>1000000</v>
      </c>
      <c r="FF87" s="14" t="n">
        <f aca="false">IF(O87=1,$A$87,1000000)</f>
        <v>62.5</v>
      </c>
      <c r="FG87" s="14" t="n">
        <f aca="false">IF(P87=1,$A$87,1000000)</f>
        <v>62.5</v>
      </c>
      <c r="FH87" s="26" t="n">
        <f aca="false">IF(Q87=1,$A$87,1000000)</f>
        <v>1000000</v>
      </c>
      <c r="FI87" s="26" t="n">
        <f aca="false">IF(R87=1,$A$87,1000000)</f>
        <v>1000000</v>
      </c>
      <c r="FJ87" s="26" t="n">
        <f aca="false">IF(S87=1,$A$87,1000000)</f>
        <v>1000000</v>
      </c>
      <c r="FK87" s="26" t="n">
        <f aca="false">IF(T87=1,$A$87,1000000)</f>
        <v>1000000</v>
      </c>
      <c r="FL87" s="26" t="n">
        <f aca="false">IF(U87=1,$A$87,1000000)</f>
        <v>1000000</v>
      </c>
      <c r="FM87" s="26" t="n">
        <f aca="false">IF(V87=1,$A$87,1000000)</f>
        <v>1000000</v>
      </c>
      <c r="FN87" s="26" t="n">
        <f aca="false">IF(W87=1,$A$87,1000000)</f>
        <v>1000000</v>
      </c>
      <c r="FO87" s="26" t="n">
        <f aca="false">IF(X87=1,$A$87,1000000)</f>
        <v>1000000</v>
      </c>
      <c r="FP87" s="26" t="n">
        <f aca="false">IF(Y87=1,$A$87,1000000)</f>
        <v>1000000</v>
      </c>
      <c r="FQ87" s="26" t="n">
        <f aca="false">IF(Z87=1,$A$87,1000000)</f>
        <v>1000000</v>
      </c>
    </row>
    <row r="88" customFormat="false" ht="15" hidden="false" customHeight="false" outlineLevel="0" collapsed="false">
      <c r="A88" s="14" t="n">
        <f aca="false">A87+$B$38</f>
        <v>63</v>
      </c>
      <c r="B88" s="14" t="n">
        <f aca="false">'1 Der Fonds'!$B$36-A88</f>
        <v>1057</v>
      </c>
      <c r="C88" s="26" t="n">
        <f aca="false">IF(AH88&gt;='1 Der Fonds'!$B$12,1,0)</f>
        <v>1</v>
      </c>
      <c r="D88" s="26" t="n">
        <f aca="false">IF(AND(C88=1,AM88&gt;='1 Der Fonds'!$B$12),1,0)</f>
        <v>1</v>
      </c>
      <c r="E88" s="26" t="n">
        <f aca="false">IF(AND(D88=1,AR88&gt;='1 Der Fonds'!$B$12),1,0)</f>
        <v>1</v>
      </c>
      <c r="F88" s="26" t="n">
        <f aca="false">IF(AND(E88=1,AW88&gt;='1 Der Fonds'!$B$12),1,0)</f>
        <v>0</v>
      </c>
      <c r="G88" s="26" t="n">
        <f aca="false">IF(AND(F88=1,BB88&gt;='1 Der Fonds'!$B$12),1,0)</f>
        <v>0</v>
      </c>
      <c r="H88" s="26" t="n">
        <f aca="false">IF(AND(G88=1,BG88&gt;='1 Der Fonds'!$B$12),1,0)</f>
        <v>0</v>
      </c>
      <c r="I88" s="26" t="n">
        <f aca="false">IF(AND(H88=1,BL88&gt;='1 Der Fonds'!$B$12),1,0)</f>
        <v>0</v>
      </c>
      <c r="J88" s="26" t="n">
        <f aca="false">IF(AND(I88=1,BQ88&gt;='1 Der Fonds'!$B$12),1,0)</f>
        <v>0</v>
      </c>
      <c r="K88" s="26" t="n">
        <f aca="false">IF(AND(J88=1,BV88&gt;='1 Der Fonds'!$B$12),1,0)</f>
        <v>0</v>
      </c>
      <c r="L88" s="26" t="n">
        <f aca="false">IF(AND(K88=1,CA88&gt;='1 Der Fonds'!$B$12),1,0)</f>
        <v>0</v>
      </c>
      <c r="M88" s="26" t="n">
        <f aca="false">IF(AND(L88=1,CF88&gt;='1 Der Fonds'!$B$12),1,0)</f>
        <v>0</v>
      </c>
      <c r="N88" s="26" t="n">
        <f aca="false">IF(AND(M88=1,CK88&gt;='1 Der Fonds'!$B$12),1,0)</f>
        <v>0</v>
      </c>
      <c r="O88" s="26" t="n">
        <f aca="false">IF(CP88&gt;='1 Der Fonds'!$B$12,1,0)</f>
        <v>1</v>
      </c>
      <c r="P88" s="26" t="n">
        <f aca="false">IF(AND(O88=1,CU88&gt;='1 Der Fonds'!$B$12),1,0)</f>
        <v>1</v>
      </c>
      <c r="Q88" s="26" t="n">
        <f aca="false">IF(AND(P88=1,CZ88&gt;='1 Der Fonds'!$B$12),1,0)</f>
        <v>0</v>
      </c>
      <c r="R88" s="26" t="n">
        <f aca="false">IF(AND(Q88=1,DE88&gt;='1 Der Fonds'!$B$12),1,0)</f>
        <v>0</v>
      </c>
      <c r="S88" s="26" t="n">
        <f aca="false">IF(AND(R88=1,DJ88&gt;='1 Der Fonds'!$B$12),1,0)</f>
        <v>0</v>
      </c>
      <c r="T88" s="26" t="n">
        <f aca="false">IF(AND(S88=1,DO88&gt;='1 Der Fonds'!$B$12),1,0)</f>
        <v>0</v>
      </c>
      <c r="U88" s="26" t="n">
        <f aca="false">IF(AND(T88=1,DT88&gt;='1 Der Fonds'!$B$12),1,0)</f>
        <v>0</v>
      </c>
      <c r="V88" s="26" t="n">
        <f aca="false">IF(AND(U88=1,DY88&gt;='1 Der Fonds'!$B$12),1,0)</f>
        <v>0</v>
      </c>
      <c r="W88" s="26" t="n">
        <f aca="false">IF(AND(V88=1,ED88&gt;='1 Der Fonds'!$B$12),1,0)</f>
        <v>0</v>
      </c>
      <c r="X88" s="26" t="n">
        <f aca="false">IF(AND(W88=1,EI88&gt;='1 Der Fonds'!$B$12),1,0)</f>
        <v>0</v>
      </c>
      <c r="Y88" s="26" t="n">
        <f aca="false">IF(AND(X88=1,EN88&gt;='1 Der Fonds'!$B$12),1,0)</f>
        <v>0</v>
      </c>
      <c r="Z88" s="26" t="n">
        <f aca="false">IF(AND(Y88=1,ES88&gt;='1 Der Fonds'!$B$12),1,0)</f>
        <v>0</v>
      </c>
      <c r="AD88" s="26" t="n">
        <f aca="false">$A$88+$B$88*'1 Der Fonds'!$B$19/12+$A$88*'1 Der Fonds'!$B$20/12-'1 Der Fonds'!$B$6*'1 Der Fonds'!$B$21/12-($B$88+$A$88-'1 Der Fonds'!$B$6)*'1 Der Fonds'!$B$22/12-$B$88*'1 Der Fonds'!$B$23/12</f>
        <v>64.77525</v>
      </c>
      <c r="AE88" s="26" t="n">
        <f aca="false">($B$88+AD88-'1 Der Fonds'!$B$6)/'1 Der Fonds'!$B$8</f>
        <v>10.0204051724138</v>
      </c>
      <c r="AF88" s="26" t="n">
        <f aca="false">AD88+'1 Der Fonds'!$B$26-'2 Der Rueckgabebestand'!$C$5*AE88</f>
        <v>63.7670879310345</v>
      </c>
      <c r="AG88" s="26" t="n">
        <f aca="false">'1 Der Fonds'!$B$8+'1 Der Fonds'!$B$26/AE88-'2 Der Rueckgabebestand'!$C$5</f>
        <v>86.8993890913971</v>
      </c>
      <c r="AH88" s="26" t="n">
        <f aca="false">AF88/($B$88+AF88-'1 Der Fonds'!$B$6)</f>
        <v>0.0732309349019458</v>
      </c>
      <c r="AI88" s="26" t="n">
        <f aca="false">AF88+$B$88*'1 Der Fonds'!$B$19/12+AF88*'1 Der Fonds'!$B$20/12-'1 Der Fonds'!$B$6*'1 Der Fonds'!$B$21/12-($B$88+AF88-'1 Der Fonds'!$B$6)*'1 Der Fonds'!$B$22/12-$B$88*'1 Der Fonds'!$B$23/12</f>
        <v>65.5430730569684</v>
      </c>
      <c r="AJ88" s="26" t="n">
        <f aca="false">($B$88+AI88-'1 Der Fonds'!$B$6)/AG88</f>
        <v>10.0408424291598</v>
      </c>
      <c r="AK88" s="26" t="n">
        <f aca="false">AI88+'1 Der Fonds'!$B$26-'2 Der Rueckgabebestand'!$C$6*AJ88</f>
        <v>63.5226518423885</v>
      </c>
      <c r="AL88" s="26" t="n">
        <f aca="false">AG88+'1 Der Fonds'!$B$26/AJ88-'2 Der Rueckgabebestand'!$C$6</f>
        <v>86.6981688024787</v>
      </c>
      <c r="AM88" s="26" t="n">
        <f aca="false">AK88/($B$88+AK88-'1 Der Fonds'!$B$6)</f>
        <v>0.0729707052515499</v>
      </c>
      <c r="AN88" s="26" t="n">
        <f aca="false">AK88+$B$88*'1 Der Fonds'!$B$19/12+AK88*'1 Der Fonds'!$B$20/12-'1 Der Fonds'!$B$6*'1 Der Fonds'!$B$21/12-($B$88+AK88-'1 Der Fonds'!$B$6)*'1 Der Fonds'!$B$22/12-$B$88*'1 Der Fonds'!$B$23/12</f>
        <v>65.2984027170708</v>
      </c>
      <c r="AO88" s="26" t="n">
        <f aca="false">($B$88+AN88-'1 Der Fonds'!$B$6)/AL88</f>
        <v>10.0613244174095</v>
      </c>
      <c r="AP88" s="26" t="n">
        <f aca="false">AN88+'1 Der Fonds'!$B$26-'2 Der Rueckgabebestand'!$C$7*AO88</f>
        <v>46.1634889987699</v>
      </c>
      <c r="AQ88" s="26" t="n">
        <f aca="false">AL88+'1 Der Fonds'!$B$26/AO88-'2 Der Rueckgabebestand'!$C$7</f>
        <v>84.7963402832441</v>
      </c>
      <c r="AR88" s="26" t="n">
        <f aca="false">AP88/($B$88+AP88-'1 Der Fonds'!$B$6)</f>
        <v>0.0541086082492173</v>
      </c>
      <c r="AS88" s="26" t="n">
        <f aca="false">AP88+$B$88*'1 Der Fonds'!$B$19/12+AP88*'1 Der Fonds'!$B$20/12-'1 Der Fonds'!$B$6*'1 Der Fonds'!$B$21/12-($B$88+AP88-'1 Der Fonds'!$B$6)*'1 Der Fonds'!$B$22/12-$B$88*'1 Der Fonds'!$B$23/12</f>
        <v>47.9226040090603</v>
      </c>
      <c r="AT88" s="26" t="n">
        <f aca="false">($B$88+AS88-'1 Der Fonds'!$B$6)/AQ88</f>
        <v>10.0820695934916</v>
      </c>
      <c r="AU88" s="26" t="n">
        <f aca="false">AS88+'1 Der Fonds'!$B$26-'2 Der Rueckgabebestand'!$C$8*AT88</f>
        <v>19.6681882692364</v>
      </c>
      <c r="AV88" s="26" t="n">
        <f aca="false">AQ88+'1 Der Fonds'!$B$26/AT88-'2 Der Rueckgabebestand'!$C$8</f>
        <v>81.9938982372119</v>
      </c>
      <c r="AW88" s="26" t="n">
        <f aca="false">AU88/($B$88+AU88-'1 Der Fonds'!$B$6)</f>
        <v>0.0237921194359916</v>
      </c>
      <c r="AX88" s="26" t="n">
        <f aca="false">AU88+$B$88*'1 Der Fonds'!$B$19/12+AU88*'1 Der Fonds'!$B$20/12-'1 Der Fonds'!$B$6*'1 Der Fonds'!$B$21/12-($B$88+AU88-'1 Der Fonds'!$B$6)*'1 Der Fonds'!$B$22/12-$B$88*'1 Der Fonds'!$B$23/12</f>
        <v>21.4019119496611</v>
      </c>
      <c r="AY88" s="26" t="n">
        <f aca="false">($B$88+AX88-'1 Der Fonds'!$B$6)/AV88</f>
        <v>10.1032141386065</v>
      </c>
      <c r="AZ88" s="26" t="n">
        <f aca="false">AX88+'1 Der Fonds'!$B$26-'2 Der Rueckgabebestand'!$C$9*AY88</f>
        <v>-1.86644481071577</v>
      </c>
      <c r="BA88" s="26" t="n">
        <f aca="false">AV88+'1 Der Fonds'!$B$26/AY88-'2 Der Rueckgabebestand'!$C$9</f>
        <v>79.6908334460318</v>
      </c>
      <c r="BB88" s="26" t="n">
        <f aca="false">AZ88/($B$88+AZ88-'1 Der Fonds'!$B$6)</f>
        <v>-0.00231818037974702</v>
      </c>
      <c r="BC88" s="26" t="n">
        <f aca="false">AZ88+$B$88*'1 Der Fonds'!$B$19/12+AZ88*'1 Der Fonds'!$B$20/12-'1 Der Fonds'!$B$6*'1 Der Fonds'!$B$21/12-($B$88+AZ88-'1 Der Fonds'!$B$6)*'1 Der Fonds'!$B$22/12-$B$88*'1 Der Fonds'!$B$23/12</f>
        <v>-0.153358486992702</v>
      </c>
      <c r="BD88" s="26" t="n">
        <f aca="false">($B$88+BC88-'1 Der Fonds'!$B$6)/BA88</f>
        <v>10.124710793236</v>
      </c>
      <c r="BE88" s="26" t="n">
        <f aca="false">BC88+'1 Der Fonds'!$B$26-'2 Der Rueckgabebestand'!$C$10*BD88</f>
        <v>-11.327953597523</v>
      </c>
      <c r="BF88" s="26" t="n">
        <f aca="false">BA88+'1 Der Fonds'!$B$26/BD88-'2 Der Rueckgabebestand'!$C$10</f>
        <v>78.5871382058679</v>
      </c>
      <c r="BG88" s="26" t="n">
        <f aca="false">BE88/($B$88+BE88-'1 Der Fonds'!$B$6)</f>
        <v>-0.0142369631417125</v>
      </c>
      <c r="BH88" s="26" t="n">
        <f aca="false">BE88+$B$88*'1 Der Fonds'!$B$19/12+BE88*'1 Der Fonds'!$B$20/12-'1 Der Fonds'!$B$6*'1 Der Fonds'!$B$21/12-($B$88+BE88-'1 Der Fonds'!$B$6)*'1 Der Fonds'!$B$22/12-$B$88*'1 Der Fonds'!$B$23/12</f>
        <v>-9.623934553054</v>
      </c>
      <c r="BI88" s="26" t="n">
        <f aca="false">($B$88+BH88-'1 Der Fonds'!$B$6)/BF88</f>
        <v>10.146393972995</v>
      </c>
      <c r="BJ88" s="26" t="n">
        <f aca="false">BH88+'1 Der Fonds'!$B$26-'2 Der Rueckgabebestand'!$C$11*BI88</f>
        <v>-12.711770936851</v>
      </c>
      <c r="BK88" s="26" t="n">
        <f aca="false">BF88+'1 Der Fonds'!$B$26/BI88-'2 Der Rueckgabebestand'!$C$11</f>
        <v>78.2828097526248</v>
      </c>
      <c r="BL88" s="26" t="n">
        <f aca="false">BJ88/($B$88+BJ88-'1 Der Fonds'!$B$6)</f>
        <v>-0.0160039774879257</v>
      </c>
      <c r="BM88" s="26" t="n">
        <f aca="false">BJ88+$B$88*'1 Der Fonds'!$B$19/12+BJ88*'1 Der Fonds'!$B$20/12-'1 Der Fonds'!$B$6*'1 Der Fonds'!$B$21/12-($B$88+BJ88-'1 Der Fonds'!$B$6)*'1 Der Fonds'!$B$22/12-$B$88*'1 Der Fonds'!$B$23/12</f>
        <v>-11.0090780506655</v>
      </c>
      <c r="BN88" s="26" t="n">
        <f aca="false">($B$88+BM88-'1 Der Fonds'!$B$6)/BK88</f>
        <v>10.1681445066252</v>
      </c>
      <c r="BO88" s="26" t="n">
        <f aca="false">BM88+'1 Der Fonds'!$B$26-'2 Der Rueckgabebestand'!$C$12*BN88</f>
        <v>-13.0931503039781</v>
      </c>
      <c r="BP88" s="26" t="n">
        <f aca="false">BK88+'1 Der Fonds'!$B$26/BN88-'2 Der Rueckgabebestand'!$C$12</f>
        <v>78.0778488325715</v>
      </c>
      <c r="BQ88" s="26" t="n">
        <f aca="false">BO88/($B$88+BO88-'1 Der Fonds'!$B$6)</f>
        <v>-0.0164920485432155</v>
      </c>
      <c r="BR88" s="26" t="n">
        <f aca="false">BO88+$B$88*'1 Der Fonds'!$B$19/12+BO88*'1 Der Fonds'!$B$20/12-'1 Der Fonds'!$B$6*'1 Der Fonds'!$B$21/12-($B$88+BO88-'1 Der Fonds'!$B$6)*'1 Der Fonds'!$B$22/12-$B$88*'1 Der Fonds'!$B$23/12</f>
        <v>-11.3908229063527</v>
      </c>
      <c r="BS88" s="26" t="n">
        <f aca="false">($B$88+BR88-'1 Der Fonds'!$B$6)/BP88</f>
        <v>10.1899474561567</v>
      </c>
      <c r="BT88" s="26" t="n">
        <f aca="false">BR88+'1 Der Fonds'!$B$26-'2 Der Rueckgabebestand'!$C$13*BS88</f>
        <v>-12.9762992616232</v>
      </c>
      <c r="BU88" s="26" t="n">
        <f aca="false">BP88+'1 Der Fonds'!$B$26/BS88-'2 Der Rueckgabebestand'!$C$13</f>
        <v>77.9222566313269</v>
      </c>
      <c r="BV88" s="26" t="n">
        <f aca="false">BT88/($B$88+BT88-'1 Der Fonds'!$B$6)</f>
        <v>-0.0163424583542737</v>
      </c>
      <c r="BW88" s="26" t="n">
        <f aca="false">BT88+$B$88*'1 Der Fonds'!$B$19/12+BT88*'1 Der Fonds'!$B$20/12-'1 Der Fonds'!$B$6*'1 Der Fonds'!$B$21/12-($B$88+BT88-'1 Der Fonds'!$B$6)*'1 Der Fonds'!$B$22/12-$B$88*'1 Der Fonds'!$B$23/12</f>
        <v>-11.2738598817489</v>
      </c>
      <c r="BX88" s="26" t="n">
        <f aca="false">($B$88+BW88-'1 Der Fonds'!$B$6)/BU88</f>
        <v>10.2117953780916</v>
      </c>
      <c r="BY88" s="26" t="n">
        <f aca="false">BW88+'1 Der Fonds'!$B$26-'2 Der Rueckgabebestand'!$C$14*BX88</f>
        <v>-12.3585780329856</v>
      </c>
      <c r="BZ88" s="26" t="n">
        <f aca="false">BU88+'1 Der Fonds'!$B$26/BX88-'2 Der Rueckgabebestand'!$C$14</f>
        <v>77.8160345507745</v>
      </c>
      <c r="CA88" s="26" t="n">
        <f aca="false">BY88/($B$88+BY88-'1 Der Fonds'!$B$6)</f>
        <v>-0.0155523959503568</v>
      </c>
      <c r="CB88" s="26" t="n">
        <f aca="false">BY88+$B$88*'1 Der Fonds'!$B$19/12+BY88*'1 Der Fonds'!$B$20/12-'1 Der Fonds'!$B$6*'1 Der Fonds'!$B$21/12-($B$88+BY88-'1 Der Fonds'!$B$6)*'1 Der Fonds'!$B$22/12-$B$88*'1 Der Fonds'!$B$23/12</f>
        <v>-10.6555466702672</v>
      </c>
      <c r="CC88" s="26" t="n">
        <f aca="false">($B$88+CB88-'1 Der Fonds'!$B$6)/BZ88</f>
        <v>10.2336807308026</v>
      </c>
      <c r="CD88" s="26" t="n">
        <f aca="false">CB88+'1 Der Fonds'!$B$26-'2 Der Rueckgabebestand'!$C$15*CC88</f>
        <v>-11.7490189625883</v>
      </c>
      <c r="CE88" s="26" t="n">
        <f aca="false">BZ88+'1 Der Fonds'!$B$26/CC88-'2 Der Rueckgabebestand'!$C$15</f>
        <v>77.7091842081573</v>
      </c>
      <c r="CF88" s="26" t="n">
        <f aca="false">CD88/($B$88+CD88-'1 Der Fonds'!$B$6)</f>
        <v>-0.0147739760688651</v>
      </c>
      <c r="CG88" s="26" t="n">
        <f aca="false">CD88+$B$88*'1 Der Fonds'!$B$19/12+CD88*'1 Der Fonds'!$B$20/12-'1 Der Fonds'!$B$6*'1 Der Fonds'!$B$21/12-($B$88+CD88-'1 Der Fonds'!$B$6)*'1 Der Fonds'!$B$22/12-$B$88*'1 Der Fonds'!$B$23/12</f>
        <v>-10.0454034390941</v>
      </c>
      <c r="CH88" s="26" t="n">
        <f aca="false">($B$88+CG88-'1 Der Fonds'!$B$6)/CE88</f>
        <v>10.2556036932022</v>
      </c>
      <c r="CI88" s="26" t="n">
        <f aca="false">CG88+'1 Der Fonds'!$B$26-'2 Der Rueckgabebestand'!$C$16*CH88</f>
        <v>-12.1732052856952</v>
      </c>
      <c r="CJ88" s="26" t="n">
        <f aca="false">CE88+'1 Der Fonds'!$B$26/CH88-'2 Der Rueckgabebestand'!$C$16</f>
        <v>77.5017072121408</v>
      </c>
      <c r="CK88" s="26" t="n">
        <f aca="false">CI88/($B$88+CI88-'1 Der Fonds'!$B$6)</f>
        <v>-0.0153155446779707</v>
      </c>
      <c r="CL88" s="26" t="n">
        <f aca="false">$A$88+$B$88*'1 Der Fonds'!$B$19/12+$A$88*'1 Der Fonds'!$B$20/12-'1 Der Fonds'!$B$6*'1 Der Fonds'!$B$21/12-($B$88+$A$88-'1 Der Fonds'!$B$6)*'1 Der Fonds'!$B$22/12-$B$88*'1 Der Fonds'!$B$23/12</f>
        <v>64.77525</v>
      </c>
      <c r="CM88" s="26" t="n">
        <f aca="false">($B$88+CL88-'1 Der Fonds'!$B$6)/'1 Der Fonds'!$B$8</f>
        <v>10.0204051724138</v>
      </c>
      <c r="CN88" s="26" t="n">
        <f aca="false">CL88+0-'2 Der Rueckgabebestand'!$C$5*CM88</f>
        <v>60.7670879310345</v>
      </c>
      <c r="CO88" s="26" t="n">
        <f aca="false">'1 Der Fonds'!$B$8+0/CM88-'2 Der Rueckgabebestand'!$C$5</f>
        <v>86.6</v>
      </c>
      <c r="CP88" s="26" t="n">
        <f aca="false">CN88/($B$88+CN88-'1 Der Fonds'!$B$6)</f>
        <v>0.0700269562837626</v>
      </c>
      <c r="CQ88" s="26" t="n">
        <f aca="false">CN88+$B$88*'1 Der Fonds'!$B$19/12+CN88*'1 Der Fonds'!$B$20/12-'1 Der Fonds'!$B$6*'1 Der Fonds'!$B$21/12-($B$88+CN88-'1 Der Fonds'!$B$6)*'1 Der Fonds'!$B$22/12-$B$88*'1 Der Fonds'!$B$23/12</f>
        <v>62.5401980569684</v>
      </c>
      <c r="CR88" s="26" t="n">
        <f aca="false">($B$88+CQ88-'1 Der Fonds'!$B$6)/CO88</f>
        <v>10.0408798851844</v>
      </c>
      <c r="CS88" s="26" t="n">
        <f aca="false">CQ88+0-'2 Der Rueckgabebestand'!$C$6*CR88</f>
        <v>57.5197581143762</v>
      </c>
      <c r="CT88" s="26" t="n">
        <f aca="false">CO88+0/CR88-'2 Der Rueckgabebestand'!$C$6</f>
        <v>86.1</v>
      </c>
      <c r="CU88" s="26" t="n">
        <f aca="false">CS88/($B$88+CS88-'1 Der Fonds'!$B$6)</f>
        <v>0.0665337692684247</v>
      </c>
      <c r="CV88" s="26" t="n">
        <f aca="false">CS88+$B$88*'1 Der Fonds'!$B$19/12+CS88*'1 Der Fonds'!$B$20/12-'1 Der Fonds'!$B$6*'1 Der Fonds'!$B$21/12-($B$88+CS88-'1 Der Fonds'!$B$6)*'1 Der Fonds'!$B$22/12-$B$88*'1 Der Fonds'!$B$23/12</f>
        <v>59.2897562159025</v>
      </c>
      <c r="CW88" s="26" t="n">
        <f aca="false">($B$88+CV88-'1 Der Fonds'!$B$6)/CT88</f>
        <v>10.061437354424</v>
      </c>
      <c r="CX88" s="26" t="n">
        <f aca="false">CV88+0-'2 Der Rueckgabebestand'!$C$7*CW88</f>
        <v>37.1545940361698</v>
      </c>
      <c r="CY88" s="26" t="n">
        <f aca="false">CT88+0/CW88-'2 Der Rueckgabebestand'!$C$7</f>
        <v>83.9</v>
      </c>
      <c r="CZ88" s="26" t="n">
        <f aca="false">CX88/($B$88+CX88-'1 Der Fonds'!$B$6)</f>
        <v>0.0440139688851563</v>
      </c>
      <c r="DA88" s="26" t="n">
        <f aca="false">CX88+$B$88*'1 Der Fonds'!$B$19/12+CX88*'1 Der Fonds'!$B$20/12-'1 Der Fonds'!$B$6*'1 Der Fonds'!$B$21/12-($B$88+CX88-'1 Der Fonds'!$B$6)*'1 Der Fonds'!$B$22/12-$B$88*'1 Der Fonds'!$B$23/12</f>
        <v>38.9050755221211</v>
      </c>
      <c r="DB88" s="26" t="n">
        <f aca="false">($B$88+DA88-'1 Der Fonds'!$B$6)/CY88</f>
        <v>10.082301257713</v>
      </c>
      <c r="DC88" s="26" t="n">
        <f aca="false">DA88+0-'2 Der Rueckgabebestand'!$C$8*DB88</f>
        <v>7.64994162321077</v>
      </c>
      <c r="DD88" s="26" t="n">
        <f aca="false">CY88+0/DB88-'2 Der Rueckgabebestand'!$C$8</f>
        <v>80.8</v>
      </c>
      <c r="DE88" s="26" t="n">
        <f aca="false">DC88/($B$88+DC88-'1 Der Fonds'!$B$6)</f>
        <v>0.0093904648270987</v>
      </c>
      <c r="DF88" s="26" t="n">
        <f aca="false">DC88+$B$88*'1 Der Fonds'!$B$19/12+DC88*'1 Der Fonds'!$B$20/12-'1 Der Fonds'!$B$6*'1 Der Fonds'!$B$21/12-($B$88+DC88-'1 Der Fonds'!$B$6)*'1 Der Fonds'!$B$22/12-$B$88*'1 Der Fonds'!$B$23/12</f>
        <v>9.37214781726635</v>
      </c>
      <c r="DG88" s="26" t="n">
        <f aca="false">($B$88+DF88-'1 Der Fonds'!$B$6)/DD88</f>
        <v>10.1036156908078</v>
      </c>
      <c r="DH88" s="26" t="n">
        <f aca="false">DF88+0-'2 Der Rueckgabebestand'!$C$9*DG88</f>
        <v>-16.8972529788338</v>
      </c>
      <c r="DI88" s="26" t="n">
        <f aca="false">DD88+0/DG88-'2 Der Rueckgabebestand'!$C$9</f>
        <v>78.2</v>
      </c>
      <c r="DJ88" s="26" t="n">
        <f aca="false">DH88/($B$88+DH88-'1 Der Fonds'!$B$6)</f>
        <v>-0.0213861463493699</v>
      </c>
      <c r="DK88" s="26" t="n">
        <f aca="false">DH88+$B$88*'1 Der Fonds'!$B$19/12+DH88*'1 Der Fonds'!$B$20/12-'1 Der Fonds'!$B$6*'1 Der Fonds'!$B$21/12-($B$88+DH88-'1 Der Fonds'!$B$6)*'1 Der Fonds'!$B$22/12-$B$88*'1 Der Fonds'!$B$23/12</f>
        <v>-15.1985711796052</v>
      </c>
      <c r="DL88" s="26" t="n">
        <f aca="false">($B$88+DK88-'1 Der Fonds'!$B$6)/DI88</f>
        <v>10.1253379644552</v>
      </c>
      <c r="DM88" s="26" t="n">
        <f aca="false">DK88+0-'2 Der Rueckgabebestand'!$C$10*DL88</f>
        <v>-29.3740443298424</v>
      </c>
      <c r="DN88" s="26" t="n">
        <f aca="false">DI88+0/DL88-'2 Der Rueckgabebestand'!$C$10</f>
        <v>76.8</v>
      </c>
      <c r="DO88" s="26" t="n">
        <f aca="false">DM88/($B$88+DM88-'1 Der Fonds'!$B$6)</f>
        <v>-0.0377740019036889</v>
      </c>
      <c r="DP88" s="26" t="n">
        <f aca="false">DM88+$B$88*'1 Der Fonds'!$B$19/12+DM88*'1 Der Fonds'!$B$20/12-'1 Der Fonds'!$B$6*'1 Der Fonds'!$B$21/12-($B$88+DM88-'1 Der Fonds'!$B$6)*'1 Der Fonds'!$B$22/12-$B$88*'1 Der Fonds'!$B$23/12</f>
        <v>-27.6873194556585</v>
      </c>
      <c r="DQ88" s="26" t="n">
        <f aca="false">($B$88+DP88-'1 Der Fonds'!$B$6)/DN88</f>
        <v>10.1473005279211</v>
      </c>
      <c r="DR88" s="26" t="n">
        <f aca="false">DP88+0-'2 Der Rueckgabebestand'!$C$11*DQ88</f>
        <v>-33.7756997724112</v>
      </c>
      <c r="DS88" s="26" t="n">
        <f aca="false">DN88+0/DQ88-'2 Der Rueckgabebestand'!$C$11</f>
        <v>76.2</v>
      </c>
      <c r="DT88" s="26" t="n">
        <f aca="false">DR88/($B$88+DR88-'1 Der Fonds'!$B$6)</f>
        <v>-0.0436816325644056</v>
      </c>
      <c r="DU88" s="26" t="n">
        <f aca="false">DR88+$B$88*'1 Der Fonds'!$B$19/12+DR88*'1 Der Fonds'!$B$20/12-'1 Der Fonds'!$B$6*'1 Der Fonds'!$B$21/12-($B$88+DR88-'1 Der Fonds'!$B$6)*'1 Der Fonds'!$B$22/12-$B$88*'1 Der Fonds'!$B$23/12</f>
        <v>-32.0931931513598</v>
      </c>
      <c r="DV88" s="26" t="n">
        <f aca="false">($B$88+DU88-'1 Der Fonds'!$B$6)/DS88</f>
        <v>10.169380667305</v>
      </c>
      <c r="DW88" s="26" t="n">
        <f aca="false">DU88+0-'2 Der Rueckgabebestand'!$C$12*DV88</f>
        <v>-37.1778834850123</v>
      </c>
      <c r="DX88" s="26" t="n">
        <f aca="false">DS88+0/DV88-'2 Der Rueckgabebestand'!$C$12</f>
        <v>75.7</v>
      </c>
      <c r="DY88" s="26" t="n">
        <f aca="false">DW88/($B$88+DW88-'1 Der Fonds'!$B$6)</f>
        <v>-0.0482941223529896</v>
      </c>
      <c r="DZ88" s="26" t="n">
        <f aca="false">DW88+$B$88*'1 Der Fonds'!$B$19/12+DW88*'1 Der Fonds'!$B$20/12-'1 Der Fonds'!$B$6*'1 Der Fonds'!$B$21/12-($B$88+DW88-'1 Der Fonds'!$B$6)*'1 Der Fonds'!$B$22/12-$B$88*'1 Der Fonds'!$B$23/12</f>
        <v>-35.4986372900187</v>
      </c>
      <c r="EA88" s="26" t="n">
        <f aca="false">($B$88+DZ88-'1 Der Fonds'!$B$6)/DX88</f>
        <v>10.1915635760896</v>
      </c>
      <c r="EB88" s="26" t="n">
        <f aca="false">DZ88+0-'2 Der Rueckgabebestand'!$C$13*EA88</f>
        <v>-40.0848408992591</v>
      </c>
      <c r="EC88" s="26" t="n">
        <f aca="false">DX88+0/EA88-'2 Der Rueckgabebestand'!$C$13</f>
        <v>75.25</v>
      </c>
      <c r="ED88" s="26" t="n">
        <f aca="false">EB88/($B$88+EB88-'1 Der Fonds'!$B$6)</f>
        <v>-0.0522676340708419</v>
      </c>
      <c r="EE88" s="26" t="n">
        <f aca="false">EB88+$B$88*'1 Der Fonds'!$B$19/12+EB88*'1 Der Fonds'!$B$20/12-'1 Der Fonds'!$B$6*'1 Der Fonds'!$B$21/12-($B$88+EB88-'1 Der Fonds'!$B$6)*'1 Der Fonds'!$B$22/12-$B$88*'1 Der Fonds'!$B$23/12</f>
        <v>-38.4083805384542</v>
      </c>
      <c r="EF88" s="26" t="n">
        <f aca="false">($B$88+EE88-'1 Der Fonds'!$B$6)/EC88</f>
        <v>10.2138421190903</v>
      </c>
      <c r="EG88" s="26" t="n">
        <f aca="false">EE88+0-'2 Der Rueckgabebestand'!$C$14*EF88</f>
        <v>-42.4939173860903</v>
      </c>
      <c r="EH88" s="26" t="n">
        <f aca="false">EC88+0/EF88-'2 Der Rueckgabebestand'!$C$14</f>
        <v>74.85</v>
      </c>
      <c r="EI88" s="26" t="n">
        <f aca="false">EG88/($B$88+EG88-'1 Der Fonds'!$B$6)</f>
        <v>-0.0555834915541811</v>
      </c>
      <c r="EJ88" s="26" t="n">
        <f aca="false">EG88+$B$88*'1 Der Fonds'!$B$19/12+EG88*'1 Der Fonds'!$B$20/12-'1 Der Fonds'!$B$6*'1 Der Fonds'!$B$21/12-($B$88+EG88-'1 Der Fonds'!$B$6)*'1 Der Fonds'!$B$22/12-$B$88*'1 Der Fonds'!$B$23/12</f>
        <v>-40.8197657235853</v>
      </c>
      <c r="EK88" s="26" t="n">
        <f aca="false">($B$88+EJ88-'1 Der Fonds'!$B$6)/EH88</f>
        <v>10.2362088747684</v>
      </c>
      <c r="EL88" s="26" t="n">
        <f aca="false">EJ88+0-'2 Der Rueckgabebestand'!$C$15*EK88</f>
        <v>-44.9142492734927</v>
      </c>
      <c r="EM88" s="26" t="n">
        <f aca="false">EH88+0/EK88-'2 Der Rueckgabebestand'!$C$15</f>
        <v>74.45</v>
      </c>
      <c r="EN88" s="26" t="n">
        <f aca="false">EL88/($B$88+EL88-'1 Der Fonds'!$B$6)</f>
        <v>-0.0589359520640233</v>
      </c>
      <c r="EO88" s="26" t="n">
        <f aca="false">EL88+$B$88*'1 Der Fonds'!$B$19/12+EL88*'1 Der Fonds'!$B$20/12-'1 Der Fonds'!$B$6*'1 Der Fonds'!$B$21/12-($B$88+EL88-'1 Der Fonds'!$B$6)*'1 Der Fonds'!$B$22/12-$B$88*'1 Der Fonds'!$B$23/12</f>
        <v>-43.2424170957131</v>
      </c>
      <c r="EP88" s="26" t="n">
        <f aca="false">($B$88+EO88-'1 Der Fonds'!$B$6)/EM88</f>
        <v>10.2586646461288</v>
      </c>
      <c r="EQ88" s="26" t="n">
        <f aca="false">EO88+0-'2 Der Rueckgabebestand'!$C$16*EP88</f>
        <v>-48.3717494187775</v>
      </c>
      <c r="ER88" s="26" t="n">
        <f aca="false">EM88+0/EP88-'2 Der Rueckgabebestand'!$C$16</f>
        <v>73.95</v>
      </c>
      <c r="ES88" s="26" t="n">
        <f aca="false">EQ88/($B$88+EQ88-'1 Der Fonds'!$B$6)</f>
        <v>-0.0637621251010854</v>
      </c>
      <c r="ET88" s="14" t="n">
        <f aca="false">IF(C88=1,$A$88,1000000)</f>
        <v>63</v>
      </c>
      <c r="EU88" s="14" t="n">
        <f aca="false">IF(D88=1,$A$88,1000000)</f>
        <v>63</v>
      </c>
      <c r="EV88" s="14" t="n">
        <f aca="false">IF(E88=1,$A$88,1000000)</f>
        <v>63</v>
      </c>
      <c r="EW88" s="26" t="n">
        <f aca="false">IF(F88=1,$A$88,1000000)</f>
        <v>1000000</v>
      </c>
      <c r="EX88" s="26" t="n">
        <f aca="false">IF(G88=1,$A$88,1000000)</f>
        <v>1000000</v>
      </c>
      <c r="EY88" s="26" t="n">
        <f aca="false">IF(H88=1,$A$88,1000000)</f>
        <v>1000000</v>
      </c>
      <c r="EZ88" s="26" t="n">
        <f aca="false">IF(I88=1,$A$88,1000000)</f>
        <v>1000000</v>
      </c>
      <c r="FA88" s="26" t="n">
        <f aca="false">IF(J88=1,$A$88,1000000)</f>
        <v>1000000</v>
      </c>
      <c r="FB88" s="26" t="n">
        <f aca="false">IF(K88=1,$A$88,1000000)</f>
        <v>1000000</v>
      </c>
      <c r="FC88" s="26" t="n">
        <f aca="false">IF(L88=1,$A$88,1000000)</f>
        <v>1000000</v>
      </c>
      <c r="FD88" s="26" t="n">
        <f aca="false">IF(M88=1,$A$88,1000000)</f>
        <v>1000000</v>
      </c>
      <c r="FE88" s="26" t="n">
        <f aca="false">IF(N88=1,$A$88,1000000)</f>
        <v>1000000</v>
      </c>
      <c r="FF88" s="14" t="n">
        <f aca="false">IF(O88=1,$A$88,1000000)</f>
        <v>63</v>
      </c>
      <c r="FG88" s="14" t="n">
        <f aca="false">IF(P88=1,$A$88,1000000)</f>
        <v>63</v>
      </c>
      <c r="FH88" s="26" t="n">
        <f aca="false">IF(Q88=1,$A$88,1000000)</f>
        <v>1000000</v>
      </c>
      <c r="FI88" s="26" t="n">
        <f aca="false">IF(R88=1,$A$88,1000000)</f>
        <v>1000000</v>
      </c>
      <c r="FJ88" s="26" t="n">
        <f aca="false">IF(S88=1,$A$88,1000000)</f>
        <v>1000000</v>
      </c>
      <c r="FK88" s="26" t="n">
        <f aca="false">IF(T88=1,$A$88,1000000)</f>
        <v>1000000</v>
      </c>
      <c r="FL88" s="26" t="n">
        <f aca="false">IF(U88=1,$A$88,1000000)</f>
        <v>1000000</v>
      </c>
      <c r="FM88" s="26" t="n">
        <f aca="false">IF(V88=1,$A$88,1000000)</f>
        <v>1000000</v>
      </c>
      <c r="FN88" s="26" t="n">
        <f aca="false">IF(W88=1,$A$88,1000000)</f>
        <v>1000000</v>
      </c>
      <c r="FO88" s="26" t="n">
        <f aca="false">IF(X88=1,$A$88,1000000)</f>
        <v>1000000</v>
      </c>
      <c r="FP88" s="26" t="n">
        <f aca="false">IF(Y88=1,$A$88,1000000)</f>
        <v>1000000</v>
      </c>
      <c r="FQ88" s="26" t="n">
        <f aca="false">IF(Z88=1,$A$88,1000000)</f>
        <v>1000000</v>
      </c>
    </row>
    <row r="89" customFormat="false" ht="15" hidden="false" customHeight="false" outlineLevel="0" collapsed="false">
      <c r="A89" s="14" t="n">
        <f aca="false">A88+$B$38</f>
        <v>63.5</v>
      </c>
      <c r="B89" s="14" t="n">
        <f aca="false">'1 Der Fonds'!$B$36-A89</f>
        <v>1056.5</v>
      </c>
      <c r="C89" s="26" t="n">
        <f aca="false">IF(AH89&gt;='1 Der Fonds'!$B$12,1,0)</f>
        <v>1</v>
      </c>
      <c r="D89" s="26" t="n">
        <f aca="false">IF(AND(C89=1,AM89&gt;='1 Der Fonds'!$B$12),1,0)</f>
        <v>1</v>
      </c>
      <c r="E89" s="26" t="n">
        <f aca="false">IF(AND(D89=1,AR89&gt;='1 Der Fonds'!$B$12),1,0)</f>
        <v>1</v>
      </c>
      <c r="F89" s="26" t="n">
        <f aca="false">IF(AND(E89=1,AW89&gt;='1 Der Fonds'!$B$12),1,0)</f>
        <v>0</v>
      </c>
      <c r="G89" s="26" t="n">
        <f aca="false">IF(AND(F89=1,BB89&gt;='1 Der Fonds'!$B$12),1,0)</f>
        <v>0</v>
      </c>
      <c r="H89" s="26" t="n">
        <f aca="false">IF(AND(G89=1,BG89&gt;='1 Der Fonds'!$B$12),1,0)</f>
        <v>0</v>
      </c>
      <c r="I89" s="26" t="n">
        <f aca="false">IF(AND(H89=1,BL89&gt;='1 Der Fonds'!$B$12),1,0)</f>
        <v>0</v>
      </c>
      <c r="J89" s="26" t="n">
        <f aca="false">IF(AND(I89=1,BQ89&gt;='1 Der Fonds'!$B$12),1,0)</f>
        <v>0</v>
      </c>
      <c r="K89" s="26" t="n">
        <f aca="false">IF(AND(J89=1,BV89&gt;='1 Der Fonds'!$B$12),1,0)</f>
        <v>0</v>
      </c>
      <c r="L89" s="26" t="n">
        <f aca="false">IF(AND(K89=1,CA89&gt;='1 Der Fonds'!$B$12),1,0)</f>
        <v>0</v>
      </c>
      <c r="M89" s="26" t="n">
        <f aca="false">IF(AND(L89=1,CF89&gt;='1 Der Fonds'!$B$12),1,0)</f>
        <v>0</v>
      </c>
      <c r="N89" s="26" t="n">
        <f aca="false">IF(AND(M89=1,CK89&gt;='1 Der Fonds'!$B$12),1,0)</f>
        <v>0</v>
      </c>
      <c r="O89" s="26" t="n">
        <f aca="false">IF(CP89&gt;='1 Der Fonds'!$B$12,1,0)</f>
        <v>1</v>
      </c>
      <c r="P89" s="26" t="n">
        <f aca="false">IF(AND(O89=1,CU89&gt;='1 Der Fonds'!$B$12),1,0)</f>
        <v>1</v>
      </c>
      <c r="Q89" s="26" t="n">
        <f aca="false">IF(AND(P89=1,CZ89&gt;='1 Der Fonds'!$B$12),1,0)</f>
        <v>0</v>
      </c>
      <c r="R89" s="26" t="n">
        <f aca="false">IF(AND(Q89=1,DE89&gt;='1 Der Fonds'!$B$12),1,0)</f>
        <v>0</v>
      </c>
      <c r="S89" s="26" t="n">
        <f aca="false">IF(AND(R89=1,DJ89&gt;='1 Der Fonds'!$B$12),1,0)</f>
        <v>0</v>
      </c>
      <c r="T89" s="26" t="n">
        <f aca="false">IF(AND(S89=1,DO89&gt;='1 Der Fonds'!$B$12),1,0)</f>
        <v>0</v>
      </c>
      <c r="U89" s="26" t="n">
        <f aca="false">IF(AND(T89=1,DT89&gt;='1 Der Fonds'!$B$12),1,0)</f>
        <v>0</v>
      </c>
      <c r="V89" s="26" t="n">
        <f aca="false">IF(AND(U89=1,DY89&gt;='1 Der Fonds'!$B$12),1,0)</f>
        <v>0</v>
      </c>
      <c r="W89" s="26" t="n">
        <f aca="false">IF(AND(V89=1,ED89&gt;='1 Der Fonds'!$B$12),1,0)</f>
        <v>0</v>
      </c>
      <c r="X89" s="26" t="n">
        <f aca="false">IF(AND(W89=1,EI89&gt;='1 Der Fonds'!$B$12),1,0)</f>
        <v>0</v>
      </c>
      <c r="Y89" s="26" t="n">
        <f aca="false">IF(AND(X89=1,EN89&gt;='1 Der Fonds'!$B$12),1,0)</f>
        <v>0</v>
      </c>
      <c r="Z89" s="26" t="n">
        <f aca="false">IF(AND(Y89=1,ES89&gt;='1 Der Fonds'!$B$12),1,0)</f>
        <v>0</v>
      </c>
      <c r="AD89" s="26" t="n">
        <f aca="false">$A$89+$B$89*'1 Der Fonds'!$B$19/12+$A$89*'1 Der Fonds'!$B$20/12-'1 Der Fonds'!$B$6*'1 Der Fonds'!$B$21/12-($B$89+$A$89-'1 Der Fonds'!$B$6)*'1 Der Fonds'!$B$22/12-$B$89*'1 Der Fonds'!$B$23/12</f>
        <v>65.2746666666667</v>
      </c>
      <c r="AE89" s="26" t="n">
        <f aca="false">($B$89+AD89-'1 Der Fonds'!$B$6)/'1 Der Fonds'!$B$8</f>
        <v>10.020398467433</v>
      </c>
      <c r="AF89" s="26" t="n">
        <f aca="false">AD89+'1 Der Fonds'!$B$26-'2 Der Rueckgabebestand'!$C$5*AE89</f>
        <v>64.2665072796935</v>
      </c>
      <c r="AG89" s="26" t="n">
        <f aca="false">'1 Der Fonds'!$B$8+'1 Der Fonds'!$B$26/AE89-'2 Der Rueckgabebestand'!$C$5</f>
        <v>86.8993892917283</v>
      </c>
      <c r="AH89" s="26" t="n">
        <f aca="false">AF89/($B$89+AF89-'1 Der Fonds'!$B$6)</f>
        <v>0.0738045236494734</v>
      </c>
      <c r="AI89" s="26" t="n">
        <f aca="false">AF89+$B$89*'1 Der Fonds'!$B$19/12+AF89*'1 Der Fonds'!$B$20/12-'1 Der Fonds'!$B$6*'1 Der Fonds'!$B$21/12-($B$89+AF89-'1 Der Fonds'!$B$6)*'1 Der Fonds'!$B$22/12-$B$89*'1 Der Fonds'!$B$23/12</f>
        <v>66.0419085158365</v>
      </c>
      <c r="AJ89" s="26" t="n">
        <f aca="false">($B$89+AI89-'1 Der Fonds'!$B$6)/AG89</f>
        <v>10.0408290049846</v>
      </c>
      <c r="AK89" s="26" t="n">
        <f aca="false">AI89+'1 Der Fonds'!$B$26-'2 Der Rueckgabebestand'!$C$6*AJ89</f>
        <v>64.0214940133442</v>
      </c>
      <c r="AL89" s="26" t="n">
        <f aca="false">AG89+'1 Der Fonds'!$B$26/AJ89-'2 Der Rueckgabebestand'!$C$6</f>
        <v>86.698169402266</v>
      </c>
      <c r="AM89" s="26" t="n">
        <f aca="false">AK89/($B$89+AK89-'1 Der Fonds'!$B$6)</f>
        <v>0.0735438406215423</v>
      </c>
      <c r="AN89" s="26" t="n">
        <f aca="false">AK89+$B$89*'1 Der Fonds'!$B$19/12+AK89*'1 Der Fonds'!$B$20/12-'1 Der Fonds'!$B$6*'1 Der Fonds'!$B$21/12-($B$89+AK89-'1 Der Fonds'!$B$6)*'1 Der Fonds'!$B$22/12-$B$89*'1 Der Fonds'!$B$23/12</f>
        <v>65.796660445107</v>
      </c>
      <c r="AO89" s="26" t="n">
        <f aca="false">($B$89+AN89-'1 Der Fonds'!$B$6)/AL89</f>
        <v>10.0613042519708</v>
      </c>
      <c r="AP89" s="26" t="n">
        <f aca="false">AN89+'1 Der Fonds'!$B$26-'2 Der Rueckgabebestand'!$C$7*AO89</f>
        <v>46.6617910907712</v>
      </c>
      <c r="AQ89" s="26" t="n">
        <f aca="false">AL89+'1 Der Fonds'!$B$26/AO89-'2 Der Rueckgabebestand'!$C$7</f>
        <v>84.7963414806437</v>
      </c>
      <c r="AR89" s="26" t="n">
        <f aca="false">AP89/($B$89+AP89-'1 Der Fonds'!$B$6)</f>
        <v>0.0546927811090952</v>
      </c>
      <c r="AS89" s="26" t="n">
        <f aca="false">AP89+$B$89*'1 Der Fonds'!$B$19/12+AP89*'1 Der Fonds'!$B$20/12-'1 Der Fonds'!$B$6*'1 Der Fonds'!$B$21/12-($B$89+AP89-'1 Der Fonds'!$B$6)*'1 Der Fonds'!$B$22/12-$B$89*'1 Der Fonds'!$B$23/12</f>
        <v>48.4203211405665</v>
      </c>
      <c r="AT89" s="26" t="n">
        <f aca="false">($B$89+AS89-'1 Der Fonds'!$B$6)/AQ89</f>
        <v>10.0820425293433</v>
      </c>
      <c r="AU89" s="26" t="n">
        <f aca="false">AS89+'1 Der Fonds'!$B$26-'2 Der Rueckgabebestand'!$C$8*AT89</f>
        <v>20.1659892996023</v>
      </c>
      <c r="AV89" s="26" t="n">
        <f aca="false">AQ89+'1 Der Fonds'!$B$26/AT89-'2 Der Rueckgabebestand'!$C$8</f>
        <v>81.9939002333735</v>
      </c>
      <c r="AW89" s="26" t="n">
        <f aca="false">AU89/($B$89+AU89-'1 Der Fonds'!$B$6)</f>
        <v>0.024394361883314</v>
      </c>
      <c r="AX89" s="26" t="n">
        <f aca="false">AU89+$B$89*'1 Der Fonds'!$B$19/12+AU89*'1 Der Fonds'!$B$20/12-'1 Der Fonds'!$B$6*'1 Der Fonds'!$B$21/12-($B$89+AU89-'1 Der Fonds'!$B$6)*'1 Der Fonds'!$B$22/12-$B$89*'1 Der Fonds'!$B$23/12</f>
        <v>21.8991275393477</v>
      </c>
      <c r="AY89" s="26" t="n">
        <f aca="false">($B$89+AX89-'1 Der Fonds'!$B$6)/AV89</f>
        <v>10.1031799338918</v>
      </c>
      <c r="AZ89" s="26" t="n">
        <f aca="false">AX89+'1 Der Fonds'!$B$26-'2 Der Rueckgabebestand'!$C$9*AY89</f>
        <v>-1.36914028877105</v>
      </c>
      <c r="BA89" s="26" t="n">
        <f aca="false">AV89+'1 Der Fonds'!$B$26/AY89-'2 Der Rueckgabebestand'!$C$9</f>
        <v>79.6908364474793</v>
      </c>
      <c r="BB89" s="26" t="n">
        <f aca="false">AZ89/($B$89+AZ89-'1 Der Fonds'!$B$6)</f>
        <v>-0.00170051895571623</v>
      </c>
      <c r="BC89" s="26" t="n">
        <f aca="false">AZ89+$B$89*'1 Der Fonds'!$B$19/12+AZ89*'1 Der Fonds'!$B$20/12-'1 Der Fonds'!$B$6*'1 Der Fonds'!$B$21/12-($B$89+AZ89-'1 Der Fonds'!$B$6)*'1 Der Fonds'!$B$22/12-$B$89*'1 Der Fonds'!$B$23/12</f>
        <v>0.343360118452215</v>
      </c>
      <c r="BD89" s="26" t="n">
        <f aca="false">($B$89+BC89-'1 Der Fonds'!$B$6)/BA89</f>
        <v>10.1246692353418</v>
      </c>
      <c r="BE89" s="26" t="n">
        <f aca="false">BC89+'1 Der Fonds'!$B$26-'2 Der Rueckgabebestand'!$C$10*BD89</f>
        <v>-10.8311768110264</v>
      </c>
      <c r="BF89" s="26" t="n">
        <f aca="false">BA89+'1 Der Fonds'!$B$26/BD89-'2 Der Rueckgabebestand'!$C$10</f>
        <v>78.5871424235331</v>
      </c>
      <c r="BG89" s="26" t="n">
        <f aca="false">BE89/($B$89+BE89-'1 Der Fonds'!$B$6)</f>
        <v>-0.0136126696124852</v>
      </c>
      <c r="BH89" s="26" t="n">
        <f aca="false">BE89+$B$89*'1 Der Fonds'!$B$19/12+BE89*'1 Der Fonds'!$B$20/12-'1 Der Fonds'!$B$6*'1 Der Fonds'!$B$21/12-($B$89+BE89-'1 Der Fonds'!$B$6)*'1 Der Fonds'!$B$22/12-$B$89*'1 Der Fonds'!$B$23/12</f>
        <v>-9.1277441888036</v>
      </c>
      <c r="BI89" s="26" t="n">
        <f aca="false">($B$89+BH89-'1 Der Fonds'!$B$6)/BF89</f>
        <v>10.1463449518737</v>
      </c>
      <c r="BJ89" s="26" t="n">
        <f aca="false">BH89+'1 Der Fonds'!$B$26-'2 Der Rueckgabebestand'!$C$11*BI89</f>
        <v>-12.2155511599278</v>
      </c>
      <c r="BK89" s="26" t="n">
        <f aca="false">BF89+'1 Der Fonds'!$B$26/BI89-'2 Der Rueckgabebestand'!$C$11</f>
        <v>78.2828153987996</v>
      </c>
      <c r="BL89" s="26" t="n">
        <f aca="false">BJ89/($B$89+BJ89-'1 Der Fonds'!$B$6)</f>
        <v>-0.0153793155308111</v>
      </c>
      <c r="BM89" s="26" t="n">
        <f aca="false">BJ89+$B$89*'1 Der Fonds'!$B$19/12+BJ89*'1 Der Fonds'!$B$20/12-'1 Der Fonds'!$B$6*'1 Der Fonds'!$B$21/12-($B$89+BJ89-'1 Der Fonds'!$B$6)*'1 Der Fonds'!$B$22/12-$B$89*'1 Der Fonds'!$B$23/12</f>
        <v>-10.5134452297894</v>
      </c>
      <c r="BN89" s="26" t="n">
        <f aca="false">($B$89+BM89-'1 Der Fonds'!$B$6)/BK89</f>
        <v>10.1680879860437</v>
      </c>
      <c r="BO89" s="26" t="n">
        <f aca="false">BM89+'1 Der Fonds'!$B$26-'2 Der Rueckgabebestand'!$C$12*BN89</f>
        <v>-12.5974892228113</v>
      </c>
      <c r="BP89" s="26" t="n">
        <f aca="false">BK89+'1 Der Fonds'!$B$26/BN89-'2 Der Rueckgabebestand'!$C$12</f>
        <v>78.0778561187577</v>
      </c>
      <c r="BQ89" s="26" t="n">
        <f aca="false">BO89/($B$89+BO89-'1 Der Fonds'!$B$6)</f>
        <v>-0.0158678037313158</v>
      </c>
      <c r="BR89" s="26" t="n">
        <f aca="false">BO89+$B$89*'1 Der Fonds'!$B$19/12+BO89*'1 Der Fonds'!$B$20/12-'1 Der Fonds'!$B$6*'1 Der Fonds'!$B$21/12-($B$89+BO89-'1 Der Fonds'!$B$6)*'1 Der Fonds'!$B$22/12-$B$89*'1 Der Fonds'!$B$23/12</f>
        <v>-10.8957493166498</v>
      </c>
      <c r="BS89" s="26" t="n">
        <f aca="false">($B$89+BR89-'1 Der Fonds'!$B$6)/BP89</f>
        <v>10.1898834091093</v>
      </c>
      <c r="BT89" s="26" t="n">
        <f aca="false">BR89+'1 Der Fonds'!$B$26-'2 Der Rueckgabebestand'!$C$13*BS89</f>
        <v>-12.481196850749</v>
      </c>
      <c r="BU89" s="26" t="n">
        <f aca="false">BP89+'1 Der Fonds'!$B$26/BS89-'2 Der Rueckgabebestand'!$C$13</f>
        <v>77.922265767971</v>
      </c>
      <c r="BV89" s="26" t="n">
        <f aca="false">BT89/($B$89+BT89-'1 Der Fonds'!$B$6)</f>
        <v>-0.0157190192489722</v>
      </c>
      <c r="BW89" s="26" t="n">
        <f aca="false">BT89+$B$89*'1 Der Fonds'!$B$19/12+BT89*'1 Der Fonds'!$B$20/12-'1 Der Fonds'!$B$6*'1 Der Fonds'!$B$21/12-($B$89+BT89-'1 Der Fonds'!$B$6)*'1 Der Fonds'!$B$22/12-$B$89*'1 Der Fonds'!$B$23/12</f>
        <v>-10.7793454977309</v>
      </c>
      <c r="BX89" s="26" t="n">
        <f aca="false">($B$89+BW89-'1 Der Fonds'!$B$6)/BU89</f>
        <v>10.211723782156</v>
      </c>
      <c r="BY89" s="26" t="n">
        <f aca="false">BW89+'1 Der Fonds'!$B$26-'2 Der Rueckgabebestand'!$C$14*BX89</f>
        <v>-11.8640350105933</v>
      </c>
      <c r="BZ89" s="26" t="n">
        <f aca="false">BU89+'1 Der Fonds'!$B$26/BX89-'2 Der Rueckgabebestand'!$C$14</f>
        <v>77.8160457471398</v>
      </c>
      <c r="CA89" s="26" t="n">
        <f aca="false">BY89/($B$89+BY89-'1 Der Fonds'!$B$6)</f>
        <v>-0.0149301510796224</v>
      </c>
      <c r="CB89" s="26" t="n">
        <f aca="false">BY89+$B$89*'1 Der Fonds'!$B$19/12+BY89*'1 Der Fonds'!$B$20/12-'1 Der Fonds'!$B$6*'1 Der Fonds'!$B$21/12-($B$89+BY89-'1 Der Fonds'!$B$6)*'1 Der Fonds'!$B$22/12-$B$89*'1 Der Fonds'!$B$23/12</f>
        <v>-10.1615922108118</v>
      </c>
      <c r="CC89" s="26" t="n">
        <f aca="false">($B$89+CB89-'1 Der Fonds'!$B$6)/BZ89</f>
        <v>10.2336015682017</v>
      </c>
      <c r="CD89" s="26" t="n">
        <f aca="false">CB89+'1 Der Fonds'!$B$26-'2 Der Rueckgabebestand'!$C$15*CC89</f>
        <v>-11.2550328380925</v>
      </c>
      <c r="CE89" s="26" t="n">
        <f aca="false">BZ89+'1 Der Fonds'!$B$26/CC89-'2 Der Rueckgabebestand'!$C$15</f>
        <v>77.7091976721983</v>
      </c>
      <c r="CF89" s="26" t="n">
        <f aca="false">CD89/($B$89+CD89-'1 Der Fonds'!$B$6)</f>
        <v>-0.0141529130052338</v>
      </c>
      <c r="CG89" s="26" t="n">
        <f aca="false">CD89+$B$89*'1 Der Fonds'!$B$19/12+CD89*'1 Der Fonds'!$B$20/12-'1 Der Fonds'!$B$6*'1 Der Fonds'!$B$21/12-($B$89+CD89-'1 Der Fonds'!$B$6)*'1 Der Fonds'!$B$22/12-$B$89*'1 Der Fonds'!$B$23/12</f>
        <v>-9.55200641122902</v>
      </c>
      <c r="CH89" s="26" t="n">
        <f aca="false">($B$89+CG89-'1 Der Fonds'!$B$6)/CE89</f>
        <v>10.255516946019</v>
      </c>
      <c r="CI89" s="26" t="n">
        <f aca="false">CG89+'1 Der Fonds'!$B$26-'2 Der Rueckgabebestand'!$C$16*CH89</f>
        <v>-11.6797648842385</v>
      </c>
      <c r="CJ89" s="26" t="n">
        <f aca="false">CE89+'1 Der Fonds'!$B$26/CH89-'2 Der Rueckgabebestand'!$C$16</f>
        <v>77.5017231505131</v>
      </c>
      <c r="CK89" s="26" t="n">
        <f aca="false">CI89/($B$89+CI89-'1 Der Fonds'!$B$6)</f>
        <v>-0.0146948509464375</v>
      </c>
      <c r="CL89" s="26" t="n">
        <f aca="false">$A$89+$B$89*'1 Der Fonds'!$B$19/12+$A$89*'1 Der Fonds'!$B$20/12-'1 Der Fonds'!$B$6*'1 Der Fonds'!$B$21/12-($B$89+$A$89-'1 Der Fonds'!$B$6)*'1 Der Fonds'!$B$22/12-$B$89*'1 Der Fonds'!$B$23/12</f>
        <v>65.2746666666667</v>
      </c>
      <c r="CM89" s="26" t="n">
        <f aca="false">($B$89+CL89-'1 Der Fonds'!$B$6)/'1 Der Fonds'!$B$8</f>
        <v>10.020398467433</v>
      </c>
      <c r="CN89" s="26" t="n">
        <f aca="false">CL89+0-'2 Der Rueckgabebestand'!$C$5*CM89</f>
        <v>61.2665072796935</v>
      </c>
      <c r="CO89" s="26" t="n">
        <f aca="false">'1 Der Fonds'!$B$8+0/CM89-'2 Der Rueckgabebestand'!$C$5</f>
        <v>86.6</v>
      </c>
      <c r="CP89" s="26" t="n">
        <f aca="false">CN89/($B$89+CN89-'1 Der Fonds'!$B$6)</f>
        <v>0.0706025258704142</v>
      </c>
      <c r="CQ89" s="26" t="n">
        <f aca="false">CN89+$B$89*'1 Der Fonds'!$B$19/12+CN89*'1 Der Fonds'!$B$20/12-'1 Der Fonds'!$B$6*'1 Der Fonds'!$B$21/12-($B$89+CN89-'1 Der Fonds'!$B$6)*'1 Der Fonds'!$B$22/12-$B$89*'1 Der Fonds'!$B$23/12</f>
        <v>63.0390335158365</v>
      </c>
      <c r="CR89" s="26" t="n">
        <f aca="false">($B$89+CQ89-'1 Der Fonds'!$B$6)/CO89</f>
        <v>10.0408664378272</v>
      </c>
      <c r="CS89" s="26" t="n">
        <f aca="false">CQ89+0-'2 Der Rueckgabebestand'!$C$6*CR89</f>
        <v>58.0186002969229</v>
      </c>
      <c r="CT89" s="26" t="n">
        <f aca="false">CO89+0/CR89-'2 Der Rueckgabebestand'!$C$6</f>
        <v>86.1</v>
      </c>
      <c r="CU89" s="26" t="n">
        <f aca="false">CS89/($B$89+CS89-'1 Der Fonds'!$B$6)</f>
        <v>0.0671108756676793</v>
      </c>
      <c r="CV89" s="26" t="n">
        <f aca="false">CS89+$B$89*'1 Der Fonds'!$B$19/12+CS89*'1 Der Fonds'!$B$20/12-'1 Der Fonds'!$B$6*'1 Der Fonds'!$B$21/12-($B$89+CS89-'1 Der Fonds'!$B$6)*'1 Der Fonds'!$B$22/12-$B$89*'1 Der Fonds'!$B$23/12</f>
        <v>59.7880139555408</v>
      </c>
      <c r="CW89" s="26" t="n">
        <f aca="false">($B$89+CV89-'1 Der Fonds'!$B$6)/CT89</f>
        <v>10.061417119112</v>
      </c>
      <c r="CX89" s="26" t="n">
        <f aca="false">CV89+0-'2 Der Rueckgabebestand'!$C$7*CW89</f>
        <v>37.6528962934945</v>
      </c>
      <c r="CY89" s="26" t="n">
        <f aca="false">CT89+0/CW89-'2 Der Rueckgabebestand'!$C$7</f>
        <v>83.9</v>
      </c>
      <c r="CZ89" s="26" t="n">
        <f aca="false">CX89/($B$89+CX89-'1 Der Fonds'!$B$6)</f>
        <v>0.0446043559867185</v>
      </c>
      <c r="DA89" s="26" t="n">
        <f aca="false">CX89+$B$89*'1 Der Fonds'!$B$19/12+CX89*'1 Der Fonds'!$B$20/12-'1 Der Fonds'!$B$6*'1 Der Fonds'!$B$21/12-($B$89+CX89-'1 Der Fonds'!$B$6)*'1 Der Fonds'!$B$22/12-$B$89*'1 Der Fonds'!$B$23/12</f>
        <v>39.4027928191091</v>
      </c>
      <c r="DB89" s="26" t="n">
        <f aca="false">($B$89+DA89-'1 Der Fonds'!$B$6)/CY89</f>
        <v>10.0822740502874</v>
      </c>
      <c r="DC89" s="26" t="n">
        <f aca="false">DA89+0-'2 Der Rueckgabebestand'!$C$8*DB89</f>
        <v>8.14774326321827</v>
      </c>
      <c r="DD89" s="26" t="n">
        <f aca="false">CY89+0/DB89-'2 Der Rueckgabebestand'!$C$8</f>
        <v>80.8</v>
      </c>
      <c r="DE89" s="26" t="n">
        <f aca="false">DC89/($B$89+DC89-'1 Der Fonds'!$B$6)</f>
        <v>0.0100015538379583</v>
      </c>
      <c r="DF89" s="26" t="n">
        <f aca="false">DC89+$B$89*'1 Der Fonds'!$B$19/12+DC89*'1 Der Fonds'!$B$20/12-'1 Der Fonds'!$B$6*'1 Der Fonds'!$B$21/12-($B$89+DC89-'1 Der Fonds'!$B$6)*'1 Der Fonds'!$B$22/12-$B$89*'1 Der Fonds'!$B$23/12</f>
        <v>9.86936401717886</v>
      </c>
      <c r="DG89" s="26" t="n">
        <f aca="false">($B$89+DF89-'1 Der Fonds'!$B$6)/DD89</f>
        <v>10.1035812378364</v>
      </c>
      <c r="DH89" s="26" t="n">
        <f aca="false">DF89+0-'2 Der Rueckgabebestand'!$C$9*DG89</f>
        <v>-16.3999472011957</v>
      </c>
      <c r="DI89" s="26" t="n">
        <f aca="false">DD89+0/DG89-'2 Der Rueckgabebestand'!$C$9</f>
        <v>78.2</v>
      </c>
      <c r="DJ89" s="26" t="n">
        <f aca="false">DH89/($B$89+DH89-'1 Der Fonds'!$B$6)</f>
        <v>-0.0207567980069125</v>
      </c>
      <c r="DK89" s="26" t="n">
        <f aca="false">DH89+$B$89*'1 Der Fonds'!$B$19/12+DH89*'1 Der Fonds'!$B$20/12-'1 Der Fonds'!$B$6*'1 Der Fonds'!$B$21/12-($B$89+DH89-'1 Der Fonds'!$B$6)*'1 Der Fonds'!$B$22/12-$B$89*'1 Der Fonds'!$B$23/12</f>
        <v>-14.7018513172635</v>
      </c>
      <c r="DL89" s="26" t="n">
        <f aca="false">($B$89+DK89-'1 Der Fonds'!$B$6)/DI89</f>
        <v>10.1252960189608</v>
      </c>
      <c r="DM89" s="26" t="n">
        <f aca="false">DK89+0-'2 Der Rueckgabebestand'!$C$10*DL89</f>
        <v>-28.8772657438087</v>
      </c>
      <c r="DN89" s="26" t="n">
        <f aca="false">DI89+0/DL89-'2 Der Rueckgabebestand'!$C$10</f>
        <v>76.8</v>
      </c>
      <c r="DO89" s="26" t="n">
        <f aca="false">DM89/($B$89+DM89-'1 Der Fonds'!$B$6)</f>
        <v>-0.0371353157150559</v>
      </c>
      <c r="DP89" s="26" t="n">
        <f aca="false">DM89+$B$89*'1 Der Fonds'!$B$19/12+DM89*'1 Der Fonds'!$B$20/12-'1 Der Fonds'!$B$6*'1 Der Fonds'!$B$21/12-($B$89+DM89-'1 Der Fonds'!$B$6)*'1 Der Fonds'!$B$22/12-$B$89*'1 Der Fonds'!$B$23/12</f>
        <v>-27.1911272901465</v>
      </c>
      <c r="DQ89" s="26" t="n">
        <f aca="false">($B$89+DP89-'1 Der Fonds'!$B$6)/DN89</f>
        <v>10.1472509467429</v>
      </c>
      <c r="DR89" s="26" t="n">
        <f aca="false">DP89+0-'2 Der Rueckgabebestand'!$C$11*DQ89</f>
        <v>-33.2794778581922</v>
      </c>
      <c r="DS89" s="26" t="n">
        <f aca="false">DN89+0/DQ89-'2 Der Rueckgabebestand'!$C$11</f>
        <v>76.2</v>
      </c>
      <c r="DT89" s="26" t="n">
        <f aca="false">DR89/($B$89+DR89-'1 Der Fonds'!$B$6)</f>
        <v>-0.0430400861141252</v>
      </c>
      <c r="DU89" s="26" t="n">
        <f aca="false">DR89+$B$89*'1 Der Fonds'!$B$19/12+DR89*'1 Der Fonds'!$B$20/12-'1 Der Fonds'!$B$6*'1 Der Fonds'!$B$21/12-($B$89+DR89-'1 Der Fonds'!$B$6)*'1 Der Fonds'!$B$22/12-$B$89*'1 Der Fonds'!$B$23/12</f>
        <v>-31.5975581911397</v>
      </c>
      <c r="DV89" s="26" t="n">
        <f aca="false">($B$89+DU89-'1 Der Fonds'!$B$6)/DS89</f>
        <v>10.1693233833184</v>
      </c>
      <c r="DW89" s="26" t="n">
        <f aca="false">DU89+0-'2 Der Rueckgabebestand'!$C$12*DV89</f>
        <v>-36.6822198827989</v>
      </c>
      <c r="DX89" s="26" t="n">
        <f aca="false">DS89+0/DV89-'2 Der Rueckgabebestand'!$C$12</f>
        <v>75.7</v>
      </c>
      <c r="DY89" s="26" t="n">
        <f aca="false">DW89/($B$89+DW89-'1 Der Fonds'!$B$6)</f>
        <v>-0.0476505230591247</v>
      </c>
      <c r="DZ89" s="26" t="n">
        <f aca="false">DW89+$B$89*'1 Der Fonds'!$B$19/12+DW89*'1 Der Fonds'!$B$20/12-'1 Der Fonds'!$B$6*'1 Der Fonds'!$B$21/12-($B$89+DW89-'1 Der Fonds'!$B$6)*'1 Der Fonds'!$B$22/12-$B$89*'1 Der Fonds'!$B$23/12</f>
        <v>-35.0035611768532</v>
      </c>
      <c r="EA89" s="26" t="n">
        <f aca="false">($B$89+DZ89-'1 Der Fonds'!$B$6)/DX89</f>
        <v>10.1914985313494</v>
      </c>
      <c r="EB89" s="26" t="n">
        <f aca="false">DZ89+0-'2 Der Rueckgabebestand'!$C$13*EA89</f>
        <v>-39.5897355159604</v>
      </c>
      <c r="EC89" s="26" t="n">
        <f aca="false">DX89+0/EA89-'2 Der Rueckgabebestand'!$C$13</f>
        <v>75.25</v>
      </c>
      <c r="ED89" s="26" t="n">
        <f aca="false">EB89/($B$89+EB89-'1 Der Fonds'!$B$6)</f>
        <v>-0.0516223831514311</v>
      </c>
      <c r="EE89" s="26" t="n">
        <f aca="false">EB89+$B$89*'1 Der Fonds'!$B$19/12+EB89*'1 Der Fonds'!$B$20/12-'1 Der Fonds'!$B$6*'1 Der Fonds'!$B$21/12-($B$89+EB89-'1 Der Fonds'!$B$6)*'1 Der Fonds'!$B$22/12-$B$89*'1 Der Fonds'!$B$23/12</f>
        <v>-37.9138631791632</v>
      </c>
      <c r="EF89" s="26" t="n">
        <f aca="false">($B$89+EE89-'1 Der Fonds'!$B$6)/EC89</f>
        <v>10.2137692600776</v>
      </c>
      <c r="EG89" s="26" t="n">
        <f aca="false">EE89+0-'2 Der Rueckgabebestand'!$C$14*EF89</f>
        <v>-41.9993708831942</v>
      </c>
      <c r="EH89" s="26" t="n">
        <f aca="false">EC89+0/EF89-'2 Der Rueckgabebestand'!$C$14</f>
        <v>74.85</v>
      </c>
      <c r="EI89" s="26" t="n">
        <f aca="false">EG89/($B$89+EG89-'1 Der Fonds'!$B$6)</f>
        <v>-0.054936999766389</v>
      </c>
      <c r="EJ89" s="26" t="n">
        <f aca="false">EG89+$B$89*'1 Der Fonds'!$B$19/12+EG89*'1 Der Fonds'!$B$20/12-'1 Der Fonds'!$B$6*'1 Der Fonds'!$B$21/12-($B$89+EG89-'1 Der Fonds'!$B$6)*'1 Der Fonds'!$B$22/12-$B$89*'1 Der Fonds'!$B$23/12</f>
        <v>-40.3258077802906</v>
      </c>
      <c r="EK89" s="26" t="n">
        <f aca="false">($B$89+EJ89-'1 Der Fonds'!$B$6)/EH89</f>
        <v>10.2361281525679</v>
      </c>
      <c r="EL89" s="26" t="n">
        <f aca="false">EJ89+0-'2 Der Rueckgabebestand'!$C$15*EK89</f>
        <v>-44.4202590413178</v>
      </c>
      <c r="EM89" s="26" t="n">
        <f aca="false">EH89+0/EK89-'2 Der Rueckgabebestand'!$C$15</f>
        <v>74.45</v>
      </c>
      <c r="EN89" s="26" t="n">
        <f aca="false">EL89/($B$89+EL89-'1 Der Fonds'!$B$6)</f>
        <v>-0.0582882035224266</v>
      </c>
      <c r="EO89" s="26" t="n">
        <f aca="false">EL89+$B$89*'1 Der Fonds'!$B$19/12+EL89*'1 Der Fonds'!$B$20/12-'1 Der Fonds'!$B$6*'1 Der Fonds'!$B$21/12-($B$89+EL89-'1 Der Fonds'!$B$6)*'1 Der Fonds'!$B$22/12-$B$89*'1 Der Fonds'!$B$23/12</f>
        <v>-42.7490159562324</v>
      </c>
      <c r="EP89" s="26" t="n">
        <f aca="false">($B$89+EO89-'1 Der Fonds'!$B$6)/EM89</f>
        <v>10.2585760113333</v>
      </c>
      <c r="EQ89" s="26" t="n">
        <f aca="false">EO89+0-'2 Der Rueckgabebestand'!$C$16*EP89</f>
        <v>-47.8783039618991</v>
      </c>
      <c r="ER89" s="26" t="n">
        <f aca="false">EM89+0/EP89-'2 Der Rueckgabebestand'!$C$16</f>
        <v>73.95</v>
      </c>
      <c r="ES89" s="26" t="n">
        <f aca="false">EQ89/($B$89+EQ89-'1 Der Fonds'!$B$6)</f>
        <v>-0.0631122260435515</v>
      </c>
      <c r="ET89" s="14" t="n">
        <f aca="false">IF(C89=1,$A$89,1000000)</f>
        <v>63.5</v>
      </c>
      <c r="EU89" s="14" t="n">
        <f aca="false">IF(D89=1,$A$89,1000000)</f>
        <v>63.5</v>
      </c>
      <c r="EV89" s="14" t="n">
        <f aca="false">IF(E89=1,$A$89,1000000)</f>
        <v>63.5</v>
      </c>
      <c r="EW89" s="26" t="n">
        <f aca="false">IF(F89=1,$A$89,1000000)</f>
        <v>1000000</v>
      </c>
      <c r="EX89" s="26" t="n">
        <f aca="false">IF(G89=1,$A$89,1000000)</f>
        <v>1000000</v>
      </c>
      <c r="EY89" s="26" t="n">
        <f aca="false">IF(H89=1,$A$89,1000000)</f>
        <v>1000000</v>
      </c>
      <c r="EZ89" s="26" t="n">
        <f aca="false">IF(I89=1,$A$89,1000000)</f>
        <v>1000000</v>
      </c>
      <c r="FA89" s="26" t="n">
        <f aca="false">IF(J89=1,$A$89,1000000)</f>
        <v>1000000</v>
      </c>
      <c r="FB89" s="26" t="n">
        <f aca="false">IF(K89=1,$A$89,1000000)</f>
        <v>1000000</v>
      </c>
      <c r="FC89" s="26" t="n">
        <f aca="false">IF(L89=1,$A$89,1000000)</f>
        <v>1000000</v>
      </c>
      <c r="FD89" s="26" t="n">
        <f aca="false">IF(M89=1,$A$89,1000000)</f>
        <v>1000000</v>
      </c>
      <c r="FE89" s="26" t="n">
        <f aca="false">IF(N89=1,$A$89,1000000)</f>
        <v>1000000</v>
      </c>
      <c r="FF89" s="14" t="n">
        <f aca="false">IF(O89=1,$A$89,1000000)</f>
        <v>63.5</v>
      </c>
      <c r="FG89" s="14" t="n">
        <f aca="false">IF(P89=1,$A$89,1000000)</f>
        <v>63.5</v>
      </c>
      <c r="FH89" s="26" t="n">
        <f aca="false">IF(Q89=1,$A$89,1000000)</f>
        <v>1000000</v>
      </c>
      <c r="FI89" s="26" t="n">
        <f aca="false">IF(R89=1,$A$89,1000000)</f>
        <v>1000000</v>
      </c>
      <c r="FJ89" s="26" t="n">
        <f aca="false">IF(S89=1,$A$89,1000000)</f>
        <v>1000000</v>
      </c>
      <c r="FK89" s="26" t="n">
        <f aca="false">IF(T89=1,$A$89,1000000)</f>
        <v>1000000</v>
      </c>
      <c r="FL89" s="26" t="n">
        <f aca="false">IF(U89=1,$A$89,1000000)</f>
        <v>1000000</v>
      </c>
      <c r="FM89" s="26" t="n">
        <f aca="false">IF(V89=1,$A$89,1000000)</f>
        <v>1000000</v>
      </c>
      <c r="FN89" s="26" t="n">
        <f aca="false">IF(W89=1,$A$89,1000000)</f>
        <v>1000000</v>
      </c>
      <c r="FO89" s="26" t="n">
        <f aca="false">IF(X89=1,$A$89,1000000)</f>
        <v>1000000</v>
      </c>
      <c r="FP89" s="26" t="n">
        <f aca="false">IF(Y89=1,$A$89,1000000)</f>
        <v>1000000</v>
      </c>
      <c r="FQ89" s="26" t="n">
        <f aca="false">IF(Z89=1,$A$89,1000000)</f>
        <v>1000000</v>
      </c>
    </row>
    <row r="90" customFormat="false" ht="15" hidden="false" customHeight="false" outlineLevel="0" collapsed="false">
      <c r="A90" s="14" t="n">
        <f aca="false">A89+$B$38</f>
        <v>64</v>
      </c>
      <c r="B90" s="14" t="n">
        <f aca="false">'1 Der Fonds'!$B$36-A90</f>
        <v>1056</v>
      </c>
      <c r="C90" s="26" t="n">
        <f aca="false">IF(AH90&gt;='1 Der Fonds'!$B$12,1,0)</f>
        <v>1</v>
      </c>
      <c r="D90" s="26" t="n">
        <f aca="false">IF(AND(C90=1,AM90&gt;='1 Der Fonds'!$B$12),1,0)</f>
        <v>1</v>
      </c>
      <c r="E90" s="26" t="n">
        <f aca="false">IF(AND(D90=1,AR90&gt;='1 Der Fonds'!$B$12),1,0)</f>
        <v>1</v>
      </c>
      <c r="F90" s="26" t="n">
        <f aca="false">IF(AND(E90=1,AW90&gt;='1 Der Fonds'!$B$12),1,0)</f>
        <v>0</v>
      </c>
      <c r="G90" s="26" t="n">
        <f aca="false">IF(AND(F90=1,BB90&gt;='1 Der Fonds'!$B$12),1,0)</f>
        <v>0</v>
      </c>
      <c r="H90" s="26" t="n">
        <f aca="false">IF(AND(G90=1,BG90&gt;='1 Der Fonds'!$B$12),1,0)</f>
        <v>0</v>
      </c>
      <c r="I90" s="26" t="n">
        <f aca="false">IF(AND(H90=1,BL90&gt;='1 Der Fonds'!$B$12),1,0)</f>
        <v>0</v>
      </c>
      <c r="J90" s="26" t="n">
        <f aca="false">IF(AND(I90=1,BQ90&gt;='1 Der Fonds'!$B$12),1,0)</f>
        <v>0</v>
      </c>
      <c r="K90" s="26" t="n">
        <f aca="false">IF(AND(J90=1,BV90&gt;='1 Der Fonds'!$B$12),1,0)</f>
        <v>0</v>
      </c>
      <c r="L90" s="26" t="n">
        <f aca="false">IF(AND(K90=1,CA90&gt;='1 Der Fonds'!$B$12),1,0)</f>
        <v>0</v>
      </c>
      <c r="M90" s="26" t="n">
        <f aca="false">IF(AND(L90=1,CF90&gt;='1 Der Fonds'!$B$12),1,0)</f>
        <v>0</v>
      </c>
      <c r="N90" s="26" t="n">
        <f aca="false">IF(AND(M90=1,CK90&gt;='1 Der Fonds'!$B$12),1,0)</f>
        <v>0</v>
      </c>
      <c r="O90" s="26" t="n">
        <f aca="false">IF(CP90&gt;='1 Der Fonds'!$B$12,1,0)</f>
        <v>1</v>
      </c>
      <c r="P90" s="26" t="n">
        <f aca="false">IF(AND(O90=1,CU90&gt;='1 Der Fonds'!$B$12),1,0)</f>
        <v>1</v>
      </c>
      <c r="Q90" s="26" t="n">
        <f aca="false">IF(AND(P90=1,CZ90&gt;='1 Der Fonds'!$B$12),1,0)</f>
        <v>0</v>
      </c>
      <c r="R90" s="26" t="n">
        <f aca="false">IF(AND(Q90=1,DE90&gt;='1 Der Fonds'!$B$12),1,0)</f>
        <v>0</v>
      </c>
      <c r="S90" s="26" t="n">
        <f aca="false">IF(AND(R90=1,DJ90&gt;='1 Der Fonds'!$B$12),1,0)</f>
        <v>0</v>
      </c>
      <c r="T90" s="26" t="n">
        <f aca="false">IF(AND(S90=1,DO90&gt;='1 Der Fonds'!$B$12),1,0)</f>
        <v>0</v>
      </c>
      <c r="U90" s="26" t="n">
        <f aca="false">IF(AND(T90=1,DT90&gt;='1 Der Fonds'!$B$12),1,0)</f>
        <v>0</v>
      </c>
      <c r="V90" s="26" t="n">
        <f aca="false">IF(AND(U90=1,DY90&gt;='1 Der Fonds'!$B$12),1,0)</f>
        <v>0</v>
      </c>
      <c r="W90" s="26" t="n">
        <f aca="false">IF(AND(V90=1,ED90&gt;='1 Der Fonds'!$B$12),1,0)</f>
        <v>0</v>
      </c>
      <c r="X90" s="26" t="n">
        <f aca="false">IF(AND(W90=1,EI90&gt;='1 Der Fonds'!$B$12),1,0)</f>
        <v>0</v>
      </c>
      <c r="Y90" s="26" t="n">
        <f aca="false">IF(AND(X90=1,EN90&gt;='1 Der Fonds'!$B$12),1,0)</f>
        <v>0</v>
      </c>
      <c r="Z90" s="26" t="n">
        <f aca="false">IF(AND(Y90=1,ES90&gt;='1 Der Fonds'!$B$12),1,0)</f>
        <v>0</v>
      </c>
      <c r="AD90" s="26" t="n">
        <f aca="false">$A$90+$B$90*'1 Der Fonds'!$B$19/12+$A$90*'1 Der Fonds'!$B$20/12-'1 Der Fonds'!$B$6*'1 Der Fonds'!$B$21/12-($B$90+$A$90-'1 Der Fonds'!$B$6)*'1 Der Fonds'!$B$22/12-$B$90*'1 Der Fonds'!$B$23/12</f>
        <v>65.7740833333334</v>
      </c>
      <c r="AE90" s="26" t="n">
        <f aca="false">($B$90+AD90-'1 Der Fonds'!$B$6)/'1 Der Fonds'!$B$8</f>
        <v>10.0203917624521</v>
      </c>
      <c r="AF90" s="26" t="n">
        <f aca="false">AD90+'1 Der Fonds'!$B$26-'2 Der Rueckgabebestand'!$C$5*AE90</f>
        <v>64.7659266283525</v>
      </c>
      <c r="AG90" s="26" t="n">
        <f aca="false">'1 Der Fonds'!$B$8+'1 Der Fonds'!$B$26/AE90-'2 Der Rueckgabebestand'!$C$5</f>
        <v>86.8993894920597</v>
      </c>
      <c r="AH90" s="26" t="n">
        <f aca="false">AF90/($B$90+AF90-'1 Der Fonds'!$B$6)</f>
        <v>0.0743781131619714</v>
      </c>
      <c r="AI90" s="26" t="n">
        <f aca="false">AF90+$B$90*'1 Der Fonds'!$B$19/12+AF90*'1 Der Fonds'!$B$20/12-'1 Der Fonds'!$B$6*'1 Der Fonds'!$B$21/12-($B$90+AF90-'1 Der Fonds'!$B$6)*'1 Der Fonds'!$B$22/12-$B$90*'1 Der Fonds'!$B$23/12</f>
        <v>66.5407439747047</v>
      </c>
      <c r="AJ90" s="26" t="n">
        <f aca="false">($B$90+AI90-'1 Der Fonds'!$B$6)/AG90</f>
        <v>10.0408155808095</v>
      </c>
      <c r="AK90" s="26" t="n">
        <f aca="false">AI90+'1 Der Fonds'!$B$26-'2 Der Rueckgabebestand'!$C$6*AJ90</f>
        <v>64.5203361843</v>
      </c>
      <c r="AL90" s="26" t="n">
        <f aca="false">AG90+'1 Der Fonds'!$B$26/AJ90-'2 Der Rueckgabebestand'!$C$6</f>
        <v>86.6981700020547</v>
      </c>
      <c r="AM90" s="26" t="n">
        <f aca="false">AK90/($B$90+AK90-'1 Der Fonds'!$B$6)</f>
        <v>0.0741169775161234</v>
      </c>
      <c r="AN90" s="26" t="n">
        <f aca="false">AK90+$B$90*'1 Der Fonds'!$B$19/12+AK90*'1 Der Fonds'!$B$20/12-'1 Der Fonds'!$B$6*'1 Der Fonds'!$B$21/12-($B$90+AK90-'1 Der Fonds'!$B$6)*'1 Der Fonds'!$B$22/12-$B$90*'1 Der Fonds'!$B$23/12</f>
        <v>66.2949181731432</v>
      </c>
      <c r="AO90" s="26" t="n">
        <f aca="false">($B$90+AN90-'1 Der Fonds'!$B$6)/AL90</f>
        <v>10.0612840865323</v>
      </c>
      <c r="AP90" s="26" t="n">
        <f aca="false">AN90+'1 Der Fonds'!$B$26-'2 Der Rueckgabebestand'!$C$7*AO90</f>
        <v>47.1600931827722</v>
      </c>
      <c r="AQ90" s="26" t="n">
        <f aca="false">AL90+'1 Der Fonds'!$B$26/AO90-'2 Der Rueckgabebestand'!$C$7</f>
        <v>84.796342678047</v>
      </c>
      <c r="AR90" s="26" t="n">
        <f aca="false">AP90/($B$90+AP90-'1 Der Fonds'!$B$6)</f>
        <v>0.0552769562941444</v>
      </c>
      <c r="AS90" s="26" t="n">
        <f aca="false">AP90+$B$90*'1 Der Fonds'!$B$19/12+AP90*'1 Der Fonds'!$B$20/12-'1 Der Fonds'!$B$6*'1 Der Fonds'!$B$21/12-($B$90+AP90-'1 Der Fonds'!$B$6)*'1 Der Fonds'!$B$22/12-$B$90*'1 Der Fonds'!$B$23/12</f>
        <v>48.9180382720724</v>
      </c>
      <c r="AT90" s="26" t="n">
        <f aca="false">($B$90+AS90-'1 Der Fonds'!$B$6)/AQ90</f>
        <v>10.0820154651953</v>
      </c>
      <c r="AU90" s="26" t="n">
        <f aca="false">AS90+'1 Der Fonds'!$B$26-'2 Der Rueckgabebestand'!$C$8*AT90</f>
        <v>20.6637903299669</v>
      </c>
      <c r="AV90" s="26" t="n">
        <f aca="false">AQ90+'1 Der Fonds'!$B$26/AT90-'2 Der Rueckgabebestand'!$C$8</f>
        <v>81.9939022295431</v>
      </c>
      <c r="AW90" s="26" t="n">
        <f aca="false">AU90/($B$90+AU90-'1 Der Fonds'!$B$6)</f>
        <v>0.0249966075346288</v>
      </c>
      <c r="AX90" s="26" t="n">
        <f aca="false">AU90+$B$90*'1 Der Fonds'!$B$19/12+AU90*'1 Der Fonds'!$B$20/12-'1 Der Fonds'!$B$6*'1 Der Fonds'!$B$21/12-($B$90+AU90-'1 Der Fonds'!$B$6)*'1 Der Fonds'!$B$22/12-$B$90*'1 Der Fonds'!$B$23/12</f>
        <v>22.3963431290331</v>
      </c>
      <c r="AY90" s="26" t="n">
        <f aca="false">($B$90+AX90-'1 Der Fonds'!$B$6)/AV90</f>
        <v>10.1031457291778</v>
      </c>
      <c r="AZ90" s="26" t="n">
        <f aca="false">AX90+'1 Der Fonds'!$B$26-'2 Der Rueckgabebestand'!$C$9*AY90</f>
        <v>-0.871835766829278</v>
      </c>
      <c r="BA90" s="26" t="n">
        <f aca="false">AV90+'1 Der Fonds'!$B$26/AY90-'2 Der Rueckgabebestand'!$C$9</f>
        <v>79.6908394489416</v>
      </c>
      <c r="BB90" s="26" t="n">
        <f aca="false">AZ90/($B$90+AZ90-'1 Der Fonds'!$B$6)</f>
        <v>-0.00108285339596789</v>
      </c>
      <c r="BC90" s="26" t="n">
        <f aca="false">AZ90+$B$90*'1 Der Fonds'!$B$19/12+AZ90*'1 Der Fonds'!$B$20/12-'1 Der Fonds'!$B$6*'1 Der Fonds'!$B$21/12-($B$90+AZ90-'1 Der Fonds'!$B$6)*'1 Der Fonds'!$B$22/12-$B$90*'1 Der Fonds'!$B$23/12</f>
        <v>0.840078723894177</v>
      </c>
      <c r="BD90" s="26" t="n">
        <f aca="false">($B$90+BC90-'1 Der Fonds'!$B$6)/BA90</f>
        <v>10.1246276774489</v>
      </c>
      <c r="BE90" s="26" t="n">
        <f aca="false">BC90+'1 Der Fonds'!$B$26-'2 Der Rueckgabebestand'!$C$10*BD90</f>
        <v>-10.3344000245343</v>
      </c>
      <c r="BF90" s="26" t="n">
        <f aca="false">BA90+'1 Der Fonds'!$B$26/BD90-'2 Der Rueckgabebestand'!$C$10</f>
        <v>78.5871466412231</v>
      </c>
      <c r="BG90" s="26" t="n">
        <f aca="false">BE90/($B$90+BE90-'1 Der Fonds'!$B$6)</f>
        <v>-0.0129883710252812</v>
      </c>
      <c r="BH90" s="26" t="n">
        <f aca="false">BE90+$B$90*'1 Der Fonds'!$B$19/12+BE90*'1 Der Fonds'!$B$20/12-'1 Der Fonds'!$B$6*'1 Der Fonds'!$B$21/12-($B$90+BE90-'1 Der Fonds'!$B$6)*'1 Der Fonds'!$B$22/12-$B$90*'1 Der Fonds'!$B$23/12</f>
        <v>-8.63155382455785</v>
      </c>
      <c r="BI90" s="26" t="n">
        <f aca="false">($B$90+BH90-'1 Der Fonds'!$B$6)/BF90</f>
        <v>10.1462959307544</v>
      </c>
      <c r="BJ90" s="26" t="n">
        <f aca="false">BH90+'1 Der Fonds'!$B$26-'2 Der Rueckgabebestand'!$C$11*BI90</f>
        <v>-11.7193313830105</v>
      </c>
      <c r="BK90" s="26" t="n">
        <f aca="false">BF90+'1 Der Fonds'!$B$26/BI90-'2 Der Rueckgabebestand'!$C$11</f>
        <v>78.2828210450128</v>
      </c>
      <c r="BL90" s="26" t="n">
        <f aca="false">BJ90/($B$90+BJ90-'1 Der Fonds'!$B$6)</f>
        <v>-0.0147546476277917</v>
      </c>
      <c r="BM90" s="26" t="n">
        <f aca="false">BJ90+$B$90*'1 Der Fonds'!$B$19/12+BJ90*'1 Der Fonds'!$B$20/12-'1 Der Fonds'!$B$6*'1 Der Fonds'!$B$21/12-($B$90+BJ90-'1 Der Fonds'!$B$6)*'1 Der Fonds'!$B$22/12-$B$90*'1 Der Fonds'!$B$23/12</f>
        <v>-10.0178124089192</v>
      </c>
      <c r="BN90" s="26" t="n">
        <f aca="false">($B$90+BM90-'1 Der Fonds'!$B$6)/BK90</f>
        <v>10.1680314654653</v>
      </c>
      <c r="BO90" s="26" t="n">
        <f aca="false">BM90+'1 Der Fonds'!$B$26-'2 Der Rueckgabebestand'!$C$12*BN90</f>
        <v>-12.1018281416519</v>
      </c>
      <c r="BP90" s="26" t="n">
        <f aca="false">BK90+'1 Der Fonds'!$B$26/BN90-'2 Der Rueckgabebestand'!$C$12</f>
        <v>78.0778634050005</v>
      </c>
      <c r="BQ90" s="26" t="n">
        <f aca="false">BO90/($B$90+BO90-'1 Der Fonds'!$B$6)</f>
        <v>-0.0152435520960126</v>
      </c>
      <c r="BR90" s="26" t="n">
        <f aca="false">BO90+$B$90*'1 Der Fonds'!$B$19/12+BO90*'1 Der Fonds'!$B$20/12-'1 Der Fonds'!$B$6*'1 Der Fonds'!$B$21/12-($B$90+BO90-'1 Der Fonds'!$B$6)*'1 Der Fonds'!$B$22/12-$B$90*'1 Der Fonds'!$B$23/12</f>
        <v>-10.4006757269543</v>
      </c>
      <c r="BS90" s="26" t="n">
        <f aca="false">($B$90+BR90-'1 Der Fonds'!$B$6)/BP90</f>
        <v>10.1898193620664</v>
      </c>
      <c r="BT90" s="26" t="n">
        <f aca="false">BR90+'1 Der Fonds'!$B$26-'2 Der Rueckgabebestand'!$C$13*BS90</f>
        <v>-11.9860944398842</v>
      </c>
      <c r="BU90" s="26" t="n">
        <f aca="false">BP90+'1 Der Fonds'!$B$26/BS90-'2 Der Rueckgabebestand'!$C$13</f>
        <v>77.9222749046948</v>
      </c>
      <c r="BV90" s="26" t="n">
        <f aca="false">BT90/($B$90+BT90-'1 Der Fonds'!$B$6)</f>
        <v>-0.0150955724527631</v>
      </c>
      <c r="BW90" s="26" t="n">
        <f aca="false">BT90+$B$90*'1 Der Fonds'!$B$19/12+BT90*'1 Der Fonds'!$B$20/12-'1 Der Fonds'!$B$6*'1 Der Fonds'!$B$21/12-($B$90+BT90-'1 Der Fonds'!$B$6)*'1 Der Fonds'!$B$22/12-$B$90*'1 Der Fonds'!$B$23/12</f>
        <v>-10.2848311137224</v>
      </c>
      <c r="BX90" s="26" t="n">
        <f aca="false">($B$90+BW90-'1 Der Fonds'!$B$6)/BU90</f>
        <v>10.2116521862266</v>
      </c>
      <c r="BY90" s="26" t="n">
        <f aca="false">BW90+'1 Der Fonds'!$B$26-'2 Der Rueckgabebestand'!$C$14*BX90</f>
        <v>-11.369491988213</v>
      </c>
      <c r="BZ90" s="26" t="n">
        <f aca="false">BU90+'1 Der Fonds'!$B$26/BX90-'2 Der Rueckgabebestand'!$C$14</f>
        <v>77.8160569436137</v>
      </c>
      <c r="CA90" s="26" t="n">
        <f aca="false">BY90/($B$90+BY90-'1 Der Fonds'!$B$6)</f>
        <v>-0.0143078976626007</v>
      </c>
      <c r="CB90" s="26" t="n">
        <f aca="false">BY90+$B$90*'1 Der Fonds'!$B$19/12+BY90*'1 Der Fonds'!$B$20/12-'1 Der Fonds'!$B$6*'1 Der Fonds'!$B$21/12-($B$90+BY90-'1 Der Fonds'!$B$6)*'1 Der Fonds'!$B$22/12-$B$90*'1 Der Fonds'!$B$23/12</f>
        <v>-9.66763775136839</v>
      </c>
      <c r="CC90" s="26" t="n">
        <f aca="false">($B$90+CB90-'1 Der Fonds'!$B$6)/BZ90</f>
        <v>10.2335224056092</v>
      </c>
      <c r="CD90" s="26" t="n">
        <f aca="false">CB90+'1 Der Fonds'!$B$26-'2 Der Rueckgabebestand'!$C$15*CC90</f>
        <v>-10.7610467136121</v>
      </c>
      <c r="CE90" s="26" t="n">
        <f aca="false">BZ90+'1 Der Fonds'!$B$26/CC90-'2 Der Rueckgabebestand'!$C$15</f>
        <v>77.7092111363827</v>
      </c>
      <c r="CF90" s="26" t="n">
        <f aca="false">CD90/($B$90+CD90-'1 Der Fonds'!$B$6)</f>
        <v>-0.0135318405482292</v>
      </c>
      <c r="CG90" s="26" t="n">
        <f aca="false">CD90+$B$90*'1 Der Fonds'!$B$19/12+CD90*'1 Der Fonds'!$B$20/12-'1 Der Fonds'!$B$6*'1 Der Fonds'!$B$21/12-($B$90+CD90-'1 Der Fonds'!$B$6)*'1 Der Fonds'!$B$22/12-$B$90*'1 Der Fonds'!$B$23/12</f>
        <v>-9.05860938337928</v>
      </c>
      <c r="CH90" s="26" t="n">
        <f aca="false">($B$90+CG90-'1 Der Fonds'!$B$6)/CE90</f>
        <v>10.2554301988468</v>
      </c>
      <c r="CI90" s="26" t="n">
        <f aca="false">CG90+'1 Der Fonds'!$B$26-'2 Der Rueckgabebestand'!$C$16*CH90</f>
        <v>-11.1863244828027</v>
      </c>
      <c r="CJ90" s="26" t="n">
        <f aca="false">CE90+'1 Der Fonds'!$B$26/CH90-'2 Der Rueckgabebestand'!$C$16</f>
        <v>77.5017390890704</v>
      </c>
      <c r="CK90" s="26" t="n">
        <f aca="false">CI90/($B$90+CI90-'1 Der Fonds'!$B$6)</f>
        <v>-0.0140741469697581</v>
      </c>
      <c r="CL90" s="26" t="n">
        <f aca="false">$A$90+$B$90*'1 Der Fonds'!$B$19/12+$A$90*'1 Der Fonds'!$B$20/12-'1 Der Fonds'!$B$6*'1 Der Fonds'!$B$21/12-($B$90+$A$90-'1 Der Fonds'!$B$6)*'1 Der Fonds'!$B$22/12-$B$90*'1 Der Fonds'!$B$23/12</f>
        <v>65.7740833333334</v>
      </c>
      <c r="CM90" s="26" t="n">
        <f aca="false">($B$90+CL90-'1 Der Fonds'!$B$6)/'1 Der Fonds'!$B$8</f>
        <v>10.0203917624521</v>
      </c>
      <c r="CN90" s="26" t="n">
        <f aca="false">CL90+0-'2 Der Rueckgabebestand'!$C$5*CM90</f>
        <v>61.7659266283525</v>
      </c>
      <c r="CO90" s="26" t="n">
        <f aca="false">'1 Der Fonds'!$B$8+0/CM90-'2 Der Rueckgabebestand'!$C$5</f>
        <v>86.6</v>
      </c>
      <c r="CP90" s="26" t="n">
        <f aca="false">CN90/($B$90+CN90-'1 Der Fonds'!$B$6)</f>
        <v>0.0711780962273317</v>
      </c>
      <c r="CQ90" s="26" t="n">
        <f aca="false">CN90+$B$90*'1 Der Fonds'!$B$19/12+CN90*'1 Der Fonds'!$B$20/12-'1 Der Fonds'!$B$6*'1 Der Fonds'!$B$21/12-($B$90+CN90-'1 Der Fonds'!$B$6)*'1 Der Fonds'!$B$22/12-$B$90*'1 Der Fonds'!$B$23/12</f>
        <v>63.5378689747047</v>
      </c>
      <c r="CR90" s="26" t="n">
        <f aca="false">($B$90+CQ90-'1 Der Fonds'!$B$6)/CO90</f>
        <v>10.04085299047</v>
      </c>
      <c r="CS90" s="26" t="n">
        <f aca="false">CQ90+0-'2 Der Rueckgabebestand'!$C$6*CR90</f>
        <v>58.5174424794697</v>
      </c>
      <c r="CT90" s="26" t="n">
        <f aca="false">CO90+0/CR90-'2 Der Rueckgabebestand'!$C$6</f>
        <v>86.1</v>
      </c>
      <c r="CU90" s="26" t="n">
        <f aca="false">CS90/($B$90+CS90-'1 Der Fonds'!$B$6)</f>
        <v>0.0676879836127301</v>
      </c>
      <c r="CV90" s="26" t="n">
        <f aca="false">CS90+$B$90*'1 Der Fonds'!$B$19/12+CS90*'1 Der Fonds'!$B$20/12-'1 Der Fonds'!$B$6*'1 Der Fonds'!$B$21/12-($B$90+CS90-'1 Der Fonds'!$B$6)*'1 Der Fonds'!$B$22/12-$B$90*'1 Der Fonds'!$B$23/12</f>
        <v>60.2862716951792</v>
      </c>
      <c r="CW90" s="26" t="n">
        <f aca="false">($B$90+CV90-'1 Der Fonds'!$B$6)/CT90</f>
        <v>10.0613968838</v>
      </c>
      <c r="CX90" s="26" t="n">
        <f aca="false">CV90+0-'2 Der Rueckgabebestand'!$C$7*CW90</f>
        <v>38.1511985508192</v>
      </c>
      <c r="CY90" s="26" t="n">
        <f aca="false">CT90+0/CW90-'2 Der Rueckgabebestand'!$C$7</f>
        <v>83.9</v>
      </c>
      <c r="CZ90" s="26" t="n">
        <f aca="false">CX90/($B$90+CX90-'1 Der Fonds'!$B$6)</f>
        <v>0.0451947454630338</v>
      </c>
      <c r="DA90" s="26" t="n">
        <f aca="false">CX90+$B$90*'1 Der Fonds'!$B$19/12+CX90*'1 Der Fonds'!$B$20/12-'1 Der Fonds'!$B$6*'1 Der Fonds'!$B$21/12-($B$90+CX90-'1 Der Fonds'!$B$6)*'1 Der Fonds'!$B$22/12-$B$90*'1 Der Fonds'!$B$23/12</f>
        <v>39.9005101160971</v>
      </c>
      <c r="DB90" s="26" t="n">
        <f aca="false">($B$90+DA90-'1 Der Fonds'!$B$6)/CY90</f>
        <v>10.0822468428617</v>
      </c>
      <c r="DC90" s="26" t="n">
        <f aca="false">DA90+0-'2 Der Rueckgabebestand'!$C$8*DB90</f>
        <v>8.64554490322577</v>
      </c>
      <c r="DD90" s="26" t="n">
        <f aca="false">CY90+0/DB90-'2 Der Rueckgabebestand'!$C$8</f>
        <v>80.8</v>
      </c>
      <c r="DE90" s="26" t="n">
        <f aca="false">DC90/($B$90+DC90-'1 Der Fonds'!$B$6)</f>
        <v>0.0106126461469237</v>
      </c>
      <c r="DF90" s="26" t="n">
        <f aca="false">DC90+$B$90*'1 Der Fonds'!$B$19/12+DC90*'1 Der Fonds'!$B$20/12-'1 Der Fonds'!$B$6*'1 Der Fonds'!$B$21/12-($B$90+DC90-'1 Der Fonds'!$B$6)*'1 Der Fonds'!$B$22/12-$B$90*'1 Der Fonds'!$B$23/12</f>
        <v>10.3665802170914</v>
      </c>
      <c r="DG90" s="26" t="n">
        <f aca="false">($B$90+DF90-'1 Der Fonds'!$B$6)/DD90</f>
        <v>10.103546784865</v>
      </c>
      <c r="DH90" s="26" t="n">
        <f aca="false">DF90+0-'2 Der Rueckgabebestand'!$C$9*DG90</f>
        <v>-15.9026414235576</v>
      </c>
      <c r="DI90" s="26" t="n">
        <f aca="false">DD90+0/DG90-'2 Der Rueckgabebestand'!$C$9</f>
        <v>78.2</v>
      </c>
      <c r="DJ90" s="26" t="n">
        <f aca="false">DH90/($B$90+DH90-'1 Der Fonds'!$B$6)</f>
        <v>-0.0201274453723149</v>
      </c>
      <c r="DK90" s="26" t="n">
        <f aca="false">DH90+$B$90*'1 Der Fonds'!$B$19/12+DH90*'1 Der Fonds'!$B$20/12-'1 Der Fonds'!$B$6*'1 Der Fonds'!$B$21/12-($B$90+DH90-'1 Der Fonds'!$B$6)*'1 Der Fonds'!$B$22/12-$B$90*'1 Der Fonds'!$B$23/12</f>
        <v>-14.2051314549219</v>
      </c>
      <c r="DL90" s="26" t="n">
        <f aca="false">($B$90+DK90-'1 Der Fonds'!$B$6)/DI90</f>
        <v>10.1252540734665</v>
      </c>
      <c r="DM90" s="26" t="n">
        <f aca="false">DK90+0-'2 Der Rueckgabebestand'!$C$10*DL90</f>
        <v>-28.3804871577749</v>
      </c>
      <c r="DN90" s="26" t="n">
        <f aca="false">DI90+0/DL90-'2 Der Rueckgabebestand'!$C$10</f>
        <v>76.8</v>
      </c>
      <c r="DO90" s="26" t="n">
        <f aca="false">DM90/($B$90+DM90-'1 Der Fonds'!$B$6)</f>
        <v>-0.0364966242347023</v>
      </c>
      <c r="DP90" s="26" t="n">
        <f aca="false">DM90+$B$90*'1 Der Fonds'!$B$19/12+DM90*'1 Der Fonds'!$B$20/12-'1 Der Fonds'!$B$6*'1 Der Fonds'!$B$21/12-($B$90+DM90-'1 Der Fonds'!$B$6)*'1 Der Fonds'!$B$22/12-$B$90*'1 Der Fonds'!$B$23/12</f>
        <v>-26.6949351246345</v>
      </c>
      <c r="DQ90" s="26" t="n">
        <f aca="false">($B$90+DP90-'1 Der Fonds'!$B$6)/DN90</f>
        <v>10.1472013655647</v>
      </c>
      <c r="DR90" s="26" t="n">
        <f aca="false">DP90+0-'2 Der Rueckgabebestand'!$C$11*DQ90</f>
        <v>-32.7832559439732</v>
      </c>
      <c r="DS90" s="26" t="n">
        <f aca="false">DN90+0/DQ90-'2 Der Rueckgabebestand'!$C$11</f>
        <v>76.2</v>
      </c>
      <c r="DT90" s="26" t="n">
        <f aca="false">DR90/($B$90+DR90-'1 Der Fonds'!$B$6)</f>
        <v>-0.0423985333944059</v>
      </c>
      <c r="DU90" s="26" t="n">
        <f aca="false">DR90+$B$90*'1 Der Fonds'!$B$19/12+DR90*'1 Der Fonds'!$B$20/12-'1 Der Fonds'!$B$6*'1 Der Fonds'!$B$21/12-($B$90+DR90-'1 Der Fonds'!$B$6)*'1 Der Fonds'!$B$22/12-$B$90*'1 Der Fonds'!$B$23/12</f>
        <v>-31.1019232309196</v>
      </c>
      <c r="DV90" s="26" t="n">
        <f aca="false">($B$90+DU90-'1 Der Fonds'!$B$6)/DS90</f>
        <v>10.1692660993318</v>
      </c>
      <c r="DW90" s="26" t="n">
        <f aca="false">DU90+0-'2 Der Rueckgabebestand'!$C$12*DV90</f>
        <v>-36.1865562805854</v>
      </c>
      <c r="DX90" s="26" t="n">
        <f aca="false">DS90+0/DV90-'2 Der Rueckgabebestand'!$C$12</f>
        <v>75.7</v>
      </c>
      <c r="DY90" s="26" t="n">
        <f aca="false">DW90/($B$90+DW90-'1 Der Fonds'!$B$6)</f>
        <v>-0.0470069165144054</v>
      </c>
      <c r="DZ90" s="26" t="n">
        <f aca="false">DW90+$B$90*'1 Der Fonds'!$B$19/12+DW90*'1 Der Fonds'!$B$20/12-'1 Der Fonds'!$B$6*'1 Der Fonds'!$B$21/12-($B$90+DW90-'1 Der Fonds'!$B$6)*'1 Der Fonds'!$B$22/12-$B$90*'1 Der Fonds'!$B$23/12</f>
        <v>-34.5084850636877</v>
      </c>
      <c r="EA90" s="26" t="n">
        <f aca="false">($B$90+DZ90-'1 Der Fonds'!$B$6)/DX90</f>
        <v>10.1914334866091</v>
      </c>
      <c r="EB90" s="26" t="n">
        <f aca="false">DZ90+0-'2 Der Rueckgabebestand'!$C$13*EA90</f>
        <v>-39.0946301326618</v>
      </c>
      <c r="EC90" s="26" t="n">
        <f aca="false">DX90+0/EA90-'2 Der Rueckgabebestand'!$C$13</f>
        <v>75.25</v>
      </c>
      <c r="ED90" s="26" t="n">
        <f aca="false">EB90/($B$90+EB90-'1 Der Fonds'!$B$6)</f>
        <v>-0.0509771239956561</v>
      </c>
      <c r="EE90" s="26" t="n">
        <f aca="false">EB90+$B$90*'1 Der Fonds'!$B$19/12+EB90*'1 Der Fonds'!$B$20/12-'1 Der Fonds'!$B$6*'1 Der Fonds'!$B$21/12-($B$90+EB90-'1 Der Fonds'!$B$6)*'1 Der Fonds'!$B$22/12-$B$90*'1 Der Fonds'!$B$23/12</f>
        <v>-37.4193458198723</v>
      </c>
      <c r="EF90" s="26" t="n">
        <f aca="false">($B$90+EE90-'1 Der Fonds'!$B$6)/EC90</f>
        <v>10.2136964010648</v>
      </c>
      <c r="EG90" s="26" t="n">
        <f aca="false">EE90+0-'2 Der Rueckgabebestand'!$C$14*EF90</f>
        <v>-41.5048243802982</v>
      </c>
      <c r="EH90" s="26" t="n">
        <f aca="false">EC90+0/EF90-'2 Der Rueckgabebestand'!$C$14</f>
        <v>74.85</v>
      </c>
      <c r="EI90" s="26" t="n">
        <f aca="false">EG90/($B$90+EG90-'1 Der Fonds'!$B$6)</f>
        <v>-0.0542904987551482</v>
      </c>
      <c r="EJ90" s="26" t="n">
        <f aca="false">EG90+$B$90*'1 Der Fonds'!$B$19/12+EG90*'1 Der Fonds'!$B$20/12-'1 Der Fonds'!$B$6*'1 Der Fonds'!$B$21/12-($B$90+EG90-'1 Der Fonds'!$B$6)*'1 Der Fonds'!$B$22/12-$B$90*'1 Der Fonds'!$B$23/12</f>
        <v>-39.831849836996</v>
      </c>
      <c r="EK90" s="26" t="n">
        <f aca="false">($B$90+EJ90-'1 Der Fonds'!$B$6)/EH90</f>
        <v>10.2360474303675</v>
      </c>
      <c r="EL90" s="26" t="n">
        <f aca="false">EJ90+0-'2 Der Rueckgabebestand'!$C$15*EK90</f>
        <v>-43.926268809143</v>
      </c>
      <c r="EM90" s="26" t="n">
        <f aca="false">EH90+0/EK90-'2 Der Rueckgabebestand'!$C$15</f>
        <v>74.45</v>
      </c>
      <c r="EN90" s="26" t="n">
        <f aca="false">EL90/($B$90+EL90-'1 Der Fonds'!$B$6)</f>
        <v>-0.0576404447644474</v>
      </c>
      <c r="EO90" s="26" t="n">
        <f aca="false">EL90+$B$90*'1 Der Fonds'!$B$19/12+EL90*'1 Der Fonds'!$B$20/12-'1 Der Fonds'!$B$6*'1 Der Fonds'!$B$21/12-($B$90+EL90-'1 Der Fonds'!$B$6)*'1 Der Fonds'!$B$22/12-$B$90*'1 Der Fonds'!$B$23/12</f>
        <v>-42.2556148167517</v>
      </c>
      <c r="EP90" s="26" t="n">
        <f aca="false">($B$90+EO90-'1 Der Fonds'!$B$6)/EM90</f>
        <v>10.2584873765379</v>
      </c>
      <c r="EQ90" s="26" t="n">
        <f aca="false">EO90+0-'2 Der Rueckgabebestand'!$C$16*EP90</f>
        <v>-47.3848585050207</v>
      </c>
      <c r="ER90" s="26" t="n">
        <f aca="false">EM90+0/EP90-'2 Der Rueckgabebestand'!$C$16</f>
        <v>73.95</v>
      </c>
      <c r="ES90" s="26" t="n">
        <f aca="false">EQ90/($B$90+EQ90-'1 Der Fonds'!$B$6)</f>
        <v>-0.0624623157555764</v>
      </c>
      <c r="ET90" s="14" t="n">
        <f aca="false">IF(C90=1,$A$90,1000000)</f>
        <v>64</v>
      </c>
      <c r="EU90" s="14" t="n">
        <f aca="false">IF(D90=1,$A$90,1000000)</f>
        <v>64</v>
      </c>
      <c r="EV90" s="14" t="n">
        <f aca="false">IF(E90=1,$A$90,1000000)</f>
        <v>64</v>
      </c>
      <c r="EW90" s="26" t="n">
        <f aca="false">IF(F90=1,$A$90,1000000)</f>
        <v>1000000</v>
      </c>
      <c r="EX90" s="26" t="n">
        <f aca="false">IF(G90=1,$A$90,1000000)</f>
        <v>1000000</v>
      </c>
      <c r="EY90" s="26" t="n">
        <f aca="false">IF(H90=1,$A$90,1000000)</f>
        <v>1000000</v>
      </c>
      <c r="EZ90" s="26" t="n">
        <f aca="false">IF(I90=1,$A$90,1000000)</f>
        <v>1000000</v>
      </c>
      <c r="FA90" s="26" t="n">
        <f aca="false">IF(J90=1,$A$90,1000000)</f>
        <v>1000000</v>
      </c>
      <c r="FB90" s="26" t="n">
        <f aca="false">IF(K90=1,$A$90,1000000)</f>
        <v>1000000</v>
      </c>
      <c r="FC90" s="26" t="n">
        <f aca="false">IF(L90=1,$A$90,1000000)</f>
        <v>1000000</v>
      </c>
      <c r="FD90" s="26" t="n">
        <f aca="false">IF(M90=1,$A$90,1000000)</f>
        <v>1000000</v>
      </c>
      <c r="FE90" s="26" t="n">
        <f aca="false">IF(N90=1,$A$90,1000000)</f>
        <v>1000000</v>
      </c>
      <c r="FF90" s="14" t="n">
        <f aca="false">IF(O90=1,$A$90,1000000)</f>
        <v>64</v>
      </c>
      <c r="FG90" s="14" t="n">
        <f aca="false">IF(P90=1,$A$90,1000000)</f>
        <v>64</v>
      </c>
      <c r="FH90" s="26" t="n">
        <f aca="false">IF(Q90=1,$A$90,1000000)</f>
        <v>1000000</v>
      </c>
      <c r="FI90" s="26" t="n">
        <f aca="false">IF(R90=1,$A$90,1000000)</f>
        <v>1000000</v>
      </c>
      <c r="FJ90" s="26" t="n">
        <f aca="false">IF(S90=1,$A$90,1000000)</f>
        <v>1000000</v>
      </c>
      <c r="FK90" s="26" t="n">
        <f aca="false">IF(T90=1,$A$90,1000000)</f>
        <v>1000000</v>
      </c>
      <c r="FL90" s="26" t="n">
        <f aca="false">IF(U90=1,$A$90,1000000)</f>
        <v>1000000</v>
      </c>
      <c r="FM90" s="26" t="n">
        <f aca="false">IF(V90=1,$A$90,1000000)</f>
        <v>1000000</v>
      </c>
      <c r="FN90" s="26" t="n">
        <f aca="false">IF(W90=1,$A$90,1000000)</f>
        <v>1000000</v>
      </c>
      <c r="FO90" s="26" t="n">
        <f aca="false">IF(X90=1,$A$90,1000000)</f>
        <v>1000000</v>
      </c>
      <c r="FP90" s="26" t="n">
        <f aca="false">IF(Y90=1,$A$90,1000000)</f>
        <v>1000000</v>
      </c>
      <c r="FQ90" s="26" t="n">
        <f aca="false">IF(Z90=1,$A$90,1000000)</f>
        <v>1000000</v>
      </c>
    </row>
    <row r="91" customFormat="false" ht="15" hidden="false" customHeight="false" outlineLevel="0" collapsed="false">
      <c r="A91" s="14" t="n">
        <f aca="false">A90+$B$38</f>
        <v>64.5</v>
      </c>
      <c r="B91" s="14" t="n">
        <f aca="false">'1 Der Fonds'!$B$36-A91</f>
        <v>1055.5</v>
      </c>
      <c r="C91" s="26" t="n">
        <f aca="false">IF(AH91&gt;='1 Der Fonds'!$B$12,1,0)</f>
        <v>1</v>
      </c>
      <c r="D91" s="26" t="n">
        <f aca="false">IF(AND(C91=1,AM91&gt;='1 Der Fonds'!$B$12),1,0)</f>
        <v>1</v>
      </c>
      <c r="E91" s="26" t="n">
        <f aca="false">IF(AND(D91=1,AR91&gt;='1 Der Fonds'!$B$12),1,0)</f>
        <v>1</v>
      </c>
      <c r="F91" s="26" t="n">
        <f aca="false">IF(AND(E91=1,AW91&gt;='1 Der Fonds'!$B$12),1,0)</f>
        <v>0</v>
      </c>
      <c r="G91" s="26" t="n">
        <f aca="false">IF(AND(F91=1,BB91&gt;='1 Der Fonds'!$B$12),1,0)</f>
        <v>0</v>
      </c>
      <c r="H91" s="26" t="n">
        <f aca="false">IF(AND(G91=1,BG91&gt;='1 Der Fonds'!$B$12),1,0)</f>
        <v>0</v>
      </c>
      <c r="I91" s="26" t="n">
        <f aca="false">IF(AND(H91=1,BL91&gt;='1 Der Fonds'!$B$12),1,0)</f>
        <v>0</v>
      </c>
      <c r="J91" s="26" t="n">
        <f aca="false">IF(AND(I91=1,BQ91&gt;='1 Der Fonds'!$B$12),1,0)</f>
        <v>0</v>
      </c>
      <c r="K91" s="26" t="n">
        <f aca="false">IF(AND(J91=1,BV91&gt;='1 Der Fonds'!$B$12),1,0)</f>
        <v>0</v>
      </c>
      <c r="L91" s="26" t="n">
        <f aca="false">IF(AND(K91=1,CA91&gt;='1 Der Fonds'!$B$12),1,0)</f>
        <v>0</v>
      </c>
      <c r="M91" s="26" t="n">
        <f aca="false">IF(AND(L91=1,CF91&gt;='1 Der Fonds'!$B$12),1,0)</f>
        <v>0</v>
      </c>
      <c r="N91" s="26" t="n">
        <f aca="false">IF(AND(M91=1,CK91&gt;='1 Der Fonds'!$B$12),1,0)</f>
        <v>0</v>
      </c>
      <c r="O91" s="26" t="n">
        <f aca="false">IF(CP91&gt;='1 Der Fonds'!$B$12,1,0)</f>
        <v>1</v>
      </c>
      <c r="P91" s="26" t="n">
        <f aca="false">IF(AND(O91=1,CU91&gt;='1 Der Fonds'!$B$12),1,0)</f>
        <v>1</v>
      </c>
      <c r="Q91" s="26" t="n">
        <f aca="false">IF(AND(P91=1,CZ91&gt;='1 Der Fonds'!$B$12),1,0)</f>
        <v>0</v>
      </c>
      <c r="R91" s="26" t="n">
        <f aca="false">IF(AND(Q91=1,DE91&gt;='1 Der Fonds'!$B$12),1,0)</f>
        <v>0</v>
      </c>
      <c r="S91" s="26" t="n">
        <f aca="false">IF(AND(R91=1,DJ91&gt;='1 Der Fonds'!$B$12),1,0)</f>
        <v>0</v>
      </c>
      <c r="T91" s="26" t="n">
        <f aca="false">IF(AND(S91=1,DO91&gt;='1 Der Fonds'!$B$12),1,0)</f>
        <v>0</v>
      </c>
      <c r="U91" s="26" t="n">
        <f aca="false">IF(AND(T91=1,DT91&gt;='1 Der Fonds'!$B$12),1,0)</f>
        <v>0</v>
      </c>
      <c r="V91" s="26" t="n">
        <f aca="false">IF(AND(U91=1,DY91&gt;='1 Der Fonds'!$B$12),1,0)</f>
        <v>0</v>
      </c>
      <c r="W91" s="26" t="n">
        <f aca="false">IF(AND(V91=1,ED91&gt;='1 Der Fonds'!$B$12),1,0)</f>
        <v>0</v>
      </c>
      <c r="X91" s="26" t="n">
        <f aca="false">IF(AND(W91=1,EI91&gt;='1 Der Fonds'!$B$12),1,0)</f>
        <v>0</v>
      </c>
      <c r="Y91" s="26" t="n">
        <f aca="false">IF(AND(X91=1,EN91&gt;='1 Der Fonds'!$B$12),1,0)</f>
        <v>0</v>
      </c>
      <c r="Z91" s="26" t="n">
        <f aca="false">IF(AND(Y91=1,ES91&gt;='1 Der Fonds'!$B$12),1,0)</f>
        <v>0</v>
      </c>
      <c r="AD91" s="26" t="n">
        <f aca="false">$A$91+$B$91*'1 Der Fonds'!$B$19/12+$A$91*'1 Der Fonds'!$B$20/12-'1 Der Fonds'!$B$6*'1 Der Fonds'!$B$21/12-($B$91+$A$91-'1 Der Fonds'!$B$6)*'1 Der Fonds'!$B$22/12-$B$91*'1 Der Fonds'!$B$23/12</f>
        <v>66.2735</v>
      </c>
      <c r="AE91" s="26" t="n">
        <f aca="false">($B$91+AD91-'1 Der Fonds'!$B$6)/'1 Der Fonds'!$B$8</f>
        <v>10.0203850574713</v>
      </c>
      <c r="AF91" s="26" t="n">
        <f aca="false">AD91+'1 Der Fonds'!$B$26-'2 Der Rueckgabebestand'!$C$5*AE91</f>
        <v>65.2653459770115</v>
      </c>
      <c r="AG91" s="26" t="n">
        <f aca="false">'1 Der Fonds'!$B$8+'1 Der Fonds'!$B$26/AE91-'2 Der Rueckgabebestand'!$C$5</f>
        <v>86.8993896923914</v>
      </c>
      <c r="AH91" s="26" t="n">
        <f aca="false">AF91/($B$91+AF91-'1 Der Fonds'!$B$6)</f>
        <v>0.0749517034394413</v>
      </c>
      <c r="AI91" s="26" t="n">
        <f aca="false">AF91+$B$91*'1 Der Fonds'!$B$19/12+AF91*'1 Der Fonds'!$B$20/12-'1 Der Fonds'!$B$6*'1 Der Fonds'!$B$21/12-($B$91+AF91-'1 Der Fonds'!$B$6)*'1 Der Fonds'!$B$22/12-$B$91*'1 Der Fonds'!$B$23/12</f>
        <v>67.0395794335728</v>
      </c>
      <c r="AJ91" s="26" t="n">
        <f aca="false">($B$91+AI91-'1 Der Fonds'!$B$6)/AG91</f>
        <v>10.0408021566344</v>
      </c>
      <c r="AK91" s="26" t="n">
        <f aca="false">AI91+'1 Der Fonds'!$B$26-'2 Der Rueckgabebestand'!$C$6*AJ91</f>
        <v>65.0191783552556</v>
      </c>
      <c r="AL91" s="26" t="n">
        <f aca="false">AG91+'1 Der Fonds'!$B$26/AJ91-'2 Der Rueckgabebestand'!$C$6</f>
        <v>86.6981706018447</v>
      </c>
      <c r="AM91" s="26" t="n">
        <f aca="false">AK91/($B$91+AK91-'1 Der Fonds'!$B$6)</f>
        <v>0.0746901159352994</v>
      </c>
      <c r="AN91" s="26" t="n">
        <f aca="false">AK91+$B$91*'1 Der Fonds'!$B$19/12+AK91*'1 Der Fonds'!$B$20/12-'1 Der Fonds'!$B$6*'1 Der Fonds'!$B$21/12-($B$91+AK91-'1 Der Fonds'!$B$6)*'1 Der Fonds'!$B$22/12-$B$91*'1 Der Fonds'!$B$23/12</f>
        <v>66.7931759011794</v>
      </c>
      <c r="AO91" s="26" t="n">
        <f aca="false">($B$91+AN91-'1 Der Fonds'!$B$6)/AL91</f>
        <v>10.0612639210938</v>
      </c>
      <c r="AP91" s="26" t="n">
        <f aca="false">AN91+'1 Der Fonds'!$B$26-'2 Der Rueckgabebestand'!$C$7*AO91</f>
        <v>47.658395274773</v>
      </c>
      <c r="AQ91" s="26" t="n">
        <f aca="false">AL91+'1 Der Fonds'!$B$26/AO91-'2 Der Rueckgabebestand'!$C$7</f>
        <v>84.7963438754541</v>
      </c>
      <c r="AR91" s="26" t="n">
        <f aca="false">AP91/($B$91+AP91-'1 Der Fonds'!$B$6)</f>
        <v>0.0558611338043785</v>
      </c>
      <c r="AS91" s="26" t="n">
        <f aca="false">AP91+$B$91*'1 Der Fonds'!$B$19/12+AP91*'1 Der Fonds'!$B$20/12-'1 Der Fonds'!$B$6*'1 Der Fonds'!$B$21/12-($B$91+AP91-'1 Der Fonds'!$B$6)*'1 Der Fonds'!$B$22/12-$B$91*'1 Der Fonds'!$B$23/12</f>
        <v>49.415755403578</v>
      </c>
      <c r="AT91" s="26" t="n">
        <f aca="false">($B$91+AS91-'1 Der Fonds'!$B$6)/AQ91</f>
        <v>10.0819884010477</v>
      </c>
      <c r="AU91" s="26" t="n">
        <f aca="false">AS91+'1 Der Fonds'!$B$26-'2 Der Rueckgabebestand'!$C$8*AT91</f>
        <v>21.1615913603302</v>
      </c>
      <c r="AV91" s="26" t="n">
        <f aca="false">AQ91+'1 Der Fonds'!$B$26/AT91-'2 Der Rueckgabebestand'!$C$8</f>
        <v>81.9939042257207</v>
      </c>
      <c r="AW91" s="26" t="n">
        <f aca="false">AU91/($B$91+AU91-'1 Der Fonds'!$B$6)</f>
        <v>0.0255988563899615</v>
      </c>
      <c r="AX91" s="26" t="n">
        <f aca="false">AU91+$B$91*'1 Der Fonds'!$B$19/12+AU91*'1 Der Fonds'!$B$20/12-'1 Der Fonds'!$B$6*'1 Der Fonds'!$B$21/12-($B$91+AU91-'1 Der Fonds'!$B$6)*'1 Der Fonds'!$B$22/12-$B$91*'1 Der Fonds'!$B$23/12</f>
        <v>22.8935587187172</v>
      </c>
      <c r="AY91" s="26" t="n">
        <f aca="false">($B$91+AX91-'1 Der Fonds'!$B$6)/AV91</f>
        <v>10.1031115244645</v>
      </c>
      <c r="AZ91" s="26" t="n">
        <f aca="false">AX91+'1 Der Fonds'!$B$26-'2 Der Rueckgabebestand'!$C$9*AY91</f>
        <v>-0.374531244890544</v>
      </c>
      <c r="BA91" s="26" t="n">
        <f aca="false">AV91+'1 Der Fonds'!$B$26/AY91-'2 Der Rueckgabebestand'!$C$9</f>
        <v>79.6908424504187</v>
      </c>
      <c r="BB91" s="26" t="n">
        <f aca="false">AZ91/($B$91+AZ91-'1 Der Fonds'!$B$6)</f>
        <v>-0.00046518370046056</v>
      </c>
      <c r="BC91" s="26" t="n">
        <f aca="false">AZ91+$B$91*'1 Der Fonds'!$B$19/12+AZ91*'1 Der Fonds'!$B$20/12-'1 Der Fonds'!$B$6*'1 Der Fonds'!$B$21/12-($B$91+AZ91-'1 Der Fonds'!$B$6)*'1 Der Fonds'!$B$22/12-$B$91*'1 Der Fonds'!$B$23/12</f>
        <v>1.3367973293331</v>
      </c>
      <c r="BD91" s="26" t="n">
        <f aca="false">($B$91+BC91-'1 Der Fonds'!$B$6)/BA91</f>
        <v>10.1245861195573</v>
      </c>
      <c r="BE91" s="26" t="n">
        <f aca="false">BC91+'1 Der Fonds'!$B$26-'2 Der Rueckgabebestand'!$C$10*BD91</f>
        <v>-9.83762323804705</v>
      </c>
      <c r="BF91" s="26" t="n">
        <f aca="false">BA91+'1 Der Fonds'!$B$26/BD91-'2 Der Rueckgabebestand'!$C$10</f>
        <v>78.5871508589377</v>
      </c>
      <c r="BG91" s="26" t="n">
        <f aca="false">BE91/($B$91+BE91-'1 Der Fonds'!$B$6)</f>
        <v>-0.0123640673800394</v>
      </c>
      <c r="BH91" s="26" t="n">
        <f aca="false">BE91+$B$91*'1 Der Fonds'!$B$19/12+BE91*'1 Der Fonds'!$B$20/12-'1 Der Fonds'!$B$6*'1 Der Fonds'!$B$21/12-($B$91+BE91-'1 Der Fonds'!$B$6)*'1 Der Fonds'!$B$22/12-$B$91*'1 Der Fonds'!$B$23/12</f>
        <v>-8.13536346031685</v>
      </c>
      <c r="BI91" s="26" t="n">
        <f aca="false">($B$91+BH91-'1 Der Fonds'!$B$6)/BF91</f>
        <v>10.1462469096371</v>
      </c>
      <c r="BJ91" s="26" t="n">
        <f aca="false">BH91+'1 Der Fonds'!$B$26-'2 Der Rueckgabebestand'!$C$11*BI91</f>
        <v>-11.2231116060991</v>
      </c>
      <c r="BK91" s="26" t="n">
        <f aca="false">BF91+'1 Der Fonds'!$B$26/BI91-'2 Der Rueckgabebestand'!$C$11</f>
        <v>78.2828266912645</v>
      </c>
      <c r="BL91" s="26" t="n">
        <f aca="false">BJ91/($B$91+BJ91-'1 Der Fonds'!$B$6)</f>
        <v>-0.0141299737787829</v>
      </c>
      <c r="BM91" s="26" t="n">
        <f aca="false">BJ91+$B$91*'1 Der Fonds'!$B$19/12+BJ91*'1 Der Fonds'!$B$20/12-'1 Der Fonds'!$B$6*'1 Der Fonds'!$B$21/12-($B$91+BJ91-'1 Der Fonds'!$B$6)*'1 Der Fonds'!$B$22/12-$B$91*'1 Der Fonds'!$B$23/12</f>
        <v>-9.52217958805497</v>
      </c>
      <c r="BN91" s="26" t="n">
        <f aca="false">($B$91+BM91-'1 Der Fonds'!$B$6)/BK91</f>
        <v>10.16797494489</v>
      </c>
      <c r="BO91" s="26" t="n">
        <f aca="false">BM91+'1 Der Fonds'!$B$26-'2 Der Rueckgabebestand'!$C$12*BN91</f>
        <v>-11.6061670605</v>
      </c>
      <c r="BP91" s="26" t="n">
        <f aca="false">BK91+'1 Der Fonds'!$B$26/BN91-'2 Der Rueckgabebestand'!$C$12</f>
        <v>78.0778706912999</v>
      </c>
      <c r="BQ91" s="26" t="n">
        <f aca="false">BO91/($B$91+BO91-'1 Der Fonds'!$B$6)</f>
        <v>-0.014619293637194</v>
      </c>
      <c r="BR91" s="26" t="n">
        <f aca="false">BO91+$B$91*'1 Der Fonds'!$B$19/12+BO91*'1 Der Fonds'!$B$20/12-'1 Der Fonds'!$B$6*'1 Der Fonds'!$B$21/12-($B$91+BO91-'1 Der Fonds'!$B$6)*'1 Der Fonds'!$B$22/12-$B$91*'1 Der Fonds'!$B$23/12</f>
        <v>-9.90560213726629</v>
      </c>
      <c r="BS91" s="26" t="n">
        <f aca="false">($B$91+BR91-'1 Der Fonds'!$B$6)/BP91</f>
        <v>10.1897553150279</v>
      </c>
      <c r="BT91" s="26" t="n">
        <f aca="false">BR91+'1 Der Fonds'!$B$26-'2 Der Rueckgabebestand'!$C$13*BS91</f>
        <v>-11.4909920290288</v>
      </c>
      <c r="BU91" s="26" t="n">
        <f aca="false">BP91+'1 Der Fonds'!$B$26/BS91-'2 Der Rueckgabebestand'!$C$13</f>
        <v>77.9222840414984</v>
      </c>
      <c r="BV91" s="26" t="n">
        <f aca="false">BT91/($B$91+BT91-'1 Der Fonds'!$B$6)</f>
        <v>-0.0144721179655042</v>
      </c>
      <c r="BW91" s="26" t="n">
        <f aca="false">BT91+$B$91*'1 Der Fonds'!$B$19/12+BT91*'1 Der Fonds'!$B$20/12-'1 Der Fonds'!$B$6*'1 Der Fonds'!$B$21/12-($B$91+BT91-'1 Der Fonds'!$B$6)*'1 Der Fonds'!$B$22/12-$B$91*'1 Der Fonds'!$B$23/12</f>
        <v>-9.79031672972332</v>
      </c>
      <c r="BX91" s="26" t="n">
        <f aca="false">($B$91+BW91-'1 Der Fonds'!$B$6)/BU91</f>
        <v>10.2115805903034</v>
      </c>
      <c r="BY91" s="26" t="n">
        <f aca="false">BW91+'1 Der Fonds'!$B$26-'2 Der Rueckgabebestand'!$C$14*BX91</f>
        <v>-10.8749489658447</v>
      </c>
      <c r="BZ91" s="26" t="n">
        <f aca="false">BU91+'1 Der Fonds'!$B$26/BX91-'2 Der Rueckgabebestand'!$C$14</f>
        <v>77.816068140196</v>
      </c>
      <c r="CA91" s="26" t="n">
        <f aca="false">BY91/($B$91+BY91-'1 Der Fonds'!$B$6)</f>
        <v>-0.0136856356991157</v>
      </c>
      <c r="CB91" s="26" t="n">
        <f aca="false">BY91+$B$91*'1 Der Fonds'!$B$19/12+BY91*'1 Der Fonds'!$B$20/12-'1 Der Fonds'!$B$6*'1 Der Fonds'!$B$21/12-($B$91+BY91-'1 Der Fonds'!$B$6)*'1 Der Fonds'!$B$22/12-$B$91*'1 Der Fonds'!$B$23/12</f>
        <v>-9.17368329193697</v>
      </c>
      <c r="CC91" s="26" t="n">
        <f aca="false">($B$91+CB91-'1 Der Fonds'!$B$6)/BZ91</f>
        <v>10.233443243025</v>
      </c>
      <c r="CD91" s="26" t="n">
        <f aca="false">CB91+'1 Der Fonds'!$B$26-'2 Der Rueckgabebestand'!$C$15*CC91</f>
        <v>-10.267060589147</v>
      </c>
      <c r="CE91" s="26" t="n">
        <f aca="false">BZ91+'1 Der Fonds'!$B$26/CC91-'2 Der Rueckgabebestand'!$C$15</f>
        <v>77.7092246007103</v>
      </c>
      <c r="CF91" s="26" t="n">
        <f aca="false">CD91/($B$91+CD91-'1 Der Fonds'!$B$6)</f>
        <v>-0.0129107586976381</v>
      </c>
      <c r="CG91" s="26" t="n">
        <f aca="false">CD91+$B$91*'1 Der Fonds'!$B$19/12+CD91*'1 Der Fonds'!$B$20/12-'1 Der Fonds'!$B$6*'1 Der Fonds'!$B$21/12-($B$91+CD91-'1 Der Fonds'!$B$6)*'1 Der Fonds'!$B$22/12-$B$91*'1 Der Fonds'!$B$23/12</f>
        <v>-8.56521235554491</v>
      </c>
      <c r="CH91" s="26" t="n">
        <f aca="false">($B$91+CG91-'1 Der Fonds'!$B$6)/CE91</f>
        <v>10.2553434516855</v>
      </c>
      <c r="CI91" s="26" t="n">
        <f aca="false">CG91+'1 Der Fonds'!$B$26-'2 Der Rueckgabebestand'!$C$16*CH91</f>
        <v>-10.6928840813877</v>
      </c>
      <c r="CJ91" s="26" t="n">
        <f aca="false">CE91+'1 Der Fonds'!$B$26/CH91-'2 Der Rueckgabebestand'!$C$16</f>
        <v>77.5017550278124</v>
      </c>
      <c r="CK91" s="26" t="n">
        <f aca="false">CI91/($B$91+CI91-'1 Der Fonds'!$B$6)</f>
        <v>-0.0134534327476789</v>
      </c>
      <c r="CL91" s="26" t="n">
        <f aca="false">$A$91+$B$91*'1 Der Fonds'!$B$19/12+$A$91*'1 Der Fonds'!$B$20/12-'1 Der Fonds'!$B$6*'1 Der Fonds'!$B$21/12-($B$91+$A$91-'1 Der Fonds'!$B$6)*'1 Der Fonds'!$B$22/12-$B$91*'1 Der Fonds'!$B$23/12</f>
        <v>66.2735</v>
      </c>
      <c r="CM91" s="26" t="n">
        <f aca="false">($B$91+CL91-'1 Der Fonds'!$B$6)/'1 Der Fonds'!$B$8</f>
        <v>10.0203850574713</v>
      </c>
      <c r="CN91" s="26" t="n">
        <f aca="false">CL91+0-'2 Der Rueckgabebestand'!$C$5*CM91</f>
        <v>62.2653459770115</v>
      </c>
      <c r="CO91" s="26" t="n">
        <f aca="false">'1 Der Fonds'!$B$8+0/CM91-'2 Der Rueckgabebestand'!$C$5</f>
        <v>86.6</v>
      </c>
      <c r="CP91" s="26" t="n">
        <f aca="false">CN91/($B$91+CN91-'1 Der Fonds'!$B$6)</f>
        <v>0.0717536673545166</v>
      </c>
      <c r="CQ91" s="26" t="n">
        <f aca="false">CN91+$B$91*'1 Der Fonds'!$B$19/12+CN91*'1 Der Fonds'!$B$20/12-'1 Der Fonds'!$B$6*'1 Der Fonds'!$B$21/12-($B$91+CN91-'1 Der Fonds'!$B$6)*'1 Der Fonds'!$B$22/12-$B$91*'1 Der Fonds'!$B$23/12</f>
        <v>64.0367044335728</v>
      </c>
      <c r="CR91" s="26" t="n">
        <f aca="false">($B$91+CQ91-'1 Der Fonds'!$B$6)/CO91</f>
        <v>10.0408395431129</v>
      </c>
      <c r="CS91" s="26" t="n">
        <f aca="false">CQ91+0-'2 Der Rueckgabebestand'!$C$6*CR91</f>
        <v>59.0162846620164</v>
      </c>
      <c r="CT91" s="26" t="n">
        <f aca="false">CO91+0/CR91-'2 Der Rueckgabebestand'!$C$6</f>
        <v>86.1</v>
      </c>
      <c r="CU91" s="26" t="n">
        <f aca="false">CS91/($B$91+CS91-'1 Der Fonds'!$B$6)</f>
        <v>0.0682650931035832</v>
      </c>
      <c r="CV91" s="26" t="n">
        <f aca="false">CS91+$B$91*'1 Der Fonds'!$B$19/12+CS91*'1 Der Fonds'!$B$20/12-'1 Der Fonds'!$B$6*'1 Der Fonds'!$B$21/12-($B$91+CS91-'1 Der Fonds'!$B$6)*'1 Der Fonds'!$B$22/12-$B$91*'1 Der Fonds'!$B$23/12</f>
        <v>60.7845294348175</v>
      </c>
      <c r="CW91" s="26" t="n">
        <f aca="false">($B$91+CV91-'1 Der Fonds'!$B$6)/CT91</f>
        <v>10.061376648488</v>
      </c>
      <c r="CX91" s="26" t="n">
        <f aca="false">CV91+0-'2 Der Rueckgabebestand'!$C$7*CW91</f>
        <v>38.6495008081439</v>
      </c>
      <c r="CY91" s="26" t="n">
        <f aca="false">CT91+0/CW91-'2 Der Rueckgabebestand'!$C$7</f>
        <v>83.9</v>
      </c>
      <c r="CZ91" s="26" t="n">
        <f aca="false">CX91/($B$91+CX91-'1 Der Fonds'!$B$6)</f>
        <v>0.0457851373141166</v>
      </c>
      <c r="DA91" s="26" t="n">
        <f aca="false">CX91+$B$91*'1 Der Fonds'!$B$19/12+CX91*'1 Der Fonds'!$B$20/12-'1 Der Fonds'!$B$6*'1 Der Fonds'!$B$21/12-($B$91+CX91-'1 Der Fonds'!$B$6)*'1 Der Fonds'!$B$22/12-$B$91*'1 Der Fonds'!$B$23/12</f>
        <v>40.398227413085</v>
      </c>
      <c r="DB91" s="26" t="n">
        <f aca="false">($B$91+DA91-'1 Der Fonds'!$B$6)/CY91</f>
        <v>10.0822196354361</v>
      </c>
      <c r="DC91" s="26" t="n">
        <f aca="false">DA91+0-'2 Der Rueckgabebestand'!$C$8*DB91</f>
        <v>9.14334654323324</v>
      </c>
      <c r="DD91" s="26" t="n">
        <f aca="false">CY91+0/DB91-'2 Der Rueckgabebestand'!$C$8</f>
        <v>80.8</v>
      </c>
      <c r="DE91" s="26" t="n">
        <f aca="false">DC91/($B$91+DC91-'1 Der Fonds'!$B$6)</f>
        <v>0.0112237417540217</v>
      </c>
      <c r="DF91" s="26" t="n">
        <f aca="false">DC91+$B$91*'1 Der Fonds'!$B$19/12+DC91*'1 Der Fonds'!$B$20/12-'1 Der Fonds'!$B$6*'1 Der Fonds'!$B$21/12-($B$91+DC91-'1 Der Fonds'!$B$6)*'1 Der Fonds'!$B$22/12-$B$91*'1 Der Fonds'!$B$23/12</f>
        <v>10.8637964170038</v>
      </c>
      <c r="DG91" s="26" t="n">
        <f aca="false">($B$91+DF91-'1 Der Fonds'!$B$6)/DD91</f>
        <v>10.1035123318936</v>
      </c>
      <c r="DH91" s="26" t="n">
        <f aca="false">DF91+0-'2 Der Rueckgabebestand'!$C$9*DG91</f>
        <v>-15.4053356459196</v>
      </c>
      <c r="DI91" s="26" t="n">
        <f aca="false">DD91+0/DG91-'2 Der Rueckgabebestand'!$C$9</f>
        <v>78.2</v>
      </c>
      <c r="DJ91" s="26" t="n">
        <f aca="false">DH91/($B$91+DH91-'1 Der Fonds'!$B$6)</f>
        <v>-0.019498088445533</v>
      </c>
      <c r="DK91" s="26" t="n">
        <f aca="false">DH91+$B$91*'1 Der Fonds'!$B$19/12+DH91*'1 Der Fonds'!$B$20/12-'1 Der Fonds'!$B$6*'1 Der Fonds'!$B$21/12-($B$91+DH91-'1 Der Fonds'!$B$6)*'1 Der Fonds'!$B$22/12-$B$91*'1 Der Fonds'!$B$23/12</f>
        <v>-13.7084115925802</v>
      </c>
      <c r="DL91" s="26" t="n">
        <f aca="false">($B$91+DK91-'1 Der Fonds'!$B$6)/DI91</f>
        <v>10.1252121279721</v>
      </c>
      <c r="DM91" s="26" t="n">
        <f aca="false">DK91+0-'2 Der Rueckgabebestand'!$C$10*DL91</f>
        <v>-27.8837085717412</v>
      </c>
      <c r="DN91" s="26" t="n">
        <f aca="false">DI91+0/DL91-'2 Der Rueckgabebestand'!$C$10</f>
        <v>76.8</v>
      </c>
      <c r="DO91" s="26" t="n">
        <f aca="false">DM91/($B$91+DM91-'1 Der Fonds'!$B$6)</f>
        <v>-0.0358579274625623</v>
      </c>
      <c r="DP91" s="26" t="n">
        <f aca="false">DM91+$B$91*'1 Der Fonds'!$B$19/12+DM91*'1 Der Fonds'!$B$20/12-'1 Der Fonds'!$B$6*'1 Der Fonds'!$B$21/12-($B$91+DM91-'1 Der Fonds'!$B$6)*'1 Der Fonds'!$B$22/12-$B$91*'1 Der Fonds'!$B$23/12</f>
        <v>-26.1987429591225</v>
      </c>
      <c r="DQ91" s="26" t="n">
        <f aca="false">($B$91+DP91-'1 Der Fonds'!$B$6)/DN91</f>
        <v>10.1471517843864</v>
      </c>
      <c r="DR91" s="26" t="n">
        <f aca="false">DP91+0-'2 Der Rueckgabebestand'!$C$11*DQ91</f>
        <v>-32.2870340297543</v>
      </c>
      <c r="DS91" s="26" t="n">
        <f aca="false">DN91+0/DQ91-'2 Der Rueckgabebestand'!$C$11</f>
        <v>76.2</v>
      </c>
      <c r="DT91" s="26" t="n">
        <f aca="false">DR91/($B$91+DR91-'1 Der Fonds'!$B$6)</f>
        <v>-0.041756974405156</v>
      </c>
      <c r="DU91" s="26" t="n">
        <f aca="false">DR91+$B$91*'1 Der Fonds'!$B$19/12+DR91*'1 Der Fonds'!$B$20/12-'1 Der Fonds'!$B$6*'1 Der Fonds'!$B$21/12-($B$91+DR91-'1 Der Fonds'!$B$6)*'1 Der Fonds'!$B$22/12-$B$91*'1 Der Fonds'!$B$23/12</f>
        <v>-30.6062882706995</v>
      </c>
      <c r="DV91" s="26" t="n">
        <f aca="false">($B$91+DU91-'1 Der Fonds'!$B$6)/DS91</f>
        <v>10.1692088153452</v>
      </c>
      <c r="DW91" s="26" t="n">
        <f aca="false">DU91+0-'2 Der Rueckgabebestand'!$C$12*DV91</f>
        <v>-35.6908926783721</v>
      </c>
      <c r="DX91" s="26" t="n">
        <f aca="false">DS91+0/DV91-'2 Der Rueckgabebestand'!$C$12</f>
        <v>75.7</v>
      </c>
      <c r="DY91" s="26" t="n">
        <f aca="false">DW91/($B$91+DW91-'1 Der Fonds'!$B$6)</f>
        <v>-0.0463633027187094</v>
      </c>
      <c r="DZ91" s="26" t="n">
        <f aca="false">DW91+$B$91*'1 Der Fonds'!$B$19/12+DW91*'1 Der Fonds'!$B$20/12-'1 Der Fonds'!$B$6*'1 Der Fonds'!$B$21/12-($B$91+DW91-'1 Der Fonds'!$B$6)*'1 Der Fonds'!$B$22/12-$B$91*'1 Der Fonds'!$B$23/12</f>
        <v>-34.0134089505222</v>
      </c>
      <c r="EA91" s="26" t="n">
        <f aca="false">($B$91+DZ91-'1 Der Fonds'!$B$6)/DX91</f>
        <v>10.1913684418689</v>
      </c>
      <c r="EB91" s="26" t="n">
        <f aca="false">DZ91+0-'2 Der Rueckgabebestand'!$C$13*EA91</f>
        <v>-38.5995247493632</v>
      </c>
      <c r="EC91" s="26" t="n">
        <f aca="false">DX91+0/EA91-'2 Der Rueckgabebestand'!$C$13</f>
        <v>75.25</v>
      </c>
      <c r="ED91" s="26" t="n">
        <f aca="false">EB91/($B$91+EB91-'1 Der Fonds'!$B$6)</f>
        <v>-0.0503318566033593</v>
      </c>
      <c r="EE91" s="26" t="n">
        <f aca="false">EB91+$B$91*'1 Der Fonds'!$B$19/12+EB91*'1 Der Fonds'!$B$20/12-'1 Der Fonds'!$B$6*'1 Der Fonds'!$B$21/12-($B$91+EB91-'1 Der Fonds'!$B$6)*'1 Der Fonds'!$B$22/12-$B$91*'1 Der Fonds'!$B$23/12</f>
        <v>-36.9248284605813</v>
      </c>
      <c r="EF91" s="26" t="n">
        <f aca="false">($B$91+EE91-'1 Der Fonds'!$B$6)/EC91</f>
        <v>10.2136235420521</v>
      </c>
      <c r="EG91" s="26" t="n">
        <f aca="false">EE91+0-'2 Der Rueckgabebestand'!$C$14*EF91</f>
        <v>-41.0102778774022</v>
      </c>
      <c r="EH91" s="26" t="n">
        <f aca="false">EC91+0/EF91-'2 Der Rueckgabebestand'!$C$14</f>
        <v>74.85</v>
      </c>
      <c r="EI91" s="26" t="n">
        <f aca="false">EG91/($B$91+EG91-'1 Der Fonds'!$B$6)</f>
        <v>-0.053643988520261</v>
      </c>
      <c r="EJ91" s="26" t="n">
        <f aca="false">EG91+$B$91*'1 Der Fonds'!$B$19/12+EG91*'1 Der Fonds'!$B$20/12-'1 Der Fonds'!$B$6*'1 Der Fonds'!$B$21/12-($B$91+EG91-'1 Der Fonds'!$B$6)*'1 Der Fonds'!$B$22/12-$B$91*'1 Der Fonds'!$B$23/12</f>
        <v>-39.3378918937013</v>
      </c>
      <c r="EK91" s="26" t="n">
        <f aca="false">($B$91+EJ91-'1 Der Fonds'!$B$6)/EH91</f>
        <v>10.235966708167</v>
      </c>
      <c r="EL91" s="26" t="n">
        <f aca="false">EJ91+0-'2 Der Rueckgabebestand'!$C$15*EK91</f>
        <v>-43.4322785769681</v>
      </c>
      <c r="EM91" s="26" t="n">
        <f aca="false">EH91+0/EK91-'2 Der Rueckgabebestand'!$C$15</f>
        <v>74.45</v>
      </c>
      <c r="EN91" s="26" t="n">
        <f aca="false">EL91/($B$91+EL91-'1 Der Fonds'!$B$6)</f>
        <v>-0.0569926757898441</v>
      </c>
      <c r="EO91" s="26" t="n">
        <f aca="false">EL91+$B$91*'1 Der Fonds'!$B$19/12+EL91*'1 Der Fonds'!$B$20/12-'1 Der Fonds'!$B$6*'1 Der Fonds'!$B$21/12-($B$91+EL91-'1 Der Fonds'!$B$6)*'1 Der Fonds'!$B$22/12-$B$91*'1 Der Fonds'!$B$23/12</f>
        <v>-41.7622136772711</v>
      </c>
      <c r="EP91" s="26" t="n">
        <f aca="false">($B$91+EO91-'1 Der Fonds'!$B$6)/EM91</f>
        <v>10.2583987417425</v>
      </c>
      <c r="EQ91" s="26" t="n">
        <f aca="false">EO91+0-'2 Der Rueckgabebestand'!$C$16*EP91</f>
        <v>-46.8914130481423</v>
      </c>
      <c r="ER91" s="26" t="n">
        <f aca="false">EM91+0/EP91-'2 Der Rueckgabebestand'!$C$16</f>
        <v>73.95</v>
      </c>
      <c r="ES91" s="26" t="n">
        <f aca="false">EQ91/($B$91+EQ91-'1 Der Fonds'!$B$6)</f>
        <v>-0.0618123942368689</v>
      </c>
      <c r="ET91" s="14" t="n">
        <f aca="false">IF(C91=1,$A$91,1000000)</f>
        <v>64.5</v>
      </c>
      <c r="EU91" s="14" t="n">
        <f aca="false">IF(D91=1,$A$91,1000000)</f>
        <v>64.5</v>
      </c>
      <c r="EV91" s="14" t="n">
        <f aca="false">IF(E91=1,$A$91,1000000)</f>
        <v>64.5</v>
      </c>
      <c r="EW91" s="26" t="n">
        <f aca="false">IF(F91=1,$A$91,1000000)</f>
        <v>1000000</v>
      </c>
      <c r="EX91" s="26" t="n">
        <f aca="false">IF(G91=1,$A$91,1000000)</f>
        <v>1000000</v>
      </c>
      <c r="EY91" s="26" t="n">
        <f aca="false">IF(H91=1,$A$91,1000000)</f>
        <v>1000000</v>
      </c>
      <c r="EZ91" s="26" t="n">
        <f aca="false">IF(I91=1,$A$91,1000000)</f>
        <v>1000000</v>
      </c>
      <c r="FA91" s="26" t="n">
        <f aca="false">IF(J91=1,$A$91,1000000)</f>
        <v>1000000</v>
      </c>
      <c r="FB91" s="26" t="n">
        <f aca="false">IF(K91=1,$A$91,1000000)</f>
        <v>1000000</v>
      </c>
      <c r="FC91" s="26" t="n">
        <f aca="false">IF(L91=1,$A$91,1000000)</f>
        <v>1000000</v>
      </c>
      <c r="FD91" s="26" t="n">
        <f aca="false">IF(M91=1,$A$91,1000000)</f>
        <v>1000000</v>
      </c>
      <c r="FE91" s="26" t="n">
        <f aca="false">IF(N91=1,$A$91,1000000)</f>
        <v>1000000</v>
      </c>
      <c r="FF91" s="14" t="n">
        <f aca="false">IF(O91=1,$A$91,1000000)</f>
        <v>64.5</v>
      </c>
      <c r="FG91" s="14" t="n">
        <f aca="false">IF(P91=1,$A$91,1000000)</f>
        <v>64.5</v>
      </c>
      <c r="FH91" s="26" t="n">
        <f aca="false">IF(Q91=1,$A$91,1000000)</f>
        <v>1000000</v>
      </c>
      <c r="FI91" s="26" t="n">
        <f aca="false">IF(R91=1,$A$91,1000000)</f>
        <v>1000000</v>
      </c>
      <c r="FJ91" s="26" t="n">
        <f aca="false">IF(S91=1,$A$91,1000000)</f>
        <v>1000000</v>
      </c>
      <c r="FK91" s="26" t="n">
        <f aca="false">IF(T91=1,$A$91,1000000)</f>
        <v>1000000</v>
      </c>
      <c r="FL91" s="26" t="n">
        <f aca="false">IF(U91=1,$A$91,1000000)</f>
        <v>1000000</v>
      </c>
      <c r="FM91" s="26" t="n">
        <f aca="false">IF(V91=1,$A$91,1000000)</f>
        <v>1000000</v>
      </c>
      <c r="FN91" s="26" t="n">
        <f aca="false">IF(W91=1,$A$91,1000000)</f>
        <v>1000000</v>
      </c>
      <c r="FO91" s="26" t="n">
        <f aca="false">IF(X91=1,$A$91,1000000)</f>
        <v>1000000</v>
      </c>
      <c r="FP91" s="26" t="n">
        <f aca="false">IF(Y91=1,$A$91,1000000)</f>
        <v>1000000</v>
      </c>
      <c r="FQ91" s="26" t="n">
        <f aca="false">IF(Z91=1,$A$91,1000000)</f>
        <v>1000000</v>
      </c>
    </row>
    <row r="92" customFormat="false" ht="15" hidden="false" customHeight="false" outlineLevel="0" collapsed="false">
      <c r="A92" s="14" t="n">
        <f aca="false">A91+$B$38</f>
        <v>65</v>
      </c>
      <c r="B92" s="14" t="n">
        <f aca="false">'1 Der Fonds'!$B$36-A92</f>
        <v>1055</v>
      </c>
      <c r="C92" s="26" t="n">
        <f aca="false">IF(AH92&gt;='1 Der Fonds'!$B$12,1,0)</f>
        <v>1</v>
      </c>
      <c r="D92" s="26" t="n">
        <f aca="false">IF(AND(C92=1,AM92&gt;='1 Der Fonds'!$B$12),1,0)</f>
        <v>1</v>
      </c>
      <c r="E92" s="26" t="n">
        <f aca="false">IF(AND(D92=1,AR92&gt;='1 Der Fonds'!$B$12),1,0)</f>
        <v>1</v>
      </c>
      <c r="F92" s="26" t="n">
        <f aca="false">IF(AND(E92=1,AW92&gt;='1 Der Fonds'!$B$12),1,0)</f>
        <v>0</v>
      </c>
      <c r="G92" s="26" t="n">
        <f aca="false">IF(AND(F92=1,BB92&gt;='1 Der Fonds'!$B$12),1,0)</f>
        <v>0</v>
      </c>
      <c r="H92" s="26" t="n">
        <f aca="false">IF(AND(G92=1,BG92&gt;='1 Der Fonds'!$B$12),1,0)</f>
        <v>0</v>
      </c>
      <c r="I92" s="26" t="n">
        <f aca="false">IF(AND(H92=1,BL92&gt;='1 Der Fonds'!$B$12),1,0)</f>
        <v>0</v>
      </c>
      <c r="J92" s="26" t="n">
        <f aca="false">IF(AND(I92=1,BQ92&gt;='1 Der Fonds'!$B$12),1,0)</f>
        <v>0</v>
      </c>
      <c r="K92" s="26" t="n">
        <f aca="false">IF(AND(J92=1,BV92&gt;='1 Der Fonds'!$B$12),1,0)</f>
        <v>0</v>
      </c>
      <c r="L92" s="26" t="n">
        <f aca="false">IF(AND(K92=1,CA92&gt;='1 Der Fonds'!$B$12),1,0)</f>
        <v>0</v>
      </c>
      <c r="M92" s="26" t="n">
        <f aca="false">IF(AND(L92=1,CF92&gt;='1 Der Fonds'!$B$12),1,0)</f>
        <v>0</v>
      </c>
      <c r="N92" s="26" t="n">
        <f aca="false">IF(AND(M92=1,CK92&gt;='1 Der Fonds'!$B$12),1,0)</f>
        <v>0</v>
      </c>
      <c r="O92" s="26" t="n">
        <f aca="false">IF(CP92&gt;='1 Der Fonds'!$B$12,1,0)</f>
        <v>1</v>
      </c>
      <c r="P92" s="26" t="n">
        <f aca="false">IF(AND(O92=1,CU92&gt;='1 Der Fonds'!$B$12),1,0)</f>
        <v>1</v>
      </c>
      <c r="Q92" s="26" t="n">
        <f aca="false">IF(AND(P92=1,CZ92&gt;='1 Der Fonds'!$B$12),1,0)</f>
        <v>0</v>
      </c>
      <c r="R92" s="26" t="n">
        <f aca="false">IF(AND(Q92=1,DE92&gt;='1 Der Fonds'!$B$12),1,0)</f>
        <v>0</v>
      </c>
      <c r="S92" s="26" t="n">
        <f aca="false">IF(AND(R92=1,DJ92&gt;='1 Der Fonds'!$B$12),1,0)</f>
        <v>0</v>
      </c>
      <c r="T92" s="26" t="n">
        <f aca="false">IF(AND(S92=1,DO92&gt;='1 Der Fonds'!$B$12),1,0)</f>
        <v>0</v>
      </c>
      <c r="U92" s="26" t="n">
        <f aca="false">IF(AND(T92=1,DT92&gt;='1 Der Fonds'!$B$12),1,0)</f>
        <v>0</v>
      </c>
      <c r="V92" s="26" t="n">
        <f aca="false">IF(AND(U92=1,DY92&gt;='1 Der Fonds'!$B$12),1,0)</f>
        <v>0</v>
      </c>
      <c r="W92" s="26" t="n">
        <f aca="false">IF(AND(V92=1,ED92&gt;='1 Der Fonds'!$B$12),1,0)</f>
        <v>0</v>
      </c>
      <c r="X92" s="26" t="n">
        <f aca="false">IF(AND(W92=1,EI92&gt;='1 Der Fonds'!$B$12),1,0)</f>
        <v>0</v>
      </c>
      <c r="Y92" s="26" t="n">
        <f aca="false">IF(AND(X92=1,EN92&gt;='1 Der Fonds'!$B$12),1,0)</f>
        <v>0</v>
      </c>
      <c r="Z92" s="26" t="n">
        <f aca="false">IF(AND(Y92=1,ES92&gt;='1 Der Fonds'!$B$12),1,0)</f>
        <v>0</v>
      </c>
      <c r="AD92" s="26" t="n">
        <f aca="false">$A$92+$B$92*'1 Der Fonds'!$B$19/12+$A$92*'1 Der Fonds'!$B$20/12-'1 Der Fonds'!$B$6*'1 Der Fonds'!$B$21/12-($B$92+$A$92-'1 Der Fonds'!$B$6)*'1 Der Fonds'!$B$22/12-$B$92*'1 Der Fonds'!$B$23/12</f>
        <v>66.7729166666667</v>
      </c>
      <c r="AE92" s="26" t="n">
        <f aca="false">($B$92+AD92-'1 Der Fonds'!$B$6)/'1 Der Fonds'!$B$8</f>
        <v>10.0203783524904</v>
      </c>
      <c r="AF92" s="26" t="n">
        <f aca="false">AD92+'1 Der Fonds'!$B$26-'2 Der Rueckgabebestand'!$C$5*AE92</f>
        <v>65.7647653256705</v>
      </c>
      <c r="AG92" s="26" t="n">
        <f aca="false">'1 Der Fonds'!$B$8+'1 Der Fonds'!$B$26/AE92-'2 Der Rueckgabebestand'!$C$5</f>
        <v>86.8993898927234</v>
      </c>
      <c r="AH92" s="26" t="n">
        <f aca="false">AF92/($B$92+AF92-'1 Der Fonds'!$B$6)</f>
        <v>0.0755252944818847</v>
      </c>
      <c r="AI92" s="26" t="n">
        <f aca="false">AF92+$B$92*'1 Der Fonds'!$B$19/12+AF92*'1 Der Fonds'!$B$20/12-'1 Der Fonds'!$B$6*'1 Der Fonds'!$B$21/12-($B$92+AF92-'1 Der Fonds'!$B$6)*'1 Der Fonds'!$B$22/12-$B$92*'1 Der Fonds'!$B$23/12</f>
        <v>67.5384148924409</v>
      </c>
      <c r="AJ92" s="26" t="n">
        <f aca="false">($B$92+AI92-'1 Der Fonds'!$B$6)/AG92</f>
        <v>10.0407887324593</v>
      </c>
      <c r="AK92" s="26" t="n">
        <f aca="false">AI92+'1 Der Fonds'!$B$26-'2 Der Rueckgabebestand'!$C$6*AJ92</f>
        <v>65.5180205262113</v>
      </c>
      <c r="AL92" s="26" t="n">
        <f aca="false">AG92+'1 Der Fonds'!$B$26/AJ92-'2 Der Rueckgabebestand'!$C$6</f>
        <v>86.6981712016361</v>
      </c>
      <c r="AM92" s="26" t="n">
        <f aca="false">AK92/($B$92+AK92-'1 Der Fonds'!$B$6)</f>
        <v>0.0752632558790764</v>
      </c>
      <c r="AN92" s="26" t="n">
        <f aca="false">AK92+$B$92*'1 Der Fonds'!$B$19/12+AK92*'1 Der Fonds'!$B$20/12-'1 Der Fonds'!$B$6*'1 Der Fonds'!$B$21/12-($B$92+AK92-'1 Der Fonds'!$B$6)*'1 Der Fonds'!$B$22/12-$B$92*'1 Der Fonds'!$B$23/12</f>
        <v>67.2914336292156</v>
      </c>
      <c r="AO92" s="26" t="n">
        <f aca="false">($B$92+AN92-'1 Der Fonds'!$B$6)/AL92</f>
        <v>10.0612437556555</v>
      </c>
      <c r="AP92" s="26" t="n">
        <f aca="false">AN92+'1 Der Fonds'!$B$26-'2 Der Rueckgabebestand'!$C$7*AO92</f>
        <v>48.1566973667734</v>
      </c>
      <c r="AQ92" s="26" t="n">
        <f aca="false">AL92+'1 Der Fonds'!$B$26/AO92-'2 Der Rueckgabebestand'!$C$7</f>
        <v>84.7963450728648</v>
      </c>
      <c r="AR92" s="26" t="n">
        <f aca="false">AP92/($B$92+AP92-'1 Der Fonds'!$B$6)</f>
        <v>0.0564453136398117</v>
      </c>
      <c r="AS92" s="26" t="n">
        <f aca="false">AP92+$B$92*'1 Der Fonds'!$B$19/12+AP92*'1 Der Fonds'!$B$20/12-'1 Der Fonds'!$B$6*'1 Der Fonds'!$B$21/12-($B$92+AP92-'1 Der Fonds'!$B$6)*'1 Der Fonds'!$B$22/12-$B$92*'1 Der Fonds'!$B$23/12</f>
        <v>49.9134725350832</v>
      </c>
      <c r="AT92" s="26" t="n">
        <f aca="false">($B$92+AS92-'1 Der Fonds'!$B$6)/AQ92</f>
        <v>10.0819613369003</v>
      </c>
      <c r="AU92" s="26" t="n">
        <f aca="false">AS92+'1 Der Fonds'!$B$26-'2 Der Rueckgabebestand'!$C$8*AT92</f>
        <v>21.6593923906922</v>
      </c>
      <c r="AV92" s="26" t="n">
        <f aca="false">AQ92+'1 Der Fonds'!$B$26/AT92-'2 Der Rueckgabebestand'!$C$8</f>
        <v>81.9939062219063</v>
      </c>
      <c r="AW92" s="26" t="n">
        <f aca="false">AU92/($B$92+AU92-'1 Der Fonds'!$B$6)</f>
        <v>0.0262011084493378</v>
      </c>
      <c r="AX92" s="26" t="n">
        <f aca="false">AU92+$B$92*'1 Der Fonds'!$B$19/12+AU92*'1 Der Fonds'!$B$20/12-'1 Der Fonds'!$B$6*'1 Der Fonds'!$B$21/12-($B$92+AU92-'1 Der Fonds'!$B$6)*'1 Der Fonds'!$B$22/12-$B$92*'1 Der Fonds'!$B$23/12</f>
        <v>23.3907743083999</v>
      </c>
      <c r="AY92" s="26" t="n">
        <f aca="false">($B$92+AX92-'1 Der Fonds'!$B$6)/AV92</f>
        <v>10.1030773197518</v>
      </c>
      <c r="AZ92" s="26" t="n">
        <f aca="false">AX92+'1 Der Fonds'!$B$26-'2 Der Rueckgabebestand'!$C$9*AY92</f>
        <v>0.122773277045184</v>
      </c>
      <c r="BA92" s="26" t="n">
        <f aca="false">AV92+'1 Der Fonds'!$B$26/AY92-'2 Der Rueckgabebestand'!$C$9</f>
        <v>79.6908454519106</v>
      </c>
      <c r="BB92" s="26" t="n">
        <f aca="false">AZ92/($B$92+AZ92-'1 Der Fonds'!$B$6)</f>
        <v>0.000152490130847332</v>
      </c>
      <c r="BC92" s="26" t="n">
        <f aca="false">AZ92+$B$92*'1 Der Fonds'!$B$19/12+AZ92*'1 Der Fonds'!$B$20/12-'1 Der Fonds'!$B$6*'1 Der Fonds'!$B$21/12-($B$92+AZ92-'1 Der Fonds'!$B$6)*'1 Der Fonds'!$B$22/12-$B$92*'1 Der Fonds'!$B$23/12</f>
        <v>1.83351593476902</v>
      </c>
      <c r="BD92" s="26" t="n">
        <f aca="false">($B$92+BC92-'1 Der Fonds'!$B$6)/BA92</f>
        <v>10.1245445616668</v>
      </c>
      <c r="BE92" s="26" t="n">
        <f aca="false">BC92+'1 Der Fonds'!$B$26-'2 Der Rueckgabebestand'!$C$10*BD92</f>
        <v>-9.34084645156447</v>
      </c>
      <c r="BF92" s="26" t="n">
        <f aca="false">BA92+'1 Der Fonds'!$B$26/BD92-'2 Der Rueckgabebestand'!$C$10</f>
        <v>78.5871550766771</v>
      </c>
      <c r="BG92" s="26" t="n">
        <f aca="false">BE92/($B$92+BE92-'1 Der Fonds'!$B$6)</f>
        <v>-0.0117397586766981</v>
      </c>
      <c r="BH92" s="26" t="n">
        <f aca="false">BE92+$B$92*'1 Der Fonds'!$B$19/12+BE92*'1 Der Fonds'!$B$20/12-'1 Der Fonds'!$B$6*'1 Der Fonds'!$B$21/12-($B$92+BE92-'1 Der Fonds'!$B$6)*'1 Der Fonds'!$B$22/12-$B$92*'1 Der Fonds'!$B$23/12</f>
        <v>-7.63917309608056</v>
      </c>
      <c r="BI92" s="26" t="n">
        <f aca="false">($B$92+BH92-'1 Der Fonds'!$B$6)/BF92</f>
        <v>10.1461978885218</v>
      </c>
      <c r="BJ92" s="26" t="n">
        <f aca="false">BH92+'1 Der Fonds'!$B$26-'2 Der Rueckgabebestand'!$C$11*BI92</f>
        <v>-10.7268918291937</v>
      </c>
      <c r="BK92" s="26" t="n">
        <f aca="false">BF92+'1 Der Fonds'!$B$26/BI92-'2 Der Rueckgabebestand'!$C$11</f>
        <v>78.2828323375547</v>
      </c>
      <c r="BL92" s="26" t="n">
        <f aca="false">BJ92/($B$92+BJ92-'1 Der Fonds'!$B$6)</f>
        <v>-0.0135052939836997</v>
      </c>
      <c r="BM92" s="26" t="n">
        <f aca="false">BJ92+$B$92*'1 Der Fonds'!$B$19/12+BJ92*'1 Der Fonds'!$B$20/12-'1 Der Fonds'!$B$6*'1 Der Fonds'!$B$21/12-($B$92+BJ92-'1 Der Fonds'!$B$6)*'1 Der Fonds'!$B$22/12-$B$92*'1 Der Fonds'!$B$23/12</f>
        <v>-9.02654676719663</v>
      </c>
      <c r="BN92" s="26" t="n">
        <f aca="false">($B$92+BM92-'1 Der Fonds'!$B$6)/BK92</f>
        <v>10.1679184243178</v>
      </c>
      <c r="BO92" s="26" t="n">
        <f aca="false">BM92+'1 Der Fonds'!$B$26-'2 Der Rueckgabebestand'!$C$12*BN92</f>
        <v>-11.1105059793555</v>
      </c>
      <c r="BP92" s="26" t="n">
        <f aca="false">BK92+'1 Der Fonds'!$B$26/BN92-'2 Der Rueckgabebestand'!$C$12</f>
        <v>78.0778779776559</v>
      </c>
      <c r="BQ92" s="26" t="n">
        <f aca="false">BO92/($B$92+BO92-'1 Der Fonds'!$B$6)</f>
        <v>-0.0139950283547481</v>
      </c>
      <c r="BR92" s="26" t="n">
        <f aca="false">BO92+$B$92*'1 Der Fonds'!$B$19/12+BO92*'1 Der Fonds'!$B$20/12-'1 Der Fonds'!$B$6*'1 Der Fonds'!$B$21/12-($B$92+BO92-'1 Der Fonds'!$B$6)*'1 Der Fonds'!$B$22/12-$B$92*'1 Der Fonds'!$B$23/12</f>
        <v>-9.41052854758574</v>
      </c>
      <c r="BS92" s="26" t="n">
        <f aca="false">($B$92+BR92-'1 Der Fonds'!$B$6)/BP92</f>
        <v>10.1896912679939</v>
      </c>
      <c r="BT92" s="26" t="n">
        <f aca="false">BR92+'1 Der Fonds'!$B$26-'2 Der Rueckgabebestand'!$C$13*BS92</f>
        <v>-10.995889618183</v>
      </c>
      <c r="BU92" s="26" t="n">
        <f aca="false">BP92+'1 Der Fonds'!$B$26/BS92-'2 Der Rueckgabebestand'!$C$13</f>
        <v>77.9222931783817</v>
      </c>
      <c r="BV92" s="26" t="n">
        <f aca="false">BT92/($B$92+BT92-'1 Der Fonds'!$B$6)</f>
        <v>-0.013848655787053</v>
      </c>
      <c r="BW92" s="26" t="n">
        <f aca="false">BT92+$B$92*'1 Der Fonds'!$B$19/12+BT92*'1 Der Fonds'!$B$20/12-'1 Der Fonds'!$B$6*'1 Der Fonds'!$B$21/12-($B$92+BT92-'1 Der Fonds'!$B$6)*'1 Der Fonds'!$B$22/12-$B$92*'1 Der Fonds'!$B$23/12</f>
        <v>-9.29580234573376</v>
      </c>
      <c r="BX92" s="26" t="n">
        <f aca="false">($B$92+BW92-'1 Der Fonds'!$B$6)/BU92</f>
        <v>10.2115089943865</v>
      </c>
      <c r="BY92" s="26" t="n">
        <f aca="false">BW92+'1 Der Fonds'!$B$26-'2 Der Rueckgabebestand'!$C$14*BX92</f>
        <v>-10.3804059434884</v>
      </c>
      <c r="BZ92" s="26" t="n">
        <f aca="false">BU92+'1 Der Fonds'!$B$26/BX92-'2 Der Rueckgabebestand'!$C$14</f>
        <v>77.8160793368867</v>
      </c>
      <c r="CA92" s="26" t="n">
        <f aca="false">BY92/($B$92+BY92-'1 Der Fonds'!$B$6)</f>
        <v>-0.0130633651889915</v>
      </c>
      <c r="CB92" s="26" t="n">
        <f aca="false">BY92+$B$92*'1 Der Fonds'!$B$19/12+BY92*'1 Der Fonds'!$B$20/12-'1 Der Fonds'!$B$6*'1 Der Fonds'!$B$21/12-($B$92+BY92-'1 Der Fonds'!$B$6)*'1 Der Fonds'!$B$22/12-$B$92*'1 Der Fonds'!$B$23/12</f>
        <v>-8.67972883251753</v>
      </c>
      <c r="CC92" s="26" t="n">
        <f aca="false">($B$92+CB92-'1 Der Fonds'!$B$6)/BZ92</f>
        <v>10.2333640804492</v>
      </c>
      <c r="CD92" s="26" t="n">
        <f aca="false">CB92+'1 Der Fonds'!$B$26-'2 Der Rueckgabebestand'!$C$15*CC92</f>
        <v>-9.77307446469721</v>
      </c>
      <c r="CE92" s="26" t="n">
        <f aca="false">BZ92+'1 Der Fonds'!$B$26/CC92-'2 Der Rueckgabebestand'!$C$15</f>
        <v>77.7092380651813</v>
      </c>
      <c r="CF92" s="26" t="n">
        <f aca="false">CD92/($B$92+CD92-'1 Der Fonds'!$B$6)</f>
        <v>-0.0122896674532474</v>
      </c>
      <c r="CG92" s="26" t="n">
        <f aca="false">CD92+$B$92*'1 Der Fonds'!$B$19/12+CD92*'1 Der Fonds'!$B$20/12-'1 Der Fonds'!$B$6*'1 Der Fonds'!$B$21/12-($B$92+CD92-'1 Der Fonds'!$B$6)*'1 Der Fonds'!$B$22/12-$B$92*'1 Der Fonds'!$B$23/12</f>
        <v>-8.07181532772588</v>
      </c>
      <c r="CH92" s="26" t="n">
        <f aca="false">($B$92+CG92-'1 Der Fonds'!$B$6)/CE92</f>
        <v>10.2552567045352</v>
      </c>
      <c r="CI92" s="26" t="n">
        <f aca="false">CG92+'1 Der Fonds'!$B$26-'2 Der Rueckgabebestand'!$C$16*CH92</f>
        <v>-10.1994436799935</v>
      </c>
      <c r="CJ92" s="26" t="n">
        <f aca="false">CE92+'1 Der Fonds'!$B$26/CH92-'2 Der Rueckgabebestand'!$C$16</f>
        <v>77.5017709667393</v>
      </c>
      <c r="CK92" s="26" t="n">
        <f aca="false">CI92/($B$92+CI92-'1 Der Fonds'!$B$6)</f>
        <v>-0.0128327082799461</v>
      </c>
      <c r="CL92" s="26" t="n">
        <f aca="false">$A$92+$B$92*'1 Der Fonds'!$B$19/12+$A$92*'1 Der Fonds'!$B$20/12-'1 Der Fonds'!$B$6*'1 Der Fonds'!$B$21/12-($B$92+$A$92-'1 Der Fonds'!$B$6)*'1 Der Fonds'!$B$22/12-$B$92*'1 Der Fonds'!$B$23/12</f>
        <v>66.7729166666667</v>
      </c>
      <c r="CM92" s="26" t="n">
        <f aca="false">($B$92+CL92-'1 Der Fonds'!$B$6)/'1 Der Fonds'!$B$8</f>
        <v>10.0203783524904</v>
      </c>
      <c r="CN92" s="26" t="n">
        <f aca="false">CL92+0-'2 Der Rueckgabebestand'!$C$5*CM92</f>
        <v>62.7647653256705</v>
      </c>
      <c r="CO92" s="26" t="n">
        <f aca="false">'1 Der Fonds'!$B$8+0/CM92-'2 Der Rueckgabebestand'!$C$5</f>
        <v>86.6</v>
      </c>
      <c r="CP92" s="26" t="n">
        <f aca="false">CN92/($B$92+CN92-'1 Der Fonds'!$B$6)</f>
        <v>0.0723292392519706</v>
      </c>
      <c r="CQ92" s="26" t="n">
        <f aca="false">CN92+$B$92*'1 Der Fonds'!$B$19/12+CN92*'1 Der Fonds'!$B$20/12-'1 Der Fonds'!$B$6*'1 Der Fonds'!$B$21/12-($B$92+CN92-'1 Der Fonds'!$B$6)*'1 Der Fonds'!$B$22/12-$B$92*'1 Der Fonds'!$B$23/12</f>
        <v>64.535539892441</v>
      </c>
      <c r="CR92" s="26" t="n">
        <f aca="false">($B$92+CQ92-'1 Der Fonds'!$B$6)/CO92</f>
        <v>10.0408260957557</v>
      </c>
      <c r="CS92" s="26" t="n">
        <f aca="false">CQ92+0-'2 Der Rueckgabebestand'!$C$6*CR92</f>
        <v>59.5151268445631</v>
      </c>
      <c r="CT92" s="26" t="n">
        <f aca="false">CO92+0/CR92-'2 Der Rueckgabebestand'!$C$6</f>
        <v>86.1</v>
      </c>
      <c r="CU92" s="26" t="n">
        <f aca="false">CS92/($B$92+CS92-'1 Der Fonds'!$B$6)</f>
        <v>0.0688422041402449</v>
      </c>
      <c r="CV92" s="26" t="n">
        <f aca="false">CS92+$B$92*'1 Der Fonds'!$B$19/12+CS92*'1 Der Fonds'!$B$20/12-'1 Der Fonds'!$B$6*'1 Der Fonds'!$B$21/12-($B$92+CS92-'1 Der Fonds'!$B$6)*'1 Der Fonds'!$B$22/12-$B$92*'1 Der Fonds'!$B$23/12</f>
        <v>61.2827871744558</v>
      </c>
      <c r="CW92" s="26" t="n">
        <f aca="false">($B$92+CV92-'1 Der Fonds'!$B$6)/CT92</f>
        <v>10.061356413176</v>
      </c>
      <c r="CX92" s="26" t="n">
        <f aca="false">CV92+0-'2 Der Rueckgabebestand'!$C$7*CW92</f>
        <v>39.1478030654686</v>
      </c>
      <c r="CY92" s="26" t="n">
        <f aca="false">CT92+0/CW92-'2 Der Rueckgabebestand'!$C$7</f>
        <v>83.9</v>
      </c>
      <c r="CZ92" s="26" t="n">
        <f aca="false">CX92/($B$92+CX92-'1 Der Fonds'!$B$6)</f>
        <v>0.0463755315399813</v>
      </c>
      <c r="DA92" s="26" t="n">
        <f aca="false">CX92+$B$92*'1 Der Fonds'!$B$19/12+CX92*'1 Der Fonds'!$B$20/12-'1 Der Fonds'!$B$6*'1 Der Fonds'!$B$21/12-($B$92+CX92-'1 Der Fonds'!$B$6)*'1 Der Fonds'!$B$22/12-$B$92*'1 Der Fonds'!$B$23/12</f>
        <v>40.895944710073</v>
      </c>
      <c r="DB92" s="26" t="n">
        <f aca="false">($B$92+DA92-'1 Der Fonds'!$B$6)/CY92</f>
        <v>10.0821924280104</v>
      </c>
      <c r="DC92" s="26" t="n">
        <f aca="false">DA92+0-'2 Der Rueckgabebestand'!$C$8*DB92</f>
        <v>9.64114818324071</v>
      </c>
      <c r="DD92" s="26" t="n">
        <f aca="false">CY92+0/DB92-'2 Der Rueckgabebestand'!$C$8</f>
        <v>80.8</v>
      </c>
      <c r="DE92" s="26" t="n">
        <f aca="false">DC92/($B$92+DC92-'1 Der Fonds'!$B$6)</f>
        <v>0.011834840659279</v>
      </c>
      <c r="DF92" s="26" t="n">
        <f aca="false">DC92+$B$92*'1 Der Fonds'!$B$19/12+DC92*'1 Der Fonds'!$B$20/12-'1 Der Fonds'!$B$6*'1 Der Fonds'!$B$21/12-($B$92+DC92-'1 Der Fonds'!$B$6)*'1 Der Fonds'!$B$22/12-$B$92*'1 Der Fonds'!$B$23/12</f>
        <v>11.3610126169163</v>
      </c>
      <c r="DG92" s="26" t="n">
        <f aca="false">($B$92+DF92-'1 Der Fonds'!$B$6)/DD92</f>
        <v>10.1034778789222</v>
      </c>
      <c r="DH92" s="26" t="n">
        <f aca="false">DF92+0-'2 Der Rueckgabebestand'!$C$9*DG92</f>
        <v>-14.9080298682815</v>
      </c>
      <c r="DI92" s="26" t="n">
        <f aca="false">DD92+0/DG92-'2 Der Rueckgabebestand'!$C$9</f>
        <v>78.2</v>
      </c>
      <c r="DJ92" s="26" t="n">
        <f aca="false">DH92/($B$92+DH92-'1 Der Fonds'!$B$6)</f>
        <v>-0.0188687272265229</v>
      </c>
      <c r="DK92" s="26" t="n">
        <f aca="false">DH92+$B$92*'1 Der Fonds'!$B$19/12+DH92*'1 Der Fonds'!$B$20/12-'1 Der Fonds'!$B$6*'1 Der Fonds'!$B$21/12-($B$92+DH92-'1 Der Fonds'!$B$6)*'1 Der Fonds'!$B$22/12-$B$92*'1 Der Fonds'!$B$23/12</f>
        <v>-13.2116917302386</v>
      </c>
      <c r="DL92" s="26" t="n">
        <f aca="false">($B$92+DK92-'1 Der Fonds'!$B$6)/DI92</f>
        <v>10.1251701824778</v>
      </c>
      <c r="DM92" s="26" t="n">
        <f aca="false">DK92+0-'2 Der Rueckgabebestand'!$C$10*DL92</f>
        <v>-27.3869299857075</v>
      </c>
      <c r="DN92" s="26" t="n">
        <f aca="false">DI92+0/DL92-'2 Der Rueckgabebestand'!$C$10</f>
        <v>76.8</v>
      </c>
      <c r="DO92" s="26" t="n">
        <f aca="false">DM92/($B$92+DM92-'1 Der Fonds'!$B$6)</f>
        <v>-0.0352192253985701</v>
      </c>
      <c r="DP92" s="26" t="n">
        <f aca="false">DM92+$B$92*'1 Der Fonds'!$B$19/12+DM92*'1 Der Fonds'!$B$20/12-'1 Der Fonds'!$B$6*'1 Der Fonds'!$B$21/12-($B$92+DM92-'1 Der Fonds'!$B$6)*'1 Der Fonds'!$B$22/12-$B$92*'1 Der Fonds'!$B$23/12</f>
        <v>-25.7025507936104</v>
      </c>
      <c r="DQ92" s="26" t="n">
        <f aca="false">($B$92+DP92-'1 Der Fonds'!$B$6)/DN92</f>
        <v>10.1471022032082</v>
      </c>
      <c r="DR92" s="26" t="n">
        <f aca="false">DP92+0-'2 Der Rueckgabebestand'!$C$11*DQ92</f>
        <v>-31.7908121155354</v>
      </c>
      <c r="DS92" s="26" t="n">
        <f aca="false">DN92+0/DQ92-'2 Der Rueckgabebestand'!$C$11</f>
        <v>76.2</v>
      </c>
      <c r="DT92" s="26" t="n">
        <f aca="false">DR92/($B$92+DR92-'1 Der Fonds'!$B$6)</f>
        <v>-0.0411154091462835</v>
      </c>
      <c r="DU92" s="26" t="n">
        <f aca="false">DR92+$B$92*'1 Der Fonds'!$B$19/12+DR92*'1 Der Fonds'!$B$20/12-'1 Der Fonds'!$B$6*'1 Der Fonds'!$B$21/12-($B$92+DR92-'1 Der Fonds'!$B$6)*'1 Der Fonds'!$B$22/12-$B$92*'1 Der Fonds'!$B$23/12</f>
        <v>-30.1106533104794</v>
      </c>
      <c r="DV92" s="26" t="n">
        <f aca="false">($B$92+DU92-'1 Der Fonds'!$B$6)/DS92</f>
        <v>10.1691515313585</v>
      </c>
      <c r="DW92" s="26" t="n">
        <f aca="false">DU92+0-'2 Der Rueckgabebestand'!$C$12*DV92</f>
        <v>-35.1952290761587</v>
      </c>
      <c r="DX92" s="26" t="n">
        <f aca="false">DS92+0/DV92-'2 Der Rueckgabebestand'!$C$12</f>
        <v>75.7</v>
      </c>
      <c r="DY92" s="26" t="n">
        <f aca="false">DW92/($B$92+DW92-'1 Der Fonds'!$B$6)</f>
        <v>-0.045719681671914</v>
      </c>
      <c r="DZ92" s="26" t="n">
        <f aca="false">DW92+$B$92*'1 Der Fonds'!$B$19/12+DW92*'1 Der Fonds'!$B$20/12-'1 Der Fonds'!$B$6*'1 Der Fonds'!$B$21/12-($B$92+DW92-'1 Der Fonds'!$B$6)*'1 Der Fonds'!$B$22/12-$B$92*'1 Der Fonds'!$B$23/12</f>
        <v>-33.5183328373567</v>
      </c>
      <c r="EA92" s="26" t="n">
        <f aca="false">($B$92+DZ92-'1 Der Fonds'!$B$6)/DX92</f>
        <v>10.1913033971287</v>
      </c>
      <c r="EB92" s="26" t="n">
        <f aca="false">DZ92+0-'2 Der Rueckgabebestand'!$C$13*EA92</f>
        <v>-38.1044193660646</v>
      </c>
      <c r="EC92" s="26" t="n">
        <f aca="false">DX92+0/EA92-'2 Der Rueckgabebestand'!$C$13</f>
        <v>75.25</v>
      </c>
      <c r="ED92" s="26" t="n">
        <f aca="false">EB92/($B$92+EB92-'1 Der Fonds'!$B$6)</f>
        <v>-0.0496865809743831</v>
      </c>
      <c r="EE92" s="26" t="n">
        <f aca="false">EB92+$B$92*'1 Der Fonds'!$B$19/12+EB92*'1 Der Fonds'!$B$20/12-'1 Der Fonds'!$B$6*'1 Der Fonds'!$B$21/12-($B$92+EB92-'1 Der Fonds'!$B$6)*'1 Der Fonds'!$B$22/12-$B$92*'1 Der Fonds'!$B$23/12</f>
        <v>-36.4303111012904</v>
      </c>
      <c r="EF92" s="26" t="n">
        <f aca="false">($B$92+EE92-'1 Der Fonds'!$B$6)/EC92</f>
        <v>10.2135506830393</v>
      </c>
      <c r="EG92" s="26" t="n">
        <f aca="false">EE92+0-'2 Der Rueckgabebestand'!$C$14*EF92</f>
        <v>-40.5157313745061</v>
      </c>
      <c r="EH92" s="26" t="n">
        <f aca="false">EC92+0/EF92-'2 Der Rueckgabebestand'!$C$14</f>
        <v>74.85</v>
      </c>
      <c r="EI92" s="26" t="n">
        <f aca="false">EG92/($B$92+EG92-'1 Der Fonds'!$B$6)</f>
        <v>-0.0529974690615302</v>
      </c>
      <c r="EJ92" s="26" t="n">
        <f aca="false">EG92+$B$92*'1 Der Fonds'!$B$19/12+EG92*'1 Der Fonds'!$B$20/12-'1 Der Fonds'!$B$6*'1 Der Fonds'!$B$21/12-($B$92+EG92-'1 Der Fonds'!$B$6)*'1 Der Fonds'!$B$22/12-$B$92*'1 Der Fonds'!$B$23/12</f>
        <v>-38.8439339504067</v>
      </c>
      <c r="EK92" s="26" t="n">
        <f aca="false">($B$92+EJ92-'1 Der Fonds'!$B$6)/EH92</f>
        <v>10.2358859859665</v>
      </c>
      <c r="EL92" s="26" t="n">
        <f aca="false">EJ92+0-'2 Der Rueckgabebestand'!$C$15*EK92</f>
        <v>-42.9382883447933</v>
      </c>
      <c r="EM92" s="26" t="n">
        <f aca="false">EH92+0/EK92-'2 Der Rueckgabebestand'!$C$15</f>
        <v>74.45</v>
      </c>
      <c r="EN92" s="26" t="n">
        <f aca="false">EL92/($B$92+EL92-'1 Der Fonds'!$B$6)</f>
        <v>-0.056344896598375</v>
      </c>
      <c r="EO92" s="26" t="n">
        <f aca="false">EL92+$B$92*'1 Der Fonds'!$B$19/12+EL92*'1 Der Fonds'!$B$20/12-'1 Der Fonds'!$B$6*'1 Der Fonds'!$B$21/12-($B$92+EL92-'1 Der Fonds'!$B$6)*'1 Der Fonds'!$B$22/12-$B$92*'1 Der Fonds'!$B$23/12</f>
        <v>-41.2688125377904</v>
      </c>
      <c r="EP92" s="26" t="n">
        <f aca="false">($B$92+EO92-'1 Der Fonds'!$B$6)/EM92</f>
        <v>10.2583101069471</v>
      </c>
      <c r="EQ92" s="26" t="n">
        <f aca="false">EO92+0-'2 Der Rueckgabebestand'!$C$16*EP92</f>
        <v>-46.3979675912639</v>
      </c>
      <c r="ER92" s="26" t="n">
        <f aca="false">EM92+0/EP92-'2 Der Rueckgabebestand'!$C$16</f>
        <v>73.95</v>
      </c>
      <c r="ES92" s="26" t="n">
        <f aca="false">EQ92/($B$92+EQ92-'1 Der Fonds'!$B$6)</f>
        <v>-0.061162461487138</v>
      </c>
      <c r="ET92" s="14" t="n">
        <f aca="false">IF(C92=1,$A$92,1000000)</f>
        <v>65</v>
      </c>
      <c r="EU92" s="14" t="n">
        <f aca="false">IF(D92=1,$A$92,1000000)</f>
        <v>65</v>
      </c>
      <c r="EV92" s="14" t="n">
        <f aca="false">IF(E92=1,$A$92,1000000)</f>
        <v>65</v>
      </c>
      <c r="EW92" s="26" t="n">
        <f aca="false">IF(F92=1,$A$92,1000000)</f>
        <v>1000000</v>
      </c>
      <c r="EX92" s="26" t="n">
        <f aca="false">IF(G92=1,$A$92,1000000)</f>
        <v>1000000</v>
      </c>
      <c r="EY92" s="26" t="n">
        <f aca="false">IF(H92=1,$A$92,1000000)</f>
        <v>1000000</v>
      </c>
      <c r="EZ92" s="26" t="n">
        <f aca="false">IF(I92=1,$A$92,1000000)</f>
        <v>1000000</v>
      </c>
      <c r="FA92" s="26" t="n">
        <f aca="false">IF(J92=1,$A$92,1000000)</f>
        <v>1000000</v>
      </c>
      <c r="FB92" s="26" t="n">
        <f aca="false">IF(K92=1,$A$92,1000000)</f>
        <v>1000000</v>
      </c>
      <c r="FC92" s="26" t="n">
        <f aca="false">IF(L92=1,$A$92,1000000)</f>
        <v>1000000</v>
      </c>
      <c r="FD92" s="26" t="n">
        <f aca="false">IF(M92=1,$A$92,1000000)</f>
        <v>1000000</v>
      </c>
      <c r="FE92" s="26" t="n">
        <f aca="false">IF(N92=1,$A$92,1000000)</f>
        <v>1000000</v>
      </c>
      <c r="FF92" s="14" t="n">
        <f aca="false">IF(O92=1,$A$92,1000000)</f>
        <v>65</v>
      </c>
      <c r="FG92" s="14" t="n">
        <f aca="false">IF(P92=1,$A$92,1000000)</f>
        <v>65</v>
      </c>
      <c r="FH92" s="26" t="n">
        <f aca="false">IF(Q92=1,$A$92,1000000)</f>
        <v>1000000</v>
      </c>
      <c r="FI92" s="26" t="n">
        <f aca="false">IF(R92=1,$A$92,1000000)</f>
        <v>1000000</v>
      </c>
      <c r="FJ92" s="26" t="n">
        <f aca="false">IF(S92=1,$A$92,1000000)</f>
        <v>1000000</v>
      </c>
      <c r="FK92" s="26" t="n">
        <f aca="false">IF(T92=1,$A$92,1000000)</f>
        <v>1000000</v>
      </c>
      <c r="FL92" s="26" t="n">
        <f aca="false">IF(U92=1,$A$92,1000000)</f>
        <v>1000000</v>
      </c>
      <c r="FM92" s="26" t="n">
        <f aca="false">IF(V92=1,$A$92,1000000)</f>
        <v>1000000</v>
      </c>
      <c r="FN92" s="26" t="n">
        <f aca="false">IF(W92=1,$A$92,1000000)</f>
        <v>1000000</v>
      </c>
      <c r="FO92" s="26" t="n">
        <f aca="false">IF(X92=1,$A$92,1000000)</f>
        <v>1000000</v>
      </c>
      <c r="FP92" s="26" t="n">
        <f aca="false">IF(Y92=1,$A$92,1000000)</f>
        <v>1000000</v>
      </c>
      <c r="FQ92" s="26" t="n">
        <f aca="false">IF(Z92=1,$A$92,1000000)</f>
        <v>1000000</v>
      </c>
    </row>
    <row r="93" customFormat="false" ht="15" hidden="false" customHeight="false" outlineLevel="0" collapsed="false">
      <c r="A93" s="14" t="n">
        <f aca="false">A92+$B$38</f>
        <v>65.5</v>
      </c>
      <c r="B93" s="14" t="n">
        <f aca="false">'1 Der Fonds'!$B$36-A93</f>
        <v>1054.5</v>
      </c>
      <c r="C93" s="26" t="n">
        <f aca="false">IF(AH93&gt;='1 Der Fonds'!$B$12,1,0)</f>
        <v>1</v>
      </c>
      <c r="D93" s="26" t="n">
        <f aca="false">IF(AND(C93=1,AM93&gt;='1 Der Fonds'!$B$12),1,0)</f>
        <v>1</v>
      </c>
      <c r="E93" s="26" t="n">
        <f aca="false">IF(AND(D93=1,AR93&gt;='1 Der Fonds'!$B$12),1,0)</f>
        <v>1</v>
      </c>
      <c r="F93" s="26" t="n">
        <f aca="false">IF(AND(E93=1,AW93&gt;='1 Der Fonds'!$B$12),1,0)</f>
        <v>0</v>
      </c>
      <c r="G93" s="26" t="n">
        <f aca="false">IF(AND(F93=1,BB93&gt;='1 Der Fonds'!$B$12),1,0)</f>
        <v>0</v>
      </c>
      <c r="H93" s="26" t="n">
        <f aca="false">IF(AND(G93=1,BG93&gt;='1 Der Fonds'!$B$12),1,0)</f>
        <v>0</v>
      </c>
      <c r="I93" s="26" t="n">
        <f aca="false">IF(AND(H93=1,BL93&gt;='1 Der Fonds'!$B$12),1,0)</f>
        <v>0</v>
      </c>
      <c r="J93" s="26" t="n">
        <f aca="false">IF(AND(I93=1,BQ93&gt;='1 Der Fonds'!$B$12),1,0)</f>
        <v>0</v>
      </c>
      <c r="K93" s="26" t="n">
        <f aca="false">IF(AND(J93=1,BV93&gt;='1 Der Fonds'!$B$12),1,0)</f>
        <v>0</v>
      </c>
      <c r="L93" s="26" t="n">
        <f aca="false">IF(AND(K93=1,CA93&gt;='1 Der Fonds'!$B$12),1,0)</f>
        <v>0</v>
      </c>
      <c r="M93" s="26" t="n">
        <f aca="false">IF(AND(L93=1,CF93&gt;='1 Der Fonds'!$B$12),1,0)</f>
        <v>0</v>
      </c>
      <c r="N93" s="26" t="n">
        <f aca="false">IF(AND(M93=1,CK93&gt;='1 Der Fonds'!$B$12),1,0)</f>
        <v>0</v>
      </c>
      <c r="O93" s="26" t="n">
        <f aca="false">IF(CP93&gt;='1 Der Fonds'!$B$12,1,0)</f>
        <v>1</v>
      </c>
      <c r="P93" s="26" t="n">
        <f aca="false">IF(AND(O93=1,CU93&gt;='1 Der Fonds'!$B$12),1,0)</f>
        <v>1</v>
      </c>
      <c r="Q93" s="26" t="n">
        <f aca="false">IF(AND(P93=1,CZ93&gt;='1 Der Fonds'!$B$12),1,0)</f>
        <v>0</v>
      </c>
      <c r="R93" s="26" t="n">
        <f aca="false">IF(AND(Q93=1,DE93&gt;='1 Der Fonds'!$B$12),1,0)</f>
        <v>0</v>
      </c>
      <c r="S93" s="26" t="n">
        <f aca="false">IF(AND(R93=1,DJ93&gt;='1 Der Fonds'!$B$12),1,0)</f>
        <v>0</v>
      </c>
      <c r="T93" s="26" t="n">
        <f aca="false">IF(AND(S93=1,DO93&gt;='1 Der Fonds'!$B$12),1,0)</f>
        <v>0</v>
      </c>
      <c r="U93" s="26" t="n">
        <f aca="false">IF(AND(T93=1,DT93&gt;='1 Der Fonds'!$B$12),1,0)</f>
        <v>0</v>
      </c>
      <c r="V93" s="26" t="n">
        <f aca="false">IF(AND(U93=1,DY93&gt;='1 Der Fonds'!$B$12),1,0)</f>
        <v>0</v>
      </c>
      <c r="W93" s="26" t="n">
        <f aca="false">IF(AND(V93=1,ED93&gt;='1 Der Fonds'!$B$12),1,0)</f>
        <v>0</v>
      </c>
      <c r="X93" s="26" t="n">
        <f aca="false">IF(AND(W93=1,EI93&gt;='1 Der Fonds'!$B$12),1,0)</f>
        <v>0</v>
      </c>
      <c r="Y93" s="26" t="n">
        <f aca="false">IF(AND(X93=1,EN93&gt;='1 Der Fonds'!$B$12),1,0)</f>
        <v>0</v>
      </c>
      <c r="Z93" s="26" t="n">
        <f aca="false">IF(AND(Y93=1,ES93&gt;='1 Der Fonds'!$B$12),1,0)</f>
        <v>0</v>
      </c>
      <c r="AD93" s="26" t="n">
        <f aca="false">$A$93+$B$93*'1 Der Fonds'!$B$19/12+$A$93*'1 Der Fonds'!$B$20/12-'1 Der Fonds'!$B$6*'1 Der Fonds'!$B$21/12-($B$93+$A$93-'1 Der Fonds'!$B$6)*'1 Der Fonds'!$B$22/12-$B$93*'1 Der Fonds'!$B$23/12</f>
        <v>67.2723333333333</v>
      </c>
      <c r="AE93" s="26" t="n">
        <f aca="false">($B$93+AD93-'1 Der Fonds'!$B$6)/'1 Der Fonds'!$B$8</f>
        <v>10.0203716475096</v>
      </c>
      <c r="AF93" s="26" t="n">
        <f aca="false">AD93+'1 Der Fonds'!$B$26-'2 Der Rueckgabebestand'!$C$5*AE93</f>
        <v>66.2641846743295</v>
      </c>
      <c r="AG93" s="26" t="n">
        <f aca="false">'1 Der Fonds'!$B$8+'1 Der Fonds'!$B$26/AE93-'2 Der Rueckgabebestand'!$C$5</f>
        <v>86.8993900930556</v>
      </c>
      <c r="AH93" s="26" t="n">
        <f aca="false">AF93/($B$93+AF93-'1 Der Fonds'!$B$6)</f>
        <v>0.0760988862893031</v>
      </c>
      <c r="AI93" s="26" t="n">
        <f aca="false">AF93+$B$93*'1 Der Fonds'!$B$19/12+AF93*'1 Der Fonds'!$B$20/12-'1 Der Fonds'!$B$6*'1 Der Fonds'!$B$21/12-($B$93+AF93-'1 Der Fonds'!$B$6)*'1 Der Fonds'!$B$22/12-$B$93*'1 Der Fonds'!$B$23/12</f>
        <v>68.0372503513091</v>
      </c>
      <c r="AJ93" s="26" t="n">
        <f aca="false">($B$93+AI93-'1 Der Fonds'!$B$6)/AG93</f>
        <v>10.0407753082842</v>
      </c>
      <c r="AK93" s="26" t="n">
        <f aca="false">AI93+'1 Der Fonds'!$B$26-'2 Der Rueckgabebestand'!$C$6*AJ93</f>
        <v>66.016862697167</v>
      </c>
      <c r="AL93" s="26" t="n">
        <f aca="false">AG93+'1 Der Fonds'!$B$26/AJ93-'2 Der Rueckgabebestand'!$C$6</f>
        <v>86.6981718014288</v>
      </c>
      <c r="AM93" s="26" t="n">
        <f aca="false">AK93/($B$93+AK93-'1 Der Fonds'!$B$6)</f>
        <v>0.0758363973474604</v>
      </c>
      <c r="AN93" s="26" t="n">
        <f aca="false">AK93+$B$93*'1 Der Fonds'!$B$19/12+AK93*'1 Der Fonds'!$B$20/12-'1 Der Fonds'!$B$6*'1 Der Fonds'!$B$21/12-($B$93+AK93-'1 Der Fonds'!$B$6)*'1 Der Fonds'!$B$22/12-$B$93*'1 Der Fonds'!$B$23/12</f>
        <v>67.7896913572518</v>
      </c>
      <c r="AO93" s="26" t="n">
        <f aca="false">($B$93+AN93-'1 Der Fonds'!$B$6)/AL93</f>
        <v>10.0612235902173</v>
      </c>
      <c r="AP93" s="26" t="n">
        <f aca="false">AN93+'1 Der Fonds'!$B$26-'2 Der Rueckgabebestand'!$C$7*AO93</f>
        <v>48.6549994587736</v>
      </c>
      <c r="AQ93" s="26" t="n">
        <f aca="false">AL93+'1 Der Fonds'!$B$26/AO93-'2 Der Rueckgabebestand'!$C$7</f>
        <v>84.7963462702793</v>
      </c>
      <c r="AR93" s="26" t="n">
        <f aca="false">AP93/($B$93+AP93-'1 Der Fonds'!$B$6)</f>
        <v>0.0570294958004577</v>
      </c>
      <c r="AS93" s="26" t="n">
        <f aca="false">AP93+$B$93*'1 Der Fonds'!$B$19/12+AP93*'1 Der Fonds'!$B$20/12-'1 Der Fonds'!$B$6*'1 Der Fonds'!$B$21/12-($B$93+AP93-'1 Der Fonds'!$B$6)*'1 Der Fonds'!$B$22/12-$B$93*'1 Der Fonds'!$B$23/12</f>
        <v>50.4111896665882</v>
      </c>
      <c r="AT93" s="26" t="n">
        <f aca="false">($B$93+AS93-'1 Der Fonds'!$B$6)/AQ93</f>
        <v>10.0819342727533</v>
      </c>
      <c r="AU93" s="26" t="n">
        <f aca="false">AS93+'1 Der Fonds'!$B$26-'2 Der Rueckgabebestand'!$C$8*AT93</f>
        <v>22.1571934210529</v>
      </c>
      <c r="AV93" s="26" t="n">
        <f aca="false">AQ93+'1 Der Fonds'!$B$26/AT93-'2 Der Rueckgabebestand'!$C$8</f>
        <v>81.9939082181</v>
      </c>
      <c r="AW93" s="26" t="n">
        <f aca="false">AU93/($B$93+AU93-'1 Der Fonds'!$B$6)</f>
        <v>0.026803363712783</v>
      </c>
      <c r="AX93" s="26" t="n">
        <f aca="false">AU93+$B$93*'1 Der Fonds'!$B$19/12+AU93*'1 Der Fonds'!$B$20/12-'1 Der Fonds'!$B$6*'1 Der Fonds'!$B$21/12-($B$93+AU93-'1 Der Fonds'!$B$6)*'1 Der Fonds'!$B$22/12-$B$93*'1 Der Fonds'!$B$23/12</f>
        <v>23.8879898980814</v>
      </c>
      <c r="AY93" s="26" t="n">
        <f aca="false">($B$93+AX93-'1 Der Fonds'!$B$6)/AV93</f>
        <v>10.1030431150398</v>
      </c>
      <c r="AZ93" s="26" t="n">
        <f aca="false">AX93+'1 Der Fonds'!$B$26-'2 Der Rueckgabebestand'!$C$9*AY93</f>
        <v>0.620077798977913</v>
      </c>
      <c r="BA93" s="26" t="n">
        <f aca="false">AV93+'1 Der Fonds'!$B$26/AY93-'2 Der Rueckgabebestand'!$C$9</f>
        <v>79.6908484534172</v>
      </c>
      <c r="BB93" s="26" t="n">
        <f aca="false">AZ93/($B$93+AZ93-'1 Der Fonds'!$B$6)</f>
        <v>0.000770168097997345</v>
      </c>
      <c r="BC93" s="26" t="n">
        <f aca="false">AZ93+$B$93*'1 Der Fonds'!$B$19/12+AZ93*'1 Der Fonds'!$B$20/12-'1 Der Fonds'!$B$6*'1 Der Fonds'!$B$21/12-($B$93+AZ93-'1 Der Fonds'!$B$6)*'1 Der Fonds'!$B$22/12-$B$93*'1 Der Fonds'!$B$23/12</f>
        <v>2.33023454020193</v>
      </c>
      <c r="BD93" s="26" t="n">
        <f aca="false">($B$93+BC93-'1 Der Fonds'!$B$6)/BA93</f>
        <v>10.1245030037775</v>
      </c>
      <c r="BE93" s="26" t="n">
        <f aca="false">BC93+'1 Der Fonds'!$B$26-'2 Der Rueckgabebestand'!$C$10*BD93</f>
        <v>-8.8440696650866</v>
      </c>
      <c r="BF93" s="26" t="n">
        <f aca="false">BA93+'1 Der Fonds'!$B$26/BD93-'2 Der Rueckgabebestand'!$C$10</f>
        <v>78.5871592944413</v>
      </c>
      <c r="BG93" s="26" t="n">
        <f aca="false">BE93/($B$93+BE93-'1 Der Fonds'!$B$6)</f>
        <v>-0.0111154449151958</v>
      </c>
      <c r="BH93" s="26" t="n">
        <f aca="false">BE93+$B$93*'1 Der Fonds'!$B$19/12+BE93*'1 Der Fonds'!$B$20/12-'1 Der Fonds'!$B$6*'1 Der Fonds'!$B$21/12-($B$93+BE93-'1 Der Fonds'!$B$6)*'1 Der Fonds'!$B$22/12-$B$93*'1 Der Fonds'!$B$23/12</f>
        <v>-7.14298273184897</v>
      </c>
      <c r="BI93" s="26" t="n">
        <f aca="false">($B$93+BH93-'1 Der Fonds'!$B$6)/BF93</f>
        <v>10.1461488674086</v>
      </c>
      <c r="BJ93" s="26" t="n">
        <f aca="false">BH93+'1 Der Fonds'!$B$26-'2 Der Rueckgabebestand'!$C$11*BI93</f>
        <v>-10.2306720522941</v>
      </c>
      <c r="BK93" s="26" t="n">
        <f aca="false">BF93+'1 Der Fonds'!$B$26/BI93-'2 Der Rueckgabebestand'!$C$11</f>
        <v>78.2828379838834</v>
      </c>
      <c r="BL93" s="26" t="n">
        <f aca="false">BJ93/($B$93+BJ93-'1 Der Fonds'!$B$6)</f>
        <v>-0.0128806082424571</v>
      </c>
      <c r="BM93" s="26" t="n">
        <f aca="false">BJ93+$B$93*'1 Der Fonds'!$B$19/12+BJ93*'1 Der Fonds'!$B$20/12-'1 Der Fonds'!$B$6*'1 Der Fonds'!$B$21/12-($B$93+BJ93-'1 Der Fonds'!$B$6)*'1 Der Fonds'!$B$22/12-$B$93*'1 Der Fonds'!$B$23/12</f>
        <v>-8.53091394634422</v>
      </c>
      <c r="BN93" s="26" t="n">
        <f aca="false">($B$93+BM93-'1 Der Fonds'!$B$6)/BK93</f>
        <v>10.1678619037487</v>
      </c>
      <c r="BO93" s="26" t="n">
        <f aca="false">BM93+'1 Der Fonds'!$B$26-'2 Der Rueckgabebestand'!$C$12*BN93</f>
        <v>-10.6148448982185</v>
      </c>
      <c r="BP93" s="26" t="n">
        <f aca="false">BK93+'1 Der Fonds'!$B$26/BN93-'2 Der Rueckgabebestand'!$C$12</f>
        <v>78.0778852640686</v>
      </c>
      <c r="BQ93" s="26" t="n">
        <f aca="false">BO93/($B$93+BO93-'1 Der Fonds'!$B$6)</f>
        <v>-0.013370756248563</v>
      </c>
      <c r="BR93" s="26" t="n">
        <f aca="false">BO93+$B$93*'1 Der Fonds'!$B$19/12+BO93*'1 Der Fonds'!$B$20/12-'1 Der Fonds'!$B$6*'1 Der Fonds'!$B$21/12-($B$93+BO93-'1 Der Fonds'!$B$6)*'1 Der Fonds'!$B$22/12-$B$93*'1 Der Fonds'!$B$23/12</f>
        <v>-8.91545495791267</v>
      </c>
      <c r="BS93" s="26" t="n">
        <f aca="false">($B$93+BR93-'1 Der Fonds'!$B$6)/BP93</f>
        <v>10.1896272209644</v>
      </c>
      <c r="BT93" s="26" t="n">
        <f aca="false">BR93+'1 Der Fonds'!$B$26-'2 Der Rueckgabebestand'!$C$13*BS93</f>
        <v>-10.5007872073466</v>
      </c>
      <c r="BU93" s="26" t="n">
        <f aca="false">BP93+'1 Der Fonds'!$B$26/BS93-'2 Der Rueckgabebestand'!$C$13</f>
        <v>77.9223023153448</v>
      </c>
      <c r="BV93" s="26" t="n">
        <f aca="false">BT93/($B$93+BT93-'1 Der Fonds'!$B$6)</f>
        <v>-0.0132251859172672</v>
      </c>
      <c r="BW93" s="26" t="n">
        <f aca="false">BT93+$B$93*'1 Der Fonds'!$B$19/12+BT93*'1 Der Fonds'!$B$20/12-'1 Der Fonds'!$B$6*'1 Der Fonds'!$B$21/12-($B$93+BT93-'1 Der Fonds'!$B$6)*'1 Der Fonds'!$B$22/12-$B$93*'1 Der Fonds'!$B$23/12</f>
        <v>-8.80128796175369</v>
      </c>
      <c r="BX93" s="26" t="n">
        <f aca="false">($B$93+BW93-'1 Der Fonds'!$B$6)/BU93</f>
        <v>10.2114373984758</v>
      </c>
      <c r="BY93" s="26" t="n">
        <f aca="false">BW93+'1 Der Fonds'!$B$26-'2 Der Rueckgabebestand'!$C$14*BX93</f>
        <v>-9.88586292114399</v>
      </c>
      <c r="BZ93" s="26" t="n">
        <f aca="false">BU93+'1 Der Fonds'!$B$26/BX93-'2 Der Rueckgabebestand'!$C$14</f>
        <v>77.8160905336859</v>
      </c>
      <c r="CA93" s="26" t="n">
        <f aca="false">BY93/($B$93+BY93-'1 Der Fonds'!$B$6)</f>
        <v>-0.0124410861320517</v>
      </c>
      <c r="CB93" s="26" t="n">
        <f aca="false">BY93+$B$93*'1 Der Fonds'!$B$19/12+BY93*'1 Der Fonds'!$B$20/12-'1 Der Fonds'!$B$6*'1 Der Fonds'!$B$21/12-($B$93+BY93-'1 Der Fonds'!$B$6)*'1 Der Fonds'!$B$22/12-$B$93*'1 Der Fonds'!$B$23/12</f>
        <v>-8.18577437311009</v>
      </c>
      <c r="CC93" s="26" t="n">
        <f aca="false">($B$93+CB93-'1 Der Fonds'!$B$6)/BZ93</f>
        <v>10.2332849178818</v>
      </c>
      <c r="CD93" s="26" t="n">
        <f aca="false">CB93+'1 Der Fonds'!$B$26-'2 Der Rueckgabebestand'!$C$15*CC93</f>
        <v>-9.2790883402628</v>
      </c>
      <c r="CE93" s="26" t="n">
        <f aca="false">BZ93+'1 Der Fonds'!$B$26/CC93-'2 Der Rueckgabebestand'!$C$15</f>
        <v>77.7092515297956</v>
      </c>
      <c r="CF93" s="26" t="n">
        <f aca="false">CD93/($B$93+CD93-'1 Der Fonds'!$B$6)</f>
        <v>-0.011668566814844</v>
      </c>
      <c r="CG93" s="26" t="n">
        <f aca="false">CD93+$B$93*'1 Der Fonds'!$B$19/12+CD93*'1 Der Fonds'!$B$20/12-'1 Der Fonds'!$B$6*'1 Der Fonds'!$B$21/12-($B$93+CD93-'1 Der Fonds'!$B$6)*'1 Der Fonds'!$B$22/12-$B$93*'1 Der Fonds'!$B$23/12</f>
        <v>-7.57841829992222</v>
      </c>
      <c r="CH93" s="26" t="n">
        <f aca="false">($B$93+CG93-'1 Der Fonds'!$B$6)/CE93</f>
        <v>10.2551699573959</v>
      </c>
      <c r="CI93" s="26" t="n">
        <f aca="false">CG93+'1 Der Fonds'!$B$26-'2 Der Rueckgabebestand'!$C$16*CH93</f>
        <v>-9.70600327862015</v>
      </c>
      <c r="CJ93" s="26" t="n">
        <f aca="false">CE93+'1 Der Fonds'!$B$26/CH93-'2 Der Rueckgabebestand'!$C$16</f>
        <v>77.5017869058511</v>
      </c>
      <c r="CK93" s="26" t="n">
        <f aca="false">CI93/($B$93+CI93-'1 Der Fonds'!$B$6)</f>
        <v>-0.0122119735663059</v>
      </c>
      <c r="CL93" s="26" t="n">
        <f aca="false">$A$93+$B$93*'1 Der Fonds'!$B$19/12+$A$93*'1 Der Fonds'!$B$20/12-'1 Der Fonds'!$B$6*'1 Der Fonds'!$B$21/12-($B$93+$A$93-'1 Der Fonds'!$B$6)*'1 Der Fonds'!$B$22/12-$B$93*'1 Der Fonds'!$B$23/12</f>
        <v>67.2723333333333</v>
      </c>
      <c r="CM93" s="26" t="n">
        <f aca="false">($B$93+CL93-'1 Der Fonds'!$B$6)/'1 Der Fonds'!$B$8</f>
        <v>10.0203716475096</v>
      </c>
      <c r="CN93" s="26" t="n">
        <f aca="false">CL93+0-'2 Der Rueckgabebestand'!$C$5*CM93</f>
        <v>63.2641846743295</v>
      </c>
      <c r="CO93" s="26" t="n">
        <f aca="false">'1 Der Fonds'!$B$8+0/CM93-'2 Der Rueckgabebestand'!$C$5</f>
        <v>86.6</v>
      </c>
      <c r="CP93" s="26" t="n">
        <f aca="false">CN93/($B$93+CN93-'1 Der Fonds'!$B$6)</f>
        <v>0.072904811919695</v>
      </c>
      <c r="CQ93" s="26" t="n">
        <f aca="false">CN93+$B$93*'1 Der Fonds'!$B$19/12+CN93*'1 Der Fonds'!$B$20/12-'1 Der Fonds'!$B$6*'1 Der Fonds'!$B$21/12-($B$93+CN93-'1 Der Fonds'!$B$6)*'1 Der Fonds'!$B$22/12-$B$93*'1 Der Fonds'!$B$23/12</f>
        <v>65.0343753513091</v>
      </c>
      <c r="CR93" s="26" t="n">
        <f aca="false">($B$93+CQ93-'1 Der Fonds'!$B$6)/CO93</f>
        <v>10.0408126483985</v>
      </c>
      <c r="CS93" s="26" t="n">
        <f aca="false">CQ93+0-'2 Der Rueckgabebestand'!$C$6*CR93</f>
        <v>60.0139690271098</v>
      </c>
      <c r="CT93" s="26" t="n">
        <f aca="false">CO93+0/CR93-'2 Der Rueckgabebestand'!$C$6</f>
        <v>86.1</v>
      </c>
      <c r="CU93" s="26" t="n">
        <f aca="false">CS93/($B$93+CS93-'1 Der Fonds'!$B$6)</f>
        <v>0.0694193167227213</v>
      </c>
      <c r="CV93" s="26" t="n">
        <f aca="false">CS93+$B$93*'1 Der Fonds'!$B$19/12+CS93*'1 Der Fonds'!$B$20/12-'1 Der Fonds'!$B$6*'1 Der Fonds'!$B$21/12-($B$93+CS93-'1 Der Fonds'!$B$6)*'1 Der Fonds'!$B$22/12-$B$93*'1 Der Fonds'!$B$23/12</f>
        <v>61.7810449140941</v>
      </c>
      <c r="CW93" s="26" t="n">
        <f aca="false">($B$93+CV93-'1 Der Fonds'!$B$6)/CT93</f>
        <v>10.061336177864</v>
      </c>
      <c r="CX93" s="26" t="n">
        <f aca="false">CV93+0-'2 Der Rueckgabebestand'!$C$7*CW93</f>
        <v>39.6461053227932</v>
      </c>
      <c r="CY93" s="26" t="n">
        <f aca="false">CT93+0/CW93-'2 Der Rueckgabebestand'!$C$7</f>
        <v>83.9</v>
      </c>
      <c r="CZ93" s="26" t="n">
        <f aca="false">CX93/($B$93+CX93-'1 Der Fonds'!$B$6)</f>
        <v>0.0469659281406421</v>
      </c>
      <c r="DA93" s="26" t="n">
        <f aca="false">CX93+$B$93*'1 Der Fonds'!$B$19/12+CX93*'1 Der Fonds'!$B$20/12-'1 Der Fonds'!$B$6*'1 Der Fonds'!$B$21/12-($B$93+CX93-'1 Der Fonds'!$B$6)*'1 Der Fonds'!$B$22/12-$B$93*'1 Der Fonds'!$B$23/12</f>
        <v>41.3936620070609</v>
      </c>
      <c r="DB93" s="26" t="n">
        <f aca="false">($B$93+DA93-'1 Der Fonds'!$B$6)/CY93</f>
        <v>10.0821652205848</v>
      </c>
      <c r="DC93" s="26" t="n">
        <f aca="false">DA93+0-'2 Der Rueckgabebestand'!$C$8*DB93</f>
        <v>10.1389498232482</v>
      </c>
      <c r="DD93" s="26" t="n">
        <f aca="false">CY93+0/DB93-'2 Der Rueckgabebestand'!$C$8</f>
        <v>80.8</v>
      </c>
      <c r="DE93" s="26" t="n">
        <f aca="false">DC93/($B$93+DC93-'1 Der Fonds'!$B$6)</f>
        <v>0.0124459428627222</v>
      </c>
      <c r="DF93" s="26" t="n">
        <f aca="false">DC93+$B$93*'1 Der Fonds'!$B$19/12+DC93*'1 Der Fonds'!$B$20/12-'1 Der Fonds'!$B$6*'1 Der Fonds'!$B$21/12-($B$93+DC93-'1 Der Fonds'!$B$6)*'1 Der Fonds'!$B$22/12-$B$93*'1 Der Fonds'!$B$23/12</f>
        <v>11.8582288168288</v>
      </c>
      <c r="DG93" s="26" t="n">
        <f aca="false">($B$93+DF93-'1 Der Fonds'!$B$6)/DD93</f>
        <v>10.1034434259509</v>
      </c>
      <c r="DH93" s="26" t="n">
        <f aca="false">DF93+0-'2 Der Rueckgabebestand'!$C$9*DG93</f>
        <v>-14.4107240906434</v>
      </c>
      <c r="DI93" s="26" t="n">
        <f aca="false">DD93+0/DG93-'2 Der Rueckgabebestand'!$C$9</f>
        <v>78.2</v>
      </c>
      <c r="DJ93" s="26" t="n">
        <f aca="false">DH93/($B$93+DH93-'1 Der Fonds'!$B$6)</f>
        <v>-0.0182393617152408</v>
      </c>
      <c r="DK93" s="26" t="n">
        <f aca="false">DH93+$B$93*'1 Der Fonds'!$B$19/12+DH93*'1 Der Fonds'!$B$20/12-'1 Der Fonds'!$B$6*'1 Der Fonds'!$B$21/12-($B$93+DH93-'1 Der Fonds'!$B$6)*'1 Der Fonds'!$B$22/12-$B$93*'1 Der Fonds'!$B$23/12</f>
        <v>-12.714971867897</v>
      </c>
      <c r="DL93" s="26" t="n">
        <f aca="false">($B$93+DK93-'1 Der Fonds'!$B$6)/DI93</f>
        <v>10.1251282369834</v>
      </c>
      <c r="DM93" s="26" t="n">
        <f aca="false">DK93+0-'2 Der Rueckgabebestand'!$C$10*DL93</f>
        <v>-26.8901513996737</v>
      </c>
      <c r="DN93" s="26" t="n">
        <f aca="false">DI93+0/DL93-'2 Der Rueckgabebestand'!$C$10</f>
        <v>76.8</v>
      </c>
      <c r="DO93" s="26" t="n">
        <f aca="false">DM93/($B$93+DM93-'1 Der Fonds'!$B$6)</f>
        <v>-0.0345805180426601</v>
      </c>
      <c r="DP93" s="26" t="n">
        <f aca="false">DM93+$B$93*'1 Der Fonds'!$B$19/12+DM93*'1 Der Fonds'!$B$20/12-'1 Der Fonds'!$B$6*'1 Der Fonds'!$B$21/12-($B$93+DM93-'1 Der Fonds'!$B$6)*'1 Der Fonds'!$B$22/12-$B$93*'1 Der Fonds'!$B$23/12</f>
        <v>-25.2063586280984</v>
      </c>
      <c r="DQ93" s="26" t="n">
        <f aca="false">($B$93+DP93-'1 Der Fonds'!$B$6)/DN93</f>
        <v>10.14705262203</v>
      </c>
      <c r="DR93" s="26" t="n">
        <f aca="false">DP93+0-'2 Der Rueckgabebestand'!$C$11*DQ93</f>
        <v>-31.2945902013164</v>
      </c>
      <c r="DS93" s="26" t="n">
        <f aca="false">DN93+0/DQ93-'2 Der Rueckgabebestand'!$C$11</f>
        <v>76.2</v>
      </c>
      <c r="DT93" s="26" t="n">
        <f aca="false">DR93/($B$93+DR93-'1 Der Fonds'!$B$6)</f>
        <v>-0.0404738376176965</v>
      </c>
      <c r="DU93" s="26" t="n">
        <f aca="false">DR93+$B$93*'1 Der Fonds'!$B$19/12+DR93*'1 Der Fonds'!$B$20/12-'1 Der Fonds'!$B$6*'1 Der Fonds'!$B$21/12-($B$93+DR93-'1 Der Fonds'!$B$6)*'1 Der Fonds'!$B$22/12-$B$93*'1 Der Fonds'!$B$23/12</f>
        <v>-29.6150183502593</v>
      </c>
      <c r="DV93" s="26" t="n">
        <f aca="false">($B$93+DU93-'1 Der Fonds'!$B$6)/DS93</f>
        <v>10.1690942473719</v>
      </c>
      <c r="DW93" s="26" t="n">
        <f aca="false">DU93+0-'2 Der Rueckgabebestand'!$C$12*DV93</f>
        <v>-34.6995654739453</v>
      </c>
      <c r="DX93" s="26" t="n">
        <f aca="false">DS93+0/DV93-'2 Der Rueckgabebestand'!$C$12</f>
        <v>75.7</v>
      </c>
      <c r="DY93" s="26" t="n">
        <f aca="false">DW93/($B$93+DW93-'1 Der Fonds'!$B$6)</f>
        <v>-0.0450760533738967</v>
      </c>
      <c r="DZ93" s="26" t="n">
        <f aca="false">DW93+$B$93*'1 Der Fonds'!$B$19/12+DW93*'1 Der Fonds'!$B$20/12-'1 Der Fonds'!$B$6*'1 Der Fonds'!$B$21/12-($B$93+DW93-'1 Der Fonds'!$B$6)*'1 Der Fonds'!$B$22/12-$B$93*'1 Der Fonds'!$B$23/12</f>
        <v>-33.0232567241912</v>
      </c>
      <c r="EA93" s="26" t="n">
        <f aca="false">($B$93+DZ93-'1 Der Fonds'!$B$6)/DX93</f>
        <v>10.1912383523885</v>
      </c>
      <c r="EB93" s="26" t="n">
        <f aca="false">DZ93+0-'2 Der Rueckgabebestand'!$C$13*EA93</f>
        <v>-37.609313982766</v>
      </c>
      <c r="EC93" s="26" t="n">
        <f aca="false">DX93+0/EA93-'2 Der Rueckgabebestand'!$C$13</f>
        <v>75.25</v>
      </c>
      <c r="ED93" s="26" t="n">
        <f aca="false">EB93/($B$93+EB93-'1 Der Fonds'!$B$6)</f>
        <v>-0.0490412971085697</v>
      </c>
      <c r="EE93" s="26" t="n">
        <f aca="false">EB93+$B$93*'1 Der Fonds'!$B$19/12+EB93*'1 Der Fonds'!$B$20/12-'1 Der Fonds'!$B$6*'1 Der Fonds'!$B$21/12-($B$93+EB93-'1 Der Fonds'!$B$6)*'1 Der Fonds'!$B$22/12-$B$93*'1 Der Fonds'!$B$23/12</f>
        <v>-35.9357937419995</v>
      </c>
      <c r="EF93" s="26" t="n">
        <f aca="false">($B$93+EE93-'1 Der Fonds'!$B$6)/EC93</f>
        <v>10.2134778240266</v>
      </c>
      <c r="EG93" s="26" t="n">
        <f aca="false">EE93+0-'2 Der Rueckgabebestand'!$C$14*EF93</f>
        <v>-40.0211848716101</v>
      </c>
      <c r="EH93" s="26" t="n">
        <f aca="false">EC93+0/EF93-'2 Der Rueckgabebestand'!$C$14</f>
        <v>74.85</v>
      </c>
      <c r="EI93" s="26" t="n">
        <f aca="false">EG93/($B$93+EG93-'1 Der Fonds'!$B$6)</f>
        <v>-0.0523509403787583</v>
      </c>
      <c r="EJ93" s="26" t="n">
        <f aca="false">EG93+$B$93*'1 Der Fonds'!$B$19/12+EG93*'1 Der Fonds'!$B$20/12-'1 Der Fonds'!$B$6*'1 Der Fonds'!$B$21/12-($B$93+EG93-'1 Der Fonds'!$B$6)*'1 Der Fonds'!$B$22/12-$B$93*'1 Der Fonds'!$B$23/12</f>
        <v>-38.3499760071121</v>
      </c>
      <c r="EK93" s="26" t="n">
        <f aca="false">($B$93+EJ93-'1 Der Fonds'!$B$6)/EH93</f>
        <v>10.235805263766</v>
      </c>
      <c r="EL93" s="26" t="n">
        <f aca="false">EJ93+0-'2 Der Rueckgabebestand'!$C$15*EK93</f>
        <v>-42.4442981126185</v>
      </c>
      <c r="EM93" s="26" t="n">
        <f aca="false">EH93+0/EK93-'2 Der Rueckgabebestand'!$C$15</f>
        <v>74.45</v>
      </c>
      <c r="EN93" s="26" t="n">
        <f aca="false">EL93/($B$93+EL93-'1 Der Fonds'!$B$6)</f>
        <v>-0.0556971071897983</v>
      </c>
      <c r="EO93" s="26" t="n">
        <f aca="false">EL93+$B$93*'1 Der Fonds'!$B$19/12+EL93*'1 Der Fonds'!$B$20/12-'1 Der Fonds'!$B$6*'1 Der Fonds'!$B$21/12-($B$93+EL93-'1 Der Fonds'!$B$6)*'1 Der Fonds'!$B$22/12-$B$93*'1 Der Fonds'!$B$23/12</f>
        <v>-40.7754113983097</v>
      </c>
      <c r="EP93" s="26" t="n">
        <f aca="false">($B$93+EO93-'1 Der Fonds'!$B$6)/EM93</f>
        <v>10.2582214721517</v>
      </c>
      <c r="EQ93" s="26" t="n">
        <f aca="false">EO93+0-'2 Der Rueckgabebestand'!$C$16*EP93</f>
        <v>-45.9045221343856</v>
      </c>
      <c r="ER93" s="26" t="n">
        <f aca="false">EM93+0/EP93-'2 Der Rueckgabebestand'!$C$16</f>
        <v>73.95</v>
      </c>
      <c r="ES93" s="26" t="n">
        <f aca="false">EQ93/($B$93+EQ93-'1 Der Fonds'!$B$6)</f>
        <v>-0.0605125175060924</v>
      </c>
      <c r="ET93" s="14" t="n">
        <f aca="false">IF(C93=1,$A$93,1000000)</f>
        <v>65.5</v>
      </c>
      <c r="EU93" s="14" t="n">
        <f aca="false">IF(D93=1,$A$93,1000000)</f>
        <v>65.5</v>
      </c>
      <c r="EV93" s="14" t="n">
        <f aca="false">IF(E93=1,$A$93,1000000)</f>
        <v>65.5</v>
      </c>
      <c r="EW93" s="26" t="n">
        <f aca="false">IF(F93=1,$A$93,1000000)</f>
        <v>1000000</v>
      </c>
      <c r="EX93" s="26" t="n">
        <f aca="false">IF(G93=1,$A$93,1000000)</f>
        <v>1000000</v>
      </c>
      <c r="EY93" s="26" t="n">
        <f aca="false">IF(H93=1,$A$93,1000000)</f>
        <v>1000000</v>
      </c>
      <c r="EZ93" s="26" t="n">
        <f aca="false">IF(I93=1,$A$93,1000000)</f>
        <v>1000000</v>
      </c>
      <c r="FA93" s="26" t="n">
        <f aca="false">IF(J93=1,$A$93,1000000)</f>
        <v>1000000</v>
      </c>
      <c r="FB93" s="26" t="n">
        <f aca="false">IF(K93=1,$A$93,1000000)</f>
        <v>1000000</v>
      </c>
      <c r="FC93" s="26" t="n">
        <f aca="false">IF(L93=1,$A$93,1000000)</f>
        <v>1000000</v>
      </c>
      <c r="FD93" s="26" t="n">
        <f aca="false">IF(M93=1,$A$93,1000000)</f>
        <v>1000000</v>
      </c>
      <c r="FE93" s="26" t="n">
        <f aca="false">IF(N93=1,$A$93,1000000)</f>
        <v>1000000</v>
      </c>
      <c r="FF93" s="14" t="n">
        <f aca="false">IF(O93=1,$A$93,1000000)</f>
        <v>65.5</v>
      </c>
      <c r="FG93" s="14" t="n">
        <f aca="false">IF(P93=1,$A$93,1000000)</f>
        <v>65.5</v>
      </c>
      <c r="FH93" s="26" t="n">
        <f aca="false">IF(Q93=1,$A$93,1000000)</f>
        <v>1000000</v>
      </c>
      <c r="FI93" s="26" t="n">
        <f aca="false">IF(R93=1,$A$93,1000000)</f>
        <v>1000000</v>
      </c>
      <c r="FJ93" s="26" t="n">
        <f aca="false">IF(S93=1,$A$93,1000000)</f>
        <v>1000000</v>
      </c>
      <c r="FK93" s="26" t="n">
        <f aca="false">IF(T93=1,$A$93,1000000)</f>
        <v>1000000</v>
      </c>
      <c r="FL93" s="26" t="n">
        <f aca="false">IF(U93=1,$A$93,1000000)</f>
        <v>1000000</v>
      </c>
      <c r="FM93" s="26" t="n">
        <f aca="false">IF(V93=1,$A$93,1000000)</f>
        <v>1000000</v>
      </c>
      <c r="FN93" s="26" t="n">
        <f aca="false">IF(W93=1,$A$93,1000000)</f>
        <v>1000000</v>
      </c>
      <c r="FO93" s="26" t="n">
        <f aca="false">IF(X93=1,$A$93,1000000)</f>
        <v>1000000</v>
      </c>
      <c r="FP93" s="26" t="n">
        <f aca="false">IF(Y93=1,$A$93,1000000)</f>
        <v>1000000</v>
      </c>
      <c r="FQ93" s="26" t="n">
        <f aca="false">IF(Z93=1,$A$93,1000000)</f>
        <v>1000000</v>
      </c>
    </row>
    <row r="94" customFormat="false" ht="15" hidden="false" customHeight="false" outlineLevel="0" collapsed="false">
      <c r="A94" s="14" t="n">
        <f aca="false">A93+$B$38</f>
        <v>66</v>
      </c>
      <c r="B94" s="14" t="n">
        <f aca="false">'1 Der Fonds'!$B$36-A94</f>
        <v>1054</v>
      </c>
      <c r="C94" s="26" t="n">
        <f aca="false">IF(AH94&gt;='1 Der Fonds'!$B$12,1,0)</f>
        <v>1</v>
      </c>
      <c r="D94" s="26" t="n">
        <f aca="false">IF(AND(C94=1,AM94&gt;='1 Der Fonds'!$B$12),1,0)</f>
        <v>1</v>
      </c>
      <c r="E94" s="26" t="n">
        <f aca="false">IF(AND(D94=1,AR94&gt;='1 Der Fonds'!$B$12),1,0)</f>
        <v>1</v>
      </c>
      <c r="F94" s="26" t="n">
        <f aca="false">IF(AND(E94=1,AW94&gt;='1 Der Fonds'!$B$12),1,0)</f>
        <v>0</v>
      </c>
      <c r="G94" s="26" t="n">
        <f aca="false">IF(AND(F94=1,BB94&gt;='1 Der Fonds'!$B$12),1,0)</f>
        <v>0</v>
      </c>
      <c r="H94" s="26" t="n">
        <f aca="false">IF(AND(G94=1,BG94&gt;='1 Der Fonds'!$B$12),1,0)</f>
        <v>0</v>
      </c>
      <c r="I94" s="26" t="n">
        <f aca="false">IF(AND(H94=1,BL94&gt;='1 Der Fonds'!$B$12),1,0)</f>
        <v>0</v>
      </c>
      <c r="J94" s="26" t="n">
        <f aca="false">IF(AND(I94=1,BQ94&gt;='1 Der Fonds'!$B$12),1,0)</f>
        <v>0</v>
      </c>
      <c r="K94" s="26" t="n">
        <f aca="false">IF(AND(J94=1,BV94&gt;='1 Der Fonds'!$B$12),1,0)</f>
        <v>0</v>
      </c>
      <c r="L94" s="26" t="n">
        <f aca="false">IF(AND(K94=1,CA94&gt;='1 Der Fonds'!$B$12),1,0)</f>
        <v>0</v>
      </c>
      <c r="M94" s="26" t="n">
        <f aca="false">IF(AND(L94=1,CF94&gt;='1 Der Fonds'!$B$12),1,0)</f>
        <v>0</v>
      </c>
      <c r="N94" s="26" t="n">
        <f aca="false">IF(AND(M94=1,CK94&gt;='1 Der Fonds'!$B$12),1,0)</f>
        <v>0</v>
      </c>
      <c r="O94" s="26" t="n">
        <f aca="false">IF(CP94&gt;='1 Der Fonds'!$B$12,1,0)</f>
        <v>1</v>
      </c>
      <c r="P94" s="26" t="n">
        <f aca="false">IF(AND(O94=1,CU94&gt;='1 Der Fonds'!$B$12),1,0)</f>
        <v>1</v>
      </c>
      <c r="Q94" s="26" t="n">
        <f aca="false">IF(AND(P94=1,CZ94&gt;='1 Der Fonds'!$B$12),1,0)</f>
        <v>0</v>
      </c>
      <c r="R94" s="26" t="n">
        <f aca="false">IF(AND(Q94=1,DE94&gt;='1 Der Fonds'!$B$12),1,0)</f>
        <v>0</v>
      </c>
      <c r="S94" s="26" t="n">
        <f aca="false">IF(AND(R94=1,DJ94&gt;='1 Der Fonds'!$B$12),1,0)</f>
        <v>0</v>
      </c>
      <c r="T94" s="26" t="n">
        <f aca="false">IF(AND(S94=1,DO94&gt;='1 Der Fonds'!$B$12),1,0)</f>
        <v>0</v>
      </c>
      <c r="U94" s="26" t="n">
        <f aca="false">IF(AND(T94=1,DT94&gt;='1 Der Fonds'!$B$12),1,0)</f>
        <v>0</v>
      </c>
      <c r="V94" s="26" t="n">
        <f aca="false">IF(AND(U94=1,DY94&gt;='1 Der Fonds'!$B$12),1,0)</f>
        <v>0</v>
      </c>
      <c r="W94" s="26" t="n">
        <f aca="false">IF(AND(V94=1,ED94&gt;='1 Der Fonds'!$B$12),1,0)</f>
        <v>0</v>
      </c>
      <c r="X94" s="26" t="n">
        <f aca="false">IF(AND(W94=1,EI94&gt;='1 Der Fonds'!$B$12),1,0)</f>
        <v>0</v>
      </c>
      <c r="Y94" s="26" t="n">
        <f aca="false">IF(AND(X94=1,EN94&gt;='1 Der Fonds'!$B$12),1,0)</f>
        <v>0</v>
      </c>
      <c r="Z94" s="26" t="n">
        <f aca="false">IF(AND(Y94=1,ES94&gt;='1 Der Fonds'!$B$12),1,0)</f>
        <v>0</v>
      </c>
      <c r="AD94" s="26" t="n">
        <f aca="false">$A$94+$B$94*'1 Der Fonds'!$B$19/12+$A$94*'1 Der Fonds'!$B$20/12-'1 Der Fonds'!$B$6*'1 Der Fonds'!$B$21/12-($B$94+$A$94-'1 Der Fonds'!$B$6)*'1 Der Fonds'!$B$22/12-$B$94*'1 Der Fonds'!$B$23/12</f>
        <v>67.77175</v>
      </c>
      <c r="AE94" s="26" t="n">
        <f aca="false">($B$94+AD94-'1 Der Fonds'!$B$6)/'1 Der Fonds'!$B$8</f>
        <v>10.0203649425287</v>
      </c>
      <c r="AF94" s="26" t="n">
        <f aca="false">AD94+'1 Der Fonds'!$B$26-'2 Der Rueckgabebestand'!$C$5*AE94</f>
        <v>66.7636040229885</v>
      </c>
      <c r="AG94" s="26" t="n">
        <f aca="false">'1 Der Fonds'!$B$8+'1 Der Fonds'!$B$26/AE94-'2 Der Rueckgabebestand'!$C$5</f>
        <v>86.8993902933881</v>
      </c>
      <c r="AH94" s="26" t="n">
        <f aca="false">AF94/($B$94+AF94-'1 Der Fonds'!$B$6)</f>
        <v>0.0766724788616979</v>
      </c>
      <c r="AI94" s="26" t="n">
        <f aca="false">AF94+$B$94*'1 Der Fonds'!$B$19/12+AF94*'1 Der Fonds'!$B$20/12-'1 Der Fonds'!$B$6*'1 Der Fonds'!$B$21/12-($B$94+AF94-'1 Der Fonds'!$B$6)*'1 Der Fonds'!$B$22/12-$B$94*'1 Der Fonds'!$B$23/12</f>
        <v>68.5360858101772</v>
      </c>
      <c r="AJ94" s="26" t="n">
        <f aca="false">($B$94+AI94-'1 Der Fonds'!$B$6)/AG94</f>
        <v>10.0407618841092</v>
      </c>
      <c r="AK94" s="26" t="n">
        <f aca="false">AI94+'1 Der Fonds'!$B$26-'2 Der Rueckgabebestand'!$C$6*AJ94</f>
        <v>66.5157048681226</v>
      </c>
      <c r="AL94" s="26" t="n">
        <f aca="false">AG94+'1 Der Fonds'!$B$26/AJ94-'2 Der Rueckgabebestand'!$C$6</f>
        <v>86.6981724012228</v>
      </c>
      <c r="AM94" s="26" t="n">
        <f aca="false">AK94/($B$94+AK94-'1 Der Fonds'!$B$6)</f>
        <v>0.0764095403404575</v>
      </c>
      <c r="AN94" s="26" t="n">
        <f aca="false">AK94+$B$94*'1 Der Fonds'!$B$19/12+AK94*'1 Der Fonds'!$B$20/12-'1 Der Fonds'!$B$6*'1 Der Fonds'!$B$21/12-($B$94+AK94-'1 Der Fonds'!$B$6)*'1 Der Fonds'!$B$22/12-$B$94*'1 Der Fonds'!$B$23/12</f>
        <v>68.2879490852879</v>
      </c>
      <c r="AO94" s="26" t="n">
        <f aca="false">($B$94+AN94-'1 Der Fonds'!$B$6)/AL94</f>
        <v>10.0612034247793</v>
      </c>
      <c r="AP94" s="26" t="n">
        <f aca="false">AN94+'1 Der Fonds'!$B$26-'2 Der Rueckgabebestand'!$C$7*AO94</f>
        <v>49.1533015507734</v>
      </c>
      <c r="AQ94" s="26" t="n">
        <f aca="false">AL94+'1 Der Fonds'!$B$26/AO94-'2 Der Rueckgabebestand'!$C$7</f>
        <v>84.7963474676976</v>
      </c>
      <c r="AR94" s="26" t="n">
        <f aca="false">AP94/($B$94+AP94-'1 Der Fonds'!$B$6)</f>
        <v>0.0576136802863303</v>
      </c>
      <c r="AS94" s="26" t="n">
        <f aca="false">AP94+$B$94*'1 Der Fonds'!$B$19/12+AP94*'1 Der Fonds'!$B$20/12-'1 Der Fonds'!$B$6*'1 Der Fonds'!$B$21/12-($B$94+AP94-'1 Der Fonds'!$B$6)*'1 Der Fonds'!$B$22/12-$B$94*'1 Der Fonds'!$B$23/12</f>
        <v>50.9089067980929</v>
      </c>
      <c r="AT94" s="26" t="n">
        <f aca="false">($B$94+AS94-'1 Der Fonds'!$B$6)/AQ94</f>
        <v>10.0819072086066</v>
      </c>
      <c r="AU94" s="26" t="n">
        <f aca="false">AS94+'1 Der Fonds'!$B$26-'2 Der Rueckgabebestand'!$C$8*AT94</f>
        <v>22.6549944514124</v>
      </c>
      <c r="AV94" s="26" t="n">
        <f aca="false">AQ94+'1 Der Fonds'!$B$26/AT94-'2 Der Rueckgabebestand'!$C$8</f>
        <v>81.9939102143016</v>
      </c>
      <c r="AW94" s="26" t="n">
        <f aca="false">AU94/($B$94+AU94-'1 Der Fonds'!$B$6)</f>
        <v>0.027405622180323</v>
      </c>
      <c r="AX94" s="26" t="n">
        <f aca="false">AU94+$B$94*'1 Der Fonds'!$B$19/12+AU94*'1 Der Fonds'!$B$20/12-'1 Der Fonds'!$B$6*'1 Der Fonds'!$B$21/12-($B$94+AU94-'1 Der Fonds'!$B$6)*'1 Der Fonds'!$B$22/12-$B$94*'1 Der Fonds'!$B$23/12</f>
        <v>24.3852054877617</v>
      </c>
      <c r="AY94" s="26" t="n">
        <f aca="false">($B$94+AX94-'1 Der Fonds'!$B$6)/AV94</f>
        <v>10.1030089103285</v>
      </c>
      <c r="AZ94" s="26" t="n">
        <f aca="false">AX94+'1 Der Fonds'!$B$26-'2 Der Rueckgabebestand'!$C$9*AY94</f>
        <v>1.11738232090763</v>
      </c>
      <c r="BA94" s="26" t="n">
        <f aca="false">AV94+'1 Der Fonds'!$B$26/AY94-'2 Der Rueckgabebestand'!$C$9</f>
        <v>79.6908514549387</v>
      </c>
      <c r="BB94" s="26" t="n">
        <f aca="false">AZ94/($B$94+AZ94-'1 Der Fonds'!$B$6)</f>
        <v>0.00138785020103101</v>
      </c>
      <c r="BC94" s="26" t="n">
        <f aca="false">AZ94+$B$94*'1 Der Fonds'!$B$19/12+AZ94*'1 Der Fonds'!$B$20/12-'1 Der Fonds'!$B$6*'1 Der Fonds'!$B$21/12-($B$94+AZ94-'1 Der Fonds'!$B$6)*'1 Der Fonds'!$B$22/12-$B$94*'1 Der Fonds'!$B$23/12</f>
        <v>2.82695314563184</v>
      </c>
      <c r="BD94" s="26" t="n">
        <f aca="false">($B$94+BC94-'1 Der Fonds'!$B$6)/BA94</f>
        <v>10.1244614458895</v>
      </c>
      <c r="BE94" s="26" t="n">
        <f aca="false">BC94+'1 Der Fonds'!$B$26-'2 Der Rueckgabebestand'!$C$10*BD94</f>
        <v>-8.34729287861343</v>
      </c>
      <c r="BF94" s="26" t="n">
        <f aca="false">BA94+'1 Der Fonds'!$B$26/BD94-'2 Der Rueckgabebestand'!$C$10</f>
        <v>78.5871635122302</v>
      </c>
      <c r="BG94" s="26" t="n">
        <f aca="false">BE94/($B$94+BE94-'1 Der Fonds'!$B$6)</f>
        <v>-0.0104911260954711</v>
      </c>
      <c r="BH94" s="26" t="n">
        <f aca="false">BE94+$B$94*'1 Der Fonds'!$B$19/12+BE94*'1 Der Fonds'!$B$20/12-'1 Der Fonds'!$B$6*'1 Der Fonds'!$B$21/12-($B$94+BE94-'1 Der Fonds'!$B$6)*'1 Der Fonds'!$B$22/12-$B$94*'1 Der Fonds'!$B$23/12</f>
        <v>-6.6467923676221</v>
      </c>
      <c r="BI94" s="26" t="n">
        <f aca="false">($B$94+BH94-'1 Der Fonds'!$B$6)/BF94</f>
        <v>10.1460998462973</v>
      </c>
      <c r="BJ94" s="26" t="n">
        <f aca="false">BH94+'1 Der Fonds'!$B$26-'2 Der Rueckgabebestand'!$C$11*BI94</f>
        <v>-9.73445227540047</v>
      </c>
      <c r="BK94" s="26" t="n">
        <f aca="false">BF94+'1 Der Fonds'!$B$26/BI94-'2 Der Rueckgabebestand'!$C$11</f>
        <v>78.2828436302506</v>
      </c>
      <c r="BL94" s="26" t="n">
        <f aca="false">BJ94/($B$94+BJ94-'1 Der Fonds'!$B$6)</f>
        <v>-0.0122559165549703</v>
      </c>
      <c r="BM94" s="26" t="n">
        <f aca="false">BJ94+$B$94*'1 Der Fonds'!$B$19/12+BJ94*'1 Der Fonds'!$B$20/12-'1 Der Fonds'!$B$6*'1 Der Fonds'!$B$21/12-($B$94+BJ94-'1 Der Fonds'!$B$6)*'1 Der Fonds'!$B$22/12-$B$94*'1 Der Fonds'!$B$23/12</f>
        <v>-8.03528112549773</v>
      </c>
      <c r="BN94" s="26" t="n">
        <f aca="false">($B$94+BM94-'1 Der Fonds'!$B$6)/BK94</f>
        <v>10.1678053831826</v>
      </c>
      <c r="BO94" s="26" t="n">
        <f aca="false">BM94+'1 Der Fonds'!$B$26-'2 Der Rueckgabebestand'!$C$12*BN94</f>
        <v>-10.119183817089</v>
      </c>
      <c r="BP94" s="26" t="n">
        <f aca="false">BK94+'1 Der Fonds'!$B$26/BN94-'2 Der Rueckgabebestand'!$C$12</f>
        <v>78.0778925505379</v>
      </c>
      <c r="BQ94" s="26" t="n">
        <f aca="false">BO94/($B$94+BO94-'1 Der Fonds'!$B$6)</f>
        <v>-0.0127464773185268</v>
      </c>
      <c r="BR94" s="26" t="n">
        <f aca="false">BO94+$B$94*'1 Der Fonds'!$B$19/12+BO94*'1 Der Fonds'!$B$20/12-'1 Der Fonds'!$B$6*'1 Der Fonds'!$B$21/12-($B$94+BO94-'1 Der Fonds'!$B$6)*'1 Der Fonds'!$B$22/12-$B$94*'1 Der Fonds'!$B$23/12</f>
        <v>-8.42038136824707</v>
      </c>
      <c r="BS94" s="26" t="n">
        <f aca="false">($B$94+BR94-'1 Der Fonds'!$B$6)/BP94</f>
        <v>10.1895631739393</v>
      </c>
      <c r="BT94" s="26" t="n">
        <f aca="false">BR94+'1 Der Fonds'!$B$26-'2 Der Rueckgabebestand'!$C$13*BS94</f>
        <v>-10.0056847965198</v>
      </c>
      <c r="BU94" s="26" t="n">
        <f aca="false">BP94+'1 Der Fonds'!$B$26/BS94-'2 Der Rueckgabebestand'!$C$13</f>
        <v>77.9223114523877</v>
      </c>
      <c r="BV94" s="26" t="n">
        <f aca="false">BT94/($B$94+BT94-'1 Der Fonds'!$B$6)</f>
        <v>-0.0126017083560045</v>
      </c>
      <c r="BW94" s="26" t="n">
        <f aca="false">BT94+$B$94*'1 Der Fonds'!$B$19/12+BT94*'1 Der Fonds'!$B$20/12-'1 Der Fonds'!$B$6*'1 Der Fonds'!$B$21/12-($B$94+BT94-'1 Der Fonds'!$B$6)*'1 Der Fonds'!$B$22/12-$B$94*'1 Der Fonds'!$B$23/12</f>
        <v>-8.3067735777831</v>
      </c>
      <c r="BX94" s="26" t="n">
        <f aca="false">($B$94+BW94-'1 Der Fonds'!$B$6)/BU94</f>
        <v>10.2113658025712</v>
      </c>
      <c r="BY94" s="26" t="n">
        <f aca="false">BW94+'1 Der Fonds'!$B$26-'2 Der Rueckgabebestand'!$C$14*BX94</f>
        <v>-9.39131989881159</v>
      </c>
      <c r="BZ94" s="26" t="n">
        <f aca="false">BU94+'1 Der Fonds'!$B$26/BX94-'2 Der Rueckgabebestand'!$C$14</f>
        <v>77.8161017305936</v>
      </c>
      <c r="CA94" s="26" t="n">
        <f aca="false">BY94/($B$94+BY94-'1 Der Fonds'!$B$6)</f>
        <v>-0.0118187985281204</v>
      </c>
      <c r="CB94" s="26" t="n">
        <f aca="false">BY94+$B$94*'1 Der Fonds'!$B$19/12+BY94*'1 Der Fonds'!$B$20/12-'1 Der Fonds'!$B$6*'1 Der Fonds'!$B$21/12-($B$94+BY94-'1 Der Fonds'!$B$6)*'1 Der Fonds'!$B$22/12-$B$94*'1 Der Fonds'!$B$23/12</f>
        <v>-7.69181991371462</v>
      </c>
      <c r="CC94" s="26" t="n">
        <f aca="false">($B$94+CB94-'1 Der Fonds'!$B$6)/BZ94</f>
        <v>10.2332057553227</v>
      </c>
      <c r="CD94" s="26" t="n">
        <f aca="false">CB94+'1 Der Fonds'!$B$26-'2 Der Rueckgabebestand'!$C$15*CC94</f>
        <v>-8.78510221584369</v>
      </c>
      <c r="CE94" s="26" t="n">
        <f aca="false">BZ94+'1 Der Fonds'!$B$26/CC94-'2 Der Rueckgabebestand'!$C$15</f>
        <v>77.7092649945532</v>
      </c>
      <c r="CF94" s="26" t="n">
        <f aca="false">CD94/($B$94+CD94-'1 Der Fonds'!$B$6)</f>
        <v>-0.0110474567822146</v>
      </c>
      <c r="CG94" s="26" t="n">
        <f aca="false">CD94+$B$94*'1 Der Fonds'!$B$19/12+CD94*'1 Der Fonds'!$B$20/12-'1 Der Fonds'!$B$6*'1 Der Fonds'!$B$21/12-($B$94+CD94-'1 Der Fonds'!$B$6)*'1 Der Fonds'!$B$22/12-$B$94*'1 Der Fonds'!$B$23/12</f>
        <v>-7.08502127213387</v>
      </c>
      <c r="CH94" s="26" t="n">
        <f aca="false">($B$94+CG94-'1 Der Fonds'!$B$6)/CE94</f>
        <v>10.2550832102675</v>
      </c>
      <c r="CI94" s="26" t="n">
        <f aca="false">CG94+'1 Der Fonds'!$B$26-'2 Der Rueckgabebestand'!$C$16*CH94</f>
        <v>-9.2125628772676</v>
      </c>
      <c r="CJ94" s="26" t="n">
        <f aca="false">CE94+'1 Der Fonds'!$B$26/CH94-'2 Der Rueckgabebestand'!$C$16</f>
        <v>77.5018028451477</v>
      </c>
      <c r="CK94" s="26" t="n">
        <f aca="false">CI94/($B$94+CI94-'1 Der Fonds'!$B$6)</f>
        <v>-0.0115912286065047</v>
      </c>
      <c r="CL94" s="26" t="n">
        <f aca="false">$A$94+$B$94*'1 Der Fonds'!$B$19/12+$A$94*'1 Der Fonds'!$B$20/12-'1 Der Fonds'!$B$6*'1 Der Fonds'!$B$21/12-($B$94+$A$94-'1 Der Fonds'!$B$6)*'1 Der Fonds'!$B$22/12-$B$94*'1 Der Fonds'!$B$23/12</f>
        <v>67.77175</v>
      </c>
      <c r="CM94" s="26" t="n">
        <f aca="false">($B$94+CL94-'1 Der Fonds'!$B$6)/'1 Der Fonds'!$B$8</f>
        <v>10.0203649425287</v>
      </c>
      <c r="CN94" s="26" t="n">
        <f aca="false">CL94+0-'2 Der Rueckgabebestand'!$C$5*CM94</f>
        <v>63.7636040229885</v>
      </c>
      <c r="CO94" s="26" t="n">
        <f aca="false">'1 Der Fonds'!$B$8+0/CM94-'2 Der Rueckgabebestand'!$C$5</f>
        <v>86.6</v>
      </c>
      <c r="CP94" s="26" t="n">
        <f aca="false">CN94/($B$94+CN94-'1 Der Fonds'!$B$6)</f>
        <v>0.0734803853576916</v>
      </c>
      <c r="CQ94" s="26" t="n">
        <f aca="false">CN94+$B$94*'1 Der Fonds'!$B$19/12+CN94*'1 Der Fonds'!$B$20/12-'1 Der Fonds'!$B$6*'1 Der Fonds'!$B$21/12-($B$94+CN94-'1 Der Fonds'!$B$6)*'1 Der Fonds'!$B$22/12-$B$94*'1 Der Fonds'!$B$23/12</f>
        <v>65.5332108101772</v>
      </c>
      <c r="CR94" s="26" t="n">
        <f aca="false">($B$94+CQ94-'1 Der Fonds'!$B$6)/CO94</f>
        <v>10.0407992010413</v>
      </c>
      <c r="CS94" s="26" t="n">
        <f aca="false">CQ94+0-'2 Der Rueckgabebestand'!$C$6*CR94</f>
        <v>60.5128112096566</v>
      </c>
      <c r="CT94" s="26" t="n">
        <f aca="false">CO94+0/CR94-'2 Der Rueckgabebestand'!$C$6</f>
        <v>86.1</v>
      </c>
      <c r="CU94" s="26" t="n">
        <f aca="false">CS94/($B$94+CS94-'1 Der Fonds'!$B$6)</f>
        <v>0.0699964308510188</v>
      </c>
      <c r="CV94" s="26" t="n">
        <f aca="false">CS94+$B$94*'1 Der Fonds'!$B$19/12+CS94*'1 Der Fonds'!$B$20/12-'1 Der Fonds'!$B$6*'1 Der Fonds'!$B$21/12-($B$94+CS94-'1 Der Fonds'!$B$6)*'1 Der Fonds'!$B$22/12-$B$94*'1 Der Fonds'!$B$23/12</f>
        <v>62.2793026537325</v>
      </c>
      <c r="CW94" s="26" t="n">
        <f aca="false">($B$94+CV94-'1 Der Fonds'!$B$6)/CT94</f>
        <v>10.0613159425521</v>
      </c>
      <c r="CX94" s="26" t="n">
        <f aca="false">CV94+0-'2 Der Rueckgabebestand'!$C$7*CW94</f>
        <v>40.1444075801179</v>
      </c>
      <c r="CY94" s="26" t="n">
        <f aca="false">CT94+0/CW94-'2 Der Rueckgabebestand'!$C$7</f>
        <v>83.9</v>
      </c>
      <c r="CZ94" s="26" t="n">
        <f aca="false">CX94/($B$94+CX94-'1 Der Fonds'!$B$6)</f>
        <v>0.0475563271161135</v>
      </c>
      <c r="DA94" s="26" t="n">
        <f aca="false">CX94+$B$94*'1 Der Fonds'!$B$19/12+CX94*'1 Der Fonds'!$B$20/12-'1 Der Fonds'!$B$6*'1 Der Fonds'!$B$21/12-($B$94+CX94-'1 Der Fonds'!$B$6)*'1 Der Fonds'!$B$22/12-$B$94*'1 Der Fonds'!$B$23/12</f>
        <v>41.8913793040489</v>
      </c>
      <c r="DB94" s="26" t="n">
        <f aca="false">($B$94+DA94-'1 Der Fonds'!$B$6)/CY94</f>
        <v>10.0821380131591</v>
      </c>
      <c r="DC94" s="26" t="n">
        <f aca="false">DA94+0-'2 Der Rueckgabebestand'!$C$8*DB94</f>
        <v>10.6367514632557</v>
      </c>
      <c r="DD94" s="26" t="n">
        <f aca="false">CY94+0/DB94-'2 Der Rueckgabebestand'!$C$8</f>
        <v>80.8</v>
      </c>
      <c r="DE94" s="26" t="n">
        <f aca="false">DC94/($B$94+DC94-'1 Der Fonds'!$B$6)</f>
        <v>0.0130570483643782</v>
      </c>
      <c r="DF94" s="26" t="n">
        <f aca="false">DC94+$B$94*'1 Der Fonds'!$B$19/12+DC94*'1 Der Fonds'!$B$20/12-'1 Der Fonds'!$B$6*'1 Der Fonds'!$B$21/12-($B$94+DC94-'1 Der Fonds'!$B$6)*'1 Der Fonds'!$B$22/12-$B$94*'1 Der Fonds'!$B$23/12</f>
        <v>12.3554450167413</v>
      </c>
      <c r="DG94" s="26" t="n">
        <f aca="false">($B$94+DF94-'1 Der Fonds'!$B$6)/DD94</f>
        <v>10.1034089729795</v>
      </c>
      <c r="DH94" s="26" t="n">
        <f aca="false">DF94+0-'2 Der Rueckgabebestand'!$C$9*DG94</f>
        <v>-13.9134183130054</v>
      </c>
      <c r="DI94" s="26" t="n">
        <f aca="false">DD94+0/DG94-'2 Der Rueckgabebestand'!$C$9</f>
        <v>78.2</v>
      </c>
      <c r="DJ94" s="26" t="n">
        <f aca="false">DH94/($B$94+DH94-'1 Der Fonds'!$B$6)</f>
        <v>-0.0176099919116426</v>
      </c>
      <c r="DK94" s="26" t="n">
        <f aca="false">DH94+$B$94*'1 Der Fonds'!$B$19/12+DH94*'1 Der Fonds'!$B$20/12-'1 Der Fonds'!$B$6*'1 Der Fonds'!$B$21/12-($B$94+DH94-'1 Der Fonds'!$B$6)*'1 Der Fonds'!$B$22/12-$B$94*'1 Der Fonds'!$B$23/12</f>
        <v>-12.2182520055553</v>
      </c>
      <c r="DL94" s="26" t="n">
        <f aca="false">($B$94+DK94-'1 Der Fonds'!$B$6)/DI94</f>
        <v>10.1250862914891</v>
      </c>
      <c r="DM94" s="26" t="n">
        <f aca="false">DK94+0-'2 Der Rueckgabebestand'!$C$10*DL94</f>
        <v>-26.39337281364</v>
      </c>
      <c r="DN94" s="26" t="n">
        <f aca="false">DI94+0/DL94-'2 Der Rueckgabebestand'!$C$10</f>
        <v>76.8</v>
      </c>
      <c r="DO94" s="26" t="n">
        <f aca="false">DM94/($B$94+DM94-'1 Der Fonds'!$B$6)</f>
        <v>-0.0339418053947663</v>
      </c>
      <c r="DP94" s="26" t="n">
        <f aca="false">DM94+$B$94*'1 Der Fonds'!$B$19/12+DM94*'1 Der Fonds'!$B$20/12-'1 Der Fonds'!$B$6*'1 Der Fonds'!$B$21/12-($B$94+DM94-'1 Der Fonds'!$B$6)*'1 Der Fonds'!$B$22/12-$B$94*'1 Der Fonds'!$B$23/12</f>
        <v>-24.7101664625864</v>
      </c>
      <c r="DQ94" s="26" t="n">
        <f aca="false">($B$94+DP94-'1 Der Fonds'!$B$6)/DN94</f>
        <v>10.1470030408517</v>
      </c>
      <c r="DR94" s="26" t="n">
        <f aca="false">DP94+0-'2 Der Rueckgabebestand'!$C$11*DQ94</f>
        <v>-30.7983682870975</v>
      </c>
      <c r="DS94" s="26" t="n">
        <f aca="false">DN94+0/DQ94-'2 Der Rueckgabebestand'!$C$11</f>
        <v>76.2</v>
      </c>
      <c r="DT94" s="26" t="n">
        <f aca="false">DR94/($B$94+DR94-'1 Der Fonds'!$B$6)</f>
        <v>-0.0398322598193031</v>
      </c>
      <c r="DU94" s="26" t="n">
        <f aca="false">DR94+$B$94*'1 Der Fonds'!$B$19/12+DR94*'1 Der Fonds'!$B$20/12-'1 Der Fonds'!$B$6*'1 Der Fonds'!$B$21/12-($B$94+DR94-'1 Der Fonds'!$B$6)*'1 Der Fonds'!$B$22/12-$B$94*'1 Der Fonds'!$B$23/12</f>
        <v>-29.1193833900393</v>
      </c>
      <c r="DV94" s="26" t="n">
        <f aca="false">($B$94+DU94-'1 Der Fonds'!$B$6)/DS94</f>
        <v>10.1690369633853</v>
      </c>
      <c r="DW94" s="26" t="n">
        <f aca="false">DU94+0-'2 Der Rueckgabebestand'!$C$12*DV94</f>
        <v>-34.2039018717319</v>
      </c>
      <c r="DX94" s="26" t="n">
        <f aca="false">DS94+0/DV94-'2 Der Rueckgabebestand'!$C$12</f>
        <v>75.7</v>
      </c>
      <c r="DY94" s="26" t="n">
        <f aca="false">DW94/($B$94+DW94-'1 Der Fonds'!$B$6)</f>
        <v>-0.0444324178245349</v>
      </c>
      <c r="DZ94" s="26" t="n">
        <f aca="false">DW94+$B$94*'1 Der Fonds'!$B$19/12+DW94*'1 Der Fonds'!$B$20/12-'1 Der Fonds'!$B$6*'1 Der Fonds'!$B$21/12-($B$94+DW94-'1 Der Fonds'!$B$6)*'1 Der Fonds'!$B$22/12-$B$94*'1 Der Fonds'!$B$23/12</f>
        <v>-32.5281806110257</v>
      </c>
      <c r="EA94" s="26" t="n">
        <f aca="false">($B$94+DZ94-'1 Der Fonds'!$B$6)/DX94</f>
        <v>10.1911733076483</v>
      </c>
      <c r="EB94" s="26" t="n">
        <f aca="false">DZ94+0-'2 Der Rueckgabebestand'!$C$13*EA94</f>
        <v>-37.1142085994674</v>
      </c>
      <c r="EC94" s="26" t="n">
        <f aca="false">DX94+0/EA94-'2 Der Rueckgabebestand'!$C$13</f>
        <v>75.25</v>
      </c>
      <c r="ED94" s="26" t="n">
        <f aca="false">EB94/($B$94+EB94-'1 Der Fonds'!$B$6)</f>
        <v>-0.0483960050057613</v>
      </c>
      <c r="EE94" s="26" t="n">
        <f aca="false">EB94+$B$94*'1 Der Fonds'!$B$19/12+EB94*'1 Der Fonds'!$B$20/12-'1 Der Fonds'!$B$6*'1 Der Fonds'!$B$21/12-($B$94+EB94-'1 Der Fonds'!$B$6)*'1 Der Fonds'!$B$22/12-$B$94*'1 Der Fonds'!$B$23/12</f>
        <v>-35.4412763827085</v>
      </c>
      <c r="EF94" s="26" t="n">
        <f aca="false">($B$94+EE94-'1 Der Fonds'!$B$6)/EC94</f>
        <v>10.2134049650138</v>
      </c>
      <c r="EG94" s="26" t="n">
        <f aca="false">EE94+0-'2 Der Rueckgabebestand'!$C$14*EF94</f>
        <v>-39.5266383687141</v>
      </c>
      <c r="EH94" s="26" t="n">
        <f aca="false">EC94+0/EF94-'2 Der Rueckgabebestand'!$C$14</f>
        <v>74.85</v>
      </c>
      <c r="EI94" s="26" t="n">
        <f aca="false">EG94/($B$94+EG94-'1 Der Fonds'!$B$6)</f>
        <v>-0.0517044024717479</v>
      </c>
      <c r="EJ94" s="26" t="n">
        <f aca="false">EG94+$B$94*'1 Der Fonds'!$B$19/12+EG94*'1 Der Fonds'!$B$20/12-'1 Der Fonds'!$B$6*'1 Der Fonds'!$B$21/12-($B$94+EG94-'1 Der Fonds'!$B$6)*'1 Der Fonds'!$B$22/12-$B$94*'1 Der Fonds'!$B$23/12</f>
        <v>-37.8560180638174</v>
      </c>
      <c r="EK94" s="26" t="n">
        <f aca="false">($B$94+EJ94-'1 Der Fonds'!$B$6)/EH94</f>
        <v>10.2357245415656</v>
      </c>
      <c r="EL94" s="26" t="n">
        <f aca="false">EJ94+0-'2 Der Rueckgabebestand'!$C$15*EK94</f>
        <v>-41.9503078804436</v>
      </c>
      <c r="EM94" s="26" t="n">
        <f aca="false">EH94+0/EK94-'2 Der Rueckgabebestand'!$C$15</f>
        <v>74.45</v>
      </c>
      <c r="EN94" s="26" t="n">
        <f aca="false">EL94/($B$94+EL94-'1 Der Fonds'!$B$6)</f>
        <v>-0.0550493075638723</v>
      </c>
      <c r="EO94" s="26" t="n">
        <f aca="false">EL94+$B$94*'1 Der Fonds'!$B$19/12+EL94*'1 Der Fonds'!$B$20/12-'1 Der Fonds'!$B$6*'1 Der Fonds'!$B$21/12-($B$94+EL94-'1 Der Fonds'!$B$6)*'1 Der Fonds'!$B$22/12-$B$94*'1 Der Fonds'!$B$23/12</f>
        <v>-40.2820102588291</v>
      </c>
      <c r="EP94" s="26" t="n">
        <f aca="false">($B$94+EO94-'1 Der Fonds'!$B$6)/EM94</f>
        <v>10.2581328373562</v>
      </c>
      <c r="EQ94" s="26" t="n">
        <f aca="false">EO94+0-'2 Der Rueckgabebestand'!$C$16*EP94</f>
        <v>-45.4110766775072</v>
      </c>
      <c r="ER94" s="26" t="n">
        <f aca="false">EM94+0/EP94-'2 Der Rueckgabebestand'!$C$16</f>
        <v>73.95</v>
      </c>
      <c r="ES94" s="26" t="n">
        <f aca="false">EQ94/($B$94+EQ94-'1 Der Fonds'!$B$6)</f>
        <v>-0.0598625622934412</v>
      </c>
      <c r="ET94" s="14" t="n">
        <f aca="false">IF(C94=1,$A$94,1000000)</f>
        <v>66</v>
      </c>
      <c r="EU94" s="14" t="n">
        <f aca="false">IF(D94=1,$A$94,1000000)</f>
        <v>66</v>
      </c>
      <c r="EV94" s="14" t="n">
        <f aca="false">IF(E94=1,$A$94,1000000)</f>
        <v>66</v>
      </c>
      <c r="EW94" s="26" t="n">
        <f aca="false">IF(F94=1,$A$94,1000000)</f>
        <v>1000000</v>
      </c>
      <c r="EX94" s="26" t="n">
        <f aca="false">IF(G94=1,$A$94,1000000)</f>
        <v>1000000</v>
      </c>
      <c r="EY94" s="26" t="n">
        <f aca="false">IF(H94=1,$A$94,1000000)</f>
        <v>1000000</v>
      </c>
      <c r="EZ94" s="26" t="n">
        <f aca="false">IF(I94=1,$A$94,1000000)</f>
        <v>1000000</v>
      </c>
      <c r="FA94" s="26" t="n">
        <f aca="false">IF(J94=1,$A$94,1000000)</f>
        <v>1000000</v>
      </c>
      <c r="FB94" s="26" t="n">
        <f aca="false">IF(K94=1,$A$94,1000000)</f>
        <v>1000000</v>
      </c>
      <c r="FC94" s="26" t="n">
        <f aca="false">IF(L94=1,$A$94,1000000)</f>
        <v>1000000</v>
      </c>
      <c r="FD94" s="26" t="n">
        <f aca="false">IF(M94=1,$A$94,1000000)</f>
        <v>1000000</v>
      </c>
      <c r="FE94" s="26" t="n">
        <f aca="false">IF(N94=1,$A$94,1000000)</f>
        <v>1000000</v>
      </c>
      <c r="FF94" s="14" t="n">
        <f aca="false">IF(O94=1,$A$94,1000000)</f>
        <v>66</v>
      </c>
      <c r="FG94" s="14" t="n">
        <f aca="false">IF(P94=1,$A$94,1000000)</f>
        <v>66</v>
      </c>
      <c r="FH94" s="26" t="n">
        <f aca="false">IF(Q94=1,$A$94,1000000)</f>
        <v>1000000</v>
      </c>
      <c r="FI94" s="26" t="n">
        <f aca="false">IF(R94=1,$A$94,1000000)</f>
        <v>1000000</v>
      </c>
      <c r="FJ94" s="26" t="n">
        <f aca="false">IF(S94=1,$A$94,1000000)</f>
        <v>1000000</v>
      </c>
      <c r="FK94" s="26" t="n">
        <f aca="false">IF(T94=1,$A$94,1000000)</f>
        <v>1000000</v>
      </c>
      <c r="FL94" s="26" t="n">
        <f aca="false">IF(U94=1,$A$94,1000000)</f>
        <v>1000000</v>
      </c>
      <c r="FM94" s="26" t="n">
        <f aca="false">IF(V94=1,$A$94,1000000)</f>
        <v>1000000</v>
      </c>
      <c r="FN94" s="26" t="n">
        <f aca="false">IF(W94=1,$A$94,1000000)</f>
        <v>1000000</v>
      </c>
      <c r="FO94" s="26" t="n">
        <f aca="false">IF(X94=1,$A$94,1000000)</f>
        <v>1000000</v>
      </c>
      <c r="FP94" s="26" t="n">
        <f aca="false">IF(Y94=1,$A$94,1000000)</f>
        <v>1000000</v>
      </c>
      <c r="FQ94" s="26" t="n">
        <f aca="false">IF(Z94=1,$A$94,1000000)</f>
        <v>1000000</v>
      </c>
    </row>
    <row r="95" customFormat="false" ht="15" hidden="false" customHeight="false" outlineLevel="0" collapsed="false">
      <c r="A95" s="14" t="n">
        <f aca="false">A94+$B$38</f>
        <v>66.5</v>
      </c>
      <c r="B95" s="14" t="n">
        <f aca="false">'1 Der Fonds'!$B$36-A95</f>
        <v>1053.5</v>
      </c>
      <c r="C95" s="26" t="n">
        <f aca="false">IF(AH95&gt;='1 Der Fonds'!$B$12,1,0)</f>
        <v>1</v>
      </c>
      <c r="D95" s="26" t="n">
        <f aca="false">IF(AND(C95=1,AM95&gt;='1 Der Fonds'!$B$12),1,0)</f>
        <v>1</v>
      </c>
      <c r="E95" s="26" t="n">
        <f aca="false">IF(AND(D95=1,AR95&gt;='1 Der Fonds'!$B$12),1,0)</f>
        <v>1</v>
      </c>
      <c r="F95" s="26" t="n">
        <f aca="false">IF(AND(E95=1,AW95&gt;='1 Der Fonds'!$B$12),1,0)</f>
        <v>0</v>
      </c>
      <c r="G95" s="26" t="n">
        <f aca="false">IF(AND(F95=1,BB95&gt;='1 Der Fonds'!$B$12),1,0)</f>
        <v>0</v>
      </c>
      <c r="H95" s="26" t="n">
        <f aca="false">IF(AND(G95=1,BG95&gt;='1 Der Fonds'!$B$12),1,0)</f>
        <v>0</v>
      </c>
      <c r="I95" s="26" t="n">
        <f aca="false">IF(AND(H95=1,BL95&gt;='1 Der Fonds'!$B$12),1,0)</f>
        <v>0</v>
      </c>
      <c r="J95" s="26" t="n">
        <f aca="false">IF(AND(I95=1,BQ95&gt;='1 Der Fonds'!$B$12),1,0)</f>
        <v>0</v>
      </c>
      <c r="K95" s="26" t="n">
        <f aca="false">IF(AND(J95=1,BV95&gt;='1 Der Fonds'!$B$12),1,0)</f>
        <v>0</v>
      </c>
      <c r="L95" s="26" t="n">
        <f aca="false">IF(AND(K95=1,CA95&gt;='1 Der Fonds'!$B$12),1,0)</f>
        <v>0</v>
      </c>
      <c r="M95" s="26" t="n">
        <f aca="false">IF(AND(L95=1,CF95&gt;='1 Der Fonds'!$B$12),1,0)</f>
        <v>0</v>
      </c>
      <c r="N95" s="26" t="n">
        <f aca="false">IF(AND(M95=1,CK95&gt;='1 Der Fonds'!$B$12),1,0)</f>
        <v>0</v>
      </c>
      <c r="O95" s="26" t="n">
        <f aca="false">IF(CP95&gt;='1 Der Fonds'!$B$12,1,0)</f>
        <v>1</v>
      </c>
      <c r="P95" s="26" t="n">
        <f aca="false">IF(AND(O95=1,CU95&gt;='1 Der Fonds'!$B$12),1,0)</f>
        <v>1</v>
      </c>
      <c r="Q95" s="26" t="n">
        <f aca="false">IF(AND(P95=1,CZ95&gt;='1 Der Fonds'!$B$12),1,0)</f>
        <v>0</v>
      </c>
      <c r="R95" s="26" t="n">
        <f aca="false">IF(AND(Q95=1,DE95&gt;='1 Der Fonds'!$B$12),1,0)</f>
        <v>0</v>
      </c>
      <c r="S95" s="26" t="n">
        <f aca="false">IF(AND(R95=1,DJ95&gt;='1 Der Fonds'!$B$12),1,0)</f>
        <v>0</v>
      </c>
      <c r="T95" s="26" t="n">
        <f aca="false">IF(AND(S95=1,DO95&gt;='1 Der Fonds'!$B$12),1,0)</f>
        <v>0</v>
      </c>
      <c r="U95" s="26" t="n">
        <f aca="false">IF(AND(T95=1,DT95&gt;='1 Der Fonds'!$B$12),1,0)</f>
        <v>0</v>
      </c>
      <c r="V95" s="26" t="n">
        <f aca="false">IF(AND(U95=1,DY95&gt;='1 Der Fonds'!$B$12),1,0)</f>
        <v>0</v>
      </c>
      <c r="W95" s="26" t="n">
        <f aca="false">IF(AND(V95=1,ED95&gt;='1 Der Fonds'!$B$12),1,0)</f>
        <v>0</v>
      </c>
      <c r="X95" s="26" t="n">
        <f aca="false">IF(AND(W95=1,EI95&gt;='1 Der Fonds'!$B$12),1,0)</f>
        <v>0</v>
      </c>
      <c r="Y95" s="26" t="n">
        <f aca="false">IF(AND(X95=1,EN95&gt;='1 Der Fonds'!$B$12),1,0)</f>
        <v>0</v>
      </c>
      <c r="Z95" s="26" t="n">
        <f aca="false">IF(AND(Y95=1,ES95&gt;='1 Der Fonds'!$B$12),1,0)</f>
        <v>0</v>
      </c>
      <c r="AD95" s="26" t="n">
        <f aca="false">$A$95+$B$95*'1 Der Fonds'!$B$19/12+$A$95*'1 Der Fonds'!$B$20/12-'1 Der Fonds'!$B$6*'1 Der Fonds'!$B$21/12-($B$95+$A$95-'1 Der Fonds'!$B$6)*'1 Der Fonds'!$B$22/12-$B$95*'1 Der Fonds'!$B$23/12</f>
        <v>68.2711666666667</v>
      </c>
      <c r="AE95" s="26" t="n">
        <f aca="false">($B$95+AD95-'1 Der Fonds'!$B$6)/'1 Der Fonds'!$B$8</f>
        <v>10.0203582375479</v>
      </c>
      <c r="AF95" s="26" t="n">
        <f aca="false">AD95+'1 Der Fonds'!$B$26-'2 Der Rueckgabebestand'!$C$5*AE95</f>
        <v>67.2630233716475</v>
      </c>
      <c r="AG95" s="26" t="n">
        <f aca="false">'1 Der Fonds'!$B$8+'1 Der Fonds'!$B$26/AE95-'2 Der Rueckgabebestand'!$C$5</f>
        <v>86.8993904937209</v>
      </c>
      <c r="AH95" s="26" t="n">
        <f aca="false">AF95/($B$95+AF95-'1 Der Fonds'!$B$6)</f>
        <v>0.0772460721990709</v>
      </c>
      <c r="AI95" s="26" t="n">
        <f aca="false">AF95+$B$95*'1 Der Fonds'!$B$19/12+AF95*'1 Der Fonds'!$B$20/12-'1 Der Fonds'!$B$6*'1 Der Fonds'!$B$21/12-($B$95+AF95-'1 Der Fonds'!$B$6)*'1 Der Fonds'!$B$22/12-$B$95*'1 Der Fonds'!$B$23/12</f>
        <v>69.0349212690454</v>
      </c>
      <c r="AJ95" s="26" t="n">
        <f aca="false">($B$95+AI95-'1 Der Fonds'!$B$6)/AG95</f>
        <v>10.0407484599342</v>
      </c>
      <c r="AK95" s="26" t="n">
        <f aca="false">AI95+'1 Der Fonds'!$B$26-'2 Der Rueckgabebestand'!$C$6*AJ95</f>
        <v>67.0145470390783</v>
      </c>
      <c r="AL95" s="26" t="n">
        <f aca="false">AG95+'1 Der Fonds'!$B$26/AJ95-'2 Der Rueckgabebestand'!$C$6</f>
        <v>86.6981730010182</v>
      </c>
      <c r="AM95" s="26" t="n">
        <f aca="false">AK95/($B$95+AK95-'1 Der Fonds'!$B$6)</f>
        <v>0.0769826848580739</v>
      </c>
      <c r="AN95" s="26" t="n">
        <f aca="false">AK95+$B$95*'1 Der Fonds'!$B$19/12+AK95*'1 Der Fonds'!$B$20/12-'1 Der Fonds'!$B$6*'1 Der Fonds'!$B$21/12-($B$95+AK95-'1 Der Fonds'!$B$6)*'1 Der Fonds'!$B$22/12-$B$95*'1 Der Fonds'!$B$23/12</f>
        <v>68.7862068133241</v>
      </c>
      <c r="AO95" s="26" t="n">
        <f aca="false">($B$95+AN95-'1 Der Fonds'!$B$6)/AL95</f>
        <v>10.0611832593414</v>
      </c>
      <c r="AP95" s="26" t="n">
        <f aca="false">AN95+'1 Der Fonds'!$B$26-'2 Der Rueckgabebestand'!$C$7*AO95</f>
        <v>49.6516036427731</v>
      </c>
      <c r="AQ95" s="26" t="n">
        <f aca="false">AL95+'1 Der Fonds'!$B$26/AO95-'2 Der Rueckgabebestand'!$C$7</f>
        <v>84.7963486651196</v>
      </c>
      <c r="AR95" s="26" t="n">
        <f aca="false">AP95/($B$95+AP95-'1 Der Fonds'!$B$6)</f>
        <v>0.0581978670974438</v>
      </c>
      <c r="AS95" s="26" t="n">
        <f aca="false">AP95+$B$95*'1 Der Fonds'!$B$19/12+AP95*'1 Der Fonds'!$B$20/12-'1 Der Fonds'!$B$6*'1 Der Fonds'!$B$21/12-($B$95+AP95-'1 Der Fonds'!$B$6)*'1 Der Fonds'!$B$22/12-$B$95*'1 Der Fonds'!$B$23/12</f>
        <v>51.4066239295975</v>
      </c>
      <c r="AT95" s="26" t="n">
        <f aca="false">($B$95+AS95-'1 Der Fonds'!$B$6)/AQ95</f>
        <v>10.0818801444603</v>
      </c>
      <c r="AU95" s="26" t="n">
        <f aca="false">AS95+'1 Der Fonds'!$B$26-'2 Der Rueckgabebestand'!$C$8*AT95</f>
        <v>23.1527954817707</v>
      </c>
      <c r="AV95" s="26" t="n">
        <f aca="false">AQ95+'1 Der Fonds'!$B$26/AT95-'2 Der Rueckgabebestand'!$C$8</f>
        <v>81.9939122105113</v>
      </c>
      <c r="AW95" s="26" t="n">
        <f aca="false">AU95/($B$95+AU95-'1 Der Fonds'!$B$6)</f>
        <v>0.0280078838519832</v>
      </c>
      <c r="AX95" s="26" t="n">
        <f aca="false">AU95+$B$95*'1 Der Fonds'!$B$19/12+AU95*'1 Der Fonds'!$B$20/12-'1 Der Fonds'!$B$6*'1 Der Fonds'!$B$21/12-($B$95+AU95-'1 Der Fonds'!$B$6)*'1 Der Fonds'!$B$22/12-$B$95*'1 Der Fonds'!$B$23/12</f>
        <v>24.8824210774407</v>
      </c>
      <c r="AY95" s="26" t="n">
        <f aca="false">($B$95+AX95-'1 Der Fonds'!$B$6)/AV95</f>
        <v>10.1029747056178</v>
      </c>
      <c r="AZ95" s="26" t="n">
        <f aca="false">AX95+'1 Der Fonds'!$B$26-'2 Der Rueckgabebestand'!$C$9*AY95</f>
        <v>1.61468684283446</v>
      </c>
      <c r="BA95" s="26" t="n">
        <f aca="false">AV95+'1 Der Fonds'!$B$26/AY95-'2 Der Rueckgabebestand'!$C$9</f>
        <v>79.6908544564749</v>
      </c>
      <c r="BB95" s="26" t="n">
        <f aca="false">AZ95/($B$95+AZ95-'1 Der Fonds'!$B$6)</f>
        <v>0.00200553643999002</v>
      </c>
      <c r="BC95" s="26" t="n">
        <f aca="false">AZ95+$B$95*'1 Der Fonds'!$B$19/12+AZ95*'1 Der Fonds'!$B$20/12-'1 Der Fonds'!$B$6*'1 Der Fonds'!$B$21/12-($B$95+AZ95-'1 Der Fonds'!$B$6)*'1 Der Fonds'!$B$22/12-$B$95*'1 Der Fonds'!$B$23/12</f>
        <v>3.32367175105884</v>
      </c>
      <c r="BD95" s="26" t="n">
        <f aca="false">($B$95+BC95-'1 Der Fonds'!$B$6)/BA95</f>
        <v>10.1244198880026</v>
      </c>
      <c r="BE95" s="26" t="n">
        <f aca="false">BC95+'1 Der Fonds'!$B$26-'2 Der Rueckgabebestand'!$C$10*BD95</f>
        <v>-7.85051609214486</v>
      </c>
      <c r="BF95" s="26" t="n">
        <f aca="false">BA95+'1 Der Fonds'!$B$26/BD95-'2 Der Rueckgabebestand'!$C$10</f>
        <v>78.5871677300438</v>
      </c>
      <c r="BG95" s="26" t="n">
        <f aca="false">BE95/($B$95+BE95-'1 Der Fonds'!$B$6)</f>
        <v>-0.00986680221746242</v>
      </c>
      <c r="BH95" s="26" t="n">
        <f aca="false">BE95+$B$95*'1 Der Fonds'!$B$19/12+BE95*'1 Der Fonds'!$B$20/12-'1 Der Fonds'!$B$6*'1 Der Fonds'!$B$21/12-($B$95+BE95-'1 Der Fonds'!$B$6)*'1 Der Fonds'!$B$22/12-$B$95*'1 Der Fonds'!$B$23/12</f>
        <v>-6.15060200339983</v>
      </c>
      <c r="BI95" s="26" t="n">
        <f aca="false">($B$95+BH95-'1 Der Fonds'!$B$6)/BF95</f>
        <v>10.146050825188</v>
      </c>
      <c r="BJ95" s="26" t="n">
        <f aca="false">BH95+'1 Der Fonds'!$B$26-'2 Der Rueckgabebestand'!$C$11*BI95</f>
        <v>-9.23823249851264</v>
      </c>
      <c r="BK95" s="26" t="n">
        <f aca="false">BF95+'1 Der Fonds'!$B$26/BI95-'2 Der Rueckgabebestand'!$C$11</f>
        <v>78.2828492766563</v>
      </c>
      <c r="BL95" s="26" t="n">
        <f aca="false">BJ95/($B$95+BJ95-'1 Der Fonds'!$B$6)</f>
        <v>-0.0116312189211542</v>
      </c>
      <c r="BM95" s="26" t="n">
        <f aca="false">BJ95+$B$95*'1 Der Fonds'!$B$19/12+BJ95*'1 Der Fonds'!$B$20/12-'1 Der Fonds'!$B$6*'1 Der Fonds'!$B$21/12-($B$95+BJ95-'1 Der Fonds'!$B$6)*'1 Der Fonds'!$B$22/12-$B$95*'1 Der Fonds'!$B$23/12</f>
        <v>-7.53964830465705</v>
      </c>
      <c r="BN95" s="26" t="n">
        <f aca="false">($B$95+BM95-'1 Der Fonds'!$B$6)/BK95</f>
        <v>10.1677488626196</v>
      </c>
      <c r="BO95" s="26" t="n">
        <f aca="false">BM95+'1 Der Fonds'!$B$26-'2 Der Rueckgabebestand'!$C$12*BN95</f>
        <v>-9.62352273596685</v>
      </c>
      <c r="BP95" s="26" t="n">
        <f aca="false">BK95+'1 Der Fonds'!$B$26/BN95-'2 Der Rueckgabebestand'!$C$12</f>
        <v>78.0778998370639</v>
      </c>
      <c r="BQ95" s="26" t="n">
        <f aca="false">BO95/($B$95+BO95-'1 Der Fonds'!$B$6)</f>
        <v>-0.0121221915645275</v>
      </c>
      <c r="BR95" s="26" t="n">
        <f aca="false">BO95+$B$95*'1 Der Fonds'!$B$19/12+BO95*'1 Der Fonds'!$B$20/12-'1 Der Fonds'!$B$6*'1 Der Fonds'!$B$21/12-($B$95+BO95-'1 Der Fonds'!$B$6)*'1 Der Fonds'!$B$22/12-$B$95*'1 Der Fonds'!$B$23/12</f>
        <v>-7.92530777858882</v>
      </c>
      <c r="BS95" s="26" t="n">
        <f aca="false">($B$95+BR95-'1 Der Fonds'!$B$6)/BP95</f>
        <v>10.1894991269187</v>
      </c>
      <c r="BT95" s="26" t="n">
        <f aca="false">BR95+'1 Der Fonds'!$B$26-'2 Der Rueckgabebestand'!$C$13*BS95</f>
        <v>-9.51058238570225</v>
      </c>
      <c r="BU95" s="26" t="n">
        <f aca="false">BP95+'1 Der Fonds'!$B$26/BS95-'2 Der Rueckgabebestand'!$C$13</f>
        <v>77.9223205895104</v>
      </c>
      <c r="BV95" s="26" t="n">
        <f aca="false">BT95/($B$95+BT95-'1 Der Fonds'!$B$6)</f>
        <v>-0.0119782231031224</v>
      </c>
      <c r="BW95" s="26" t="n">
        <f aca="false">BT95+$B$95*'1 Der Fonds'!$B$19/12+BT95*'1 Der Fonds'!$B$20/12-'1 Der Fonds'!$B$6*'1 Der Fonds'!$B$21/12-($B$95+BT95-'1 Der Fonds'!$B$6)*'1 Der Fonds'!$B$22/12-$B$95*'1 Der Fonds'!$B$23/12</f>
        <v>-7.81225919382188</v>
      </c>
      <c r="BX95" s="26" t="n">
        <f aca="false">($B$95+BW95-'1 Der Fonds'!$B$6)/BU95</f>
        <v>10.2112942066729</v>
      </c>
      <c r="BY95" s="26" t="n">
        <f aca="false">BW95+'1 Der Fonds'!$B$26-'2 Der Rueckgabebestand'!$C$14*BX95</f>
        <v>-8.89677687649105</v>
      </c>
      <c r="BZ95" s="26" t="n">
        <f aca="false">BU95+'1 Der Fonds'!$B$26/BX95-'2 Der Rueckgabebestand'!$C$14</f>
        <v>77.8161129276098</v>
      </c>
      <c r="CA95" s="26" t="n">
        <f aca="false">BY95/($B$95+BY95-'1 Der Fonds'!$B$6)</f>
        <v>-0.0111965023770212</v>
      </c>
      <c r="CB95" s="26" t="n">
        <f aca="false">BY95+$B$95*'1 Der Fonds'!$B$19/12+BY95*'1 Der Fonds'!$B$20/12-'1 Der Fonds'!$B$6*'1 Der Fonds'!$B$21/12-($B$95+BY95-'1 Der Fonds'!$B$6)*'1 Der Fonds'!$B$22/12-$B$95*'1 Der Fonds'!$B$23/12</f>
        <v>-7.19786545433102</v>
      </c>
      <c r="CC95" s="26" t="n">
        <f aca="false">($B$95+CB95-'1 Der Fonds'!$B$6)/BZ95</f>
        <v>10.2331265927719</v>
      </c>
      <c r="CD95" s="26" t="n">
        <f aca="false">CB95+'1 Der Fonds'!$B$26-'2 Der Rueckgabebestand'!$C$15*CC95</f>
        <v>-8.2911160914398</v>
      </c>
      <c r="CE95" s="26" t="n">
        <f aca="false">BZ95+'1 Der Fonds'!$B$26/CC95-'2 Der Rueckgabebestand'!$C$15</f>
        <v>77.7092784594541</v>
      </c>
      <c r="CF95" s="26" t="n">
        <f aca="false">CD95/($B$95+CD95-'1 Der Fonds'!$B$6)</f>
        <v>-0.010426337355146</v>
      </c>
      <c r="CG95" s="26" t="n">
        <f aca="false">CD95+$B$95*'1 Der Fonds'!$B$19/12+CD95*'1 Der Fonds'!$B$20/12-'1 Der Fonds'!$B$6*'1 Der Fonds'!$B$21/12-($B$95+CD95-'1 Der Fonds'!$B$6)*'1 Der Fonds'!$B$22/12-$B$95*'1 Der Fonds'!$B$23/12</f>
        <v>-6.59162424436077</v>
      </c>
      <c r="CH95" s="26" t="n">
        <f aca="false">($B$95+CG95-'1 Der Fonds'!$B$6)/CE95</f>
        <v>10.25499646315</v>
      </c>
      <c r="CI95" s="26" t="n">
        <f aca="false">CG95+'1 Der Fonds'!$B$26-'2 Der Rueckgabebestand'!$C$16*CH95</f>
        <v>-8.71912247593576</v>
      </c>
      <c r="CJ95" s="26" t="n">
        <f aca="false">CE95+'1 Der Fonds'!$B$26/CH95-'2 Der Rueckgabebestand'!$C$16</f>
        <v>77.5018187846293</v>
      </c>
      <c r="CK95" s="26" t="n">
        <f aca="false">CI95/($B$95+CI95-'1 Der Fonds'!$B$6)</f>
        <v>-0.0109704734002886</v>
      </c>
      <c r="CL95" s="26" t="n">
        <f aca="false">$A$95+$B$95*'1 Der Fonds'!$B$19/12+$A$95*'1 Der Fonds'!$B$20/12-'1 Der Fonds'!$B$6*'1 Der Fonds'!$B$21/12-($B$95+$A$95-'1 Der Fonds'!$B$6)*'1 Der Fonds'!$B$22/12-$B$95*'1 Der Fonds'!$B$23/12</f>
        <v>68.2711666666667</v>
      </c>
      <c r="CM95" s="26" t="n">
        <f aca="false">($B$95+CL95-'1 Der Fonds'!$B$6)/'1 Der Fonds'!$B$8</f>
        <v>10.0203582375479</v>
      </c>
      <c r="CN95" s="26" t="n">
        <f aca="false">CL95+0-'2 Der Rueckgabebestand'!$C$5*CM95</f>
        <v>64.2630233716475</v>
      </c>
      <c r="CO95" s="26" t="n">
        <f aca="false">'1 Der Fonds'!$B$8+0/CM95-'2 Der Rueckgabebestand'!$C$5</f>
        <v>86.6</v>
      </c>
      <c r="CP95" s="26" t="n">
        <f aca="false">CN95/($B$95+CN95-'1 Der Fonds'!$B$6)</f>
        <v>0.0740559595659619</v>
      </c>
      <c r="CQ95" s="26" t="n">
        <f aca="false">CN95+$B$95*'1 Der Fonds'!$B$19/12+CN95*'1 Der Fonds'!$B$20/12-'1 Der Fonds'!$B$6*'1 Der Fonds'!$B$21/12-($B$95+CN95-'1 Der Fonds'!$B$6)*'1 Der Fonds'!$B$22/12-$B$95*'1 Der Fonds'!$B$23/12</f>
        <v>66.0320462690454</v>
      </c>
      <c r="CR95" s="26" t="n">
        <f aca="false">($B$95+CQ95-'1 Der Fonds'!$B$6)/CO95</f>
        <v>10.0407857536841</v>
      </c>
      <c r="CS95" s="26" t="n">
        <f aca="false">CQ95+0-'2 Der Rueckgabebestand'!$C$6*CR95</f>
        <v>61.0116533922033</v>
      </c>
      <c r="CT95" s="26" t="n">
        <f aca="false">CO95+0/CR95-'2 Der Rueckgabebestand'!$C$6</f>
        <v>86.1</v>
      </c>
      <c r="CU95" s="26" t="n">
        <f aca="false">CS95/($B$95+CS95-'1 Der Fonds'!$B$6)</f>
        <v>0.0705735465251434</v>
      </c>
      <c r="CV95" s="26" t="n">
        <f aca="false">CS95+$B$95*'1 Der Fonds'!$B$19/12+CS95*'1 Der Fonds'!$B$20/12-'1 Der Fonds'!$B$6*'1 Der Fonds'!$B$21/12-($B$95+CS95-'1 Der Fonds'!$B$6)*'1 Der Fonds'!$B$22/12-$B$95*'1 Der Fonds'!$B$23/12</f>
        <v>62.7775603933709</v>
      </c>
      <c r="CW95" s="26" t="n">
        <f aca="false">($B$95+CV95-'1 Der Fonds'!$B$6)/CT95</f>
        <v>10.0612957072401</v>
      </c>
      <c r="CX95" s="26" t="n">
        <f aca="false">CV95+0-'2 Der Rueckgabebestand'!$C$7*CW95</f>
        <v>40.6427098374427</v>
      </c>
      <c r="CY95" s="26" t="n">
        <f aca="false">CT95+0/CW95-'2 Der Rueckgabebestand'!$C$7</f>
        <v>83.9</v>
      </c>
      <c r="CZ95" s="26" t="n">
        <f aca="false">CX95/($B$95+CX95-'1 Der Fonds'!$B$6)</f>
        <v>0.0481467284664098</v>
      </c>
      <c r="DA95" s="26" t="n">
        <f aca="false">CX95+$B$95*'1 Der Fonds'!$B$19/12+CX95*'1 Der Fonds'!$B$20/12-'1 Der Fonds'!$B$6*'1 Der Fonds'!$B$21/12-($B$95+CX95-'1 Der Fonds'!$B$6)*'1 Der Fonds'!$B$22/12-$B$95*'1 Der Fonds'!$B$23/12</f>
        <v>42.3890966010369</v>
      </c>
      <c r="DB95" s="26" t="n">
        <f aca="false">($B$95+DA95-'1 Der Fonds'!$B$6)/CY95</f>
        <v>10.0821108057335</v>
      </c>
      <c r="DC95" s="26" t="n">
        <f aca="false">DA95+0-'2 Der Rueckgabebestand'!$C$8*DB95</f>
        <v>11.1345531032632</v>
      </c>
      <c r="DD95" s="26" t="n">
        <f aca="false">CY95+0/DB95-'2 Der Rueckgabebestand'!$C$8</f>
        <v>80.8</v>
      </c>
      <c r="DE95" s="26" t="n">
        <f aca="false">DC95/($B$95+DC95-'1 Der Fonds'!$B$6)</f>
        <v>0.0136681571642736</v>
      </c>
      <c r="DF95" s="26" t="n">
        <f aca="false">DC95+$B$95*'1 Der Fonds'!$B$19/12+DC95*'1 Der Fonds'!$B$20/12-'1 Der Fonds'!$B$6*'1 Der Fonds'!$B$21/12-($B$95+DC95-'1 Der Fonds'!$B$6)*'1 Der Fonds'!$B$22/12-$B$95*'1 Der Fonds'!$B$23/12</f>
        <v>12.8526612166538</v>
      </c>
      <c r="DG95" s="26" t="n">
        <f aca="false">($B$95+DF95-'1 Der Fonds'!$B$6)/DD95</f>
        <v>10.1033745200081</v>
      </c>
      <c r="DH95" s="26" t="n">
        <f aca="false">DF95+0-'2 Der Rueckgabebestand'!$C$9*DG95</f>
        <v>-13.4161125353672</v>
      </c>
      <c r="DI95" s="26" t="n">
        <f aca="false">DD95+0/DG95-'2 Der Rueckgabebestand'!$C$9</f>
        <v>78.2</v>
      </c>
      <c r="DJ95" s="26" t="n">
        <f aca="false">DH95/($B$95+DH95-'1 Der Fonds'!$B$6)</f>
        <v>-0.0169806178156845</v>
      </c>
      <c r="DK95" s="26" t="n">
        <f aca="false">DH95+$B$95*'1 Der Fonds'!$B$19/12+DH95*'1 Der Fonds'!$B$20/12-'1 Der Fonds'!$B$6*'1 Der Fonds'!$B$21/12-($B$95+DH95-'1 Der Fonds'!$B$6)*'1 Der Fonds'!$B$22/12-$B$95*'1 Der Fonds'!$B$23/12</f>
        <v>-11.7215321432136</v>
      </c>
      <c r="DL95" s="26" t="n">
        <f aca="false">($B$95+DK95-'1 Der Fonds'!$B$6)/DI95</f>
        <v>10.1250443459947</v>
      </c>
      <c r="DM95" s="26" t="n">
        <f aca="false">DK95+0-'2 Der Rueckgabebestand'!$C$10*DL95</f>
        <v>-25.8965942276062</v>
      </c>
      <c r="DN95" s="26" t="n">
        <f aca="false">DI95+0/DL95-'2 Der Rueckgabebestand'!$C$10</f>
        <v>76.8</v>
      </c>
      <c r="DO95" s="26" t="n">
        <f aca="false">DM95/($B$95+DM95-'1 Der Fonds'!$B$6)</f>
        <v>-0.033303087454823</v>
      </c>
      <c r="DP95" s="26" t="n">
        <f aca="false">DM95+$B$95*'1 Der Fonds'!$B$19/12+DM95*'1 Der Fonds'!$B$20/12-'1 Der Fonds'!$B$6*'1 Der Fonds'!$B$21/12-($B$95+DM95-'1 Der Fonds'!$B$6)*'1 Der Fonds'!$B$22/12-$B$95*'1 Der Fonds'!$B$23/12</f>
        <v>-24.2139742970744</v>
      </c>
      <c r="DQ95" s="26" t="n">
        <f aca="false">($B$95+DP95-'1 Der Fonds'!$B$6)/DN95</f>
        <v>10.1469534596735</v>
      </c>
      <c r="DR95" s="26" t="n">
        <f aca="false">DP95+0-'2 Der Rueckgabebestand'!$C$11*DQ95</f>
        <v>-30.3021463728785</v>
      </c>
      <c r="DS95" s="26" t="n">
        <f aca="false">DN95+0/DQ95-'2 Der Rueckgabebestand'!$C$11</f>
        <v>76.2</v>
      </c>
      <c r="DT95" s="26" t="n">
        <f aca="false">DR95/($B$95+DR95-'1 Der Fonds'!$B$6)</f>
        <v>-0.0391906757510114</v>
      </c>
      <c r="DU95" s="26" t="n">
        <f aca="false">DR95+$B$95*'1 Der Fonds'!$B$19/12+DR95*'1 Der Fonds'!$B$20/12-'1 Der Fonds'!$B$6*'1 Der Fonds'!$B$21/12-($B$95+DR95-'1 Der Fonds'!$B$6)*'1 Der Fonds'!$B$22/12-$B$95*'1 Der Fonds'!$B$23/12</f>
        <v>-28.6237484298191</v>
      </c>
      <c r="DV95" s="26" t="n">
        <f aca="false">($B$95+DU95-'1 Der Fonds'!$B$6)/DS95</f>
        <v>10.1689796793987</v>
      </c>
      <c r="DW95" s="26" t="n">
        <f aca="false">DU95+0-'2 Der Rueckgabebestand'!$C$12*DV95</f>
        <v>-33.7082382695185</v>
      </c>
      <c r="DX95" s="26" t="n">
        <f aca="false">DS95+0/DV95-'2 Der Rueckgabebestand'!$C$12</f>
        <v>75.7</v>
      </c>
      <c r="DY95" s="26" t="n">
        <f aca="false">DW95/($B$95+DW95-'1 Der Fonds'!$B$6)</f>
        <v>-0.0437887750237062</v>
      </c>
      <c r="DZ95" s="26" t="n">
        <f aca="false">DW95+$B$95*'1 Der Fonds'!$B$19/12+DW95*'1 Der Fonds'!$B$20/12-'1 Der Fonds'!$B$6*'1 Der Fonds'!$B$21/12-($B$95+DW95-'1 Der Fonds'!$B$6)*'1 Der Fonds'!$B$22/12-$B$95*'1 Der Fonds'!$B$23/12</f>
        <v>-32.0331044978601</v>
      </c>
      <c r="EA95" s="26" t="n">
        <f aca="false">($B$95+DZ95-'1 Der Fonds'!$B$6)/DX95</f>
        <v>10.1911082629081</v>
      </c>
      <c r="EB95" s="26" t="n">
        <f aca="false">DZ95+0-'2 Der Rueckgabebestand'!$C$13*EA95</f>
        <v>-36.6191032161687</v>
      </c>
      <c r="EC95" s="26" t="n">
        <f aca="false">DX95+0/EA95-'2 Der Rueckgabebestand'!$C$13</f>
        <v>75.25</v>
      </c>
      <c r="ED95" s="26" t="n">
        <f aca="false">EB95/($B$95+EB95-'1 Der Fonds'!$B$6)</f>
        <v>-0.0477507046658002</v>
      </c>
      <c r="EE95" s="26" t="n">
        <f aca="false">EB95+$B$95*'1 Der Fonds'!$B$19/12+EB95*'1 Der Fonds'!$B$20/12-'1 Der Fonds'!$B$6*'1 Der Fonds'!$B$21/12-($B$95+EB95-'1 Der Fonds'!$B$6)*'1 Der Fonds'!$B$22/12-$B$95*'1 Der Fonds'!$B$23/12</f>
        <v>-34.9467590234176</v>
      </c>
      <c r="EF95" s="26" t="n">
        <f aca="false">($B$95+EE95-'1 Der Fonds'!$B$6)/EC95</f>
        <v>10.2133321060011</v>
      </c>
      <c r="EG95" s="26" t="n">
        <f aca="false">EE95+0-'2 Der Rueckgabebestand'!$C$14*EF95</f>
        <v>-39.032091865818</v>
      </c>
      <c r="EH95" s="26" t="n">
        <f aca="false">EC95+0/EF95-'2 Der Rueckgabebestand'!$C$14</f>
        <v>74.85</v>
      </c>
      <c r="EI95" s="26" t="n">
        <f aca="false">EG95/($B$95+EG95-'1 Der Fonds'!$B$6)</f>
        <v>-0.0510578553403016</v>
      </c>
      <c r="EJ95" s="26" t="n">
        <f aca="false">EG95+$B$95*'1 Der Fonds'!$B$19/12+EG95*'1 Der Fonds'!$B$20/12-'1 Der Fonds'!$B$6*'1 Der Fonds'!$B$21/12-($B$95+EG95-'1 Der Fonds'!$B$6)*'1 Der Fonds'!$B$22/12-$B$95*'1 Der Fonds'!$B$23/12</f>
        <v>-37.3620601205228</v>
      </c>
      <c r="EK95" s="26" t="n">
        <f aca="false">($B$95+EJ95-'1 Der Fonds'!$B$6)/EH95</f>
        <v>10.2356438193651</v>
      </c>
      <c r="EL95" s="26" t="n">
        <f aca="false">EJ95+0-'2 Der Rueckgabebestand'!$C$15*EK95</f>
        <v>-41.4563176482688</v>
      </c>
      <c r="EM95" s="26" t="n">
        <f aca="false">EH95+0/EK95-'2 Der Rueckgabebestand'!$C$15</f>
        <v>74.45</v>
      </c>
      <c r="EN95" s="26" t="n">
        <f aca="false">EL95/($B$95+EL95-'1 Der Fonds'!$B$6)</f>
        <v>-0.0544014977203552</v>
      </c>
      <c r="EO95" s="26" t="n">
        <f aca="false">EL95+$B$95*'1 Der Fonds'!$B$19/12+EL95*'1 Der Fonds'!$B$20/12-'1 Der Fonds'!$B$6*'1 Der Fonds'!$B$21/12-($B$95+EL95-'1 Der Fonds'!$B$6)*'1 Der Fonds'!$B$22/12-$B$95*'1 Der Fonds'!$B$23/12</f>
        <v>-39.7886091193484</v>
      </c>
      <c r="EP95" s="26" t="n">
        <f aca="false">($B$95+EO95-'1 Der Fonds'!$B$6)/EM95</f>
        <v>10.2580442025608</v>
      </c>
      <c r="EQ95" s="26" t="n">
        <f aca="false">EO95+0-'2 Der Rueckgabebestand'!$C$16*EP95</f>
        <v>-44.9176312206288</v>
      </c>
      <c r="ER95" s="26" t="n">
        <f aca="false">EM95+0/EP95-'2 Der Rueckgabebestand'!$C$16</f>
        <v>73.95</v>
      </c>
      <c r="ES95" s="26" t="n">
        <f aca="false">EQ95/($B$95+EQ95-'1 Der Fonds'!$B$6)</f>
        <v>-0.059212595848893</v>
      </c>
      <c r="ET95" s="14" t="n">
        <f aca="false">IF(C95=1,$A$95,1000000)</f>
        <v>66.5</v>
      </c>
      <c r="EU95" s="14" t="n">
        <f aca="false">IF(D95=1,$A$95,1000000)</f>
        <v>66.5</v>
      </c>
      <c r="EV95" s="14" t="n">
        <f aca="false">IF(E95=1,$A$95,1000000)</f>
        <v>66.5</v>
      </c>
      <c r="EW95" s="26" t="n">
        <f aca="false">IF(F95=1,$A$95,1000000)</f>
        <v>1000000</v>
      </c>
      <c r="EX95" s="26" t="n">
        <f aca="false">IF(G95=1,$A$95,1000000)</f>
        <v>1000000</v>
      </c>
      <c r="EY95" s="26" t="n">
        <f aca="false">IF(H95=1,$A$95,1000000)</f>
        <v>1000000</v>
      </c>
      <c r="EZ95" s="26" t="n">
        <f aca="false">IF(I95=1,$A$95,1000000)</f>
        <v>1000000</v>
      </c>
      <c r="FA95" s="26" t="n">
        <f aca="false">IF(J95=1,$A$95,1000000)</f>
        <v>1000000</v>
      </c>
      <c r="FB95" s="26" t="n">
        <f aca="false">IF(K95=1,$A$95,1000000)</f>
        <v>1000000</v>
      </c>
      <c r="FC95" s="26" t="n">
        <f aca="false">IF(L95=1,$A$95,1000000)</f>
        <v>1000000</v>
      </c>
      <c r="FD95" s="26" t="n">
        <f aca="false">IF(M95=1,$A$95,1000000)</f>
        <v>1000000</v>
      </c>
      <c r="FE95" s="26" t="n">
        <f aca="false">IF(N95=1,$A$95,1000000)</f>
        <v>1000000</v>
      </c>
      <c r="FF95" s="14" t="n">
        <f aca="false">IF(O95=1,$A$95,1000000)</f>
        <v>66.5</v>
      </c>
      <c r="FG95" s="14" t="n">
        <f aca="false">IF(P95=1,$A$95,1000000)</f>
        <v>66.5</v>
      </c>
      <c r="FH95" s="26" t="n">
        <f aca="false">IF(Q95=1,$A$95,1000000)</f>
        <v>1000000</v>
      </c>
      <c r="FI95" s="26" t="n">
        <f aca="false">IF(R95=1,$A$95,1000000)</f>
        <v>1000000</v>
      </c>
      <c r="FJ95" s="26" t="n">
        <f aca="false">IF(S95=1,$A$95,1000000)</f>
        <v>1000000</v>
      </c>
      <c r="FK95" s="26" t="n">
        <f aca="false">IF(T95=1,$A$95,1000000)</f>
        <v>1000000</v>
      </c>
      <c r="FL95" s="26" t="n">
        <f aca="false">IF(U95=1,$A$95,1000000)</f>
        <v>1000000</v>
      </c>
      <c r="FM95" s="26" t="n">
        <f aca="false">IF(V95=1,$A$95,1000000)</f>
        <v>1000000</v>
      </c>
      <c r="FN95" s="26" t="n">
        <f aca="false">IF(W95=1,$A$95,1000000)</f>
        <v>1000000</v>
      </c>
      <c r="FO95" s="26" t="n">
        <f aca="false">IF(X95=1,$A$95,1000000)</f>
        <v>1000000</v>
      </c>
      <c r="FP95" s="26" t="n">
        <f aca="false">IF(Y95=1,$A$95,1000000)</f>
        <v>1000000</v>
      </c>
      <c r="FQ95" s="26" t="n">
        <f aca="false">IF(Z95=1,$A$95,1000000)</f>
        <v>1000000</v>
      </c>
    </row>
    <row r="96" customFormat="false" ht="15" hidden="false" customHeight="false" outlineLevel="0" collapsed="false">
      <c r="A96" s="14" t="n">
        <f aca="false">A95+$B$38</f>
        <v>67</v>
      </c>
      <c r="B96" s="14" t="n">
        <f aca="false">'1 Der Fonds'!$B$36-A96</f>
        <v>1053</v>
      </c>
      <c r="C96" s="26" t="n">
        <f aca="false">IF(AH96&gt;='1 Der Fonds'!$B$12,1,0)</f>
        <v>1</v>
      </c>
      <c r="D96" s="26" t="n">
        <f aca="false">IF(AND(C96=1,AM96&gt;='1 Der Fonds'!$B$12),1,0)</f>
        <v>1</v>
      </c>
      <c r="E96" s="26" t="n">
        <f aca="false">IF(AND(D96=1,AR96&gt;='1 Der Fonds'!$B$12),1,0)</f>
        <v>1</v>
      </c>
      <c r="F96" s="26" t="n">
        <f aca="false">IF(AND(E96=1,AW96&gt;='1 Der Fonds'!$B$12),1,0)</f>
        <v>0</v>
      </c>
      <c r="G96" s="26" t="n">
        <f aca="false">IF(AND(F96=1,BB96&gt;='1 Der Fonds'!$B$12),1,0)</f>
        <v>0</v>
      </c>
      <c r="H96" s="26" t="n">
        <f aca="false">IF(AND(G96=1,BG96&gt;='1 Der Fonds'!$B$12),1,0)</f>
        <v>0</v>
      </c>
      <c r="I96" s="26" t="n">
        <f aca="false">IF(AND(H96=1,BL96&gt;='1 Der Fonds'!$B$12),1,0)</f>
        <v>0</v>
      </c>
      <c r="J96" s="26" t="n">
        <f aca="false">IF(AND(I96=1,BQ96&gt;='1 Der Fonds'!$B$12),1,0)</f>
        <v>0</v>
      </c>
      <c r="K96" s="26" t="n">
        <f aca="false">IF(AND(J96=1,BV96&gt;='1 Der Fonds'!$B$12),1,0)</f>
        <v>0</v>
      </c>
      <c r="L96" s="26" t="n">
        <f aca="false">IF(AND(K96=1,CA96&gt;='1 Der Fonds'!$B$12),1,0)</f>
        <v>0</v>
      </c>
      <c r="M96" s="26" t="n">
        <f aca="false">IF(AND(L96=1,CF96&gt;='1 Der Fonds'!$B$12),1,0)</f>
        <v>0</v>
      </c>
      <c r="N96" s="26" t="n">
        <f aca="false">IF(AND(M96=1,CK96&gt;='1 Der Fonds'!$B$12),1,0)</f>
        <v>0</v>
      </c>
      <c r="O96" s="26" t="n">
        <f aca="false">IF(CP96&gt;='1 Der Fonds'!$B$12,1,0)</f>
        <v>1</v>
      </c>
      <c r="P96" s="26" t="n">
        <f aca="false">IF(AND(O96=1,CU96&gt;='1 Der Fonds'!$B$12),1,0)</f>
        <v>1</v>
      </c>
      <c r="Q96" s="26" t="n">
        <f aca="false">IF(AND(P96=1,CZ96&gt;='1 Der Fonds'!$B$12),1,0)</f>
        <v>0</v>
      </c>
      <c r="R96" s="26" t="n">
        <f aca="false">IF(AND(Q96=1,DE96&gt;='1 Der Fonds'!$B$12),1,0)</f>
        <v>0</v>
      </c>
      <c r="S96" s="26" t="n">
        <f aca="false">IF(AND(R96=1,DJ96&gt;='1 Der Fonds'!$B$12),1,0)</f>
        <v>0</v>
      </c>
      <c r="T96" s="26" t="n">
        <f aca="false">IF(AND(S96=1,DO96&gt;='1 Der Fonds'!$B$12),1,0)</f>
        <v>0</v>
      </c>
      <c r="U96" s="26" t="n">
        <f aca="false">IF(AND(T96=1,DT96&gt;='1 Der Fonds'!$B$12),1,0)</f>
        <v>0</v>
      </c>
      <c r="V96" s="26" t="n">
        <f aca="false">IF(AND(U96=1,DY96&gt;='1 Der Fonds'!$B$12),1,0)</f>
        <v>0</v>
      </c>
      <c r="W96" s="26" t="n">
        <f aca="false">IF(AND(V96=1,ED96&gt;='1 Der Fonds'!$B$12),1,0)</f>
        <v>0</v>
      </c>
      <c r="X96" s="26" t="n">
        <f aca="false">IF(AND(W96=1,EI96&gt;='1 Der Fonds'!$B$12),1,0)</f>
        <v>0</v>
      </c>
      <c r="Y96" s="26" t="n">
        <f aca="false">IF(AND(X96=1,EN96&gt;='1 Der Fonds'!$B$12),1,0)</f>
        <v>0</v>
      </c>
      <c r="Z96" s="26" t="n">
        <f aca="false">IF(AND(Y96=1,ES96&gt;='1 Der Fonds'!$B$12),1,0)</f>
        <v>0</v>
      </c>
      <c r="AD96" s="26" t="n">
        <f aca="false">$A$96+$B$96*'1 Der Fonds'!$B$19/12+$A$96*'1 Der Fonds'!$B$20/12-'1 Der Fonds'!$B$6*'1 Der Fonds'!$B$21/12-($B$96+$A$96-'1 Der Fonds'!$B$6)*'1 Der Fonds'!$B$22/12-$B$96*'1 Der Fonds'!$B$23/12</f>
        <v>68.7705833333334</v>
      </c>
      <c r="AE96" s="26" t="n">
        <f aca="false">($B$96+AD96-'1 Der Fonds'!$B$6)/'1 Der Fonds'!$B$8</f>
        <v>10.0203515325671</v>
      </c>
      <c r="AF96" s="26" t="n">
        <f aca="false">AD96+'1 Der Fonds'!$B$26-'2 Der Rueckgabebestand'!$C$5*AE96</f>
        <v>67.7624427203065</v>
      </c>
      <c r="AG96" s="26" t="n">
        <f aca="false">'1 Der Fonds'!$B$8+'1 Der Fonds'!$B$26/AE96-'2 Der Rueckgabebestand'!$C$5</f>
        <v>86.899390694054</v>
      </c>
      <c r="AH96" s="26" t="n">
        <f aca="false">AF96/($B$96+AF96-'1 Der Fonds'!$B$6)</f>
        <v>0.0778196663014234</v>
      </c>
      <c r="AI96" s="26" t="n">
        <f aca="false">AF96+$B$96*'1 Der Fonds'!$B$19/12+AF96*'1 Der Fonds'!$B$20/12-'1 Der Fonds'!$B$6*'1 Der Fonds'!$B$21/12-($B$96+AF96-'1 Der Fonds'!$B$6)*'1 Der Fonds'!$B$22/12-$B$96*'1 Der Fonds'!$B$23/12</f>
        <v>69.5337567279135</v>
      </c>
      <c r="AJ96" s="26" t="n">
        <f aca="false">($B$96+AI96-'1 Der Fonds'!$B$6)/AG96</f>
        <v>10.0407350357592</v>
      </c>
      <c r="AK96" s="26" t="n">
        <f aca="false">AI96+'1 Der Fonds'!$B$26-'2 Der Rueckgabebestand'!$C$6*AJ96</f>
        <v>67.5133892100339</v>
      </c>
      <c r="AL96" s="26" t="n">
        <f aca="false">AG96+'1 Der Fonds'!$B$26/AJ96-'2 Der Rueckgabebestand'!$C$6</f>
        <v>86.6981736008149</v>
      </c>
      <c r="AM96" s="26" t="n">
        <f aca="false">AK96/($B$96+AK96-'1 Der Fonds'!$B$6)</f>
        <v>0.0775558309003155</v>
      </c>
      <c r="AN96" s="26" t="n">
        <f aca="false">AK96+$B$96*'1 Der Fonds'!$B$19/12+AK96*'1 Der Fonds'!$B$20/12-'1 Der Fonds'!$B$6*'1 Der Fonds'!$B$21/12-($B$96+AK96-'1 Der Fonds'!$B$6)*'1 Der Fonds'!$B$22/12-$B$96*'1 Der Fonds'!$B$23/12</f>
        <v>69.2844645413602</v>
      </c>
      <c r="AO96" s="26" t="n">
        <f aca="false">($B$96+AN96-'1 Der Fonds'!$B$6)/AL96</f>
        <v>10.0611630939035</v>
      </c>
      <c r="AP96" s="26" t="n">
        <f aca="false">AN96+'1 Der Fonds'!$B$26-'2 Der Rueckgabebestand'!$C$7*AO96</f>
        <v>50.1499057347724</v>
      </c>
      <c r="AQ96" s="26" t="n">
        <f aca="false">AL96+'1 Der Fonds'!$B$26/AO96-'2 Der Rueckgabebestand'!$C$7</f>
        <v>84.7963498625453</v>
      </c>
      <c r="AR96" s="26" t="n">
        <f aca="false">AP96/($B$96+AP96-'1 Der Fonds'!$B$6)</f>
        <v>0.0587820562338116</v>
      </c>
      <c r="AS96" s="26" t="n">
        <f aca="false">AP96+$B$96*'1 Der Fonds'!$B$19/12+AP96*'1 Der Fonds'!$B$20/12-'1 Der Fonds'!$B$6*'1 Der Fonds'!$B$21/12-($B$96+AP96-'1 Der Fonds'!$B$6)*'1 Der Fonds'!$B$22/12-$B$96*'1 Der Fonds'!$B$23/12</f>
        <v>51.9043410611016</v>
      </c>
      <c r="AT96" s="26" t="n">
        <f aca="false">($B$96+AS96-'1 Der Fonds'!$B$6)/AQ96</f>
        <v>10.0818530803142</v>
      </c>
      <c r="AU96" s="26" t="n">
        <f aca="false">AS96+'1 Der Fonds'!$B$26-'2 Der Rueckgabebestand'!$C$8*AT96</f>
        <v>23.6505965121276</v>
      </c>
      <c r="AV96" s="26" t="n">
        <f aca="false">AQ96+'1 Der Fonds'!$B$26/AT96-'2 Der Rueckgabebestand'!$C$8</f>
        <v>81.993914206729</v>
      </c>
      <c r="AW96" s="26" t="n">
        <f aca="false">AU96/($B$96+AU96-'1 Der Fonds'!$B$6)</f>
        <v>0.0286101487277892</v>
      </c>
      <c r="AX96" s="26" t="n">
        <f aca="false">AU96+$B$96*'1 Der Fonds'!$B$19/12+AU96*'1 Der Fonds'!$B$20/12-'1 Der Fonds'!$B$6*'1 Der Fonds'!$B$21/12-($B$96+AU96-'1 Der Fonds'!$B$6)*'1 Der Fonds'!$B$22/12-$B$96*'1 Der Fonds'!$B$23/12</f>
        <v>25.3796366671184</v>
      </c>
      <c r="AY96" s="26" t="n">
        <f aca="false">($B$96+AX96-'1 Der Fonds'!$B$6)/AV96</f>
        <v>10.1029405009078</v>
      </c>
      <c r="AZ96" s="26" t="n">
        <f aca="false">AX96+'1 Der Fonds'!$B$26-'2 Der Rueckgabebestand'!$C$9*AY96</f>
        <v>2.11199136475819</v>
      </c>
      <c r="BA96" s="26" t="n">
        <f aca="false">AV96+'1 Der Fonds'!$B$26/AY96-'2 Der Rueckgabebestand'!$C$9</f>
        <v>79.690857458026</v>
      </c>
      <c r="BB96" s="26" t="n">
        <f aca="false">AZ96/($B$96+AZ96-'1 Der Fonds'!$B$6)</f>
        <v>0.00262322681491567</v>
      </c>
      <c r="BC96" s="26" t="n">
        <f aca="false">AZ96+$B$96*'1 Der Fonds'!$B$19/12+AZ96*'1 Der Fonds'!$B$20/12-'1 Der Fonds'!$B$6*'1 Der Fonds'!$B$21/12-($B$96+AZ96-'1 Der Fonds'!$B$6)*'1 Der Fonds'!$B$22/12-$B$96*'1 Der Fonds'!$B$23/12</f>
        <v>3.82039035648275</v>
      </c>
      <c r="BD96" s="26" t="n">
        <f aca="false">($B$96+BC96-'1 Der Fonds'!$B$6)/BA96</f>
        <v>10.124378330117</v>
      </c>
      <c r="BE96" s="26" t="n">
        <f aca="false">BC96+'1 Der Fonds'!$B$26-'2 Der Rueckgabebestand'!$C$10*BD96</f>
        <v>-7.35373930568108</v>
      </c>
      <c r="BF96" s="26" t="n">
        <f aca="false">BA96+'1 Der Fonds'!$B$26/BD96-'2 Der Rueckgabebestand'!$C$10</f>
        <v>78.5871719478822</v>
      </c>
      <c r="BG96" s="26" t="n">
        <f aca="false">BE96/($B$96+BE96-'1 Der Fonds'!$B$6)</f>
        <v>-0.00924247328110843</v>
      </c>
      <c r="BH96" s="26" t="n">
        <f aca="false">BE96+$B$96*'1 Der Fonds'!$B$19/12+BE96*'1 Der Fonds'!$B$20/12-'1 Der Fonds'!$B$6*'1 Der Fonds'!$B$21/12-($B$96+BE96-'1 Der Fonds'!$B$6)*'1 Der Fonds'!$B$22/12-$B$96*'1 Der Fonds'!$B$23/12</f>
        <v>-5.65441163918235</v>
      </c>
      <c r="BI96" s="26" t="n">
        <f aca="false">($B$96+BH96-'1 Der Fonds'!$B$6)/BF96</f>
        <v>10.1460018040808</v>
      </c>
      <c r="BJ96" s="26" t="n">
        <f aca="false">BH96+'1 Der Fonds'!$B$26-'2 Der Rueckgabebestand'!$C$11*BI96</f>
        <v>-8.74201272163081</v>
      </c>
      <c r="BK96" s="26" t="n">
        <f aca="false">BF96+'1 Der Fonds'!$B$26/BI96-'2 Der Rueckgabebestand'!$C$11</f>
        <v>78.2828549231004</v>
      </c>
      <c r="BL96" s="26" t="n">
        <f aca="false">BJ96/($B$96+BJ96-'1 Der Fonds'!$B$6)</f>
        <v>-0.011006515340924</v>
      </c>
      <c r="BM96" s="26" t="n">
        <f aca="false">BJ96+$B$96*'1 Der Fonds'!$B$19/12+BJ96*'1 Der Fonds'!$B$20/12-'1 Der Fonds'!$B$6*'1 Der Fonds'!$B$21/12-($B$96+BJ96-'1 Der Fonds'!$B$6)*'1 Der Fonds'!$B$22/12-$B$96*'1 Der Fonds'!$B$23/12</f>
        <v>-7.04401548382237</v>
      </c>
      <c r="BN96" s="26" t="n">
        <f aca="false">($B$96+BM96-'1 Der Fonds'!$B$6)/BK96</f>
        <v>10.1676923420597</v>
      </c>
      <c r="BO96" s="26" t="n">
        <f aca="false">BM96+'1 Der Fonds'!$B$26-'2 Der Rueckgabebestand'!$C$12*BN96</f>
        <v>-9.12786165485221</v>
      </c>
      <c r="BP96" s="26" t="n">
        <f aca="false">BK96+'1 Der Fonds'!$B$26/BN96-'2 Der Rueckgabebestand'!$C$12</f>
        <v>78.0779071236465</v>
      </c>
      <c r="BQ96" s="26" t="n">
        <f aca="false">BO96/($B$96+BO96-'1 Der Fonds'!$B$6)</f>
        <v>-0.0114978989864533</v>
      </c>
      <c r="BR96" s="26" t="n">
        <f aca="false">BO96+$B$96*'1 Der Fonds'!$B$19/12+BO96*'1 Der Fonds'!$B$20/12-'1 Der Fonds'!$B$6*'1 Der Fonds'!$B$21/12-($B$96+BO96-'1 Der Fonds'!$B$6)*'1 Der Fonds'!$B$22/12-$B$96*'1 Der Fonds'!$B$23/12</f>
        <v>-7.43023418893811</v>
      </c>
      <c r="BS96" s="26" t="n">
        <f aca="false">($B$96+BR96-'1 Der Fonds'!$B$6)/BP96</f>
        <v>10.1894350799026</v>
      </c>
      <c r="BT96" s="26" t="n">
        <f aca="false">BR96+'1 Der Fonds'!$B$26-'2 Der Rueckgabebestand'!$C$13*BS96</f>
        <v>-9.01547997489429</v>
      </c>
      <c r="BU96" s="26" t="n">
        <f aca="false">BP96+'1 Der Fonds'!$B$26/BS96-'2 Der Rueckgabebestand'!$C$13</f>
        <v>77.9223297267128</v>
      </c>
      <c r="BV96" s="26" t="n">
        <f aca="false">BT96/($B$96+BT96-'1 Der Fonds'!$B$6)</f>
        <v>-0.0113547301584787</v>
      </c>
      <c r="BW96" s="26" t="n">
        <f aca="false">BT96+$B$96*'1 Der Fonds'!$B$19/12+BT96*'1 Der Fonds'!$B$20/12-'1 Der Fonds'!$B$6*'1 Der Fonds'!$B$21/12-($B$96+BT96-'1 Der Fonds'!$B$6)*'1 Der Fonds'!$B$22/12-$B$96*'1 Der Fonds'!$B$23/12</f>
        <v>-7.31774480987023</v>
      </c>
      <c r="BX96" s="26" t="n">
        <f aca="false">($B$96+BW96-'1 Der Fonds'!$B$6)/BU96</f>
        <v>10.2112226107808</v>
      </c>
      <c r="BY96" s="26" t="n">
        <f aca="false">BW96+'1 Der Fonds'!$B$26-'2 Der Rueckgabebestand'!$C$14*BX96</f>
        <v>-8.40223385418257</v>
      </c>
      <c r="BZ96" s="26" t="n">
        <f aca="false">BU96+'1 Der Fonds'!$B$26/BX96-'2 Der Rueckgabebestand'!$C$14</f>
        <v>77.8161241247345</v>
      </c>
      <c r="CA96" s="26" t="n">
        <f aca="false">BY96/($B$96+BY96-'1 Der Fonds'!$B$6)</f>
        <v>-0.0105741976785783</v>
      </c>
      <c r="CB96" s="26" t="n">
        <f aca="false">BY96+$B$96*'1 Der Fonds'!$B$19/12+BY96*'1 Der Fonds'!$B$20/12-'1 Der Fonds'!$B$6*'1 Der Fonds'!$B$21/12-($B$96+BY96-'1 Der Fonds'!$B$6)*'1 Der Fonds'!$B$22/12-$B$96*'1 Der Fonds'!$B$23/12</f>
        <v>-6.70391099495949</v>
      </c>
      <c r="CC96" s="26" t="n">
        <f aca="false">($B$96+CB96-'1 Der Fonds'!$B$6)/BZ96</f>
        <v>10.2330474302296</v>
      </c>
      <c r="CD96" s="26" t="n">
        <f aca="false">CB96+'1 Der Fonds'!$B$26-'2 Der Rueckgabebestand'!$C$15*CC96</f>
        <v>-7.79712996705132</v>
      </c>
      <c r="CE96" s="26" t="n">
        <f aca="false">BZ96+'1 Der Fonds'!$B$26/CC96-'2 Der Rueckgabebestand'!$C$15</f>
        <v>77.7092919244983</v>
      </c>
      <c r="CF96" s="26" t="n">
        <f aca="false">CD96/($B$96+CD96-'1 Der Fonds'!$B$6)</f>
        <v>-0.00980520853342526</v>
      </c>
      <c r="CG96" s="26" t="n">
        <f aca="false">CD96+$B$96*'1 Der Fonds'!$B$19/12+CD96*'1 Der Fonds'!$B$20/12-'1 Der Fonds'!$B$6*'1 Der Fonds'!$B$21/12-($B$96+CD96-'1 Der Fonds'!$B$6)*'1 Der Fonds'!$B$22/12-$B$96*'1 Der Fonds'!$B$23/12</f>
        <v>-6.09822721660308</v>
      </c>
      <c r="CH96" s="26" t="n">
        <f aca="false">($B$96+CG96-'1 Der Fonds'!$B$6)/CE96</f>
        <v>10.2549097160435</v>
      </c>
      <c r="CI96" s="26" t="n">
        <f aca="false">CG96+'1 Der Fonds'!$B$26-'2 Der Rueckgabebestand'!$C$16*CH96</f>
        <v>-8.22568207462482</v>
      </c>
      <c r="CJ96" s="26" t="n">
        <f aca="false">CE96+'1 Der Fonds'!$B$26/CH96-'2 Der Rueckgabebestand'!$C$16</f>
        <v>77.5018347242957</v>
      </c>
      <c r="CK96" s="26" t="n">
        <f aca="false">CI96/($B$96+CI96-'1 Der Fonds'!$B$6)</f>
        <v>-0.010349707947404</v>
      </c>
      <c r="CL96" s="26" t="n">
        <f aca="false">$A$96+$B$96*'1 Der Fonds'!$B$19/12+$A$96*'1 Der Fonds'!$B$20/12-'1 Der Fonds'!$B$6*'1 Der Fonds'!$B$21/12-($B$96+$A$96-'1 Der Fonds'!$B$6)*'1 Der Fonds'!$B$22/12-$B$96*'1 Der Fonds'!$B$23/12</f>
        <v>68.7705833333334</v>
      </c>
      <c r="CM96" s="26" t="n">
        <f aca="false">($B$96+CL96-'1 Der Fonds'!$B$6)/'1 Der Fonds'!$B$8</f>
        <v>10.0203515325671</v>
      </c>
      <c r="CN96" s="26" t="n">
        <f aca="false">CL96+0-'2 Der Rueckgabebestand'!$C$5*CM96</f>
        <v>64.7624427203065</v>
      </c>
      <c r="CO96" s="26" t="n">
        <f aca="false">'1 Der Fonds'!$B$8+0/CM96-'2 Der Rueckgabebestand'!$C$5</f>
        <v>86.6</v>
      </c>
      <c r="CP96" s="26" t="n">
        <f aca="false">CN96/($B$96+CN96-'1 Der Fonds'!$B$6)</f>
        <v>0.0746315345445072</v>
      </c>
      <c r="CQ96" s="26" t="n">
        <f aca="false">CN96+$B$96*'1 Der Fonds'!$B$19/12+CN96*'1 Der Fonds'!$B$20/12-'1 Der Fonds'!$B$6*'1 Der Fonds'!$B$21/12-($B$96+CN96-'1 Der Fonds'!$B$6)*'1 Der Fonds'!$B$22/12-$B$96*'1 Der Fonds'!$B$23/12</f>
        <v>66.5308817279135</v>
      </c>
      <c r="CR96" s="26" t="n">
        <f aca="false">($B$96+CQ96-'1 Der Fonds'!$B$6)/CO96</f>
        <v>10.0407723063269</v>
      </c>
      <c r="CS96" s="26" t="n">
        <f aca="false">CQ96+0-'2 Der Rueckgabebestand'!$C$6*CR96</f>
        <v>61.51049557475</v>
      </c>
      <c r="CT96" s="26" t="n">
        <f aca="false">CO96+0/CR96-'2 Der Rueckgabebestand'!$C$6</f>
        <v>86.1</v>
      </c>
      <c r="CU96" s="26" t="n">
        <f aca="false">CS96/($B$96+CS96-'1 Der Fonds'!$B$6)</f>
        <v>0.0711506637451014</v>
      </c>
      <c r="CV96" s="26" t="n">
        <f aca="false">CS96+$B$96*'1 Der Fonds'!$B$19/12+CS96*'1 Der Fonds'!$B$20/12-'1 Der Fonds'!$B$6*'1 Der Fonds'!$B$21/12-($B$96+CS96-'1 Der Fonds'!$B$6)*'1 Der Fonds'!$B$22/12-$B$96*'1 Der Fonds'!$B$23/12</f>
        <v>63.2758181330092</v>
      </c>
      <c r="CW96" s="26" t="n">
        <f aca="false">($B$96+CV96-'1 Der Fonds'!$B$6)/CT96</f>
        <v>10.0612754719281</v>
      </c>
      <c r="CX96" s="26" t="n">
        <f aca="false">CV96+0-'2 Der Rueckgabebestand'!$C$7*CW96</f>
        <v>41.1410120947674</v>
      </c>
      <c r="CY96" s="26" t="n">
        <f aca="false">CT96+0/CW96-'2 Der Rueckgabebestand'!$C$7</f>
        <v>83.9</v>
      </c>
      <c r="CZ96" s="26" t="n">
        <f aca="false">CX96/($B$96+CX96-'1 Der Fonds'!$B$6)</f>
        <v>0.0487371321915451</v>
      </c>
      <c r="DA96" s="26" t="n">
        <f aca="false">CX96+$B$96*'1 Der Fonds'!$B$19/12+CX96*'1 Der Fonds'!$B$20/12-'1 Der Fonds'!$B$6*'1 Der Fonds'!$B$21/12-($B$96+CX96-'1 Der Fonds'!$B$6)*'1 Der Fonds'!$B$22/12-$B$96*'1 Der Fonds'!$B$23/12</f>
        <v>42.8868138980249</v>
      </c>
      <c r="DB96" s="26" t="n">
        <f aca="false">($B$96+DA96-'1 Der Fonds'!$B$6)/CY96</f>
        <v>10.0820835983078</v>
      </c>
      <c r="DC96" s="26" t="n">
        <f aca="false">DA96+0-'2 Der Rueckgabebestand'!$C$8*DB96</f>
        <v>11.6323547432706</v>
      </c>
      <c r="DD96" s="26" t="n">
        <f aca="false">CY96+0/DB96-'2 Der Rueckgabebestand'!$C$8</f>
        <v>80.8</v>
      </c>
      <c r="DE96" s="26" t="n">
        <f aca="false">DC96/($B$96+DC96-'1 Der Fonds'!$B$6)</f>
        <v>0.014279269262435</v>
      </c>
      <c r="DF96" s="26" t="n">
        <f aca="false">DC96+$B$96*'1 Der Fonds'!$B$19/12+DC96*'1 Der Fonds'!$B$20/12-'1 Der Fonds'!$B$6*'1 Der Fonds'!$B$21/12-($B$96+DC96-'1 Der Fonds'!$B$6)*'1 Der Fonds'!$B$22/12-$B$96*'1 Der Fonds'!$B$23/12</f>
        <v>13.3498774165663</v>
      </c>
      <c r="DG96" s="26" t="n">
        <f aca="false">($B$96+DF96-'1 Der Fonds'!$B$6)/DD96</f>
        <v>10.1033400670367</v>
      </c>
      <c r="DH96" s="26" t="n">
        <f aca="false">DF96+0-'2 Der Rueckgabebestand'!$C$9*DG96</f>
        <v>-12.9188067577292</v>
      </c>
      <c r="DI96" s="26" t="n">
        <f aca="false">DD96+0/DG96-'2 Der Rueckgabebestand'!$C$9</f>
        <v>78.2</v>
      </c>
      <c r="DJ96" s="26" t="n">
        <f aca="false">DH96/($B$96+DH96-'1 Der Fonds'!$B$6)</f>
        <v>-0.0163512394273227</v>
      </c>
      <c r="DK96" s="26" t="n">
        <f aca="false">DH96+$B$96*'1 Der Fonds'!$B$19/12+DH96*'1 Der Fonds'!$B$20/12-'1 Der Fonds'!$B$6*'1 Der Fonds'!$B$21/12-($B$96+DH96-'1 Der Fonds'!$B$6)*'1 Der Fonds'!$B$22/12-$B$96*'1 Der Fonds'!$B$23/12</f>
        <v>-11.224812280872</v>
      </c>
      <c r="DL96" s="26" t="n">
        <f aca="false">($B$96+DK96-'1 Der Fonds'!$B$6)/DI96</f>
        <v>10.1250024005004</v>
      </c>
      <c r="DM96" s="26" t="n">
        <f aca="false">DK96+0-'2 Der Rueckgabebestand'!$C$10*DL96</f>
        <v>-25.3998156415725</v>
      </c>
      <c r="DN96" s="26" t="n">
        <f aca="false">DI96+0/DL96-'2 Der Rueckgabebestand'!$C$10</f>
        <v>76.8</v>
      </c>
      <c r="DO96" s="26" t="n">
        <f aca="false">DM96/($B$96+DM96-'1 Der Fonds'!$B$6)</f>
        <v>-0.0326643642227645</v>
      </c>
      <c r="DP96" s="26" t="n">
        <f aca="false">DM96+$B$96*'1 Der Fonds'!$B$19/12+DM96*'1 Der Fonds'!$B$20/12-'1 Der Fonds'!$B$6*'1 Der Fonds'!$B$21/12-($B$96+DM96-'1 Der Fonds'!$B$6)*'1 Der Fonds'!$B$22/12-$B$96*'1 Der Fonds'!$B$23/12</f>
        <v>-23.7177821315623</v>
      </c>
      <c r="DQ96" s="26" t="n">
        <f aca="false">($B$96+DP96-'1 Der Fonds'!$B$6)/DN96</f>
        <v>10.1469038784953</v>
      </c>
      <c r="DR96" s="26" t="n">
        <f aca="false">DP96+0-'2 Der Rueckgabebestand'!$C$11*DQ96</f>
        <v>-29.8059244586595</v>
      </c>
      <c r="DS96" s="26" t="n">
        <f aca="false">DN96+0/DQ96-'2 Der Rueckgabebestand'!$C$11</f>
        <v>76.2</v>
      </c>
      <c r="DT96" s="26" t="n">
        <f aca="false">DR96/($B$96+DR96-'1 Der Fonds'!$B$6)</f>
        <v>-0.0385490854127294</v>
      </c>
      <c r="DU96" s="26" t="n">
        <f aca="false">DR96+$B$96*'1 Der Fonds'!$B$19/12+DR96*'1 Der Fonds'!$B$20/12-'1 Der Fonds'!$B$6*'1 Der Fonds'!$B$21/12-($B$96+DR96-'1 Der Fonds'!$B$6)*'1 Der Fonds'!$B$22/12-$B$96*'1 Der Fonds'!$B$23/12</f>
        <v>-28.1281134695991</v>
      </c>
      <c r="DV96" s="26" t="n">
        <f aca="false">($B$96+DU96-'1 Der Fonds'!$B$6)/DS96</f>
        <v>10.1689223954121</v>
      </c>
      <c r="DW96" s="26" t="n">
        <f aca="false">DU96+0-'2 Der Rueckgabebestand'!$C$12*DV96</f>
        <v>-33.2125746673051</v>
      </c>
      <c r="DX96" s="26" t="n">
        <f aca="false">DS96+0/DV96-'2 Der Rueckgabebestand'!$C$12</f>
        <v>75.7</v>
      </c>
      <c r="DY96" s="26" t="n">
        <f aca="false">DW96/($B$96+DW96-'1 Der Fonds'!$B$6)</f>
        <v>-0.0431451249712879</v>
      </c>
      <c r="DZ96" s="26" t="n">
        <f aca="false">DW96+$B$96*'1 Der Fonds'!$B$19/12+DW96*'1 Der Fonds'!$B$20/12-'1 Der Fonds'!$B$6*'1 Der Fonds'!$B$21/12-($B$96+DW96-'1 Der Fonds'!$B$6)*'1 Der Fonds'!$B$22/12-$B$96*'1 Der Fonds'!$B$23/12</f>
        <v>-31.5380283846946</v>
      </c>
      <c r="EA96" s="26" t="n">
        <f aca="false">($B$96+DZ96-'1 Der Fonds'!$B$6)/DX96</f>
        <v>10.1910432181678</v>
      </c>
      <c r="EB96" s="26" t="n">
        <f aca="false">DZ96+0-'2 Der Rueckgabebestand'!$C$13*EA96</f>
        <v>-36.1239978328701</v>
      </c>
      <c r="EC96" s="26" t="n">
        <f aca="false">DX96+0/EA96-'2 Der Rueckgabebestand'!$C$13</f>
        <v>75.25</v>
      </c>
      <c r="ED96" s="26" t="n">
        <f aca="false">EB96/($B$96+EB96-'1 Der Fonds'!$B$6)</f>
        <v>-0.0471053960885288</v>
      </c>
      <c r="EE96" s="26" t="n">
        <f aca="false">EB96+$B$96*'1 Der Fonds'!$B$19/12+EB96*'1 Der Fonds'!$B$20/12-'1 Der Fonds'!$B$6*'1 Der Fonds'!$B$21/12-($B$96+EB96-'1 Der Fonds'!$B$6)*'1 Der Fonds'!$B$22/12-$B$96*'1 Der Fonds'!$B$23/12</f>
        <v>-34.4522416641266</v>
      </c>
      <c r="EF96" s="26" t="n">
        <f aca="false">($B$96+EE96-'1 Der Fonds'!$B$6)/EC96</f>
        <v>10.2132592469884</v>
      </c>
      <c r="EG96" s="26" t="n">
        <f aca="false">EE96+0-'2 Der Rueckgabebestand'!$C$14*EF96</f>
        <v>-38.537545362922</v>
      </c>
      <c r="EH96" s="26" t="n">
        <f aca="false">EC96+0/EF96-'2 Der Rueckgabebestand'!$C$14</f>
        <v>74.85</v>
      </c>
      <c r="EI96" s="26" t="n">
        <f aca="false">EG96/($B$96+EG96-'1 Der Fonds'!$B$6)</f>
        <v>-0.050411298984222</v>
      </c>
      <c r="EJ96" s="26" t="n">
        <f aca="false">EG96+$B$96*'1 Der Fonds'!$B$19/12+EG96*'1 Der Fonds'!$B$20/12-'1 Der Fonds'!$B$6*'1 Der Fonds'!$B$21/12-($B$96+EG96-'1 Der Fonds'!$B$6)*'1 Der Fonds'!$B$22/12-$B$96*'1 Der Fonds'!$B$23/12</f>
        <v>-36.8681021772281</v>
      </c>
      <c r="EK96" s="26" t="n">
        <f aca="false">($B$96+EJ96-'1 Der Fonds'!$B$6)/EH96</f>
        <v>10.2355630971646</v>
      </c>
      <c r="EL96" s="26" t="n">
        <f aca="false">EJ96+0-'2 Der Rueckgabebestand'!$C$15*EK96</f>
        <v>-40.962327416094</v>
      </c>
      <c r="EM96" s="26" t="n">
        <f aca="false">EH96+0/EK96-'2 Der Rueckgabebestand'!$C$15</f>
        <v>74.45</v>
      </c>
      <c r="EN96" s="26" t="n">
        <f aca="false">EL96/($B$96+EL96-'1 Der Fonds'!$B$6)</f>
        <v>-0.0537536776590054</v>
      </c>
      <c r="EO96" s="26" t="n">
        <f aca="false">EL96+$B$96*'1 Der Fonds'!$B$19/12+EL96*'1 Der Fonds'!$B$20/12-'1 Der Fonds'!$B$6*'1 Der Fonds'!$B$21/12-($B$96+EL96-'1 Der Fonds'!$B$6)*'1 Der Fonds'!$B$22/12-$B$96*'1 Der Fonds'!$B$23/12</f>
        <v>-39.2952079798677</v>
      </c>
      <c r="EP96" s="26" t="n">
        <f aca="false">($B$96+EO96-'1 Der Fonds'!$B$6)/EM96</f>
        <v>10.2579555677654</v>
      </c>
      <c r="EQ96" s="26" t="n">
        <f aca="false">EO96+0-'2 Der Rueckgabebestand'!$C$16*EP96</f>
        <v>-44.4241857637504</v>
      </c>
      <c r="ER96" s="26" t="n">
        <f aca="false">EM96+0/EP96-'2 Der Rueckgabebestand'!$C$16</f>
        <v>73.95</v>
      </c>
      <c r="ES96" s="26" t="n">
        <f aca="false">EQ96/($B$96+EQ96-'1 Der Fonds'!$B$6)</f>
        <v>-0.0585626181721568</v>
      </c>
      <c r="ET96" s="14" t="n">
        <f aca="false">IF(C96=1,$A$96,1000000)</f>
        <v>67</v>
      </c>
      <c r="EU96" s="14" t="n">
        <f aca="false">IF(D96=1,$A$96,1000000)</f>
        <v>67</v>
      </c>
      <c r="EV96" s="14" t="n">
        <f aca="false">IF(E96=1,$A$96,1000000)</f>
        <v>67</v>
      </c>
      <c r="EW96" s="26" t="n">
        <f aca="false">IF(F96=1,$A$96,1000000)</f>
        <v>1000000</v>
      </c>
      <c r="EX96" s="26" t="n">
        <f aca="false">IF(G96=1,$A$96,1000000)</f>
        <v>1000000</v>
      </c>
      <c r="EY96" s="26" t="n">
        <f aca="false">IF(H96=1,$A$96,1000000)</f>
        <v>1000000</v>
      </c>
      <c r="EZ96" s="26" t="n">
        <f aca="false">IF(I96=1,$A$96,1000000)</f>
        <v>1000000</v>
      </c>
      <c r="FA96" s="26" t="n">
        <f aca="false">IF(J96=1,$A$96,1000000)</f>
        <v>1000000</v>
      </c>
      <c r="FB96" s="26" t="n">
        <f aca="false">IF(K96=1,$A$96,1000000)</f>
        <v>1000000</v>
      </c>
      <c r="FC96" s="26" t="n">
        <f aca="false">IF(L96=1,$A$96,1000000)</f>
        <v>1000000</v>
      </c>
      <c r="FD96" s="26" t="n">
        <f aca="false">IF(M96=1,$A$96,1000000)</f>
        <v>1000000</v>
      </c>
      <c r="FE96" s="26" t="n">
        <f aca="false">IF(N96=1,$A$96,1000000)</f>
        <v>1000000</v>
      </c>
      <c r="FF96" s="14" t="n">
        <f aca="false">IF(O96=1,$A$96,1000000)</f>
        <v>67</v>
      </c>
      <c r="FG96" s="14" t="n">
        <f aca="false">IF(P96=1,$A$96,1000000)</f>
        <v>67</v>
      </c>
      <c r="FH96" s="26" t="n">
        <f aca="false">IF(Q96=1,$A$96,1000000)</f>
        <v>1000000</v>
      </c>
      <c r="FI96" s="26" t="n">
        <f aca="false">IF(R96=1,$A$96,1000000)</f>
        <v>1000000</v>
      </c>
      <c r="FJ96" s="26" t="n">
        <f aca="false">IF(S96=1,$A$96,1000000)</f>
        <v>1000000</v>
      </c>
      <c r="FK96" s="26" t="n">
        <f aca="false">IF(T96=1,$A$96,1000000)</f>
        <v>1000000</v>
      </c>
      <c r="FL96" s="26" t="n">
        <f aca="false">IF(U96=1,$A$96,1000000)</f>
        <v>1000000</v>
      </c>
      <c r="FM96" s="26" t="n">
        <f aca="false">IF(V96=1,$A$96,1000000)</f>
        <v>1000000</v>
      </c>
      <c r="FN96" s="26" t="n">
        <f aca="false">IF(W96=1,$A$96,1000000)</f>
        <v>1000000</v>
      </c>
      <c r="FO96" s="26" t="n">
        <f aca="false">IF(X96=1,$A$96,1000000)</f>
        <v>1000000</v>
      </c>
      <c r="FP96" s="26" t="n">
        <f aca="false">IF(Y96=1,$A$96,1000000)</f>
        <v>1000000</v>
      </c>
      <c r="FQ96" s="26" t="n">
        <f aca="false">IF(Z96=1,$A$96,1000000)</f>
        <v>1000000</v>
      </c>
    </row>
    <row r="97" customFormat="false" ht="15" hidden="false" customHeight="false" outlineLevel="0" collapsed="false">
      <c r="A97" s="14" t="n">
        <f aca="false">A96+$B$38</f>
        <v>67.5</v>
      </c>
      <c r="B97" s="14" t="n">
        <f aca="false">'1 Der Fonds'!$B$36-A97</f>
        <v>1052.5</v>
      </c>
      <c r="C97" s="26" t="n">
        <f aca="false">IF(AH97&gt;='1 Der Fonds'!$B$12,1,0)</f>
        <v>1</v>
      </c>
      <c r="D97" s="26" t="n">
        <f aca="false">IF(AND(C97=1,AM97&gt;='1 Der Fonds'!$B$12),1,0)</f>
        <v>1</v>
      </c>
      <c r="E97" s="26" t="n">
        <f aca="false">IF(AND(D97=1,AR97&gt;='1 Der Fonds'!$B$12),1,0)</f>
        <v>1</v>
      </c>
      <c r="F97" s="26" t="n">
        <f aca="false">IF(AND(E97=1,AW97&gt;='1 Der Fonds'!$B$12),1,0)</f>
        <v>0</v>
      </c>
      <c r="G97" s="26" t="n">
        <f aca="false">IF(AND(F97=1,BB97&gt;='1 Der Fonds'!$B$12),1,0)</f>
        <v>0</v>
      </c>
      <c r="H97" s="26" t="n">
        <f aca="false">IF(AND(G97=1,BG97&gt;='1 Der Fonds'!$B$12),1,0)</f>
        <v>0</v>
      </c>
      <c r="I97" s="26" t="n">
        <f aca="false">IF(AND(H97=1,BL97&gt;='1 Der Fonds'!$B$12),1,0)</f>
        <v>0</v>
      </c>
      <c r="J97" s="26" t="n">
        <f aca="false">IF(AND(I97=1,BQ97&gt;='1 Der Fonds'!$B$12),1,0)</f>
        <v>0</v>
      </c>
      <c r="K97" s="26" t="n">
        <f aca="false">IF(AND(J97=1,BV97&gt;='1 Der Fonds'!$B$12),1,0)</f>
        <v>0</v>
      </c>
      <c r="L97" s="26" t="n">
        <f aca="false">IF(AND(K97=1,CA97&gt;='1 Der Fonds'!$B$12),1,0)</f>
        <v>0</v>
      </c>
      <c r="M97" s="26" t="n">
        <f aca="false">IF(AND(L97=1,CF97&gt;='1 Der Fonds'!$B$12),1,0)</f>
        <v>0</v>
      </c>
      <c r="N97" s="26" t="n">
        <f aca="false">IF(AND(M97=1,CK97&gt;='1 Der Fonds'!$B$12),1,0)</f>
        <v>0</v>
      </c>
      <c r="O97" s="26" t="n">
        <f aca="false">IF(CP97&gt;='1 Der Fonds'!$B$12,1,0)</f>
        <v>1</v>
      </c>
      <c r="P97" s="26" t="n">
        <f aca="false">IF(AND(O97=1,CU97&gt;='1 Der Fonds'!$B$12),1,0)</f>
        <v>1</v>
      </c>
      <c r="Q97" s="26" t="n">
        <f aca="false">IF(AND(P97=1,CZ97&gt;='1 Der Fonds'!$B$12),1,0)</f>
        <v>0</v>
      </c>
      <c r="R97" s="26" t="n">
        <f aca="false">IF(AND(Q97=1,DE97&gt;='1 Der Fonds'!$B$12),1,0)</f>
        <v>0</v>
      </c>
      <c r="S97" s="26" t="n">
        <f aca="false">IF(AND(R97=1,DJ97&gt;='1 Der Fonds'!$B$12),1,0)</f>
        <v>0</v>
      </c>
      <c r="T97" s="26" t="n">
        <f aca="false">IF(AND(S97=1,DO97&gt;='1 Der Fonds'!$B$12),1,0)</f>
        <v>0</v>
      </c>
      <c r="U97" s="26" t="n">
        <f aca="false">IF(AND(T97=1,DT97&gt;='1 Der Fonds'!$B$12),1,0)</f>
        <v>0</v>
      </c>
      <c r="V97" s="26" t="n">
        <f aca="false">IF(AND(U97=1,DY97&gt;='1 Der Fonds'!$B$12),1,0)</f>
        <v>0</v>
      </c>
      <c r="W97" s="26" t="n">
        <f aca="false">IF(AND(V97=1,ED97&gt;='1 Der Fonds'!$B$12),1,0)</f>
        <v>0</v>
      </c>
      <c r="X97" s="26" t="n">
        <f aca="false">IF(AND(W97=1,EI97&gt;='1 Der Fonds'!$B$12),1,0)</f>
        <v>0</v>
      </c>
      <c r="Y97" s="26" t="n">
        <f aca="false">IF(AND(X97=1,EN97&gt;='1 Der Fonds'!$B$12),1,0)</f>
        <v>0</v>
      </c>
      <c r="Z97" s="26" t="n">
        <f aca="false">IF(AND(Y97=1,ES97&gt;='1 Der Fonds'!$B$12),1,0)</f>
        <v>0</v>
      </c>
      <c r="AD97" s="26" t="n">
        <f aca="false">$A$97+$B$97*'1 Der Fonds'!$B$19/12+$A$97*'1 Der Fonds'!$B$20/12-'1 Der Fonds'!$B$6*'1 Der Fonds'!$B$21/12-($B$97+$A$97-'1 Der Fonds'!$B$6)*'1 Der Fonds'!$B$22/12-$B$97*'1 Der Fonds'!$B$23/12</f>
        <v>69.27</v>
      </c>
      <c r="AE97" s="26" t="n">
        <f aca="false">($B$97+AD97-'1 Der Fonds'!$B$6)/'1 Der Fonds'!$B$8</f>
        <v>10.0203448275862</v>
      </c>
      <c r="AF97" s="26" t="n">
        <f aca="false">AD97+'1 Der Fonds'!$B$26-'2 Der Rueckgabebestand'!$C$5*AE97</f>
        <v>68.2618620689655</v>
      </c>
      <c r="AG97" s="26" t="n">
        <f aca="false">'1 Der Fonds'!$B$8+'1 Der Fonds'!$B$26/AE97-'2 Der Rueckgabebestand'!$C$5</f>
        <v>86.8993908943873</v>
      </c>
      <c r="AH97" s="26" t="n">
        <f aca="false">AF97/($B$97+AF97-'1 Der Fonds'!$B$6)</f>
        <v>0.078393261168757</v>
      </c>
      <c r="AI97" s="26" t="n">
        <f aca="false">AF97+$B$97*'1 Der Fonds'!$B$19/12+AF97*'1 Der Fonds'!$B$20/12-'1 Der Fonds'!$B$6*'1 Der Fonds'!$B$21/12-($B$97+AF97-'1 Der Fonds'!$B$6)*'1 Der Fonds'!$B$22/12-$B$97*'1 Der Fonds'!$B$23/12</f>
        <v>70.0325921867816</v>
      </c>
      <c r="AJ97" s="26" t="n">
        <f aca="false">($B$97+AI97-'1 Der Fonds'!$B$6)/AG97</f>
        <v>10.0407216115842</v>
      </c>
      <c r="AK97" s="26" t="n">
        <f aca="false">AI97+'1 Der Fonds'!$B$26-'2 Der Rueckgabebestand'!$C$6*AJ97</f>
        <v>68.0122313809895</v>
      </c>
      <c r="AL97" s="26" t="n">
        <f aca="false">AG97+'1 Der Fonds'!$B$26/AJ97-'2 Der Rueckgabebestand'!$C$6</f>
        <v>86.6981742006129</v>
      </c>
      <c r="AM97" s="26" t="n">
        <f aca="false">AK97/($B$97+AK97-'1 Der Fonds'!$B$6)</f>
        <v>0.0781289784671885</v>
      </c>
      <c r="AN97" s="26" t="n">
        <f aca="false">AK97+$B$97*'1 Der Fonds'!$B$19/12+AK97*'1 Der Fonds'!$B$20/12-'1 Der Fonds'!$B$6*'1 Der Fonds'!$B$21/12-($B$97+AK97-'1 Der Fonds'!$B$6)*'1 Der Fonds'!$B$22/12-$B$97*'1 Der Fonds'!$B$23/12</f>
        <v>69.7827222693963</v>
      </c>
      <c r="AO97" s="26" t="n">
        <f aca="false">($B$97+AN97-'1 Der Fonds'!$B$6)/AL97</f>
        <v>10.0611429284658</v>
      </c>
      <c r="AP97" s="26" t="n">
        <f aca="false">AN97+'1 Der Fonds'!$B$26-'2 Der Rueckgabebestand'!$C$7*AO97</f>
        <v>50.6482078267714</v>
      </c>
      <c r="AQ97" s="26" t="n">
        <f aca="false">AL97+'1 Der Fonds'!$B$26/AO97-'2 Der Rueckgabebestand'!$C$7</f>
        <v>84.7963510599747</v>
      </c>
      <c r="AR97" s="26" t="n">
        <f aca="false">AP97/($B$97+AP97-'1 Der Fonds'!$B$6)</f>
        <v>0.0593662476954477</v>
      </c>
      <c r="AS97" s="26" t="n">
        <f aca="false">AP97+$B$97*'1 Der Fonds'!$B$19/12+AP97*'1 Der Fonds'!$B$20/12-'1 Der Fonds'!$B$6*'1 Der Fonds'!$B$21/12-($B$97+AP97-'1 Der Fonds'!$B$6)*'1 Der Fonds'!$B$22/12-$B$97*'1 Der Fonds'!$B$23/12</f>
        <v>52.4020581926054</v>
      </c>
      <c r="AT97" s="26" t="n">
        <f aca="false">($B$97+AS97-'1 Der Fonds'!$B$6)/AQ97</f>
        <v>10.0818260161684</v>
      </c>
      <c r="AU97" s="26" t="n">
        <f aca="false">AS97+'1 Der Fonds'!$B$26-'2 Der Rueckgabebestand'!$C$8*AT97</f>
        <v>24.1483975424832</v>
      </c>
      <c r="AV97" s="26" t="n">
        <f aca="false">AQ97+'1 Der Fonds'!$B$26/AT97-'2 Der Rueckgabebestand'!$C$8</f>
        <v>81.9939162029546</v>
      </c>
      <c r="AW97" s="26" t="n">
        <f aca="false">AU97/($B$97+AU97-'1 Der Fonds'!$B$6)</f>
        <v>0.0292124168077664</v>
      </c>
      <c r="AX97" s="26" t="n">
        <f aca="false">AU97+$B$97*'1 Der Fonds'!$B$19/12+AU97*'1 Der Fonds'!$B$20/12-'1 Der Fonds'!$B$6*'1 Der Fonds'!$B$21/12-($B$97+AU97-'1 Der Fonds'!$B$6)*'1 Der Fonds'!$B$22/12-$B$97*'1 Der Fonds'!$B$23/12</f>
        <v>25.8768522567948</v>
      </c>
      <c r="AY97" s="26" t="n">
        <f aca="false">($B$97+AX97-'1 Der Fonds'!$B$6)/AV97</f>
        <v>10.1029062961984</v>
      </c>
      <c r="AZ97" s="26" t="n">
        <f aca="false">AX97+'1 Der Fonds'!$B$26-'2 Der Rueckgabebestand'!$C$9*AY97</f>
        <v>2.60929588667891</v>
      </c>
      <c r="BA97" s="26" t="n">
        <f aca="false">AV97+'1 Der Fonds'!$B$26/AY97-'2 Der Rueckgabebestand'!$C$9</f>
        <v>79.6908604595918</v>
      </c>
      <c r="BB97" s="26" t="n">
        <f aca="false">AZ97/($B$97+AZ97-'1 Der Fonds'!$B$6)</f>
        <v>0.00324092132584962</v>
      </c>
      <c r="BC97" s="26" t="n">
        <f aca="false">AZ97+$B$97*'1 Der Fonds'!$B$19/12+AZ97*'1 Der Fonds'!$B$20/12-'1 Der Fonds'!$B$6*'1 Der Fonds'!$B$21/12-($B$97+AZ97-'1 Der Fonds'!$B$6)*'1 Der Fonds'!$B$22/12-$B$97*'1 Der Fonds'!$B$23/12</f>
        <v>4.31710896190365</v>
      </c>
      <c r="BD97" s="26" t="n">
        <f aca="false">($B$97+BC97-'1 Der Fonds'!$B$6)/BA97</f>
        <v>10.1243367722326</v>
      </c>
      <c r="BE97" s="26" t="n">
        <f aca="false">BC97+'1 Der Fonds'!$B$26-'2 Der Rueckgabebestand'!$C$10*BD97</f>
        <v>-6.85696251922201</v>
      </c>
      <c r="BF97" s="26" t="n">
        <f aca="false">BA97+'1 Der Fonds'!$B$26/BD97-'2 Der Rueckgabebestand'!$C$10</f>
        <v>78.5871761657453</v>
      </c>
      <c r="BG97" s="26" t="n">
        <f aca="false">BE97/($B$97+BE97-'1 Der Fonds'!$B$6)</f>
        <v>-0.00861813928634758</v>
      </c>
      <c r="BH97" s="26" t="n">
        <f aca="false">BE97+$B$97*'1 Der Fonds'!$B$19/12+BE97*'1 Der Fonds'!$B$20/12-'1 Der Fonds'!$B$6*'1 Der Fonds'!$B$21/12-($B$97+BE97-'1 Der Fonds'!$B$6)*'1 Der Fonds'!$B$22/12-$B$97*'1 Der Fonds'!$B$23/12</f>
        <v>-5.1582212749696</v>
      </c>
      <c r="BI97" s="26" t="n">
        <f aca="false">($B$97+BH97-'1 Der Fonds'!$B$6)/BF97</f>
        <v>10.1459527829755</v>
      </c>
      <c r="BJ97" s="26" t="n">
        <f aca="false">BH97+'1 Der Fonds'!$B$26-'2 Der Rueckgabebestand'!$C$11*BI97</f>
        <v>-8.24579294475491</v>
      </c>
      <c r="BK97" s="26" t="n">
        <f aca="false">BF97+'1 Der Fonds'!$B$26/BI97-'2 Der Rueckgabebestand'!$C$11</f>
        <v>78.2828605695831</v>
      </c>
      <c r="BL97" s="26" t="n">
        <f aca="false">BJ97/($B$97+BJ97-'1 Der Fonds'!$B$6)</f>
        <v>-0.0103818058141949</v>
      </c>
      <c r="BM97" s="26" t="n">
        <f aca="false">BJ97+$B$97*'1 Der Fonds'!$B$19/12+BJ97*'1 Der Fonds'!$B$20/12-'1 Der Fonds'!$B$6*'1 Der Fonds'!$B$21/12-($B$97+BJ97-'1 Der Fonds'!$B$6)*'1 Der Fonds'!$B$22/12-$B$97*'1 Der Fonds'!$B$23/12</f>
        <v>-6.54838266299363</v>
      </c>
      <c r="BN97" s="26" t="n">
        <f aca="false">($B$97+BM97-'1 Der Fonds'!$B$6)/BK97</f>
        <v>10.1676358215029</v>
      </c>
      <c r="BO97" s="26" t="n">
        <f aca="false">BM97+'1 Der Fonds'!$B$26-'2 Der Rueckgabebestand'!$C$12*BN97</f>
        <v>-8.63220057374506</v>
      </c>
      <c r="BP97" s="26" t="n">
        <f aca="false">BK97+'1 Der Fonds'!$B$26/BN97-'2 Der Rueckgabebestand'!$C$12</f>
        <v>78.0779144102857</v>
      </c>
      <c r="BQ97" s="26" t="n">
        <f aca="false">BO97/($B$97+BO97-'1 Der Fonds'!$B$6)</f>
        <v>-0.0108735995841924</v>
      </c>
      <c r="BR97" s="26" t="n">
        <f aca="false">BO97+$B$97*'1 Der Fonds'!$B$19/12+BO97*'1 Der Fonds'!$B$20/12-'1 Der Fonds'!$B$6*'1 Der Fonds'!$B$21/12-($B$97+BO97-'1 Der Fonds'!$B$6)*'1 Der Fonds'!$B$22/12-$B$97*'1 Der Fonds'!$B$23/12</f>
        <v>-6.9351605992949</v>
      </c>
      <c r="BS97" s="26" t="n">
        <f aca="false">($B$97+BR97-'1 Der Fonds'!$B$6)/BP97</f>
        <v>10.189371032891</v>
      </c>
      <c r="BT97" s="26" t="n">
        <f aca="false">BR97+'1 Der Fonds'!$B$26-'2 Der Rueckgabebestand'!$C$13*BS97</f>
        <v>-8.52037756409583</v>
      </c>
      <c r="BU97" s="26" t="n">
        <f aca="false">BP97+'1 Der Fonds'!$B$26/BS97-'2 Der Rueckgabebestand'!$C$13</f>
        <v>77.922338863995</v>
      </c>
      <c r="BV97" s="26" t="n">
        <f aca="false">BT97/($B$97+BT97-'1 Der Fonds'!$B$6)</f>
        <v>-0.010731229521931</v>
      </c>
      <c r="BW97" s="26" t="n">
        <f aca="false">BT97+$B$97*'1 Der Fonds'!$B$19/12+BT97*'1 Der Fonds'!$B$20/12-'1 Der Fonds'!$B$6*'1 Der Fonds'!$B$21/12-($B$97+BT97-'1 Der Fonds'!$B$6)*'1 Der Fonds'!$B$22/12-$B$97*'1 Der Fonds'!$B$23/12</f>
        <v>-6.82323042592809</v>
      </c>
      <c r="BX97" s="26" t="n">
        <f aca="false">($B$97+BW97-'1 Der Fonds'!$B$6)/BU97</f>
        <v>10.211151014895</v>
      </c>
      <c r="BY97" s="26" t="n">
        <f aca="false">BW97+'1 Der Fonds'!$B$26-'2 Der Rueckgabebestand'!$C$14*BX97</f>
        <v>-7.90769083188608</v>
      </c>
      <c r="BZ97" s="26" t="n">
        <f aca="false">BU97+'1 Der Fonds'!$B$26/BX97-'2 Der Rueckgabebestand'!$C$14</f>
        <v>77.8161353219676</v>
      </c>
      <c r="CA97" s="26" t="n">
        <f aca="false">BY97/($B$97+BY97-'1 Der Fonds'!$B$6)</f>
        <v>-0.00995188443261541</v>
      </c>
      <c r="CB97" s="26" t="n">
        <f aca="false">BY97+$B$97*'1 Der Fonds'!$B$19/12+BY97*'1 Der Fonds'!$B$20/12-'1 Der Fonds'!$B$6*'1 Der Fonds'!$B$21/12-($B$97+BY97-'1 Der Fonds'!$B$6)*'1 Der Fonds'!$B$22/12-$B$97*'1 Der Fonds'!$B$23/12</f>
        <v>-6.20995653559997</v>
      </c>
      <c r="CC97" s="26" t="n">
        <f aca="false">($B$97+CB97-'1 Der Fonds'!$B$6)/BZ97</f>
        <v>10.2329682676956</v>
      </c>
      <c r="CD97" s="26" t="n">
        <f aca="false">CB97+'1 Der Fonds'!$B$26-'2 Der Rueckgabebestand'!$C$15*CC97</f>
        <v>-7.3031438426782</v>
      </c>
      <c r="CE97" s="26" t="n">
        <f aca="false">BZ97+'1 Der Fonds'!$B$26/CC97-'2 Der Rueckgabebestand'!$C$15</f>
        <v>77.7093053896859</v>
      </c>
      <c r="CF97" s="26" t="n">
        <f aca="false">CD97/($B$97+CD97-'1 Der Fonds'!$B$6)</f>
        <v>-0.00918407031683907</v>
      </c>
      <c r="CG97" s="26" t="n">
        <f aca="false">CD97+$B$97*'1 Der Fonds'!$B$19/12+CD97*'1 Der Fonds'!$B$20/12-'1 Der Fonds'!$B$6*'1 Der Fonds'!$B$21/12-($B$97+CD97-'1 Der Fonds'!$B$6)*'1 Der Fonds'!$B$22/12-$B$97*'1 Der Fonds'!$B$23/12</f>
        <v>-5.60483018886077</v>
      </c>
      <c r="CH97" s="26" t="n">
        <f aca="false">($B$97+CG97-'1 Der Fonds'!$B$6)/CE97</f>
        <v>10.2548229689479</v>
      </c>
      <c r="CI97" s="26" t="n">
        <f aca="false">CG97+'1 Der Fonds'!$B$26-'2 Der Rueckgabebestand'!$C$16*CH97</f>
        <v>-7.73224167333473</v>
      </c>
      <c r="CJ97" s="26" t="n">
        <f aca="false">CE97+'1 Der Fonds'!$B$26/CH97-'2 Der Rueckgabebestand'!$C$16</f>
        <v>77.501850664147</v>
      </c>
      <c r="CK97" s="26" t="n">
        <f aca="false">CI97/($B$97+CI97-'1 Der Fonds'!$B$6)</f>
        <v>-0.00972893224759707</v>
      </c>
      <c r="CL97" s="26" t="n">
        <f aca="false">$A$97+$B$97*'1 Der Fonds'!$B$19/12+$A$97*'1 Der Fonds'!$B$20/12-'1 Der Fonds'!$B$6*'1 Der Fonds'!$B$21/12-($B$97+$A$97-'1 Der Fonds'!$B$6)*'1 Der Fonds'!$B$22/12-$B$97*'1 Der Fonds'!$B$23/12</f>
        <v>69.27</v>
      </c>
      <c r="CM97" s="26" t="n">
        <f aca="false">($B$97+CL97-'1 Der Fonds'!$B$6)/'1 Der Fonds'!$B$8</f>
        <v>10.0203448275862</v>
      </c>
      <c r="CN97" s="26" t="n">
        <f aca="false">CL97+0-'2 Der Rueckgabebestand'!$C$5*CM97</f>
        <v>65.2618620689655</v>
      </c>
      <c r="CO97" s="26" t="n">
        <f aca="false">'1 Der Fonds'!$B$8+0/CM97-'2 Der Rueckgabebestand'!$C$5</f>
        <v>86.6</v>
      </c>
      <c r="CP97" s="26" t="n">
        <f aca="false">CN97/($B$97+CN97-'1 Der Fonds'!$B$6)</f>
        <v>0.0752071102933293</v>
      </c>
      <c r="CQ97" s="26" t="n">
        <f aca="false">CN97+$B$97*'1 Der Fonds'!$B$19/12+CN97*'1 Der Fonds'!$B$20/12-'1 Der Fonds'!$B$6*'1 Der Fonds'!$B$21/12-($B$97+CN97-'1 Der Fonds'!$B$6)*'1 Der Fonds'!$B$22/12-$B$97*'1 Der Fonds'!$B$23/12</f>
        <v>67.0297171867816</v>
      </c>
      <c r="CR97" s="26" t="n">
        <f aca="false">($B$97+CQ97-'1 Der Fonds'!$B$6)/CO97</f>
        <v>10.0407588589698</v>
      </c>
      <c r="CS97" s="26" t="n">
        <f aca="false">CQ97+0-'2 Der Rueckgabebestand'!$C$6*CR97</f>
        <v>62.0093377572967</v>
      </c>
      <c r="CT97" s="26" t="n">
        <f aca="false">CO97+0/CR97-'2 Der Rueckgabebestand'!$C$6</f>
        <v>86.1</v>
      </c>
      <c r="CU97" s="26" t="n">
        <f aca="false">CS97/($B$97+CS97-'1 Der Fonds'!$B$6)</f>
        <v>0.0717277825108991</v>
      </c>
      <c r="CV97" s="26" t="n">
        <f aca="false">CS97+$B$97*'1 Der Fonds'!$B$19/12+CS97*'1 Der Fonds'!$B$20/12-'1 Der Fonds'!$B$6*'1 Der Fonds'!$B$21/12-($B$97+CS97-'1 Der Fonds'!$B$6)*'1 Der Fonds'!$B$22/12-$B$97*'1 Der Fonds'!$B$23/12</f>
        <v>63.7740758726475</v>
      </c>
      <c r="CW97" s="26" t="n">
        <f aca="false">($B$97+CV97-'1 Der Fonds'!$B$6)/CT97</f>
        <v>10.0612552366161</v>
      </c>
      <c r="CX97" s="26" t="n">
        <f aca="false">CV97+0-'2 Der Rueckgabebestand'!$C$7*CW97</f>
        <v>41.639314352092</v>
      </c>
      <c r="CY97" s="26" t="n">
        <f aca="false">CT97+0/CW97-'2 Der Rueckgabebestand'!$C$7</f>
        <v>83.9</v>
      </c>
      <c r="CZ97" s="26" t="n">
        <f aca="false">CX97/($B$97+CX97-'1 Der Fonds'!$B$6)</f>
        <v>0.049327538291534</v>
      </c>
      <c r="DA97" s="26" t="n">
        <f aca="false">CX97+$B$97*'1 Der Fonds'!$B$19/12+CX97*'1 Der Fonds'!$B$20/12-'1 Der Fonds'!$B$6*'1 Der Fonds'!$B$21/12-($B$97+CX97-'1 Der Fonds'!$B$6)*'1 Der Fonds'!$B$22/12-$B$97*'1 Der Fonds'!$B$23/12</f>
        <v>43.3845311950128</v>
      </c>
      <c r="DB97" s="26" t="n">
        <f aca="false">($B$97+DA97-'1 Der Fonds'!$B$6)/CY97</f>
        <v>10.0820563908822</v>
      </c>
      <c r="DC97" s="26" t="n">
        <f aca="false">DA97+0-'2 Der Rueckgabebestand'!$C$8*DB97</f>
        <v>12.1301563832781</v>
      </c>
      <c r="DD97" s="26" t="n">
        <f aca="false">CY97+0/DB97-'2 Der Rueckgabebestand'!$C$8</f>
        <v>80.8</v>
      </c>
      <c r="DE97" s="26" t="n">
        <f aca="false">DC97/($B$97+DC97-'1 Der Fonds'!$B$6)</f>
        <v>0.0148903846588892</v>
      </c>
      <c r="DF97" s="26" t="n">
        <f aca="false">DC97+$B$97*'1 Der Fonds'!$B$19/12+DC97*'1 Der Fonds'!$B$20/12-'1 Der Fonds'!$B$6*'1 Der Fonds'!$B$21/12-($B$97+DC97-'1 Der Fonds'!$B$6)*'1 Der Fonds'!$B$22/12-$B$97*'1 Der Fonds'!$B$23/12</f>
        <v>13.8470936164787</v>
      </c>
      <c r="DG97" s="26" t="n">
        <f aca="false">($B$97+DF97-'1 Der Fonds'!$B$6)/DD97</f>
        <v>10.1033056140653</v>
      </c>
      <c r="DH97" s="26" t="n">
        <f aca="false">DF97+0-'2 Der Rueckgabebestand'!$C$9*DG97</f>
        <v>-12.4215009800911</v>
      </c>
      <c r="DI97" s="26" t="n">
        <f aca="false">DD97+0/DG97-'2 Der Rueckgabebestand'!$C$9</f>
        <v>78.2</v>
      </c>
      <c r="DJ97" s="26" t="n">
        <f aca="false">DH97/($B$97+DH97-'1 Der Fonds'!$B$6)</f>
        <v>-0.0157218567465131</v>
      </c>
      <c r="DK97" s="26" t="n">
        <f aca="false">DH97+$B$97*'1 Der Fonds'!$B$19/12+DH97*'1 Der Fonds'!$B$20/12-'1 Der Fonds'!$B$6*'1 Der Fonds'!$B$21/12-($B$97+DH97-'1 Der Fonds'!$B$6)*'1 Der Fonds'!$B$22/12-$B$97*'1 Der Fonds'!$B$23/12</f>
        <v>-10.7280924185304</v>
      </c>
      <c r="DL97" s="26" t="n">
        <f aca="false">($B$97+DK97-'1 Der Fonds'!$B$6)/DI97</f>
        <v>10.124960455006</v>
      </c>
      <c r="DM97" s="26" t="n">
        <f aca="false">DK97+0-'2 Der Rueckgabebestand'!$C$10*DL97</f>
        <v>-24.9030370555388</v>
      </c>
      <c r="DN97" s="26" t="n">
        <f aca="false">DI97+0/DL97-'2 Der Rueckgabebestand'!$C$10</f>
        <v>76.8</v>
      </c>
      <c r="DO97" s="26" t="n">
        <f aca="false">DM97/($B$97+DM97-'1 Der Fonds'!$B$6)</f>
        <v>-0.032025635698525</v>
      </c>
      <c r="DP97" s="26" t="n">
        <f aca="false">DM97+$B$97*'1 Der Fonds'!$B$19/12+DM97*'1 Der Fonds'!$B$20/12-'1 Der Fonds'!$B$6*'1 Der Fonds'!$B$21/12-($B$97+DM97-'1 Der Fonds'!$B$6)*'1 Der Fonds'!$B$22/12-$B$97*'1 Der Fonds'!$B$23/12</f>
        <v>-23.2215899660503</v>
      </c>
      <c r="DQ97" s="26" t="n">
        <f aca="false">($B$97+DP97-'1 Der Fonds'!$B$6)/DN97</f>
        <v>10.1468542973171</v>
      </c>
      <c r="DR97" s="26" t="n">
        <f aca="false">DP97+0-'2 Der Rueckgabebestand'!$C$11*DQ97</f>
        <v>-29.3097025444406</v>
      </c>
      <c r="DS97" s="26" t="n">
        <f aca="false">DN97+0/DQ97-'2 Der Rueckgabebestand'!$C$11</f>
        <v>76.2</v>
      </c>
      <c r="DT97" s="26" t="n">
        <f aca="false">DR97/($B$97+DR97-'1 Der Fonds'!$B$6)</f>
        <v>-0.0379074888043654</v>
      </c>
      <c r="DU97" s="26" t="n">
        <f aca="false">DR97+$B$97*'1 Der Fonds'!$B$19/12+DR97*'1 Der Fonds'!$B$20/12-'1 Der Fonds'!$B$6*'1 Der Fonds'!$B$21/12-($B$97+DR97-'1 Der Fonds'!$B$6)*'1 Der Fonds'!$B$22/12-$B$97*'1 Der Fonds'!$B$23/12</f>
        <v>-27.632478509379</v>
      </c>
      <c r="DV97" s="26" t="n">
        <f aca="false">($B$97+DU97-'1 Der Fonds'!$B$6)/DS97</f>
        <v>10.1688651114255</v>
      </c>
      <c r="DW97" s="26" t="n">
        <f aca="false">DU97+0-'2 Der Rueckgabebestand'!$C$12*DV97</f>
        <v>-32.7169110650917</v>
      </c>
      <c r="DX97" s="26" t="n">
        <f aca="false">DS97+0/DV97-'2 Der Rueckgabebestand'!$C$12</f>
        <v>75.7</v>
      </c>
      <c r="DY97" s="26" t="n">
        <f aca="false">DW97/($B$97+DW97-'1 Der Fonds'!$B$6)</f>
        <v>-0.0425014676671576</v>
      </c>
      <c r="DZ97" s="26" t="n">
        <f aca="false">DW97+$B$97*'1 Der Fonds'!$B$19/12+DW97*'1 Der Fonds'!$B$20/12-'1 Der Fonds'!$B$6*'1 Der Fonds'!$B$21/12-($B$97+DW97-'1 Der Fonds'!$B$6)*'1 Der Fonds'!$B$22/12-$B$97*'1 Der Fonds'!$B$23/12</f>
        <v>-31.0429522715291</v>
      </c>
      <c r="EA97" s="26" t="n">
        <f aca="false">($B$97+DZ97-'1 Der Fonds'!$B$6)/DX97</f>
        <v>10.1909781734276</v>
      </c>
      <c r="EB97" s="26" t="n">
        <f aca="false">DZ97+0-'2 Der Rueckgabebestand'!$C$13*EA97</f>
        <v>-35.6288924495715</v>
      </c>
      <c r="EC97" s="26" t="n">
        <f aca="false">DX97+0/EA97-'2 Der Rueckgabebestand'!$C$13</f>
        <v>75.25</v>
      </c>
      <c r="ED97" s="26" t="n">
        <f aca="false">EB97/($B$97+EB97-'1 Der Fonds'!$B$6)</f>
        <v>-0.0464600792737894</v>
      </c>
      <c r="EE97" s="26" t="n">
        <f aca="false">EB97+$B$97*'1 Der Fonds'!$B$19/12+EB97*'1 Der Fonds'!$B$20/12-'1 Der Fonds'!$B$6*'1 Der Fonds'!$B$21/12-($B$97+EB97-'1 Der Fonds'!$B$6)*'1 Der Fonds'!$B$22/12-$B$97*'1 Der Fonds'!$B$23/12</f>
        <v>-33.9577243048357</v>
      </c>
      <c r="EF97" s="26" t="n">
        <f aca="false">($B$97+EE97-'1 Der Fonds'!$B$6)/EC97</f>
        <v>10.2131863879756</v>
      </c>
      <c r="EG97" s="26" t="n">
        <f aca="false">EE97+0-'2 Der Rueckgabebestand'!$C$14*EF97</f>
        <v>-38.042998860026</v>
      </c>
      <c r="EH97" s="26" t="n">
        <f aca="false">EC97+0/EF97-'2 Der Rueckgabebestand'!$C$14</f>
        <v>74.85</v>
      </c>
      <c r="EI97" s="26" t="n">
        <f aca="false">EG97/($B$97+EG97-'1 Der Fonds'!$B$6)</f>
        <v>-0.0497647334033117</v>
      </c>
      <c r="EJ97" s="26" t="n">
        <f aca="false">EG97+$B$97*'1 Der Fonds'!$B$19/12+EG97*'1 Der Fonds'!$B$20/12-'1 Der Fonds'!$B$6*'1 Der Fonds'!$B$21/12-($B$97+EG97-'1 Der Fonds'!$B$6)*'1 Der Fonds'!$B$22/12-$B$97*'1 Der Fonds'!$B$23/12</f>
        <v>-36.3741442339335</v>
      </c>
      <c r="EK97" s="26" t="n">
        <f aca="false">($B$97+EJ97-'1 Der Fonds'!$B$6)/EH97</f>
        <v>10.2354823749641</v>
      </c>
      <c r="EL97" s="26" t="n">
        <f aca="false">EJ97+0-'2 Der Rueckgabebestand'!$C$15*EK97</f>
        <v>-40.4683371839192</v>
      </c>
      <c r="EM97" s="26" t="n">
        <f aca="false">EH97+0/EK97-'2 Der Rueckgabebestand'!$C$15</f>
        <v>74.45</v>
      </c>
      <c r="EN97" s="26" t="n">
        <f aca="false">EL97/($B$97+EL97-'1 Der Fonds'!$B$6)</f>
        <v>-0.053105847379581</v>
      </c>
      <c r="EO97" s="26" t="n">
        <f aca="false">EL97+$B$97*'1 Der Fonds'!$B$19/12+EL97*'1 Der Fonds'!$B$20/12-'1 Der Fonds'!$B$6*'1 Der Fonds'!$B$21/12-($B$97+EL97-'1 Der Fonds'!$B$6)*'1 Der Fonds'!$B$22/12-$B$97*'1 Der Fonds'!$B$23/12</f>
        <v>-38.8018068403871</v>
      </c>
      <c r="EP97" s="26" t="n">
        <f aca="false">($B$97+EO97-'1 Der Fonds'!$B$6)/EM97</f>
        <v>10.25786693297</v>
      </c>
      <c r="EQ97" s="26" t="n">
        <f aca="false">EO97+0-'2 Der Rueckgabebestand'!$C$16*EP97</f>
        <v>-43.930740306872</v>
      </c>
      <c r="ER97" s="26" t="n">
        <f aca="false">EM97+0/EP97-'2 Der Rueckgabebestand'!$C$16</f>
        <v>73.95</v>
      </c>
      <c r="ES97" s="26" t="n">
        <f aca="false">EQ97/($B$97+EQ97-'1 Der Fonds'!$B$6)</f>
        <v>-0.0579126292629414</v>
      </c>
      <c r="ET97" s="14" t="n">
        <f aca="false">IF(C97=1,$A$97,1000000)</f>
        <v>67.5</v>
      </c>
      <c r="EU97" s="14" t="n">
        <f aca="false">IF(D97=1,$A$97,1000000)</f>
        <v>67.5</v>
      </c>
      <c r="EV97" s="14" t="n">
        <f aca="false">IF(E97=1,$A$97,1000000)</f>
        <v>67.5</v>
      </c>
      <c r="EW97" s="26" t="n">
        <f aca="false">IF(F97=1,$A$97,1000000)</f>
        <v>1000000</v>
      </c>
      <c r="EX97" s="26" t="n">
        <f aca="false">IF(G97=1,$A$97,1000000)</f>
        <v>1000000</v>
      </c>
      <c r="EY97" s="26" t="n">
        <f aca="false">IF(H97=1,$A$97,1000000)</f>
        <v>1000000</v>
      </c>
      <c r="EZ97" s="26" t="n">
        <f aca="false">IF(I97=1,$A$97,1000000)</f>
        <v>1000000</v>
      </c>
      <c r="FA97" s="26" t="n">
        <f aca="false">IF(J97=1,$A$97,1000000)</f>
        <v>1000000</v>
      </c>
      <c r="FB97" s="26" t="n">
        <f aca="false">IF(K97=1,$A$97,1000000)</f>
        <v>1000000</v>
      </c>
      <c r="FC97" s="26" t="n">
        <f aca="false">IF(L97=1,$A$97,1000000)</f>
        <v>1000000</v>
      </c>
      <c r="FD97" s="26" t="n">
        <f aca="false">IF(M97=1,$A$97,1000000)</f>
        <v>1000000</v>
      </c>
      <c r="FE97" s="26" t="n">
        <f aca="false">IF(N97=1,$A$97,1000000)</f>
        <v>1000000</v>
      </c>
      <c r="FF97" s="14" t="n">
        <f aca="false">IF(O97=1,$A$97,1000000)</f>
        <v>67.5</v>
      </c>
      <c r="FG97" s="14" t="n">
        <f aca="false">IF(P97=1,$A$97,1000000)</f>
        <v>67.5</v>
      </c>
      <c r="FH97" s="26" t="n">
        <f aca="false">IF(Q97=1,$A$97,1000000)</f>
        <v>1000000</v>
      </c>
      <c r="FI97" s="26" t="n">
        <f aca="false">IF(R97=1,$A$97,1000000)</f>
        <v>1000000</v>
      </c>
      <c r="FJ97" s="26" t="n">
        <f aca="false">IF(S97=1,$A$97,1000000)</f>
        <v>1000000</v>
      </c>
      <c r="FK97" s="26" t="n">
        <f aca="false">IF(T97=1,$A$97,1000000)</f>
        <v>1000000</v>
      </c>
      <c r="FL97" s="26" t="n">
        <f aca="false">IF(U97=1,$A$97,1000000)</f>
        <v>1000000</v>
      </c>
      <c r="FM97" s="26" t="n">
        <f aca="false">IF(V97=1,$A$97,1000000)</f>
        <v>1000000</v>
      </c>
      <c r="FN97" s="26" t="n">
        <f aca="false">IF(W97=1,$A$97,1000000)</f>
        <v>1000000</v>
      </c>
      <c r="FO97" s="26" t="n">
        <f aca="false">IF(X97=1,$A$97,1000000)</f>
        <v>1000000</v>
      </c>
      <c r="FP97" s="26" t="n">
        <f aca="false">IF(Y97=1,$A$97,1000000)</f>
        <v>1000000</v>
      </c>
      <c r="FQ97" s="26" t="n">
        <f aca="false">IF(Z97=1,$A$97,1000000)</f>
        <v>1000000</v>
      </c>
    </row>
    <row r="98" customFormat="false" ht="15" hidden="false" customHeight="false" outlineLevel="0" collapsed="false">
      <c r="A98" s="14" t="n">
        <f aca="false">A97+$B$38</f>
        <v>68</v>
      </c>
      <c r="B98" s="14" t="n">
        <f aca="false">'1 Der Fonds'!$B$36-A98</f>
        <v>1052</v>
      </c>
      <c r="C98" s="26" t="n">
        <f aca="false">IF(AH98&gt;='1 Der Fonds'!$B$12,1,0)</f>
        <v>1</v>
      </c>
      <c r="D98" s="26" t="n">
        <f aca="false">IF(AND(C98=1,AM98&gt;='1 Der Fonds'!$B$12),1,0)</f>
        <v>1</v>
      </c>
      <c r="E98" s="26" t="n">
        <f aca="false">IF(AND(D98=1,AR98&gt;='1 Der Fonds'!$B$12),1,0)</f>
        <v>1</v>
      </c>
      <c r="F98" s="26" t="n">
        <f aca="false">IF(AND(E98=1,AW98&gt;='1 Der Fonds'!$B$12),1,0)</f>
        <v>0</v>
      </c>
      <c r="G98" s="26" t="n">
        <f aca="false">IF(AND(F98=1,BB98&gt;='1 Der Fonds'!$B$12),1,0)</f>
        <v>0</v>
      </c>
      <c r="H98" s="26" t="n">
        <f aca="false">IF(AND(G98=1,BG98&gt;='1 Der Fonds'!$B$12),1,0)</f>
        <v>0</v>
      </c>
      <c r="I98" s="26" t="n">
        <f aca="false">IF(AND(H98=1,BL98&gt;='1 Der Fonds'!$B$12),1,0)</f>
        <v>0</v>
      </c>
      <c r="J98" s="26" t="n">
        <f aca="false">IF(AND(I98=1,BQ98&gt;='1 Der Fonds'!$B$12),1,0)</f>
        <v>0</v>
      </c>
      <c r="K98" s="26" t="n">
        <f aca="false">IF(AND(J98=1,BV98&gt;='1 Der Fonds'!$B$12),1,0)</f>
        <v>0</v>
      </c>
      <c r="L98" s="26" t="n">
        <f aca="false">IF(AND(K98=1,CA98&gt;='1 Der Fonds'!$B$12),1,0)</f>
        <v>0</v>
      </c>
      <c r="M98" s="26" t="n">
        <f aca="false">IF(AND(L98=1,CF98&gt;='1 Der Fonds'!$B$12),1,0)</f>
        <v>0</v>
      </c>
      <c r="N98" s="26" t="n">
        <f aca="false">IF(AND(M98=1,CK98&gt;='1 Der Fonds'!$B$12),1,0)</f>
        <v>0</v>
      </c>
      <c r="O98" s="26" t="n">
        <f aca="false">IF(CP98&gt;='1 Der Fonds'!$B$12,1,0)</f>
        <v>1</v>
      </c>
      <c r="P98" s="26" t="n">
        <f aca="false">IF(AND(O98=1,CU98&gt;='1 Der Fonds'!$B$12),1,0)</f>
        <v>1</v>
      </c>
      <c r="Q98" s="26" t="n">
        <f aca="false">IF(AND(P98=1,CZ98&gt;='1 Der Fonds'!$B$12),1,0)</f>
        <v>0</v>
      </c>
      <c r="R98" s="26" t="n">
        <f aca="false">IF(AND(Q98=1,DE98&gt;='1 Der Fonds'!$B$12),1,0)</f>
        <v>0</v>
      </c>
      <c r="S98" s="26" t="n">
        <f aca="false">IF(AND(R98=1,DJ98&gt;='1 Der Fonds'!$B$12),1,0)</f>
        <v>0</v>
      </c>
      <c r="T98" s="26" t="n">
        <f aca="false">IF(AND(S98=1,DO98&gt;='1 Der Fonds'!$B$12),1,0)</f>
        <v>0</v>
      </c>
      <c r="U98" s="26" t="n">
        <f aca="false">IF(AND(T98=1,DT98&gt;='1 Der Fonds'!$B$12),1,0)</f>
        <v>0</v>
      </c>
      <c r="V98" s="26" t="n">
        <f aca="false">IF(AND(U98=1,DY98&gt;='1 Der Fonds'!$B$12),1,0)</f>
        <v>0</v>
      </c>
      <c r="W98" s="26" t="n">
        <f aca="false">IF(AND(V98=1,ED98&gt;='1 Der Fonds'!$B$12),1,0)</f>
        <v>0</v>
      </c>
      <c r="X98" s="26" t="n">
        <f aca="false">IF(AND(W98=1,EI98&gt;='1 Der Fonds'!$B$12),1,0)</f>
        <v>0</v>
      </c>
      <c r="Y98" s="26" t="n">
        <f aca="false">IF(AND(X98=1,EN98&gt;='1 Der Fonds'!$B$12),1,0)</f>
        <v>0</v>
      </c>
      <c r="Z98" s="26" t="n">
        <f aca="false">IF(AND(Y98=1,ES98&gt;='1 Der Fonds'!$B$12),1,0)</f>
        <v>0</v>
      </c>
      <c r="AD98" s="26" t="n">
        <f aca="false">$A$98+$B$98*'1 Der Fonds'!$B$19/12+$A$98*'1 Der Fonds'!$B$20/12-'1 Der Fonds'!$B$6*'1 Der Fonds'!$B$21/12-($B$98+$A$98-'1 Der Fonds'!$B$6)*'1 Der Fonds'!$B$22/12-$B$98*'1 Der Fonds'!$B$23/12</f>
        <v>69.7694166666667</v>
      </c>
      <c r="AE98" s="26" t="n">
        <f aca="false">($B$98+AD98-'1 Der Fonds'!$B$6)/'1 Der Fonds'!$B$8</f>
        <v>10.0203381226054</v>
      </c>
      <c r="AF98" s="26" t="n">
        <f aca="false">AD98+'1 Der Fonds'!$B$26-'2 Der Rueckgabebestand'!$C$5*AE98</f>
        <v>68.7612814176245</v>
      </c>
      <c r="AG98" s="26" t="n">
        <f aca="false">'1 Der Fonds'!$B$8+'1 Der Fonds'!$B$26/AE98-'2 Der Rueckgabebestand'!$C$5</f>
        <v>86.8993910947209</v>
      </c>
      <c r="AH98" s="26" t="n">
        <f aca="false">AF98/($B$98+AF98-'1 Der Fonds'!$B$6)</f>
        <v>0.0789668568010732</v>
      </c>
      <c r="AI98" s="26" t="n">
        <f aca="false">AF98+$B$98*'1 Der Fonds'!$B$19/12+AF98*'1 Der Fonds'!$B$20/12-'1 Der Fonds'!$B$6*'1 Der Fonds'!$B$21/12-($B$98+AF98-'1 Der Fonds'!$B$6)*'1 Der Fonds'!$B$22/12-$B$98*'1 Der Fonds'!$B$23/12</f>
        <v>70.5314276456498</v>
      </c>
      <c r="AJ98" s="26" t="n">
        <f aca="false">($B$98+AI98-'1 Der Fonds'!$B$6)/AG98</f>
        <v>10.0407081874093</v>
      </c>
      <c r="AK98" s="26" t="n">
        <f aca="false">AI98+'1 Der Fonds'!$B$26-'2 Der Rueckgabebestand'!$C$6*AJ98</f>
        <v>68.5110735519451</v>
      </c>
      <c r="AL98" s="26" t="n">
        <f aca="false">AG98+'1 Der Fonds'!$B$26/AJ98-'2 Der Rueckgabebestand'!$C$6</f>
        <v>86.6981748004123</v>
      </c>
      <c r="AM98" s="26" t="n">
        <f aca="false">AK98/($B$98+AK98-'1 Der Fonds'!$B$6)</f>
        <v>0.0787021275586989</v>
      </c>
      <c r="AN98" s="26" t="n">
        <f aca="false">AK98+$B$98*'1 Der Fonds'!$B$19/12+AK98*'1 Der Fonds'!$B$20/12-'1 Der Fonds'!$B$6*'1 Der Fonds'!$B$21/12-($B$98+AK98-'1 Der Fonds'!$B$6)*'1 Der Fonds'!$B$22/12-$B$98*'1 Der Fonds'!$B$23/12</f>
        <v>70.2809799974324</v>
      </c>
      <c r="AO98" s="26" t="n">
        <f aca="false">($B$98+AN98-'1 Der Fonds'!$B$6)/AL98</f>
        <v>10.0611227630283</v>
      </c>
      <c r="AP98" s="26" t="n">
        <f aca="false">AN98+'1 Der Fonds'!$B$26-'2 Der Rueckgabebestand'!$C$7*AO98</f>
        <v>51.1465099187702</v>
      </c>
      <c r="AQ98" s="26" t="n">
        <f aca="false">AL98+'1 Der Fonds'!$B$26/AO98-'2 Der Rueckgabebestand'!$C$7</f>
        <v>84.7963522574078</v>
      </c>
      <c r="AR98" s="26" t="n">
        <f aca="false">AP98/($B$98+AP98-'1 Der Fonds'!$B$6)</f>
        <v>0.0599504414823662</v>
      </c>
      <c r="AS98" s="26" t="n">
        <f aca="false">AP98+$B$98*'1 Der Fonds'!$B$19/12+AP98*'1 Der Fonds'!$B$20/12-'1 Der Fonds'!$B$6*'1 Der Fonds'!$B$21/12-($B$98+AP98-'1 Der Fonds'!$B$6)*'1 Der Fonds'!$B$22/12-$B$98*'1 Der Fonds'!$B$23/12</f>
        <v>52.899775324109</v>
      </c>
      <c r="AT98" s="26" t="n">
        <f aca="false">($B$98+AS98-'1 Der Fonds'!$B$6)/AQ98</f>
        <v>10.081798952023</v>
      </c>
      <c r="AU98" s="26" t="n">
        <f aca="false">AS98+'1 Der Fonds'!$B$26-'2 Der Rueckgabebestand'!$C$8*AT98</f>
        <v>24.6461985728376</v>
      </c>
      <c r="AV98" s="26" t="n">
        <f aca="false">AQ98+'1 Der Fonds'!$B$26/AT98-'2 Der Rueckgabebestand'!$C$8</f>
        <v>81.9939181991883</v>
      </c>
      <c r="AW98" s="26" t="n">
        <f aca="false">AU98/($B$98+AU98-'1 Der Fonds'!$B$6)</f>
        <v>0.0298146880919407</v>
      </c>
      <c r="AX98" s="26" t="n">
        <f aca="false">AU98+$B$98*'1 Der Fonds'!$B$19/12+AU98*'1 Der Fonds'!$B$20/12-'1 Der Fonds'!$B$6*'1 Der Fonds'!$B$21/12-($B$98+AU98-'1 Der Fonds'!$B$6)*'1 Der Fonds'!$B$22/12-$B$98*'1 Der Fonds'!$B$23/12</f>
        <v>26.3740678464699</v>
      </c>
      <c r="AY98" s="26" t="n">
        <f aca="false">($B$98+AX98-'1 Der Fonds'!$B$6)/AV98</f>
        <v>10.1028720914897</v>
      </c>
      <c r="AZ98" s="26" t="n">
        <f aca="false">AX98+'1 Der Fonds'!$B$26-'2 Der Rueckgabebestand'!$C$9*AY98</f>
        <v>3.10660040859666</v>
      </c>
      <c r="BA98" s="26" t="n">
        <f aca="false">AV98+'1 Der Fonds'!$B$26/AY98-'2 Der Rueckgabebestand'!$C$9</f>
        <v>79.6908634611725</v>
      </c>
      <c r="BB98" s="26" t="n">
        <f aca="false">AZ98/($B$98+AZ98-'1 Der Fonds'!$B$6)</f>
        <v>0.00385861997283346</v>
      </c>
      <c r="BC98" s="26" t="n">
        <f aca="false">AZ98+$B$98*'1 Der Fonds'!$B$19/12+AZ98*'1 Der Fonds'!$B$20/12-'1 Der Fonds'!$B$6*'1 Der Fonds'!$B$21/12-($B$98+AZ98-'1 Der Fonds'!$B$6)*'1 Der Fonds'!$B$22/12-$B$98*'1 Der Fonds'!$B$23/12</f>
        <v>4.81382756732157</v>
      </c>
      <c r="BD98" s="26" t="n">
        <f aca="false">($B$98+BC98-'1 Der Fonds'!$B$6)/BA98</f>
        <v>10.1242952143494</v>
      </c>
      <c r="BE98" s="26" t="n">
        <f aca="false">BC98+'1 Der Fonds'!$B$26-'2 Der Rueckgabebestand'!$C$10*BD98</f>
        <v>-6.36018573276762</v>
      </c>
      <c r="BF98" s="26" t="n">
        <f aca="false">BA98+'1 Der Fonds'!$B$26/BD98-'2 Der Rueckgabebestand'!$C$10</f>
        <v>78.5871803836332</v>
      </c>
      <c r="BG98" s="26" t="n">
        <f aca="false">BE98/($B$98+BE98-'1 Der Fonds'!$B$6)</f>
        <v>-0.00799380023311832</v>
      </c>
      <c r="BH98" s="26" t="n">
        <f aca="false">BE98+$B$98*'1 Der Fonds'!$B$19/12+BE98*'1 Der Fonds'!$B$20/12-'1 Der Fonds'!$B$6*'1 Der Fonds'!$B$21/12-($B$98+BE98-'1 Der Fonds'!$B$6)*'1 Der Fonds'!$B$22/12-$B$98*'1 Der Fonds'!$B$23/12</f>
        <v>-4.66203091076152</v>
      </c>
      <c r="BI98" s="26" t="n">
        <f aca="false">($B$98+BH98-'1 Der Fonds'!$B$6)/BF98</f>
        <v>10.1459037618723</v>
      </c>
      <c r="BJ98" s="26" t="n">
        <f aca="false">BH98+'1 Der Fonds'!$B$26-'2 Der Rueckgabebestand'!$C$11*BI98</f>
        <v>-7.74957316788488</v>
      </c>
      <c r="BK98" s="26" t="n">
        <f aca="false">BF98+'1 Der Fonds'!$B$26/BI98-'2 Der Rueckgabebestand'!$C$11</f>
        <v>78.2828662161042</v>
      </c>
      <c r="BL98" s="26" t="n">
        <f aca="false">BJ98/($B$98+BJ98-'1 Der Fonds'!$B$6)</f>
        <v>-0.00975709034088181</v>
      </c>
      <c r="BM98" s="26" t="n">
        <f aca="false">BJ98+$B$98*'1 Der Fonds'!$B$19/12+BJ98*'1 Der Fonds'!$B$20/12-'1 Der Fonds'!$B$6*'1 Der Fonds'!$B$21/12-($B$98+BJ98-'1 Der Fonds'!$B$6)*'1 Der Fonds'!$B$22/12-$B$98*'1 Der Fonds'!$B$23/12</f>
        <v>-6.05274984217077</v>
      </c>
      <c r="BN98" s="26" t="n">
        <f aca="false">($B$98+BM98-'1 Der Fonds'!$B$6)/BK98</f>
        <v>10.1675793009491</v>
      </c>
      <c r="BO98" s="26" t="n">
        <f aca="false">BM98+'1 Der Fonds'!$B$26-'2 Der Rueckgabebestand'!$C$12*BN98</f>
        <v>-8.13653949264533</v>
      </c>
      <c r="BP98" s="26" t="n">
        <f aca="false">BK98+'1 Der Fonds'!$B$26/BN98-'2 Der Rueckgabebestand'!$C$12</f>
        <v>78.0779216969816</v>
      </c>
      <c r="BQ98" s="26" t="n">
        <f aca="false">BO98/($B$98+BO98-'1 Der Fonds'!$B$6)</f>
        <v>-0.0102492933576327</v>
      </c>
      <c r="BR98" s="26" t="n">
        <f aca="false">BO98+$B$98*'1 Der Fonds'!$B$19/12+BO98*'1 Der Fonds'!$B$20/12-'1 Der Fonds'!$B$6*'1 Der Fonds'!$B$21/12-($B$98+BO98-'1 Der Fonds'!$B$6)*'1 Der Fonds'!$B$22/12-$B$98*'1 Der Fonds'!$B$23/12</f>
        <v>-6.44008700965911</v>
      </c>
      <c r="BS98" s="26" t="n">
        <f aca="false">($B$98+BR98-'1 Der Fonds'!$B$6)/BP98</f>
        <v>10.1893069858838</v>
      </c>
      <c r="BT98" s="26" t="n">
        <f aca="false">BR98+'1 Der Fonds'!$B$26-'2 Der Rueckgabebestand'!$C$13*BS98</f>
        <v>-8.02527515330681</v>
      </c>
      <c r="BU98" s="26" t="n">
        <f aca="false">BP98+'1 Der Fonds'!$B$26/BS98-'2 Der Rueckgabebestand'!$C$13</f>
        <v>77.9223480013569</v>
      </c>
      <c r="BV98" s="26" t="n">
        <f aca="false">BT98/($B$98+BT98-'1 Der Fonds'!$B$6)</f>
        <v>-0.010107721193337</v>
      </c>
      <c r="BW98" s="26" t="n">
        <f aca="false">BT98+$B$98*'1 Der Fonds'!$B$19/12+BT98*'1 Der Fonds'!$B$20/12-'1 Der Fonds'!$B$6*'1 Der Fonds'!$B$21/12-($B$98+BT98-'1 Der Fonds'!$B$6)*'1 Der Fonds'!$B$22/12-$B$98*'1 Der Fonds'!$B$23/12</f>
        <v>-6.3287160419954</v>
      </c>
      <c r="BX98" s="26" t="n">
        <f aca="false">($B$98+BW98-'1 Der Fonds'!$B$6)/BU98</f>
        <v>10.2110794190153</v>
      </c>
      <c r="BY98" s="26" t="n">
        <f aca="false">BW98+'1 Der Fonds'!$B$26-'2 Der Rueckgabebestand'!$C$14*BX98</f>
        <v>-7.41314780960152</v>
      </c>
      <c r="BZ98" s="26" t="n">
        <f aca="false">BU98+'1 Der Fonds'!$B$26/BX98-'2 Der Rueckgabebestand'!$C$14</f>
        <v>77.8161465193092</v>
      </c>
      <c r="CA98" s="26" t="n">
        <f aca="false">BY98/($B$98+BY98-'1 Der Fonds'!$B$6)</f>
        <v>-0.00932956263895641</v>
      </c>
      <c r="CB98" s="26" t="n">
        <f aca="false">BY98+$B$98*'1 Der Fonds'!$B$19/12+BY98*'1 Der Fonds'!$B$20/12-'1 Der Fonds'!$B$6*'1 Der Fonds'!$B$21/12-($B$98+BY98-'1 Der Fonds'!$B$6)*'1 Der Fonds'!$B$22/12-$B$98*'1 Der Fonds'!$B$23/12</f>
        <v>-5.71600207625239</v>
      </c>
      <c r="CC98" s="26" t="n">
        <f aca="false">($B$98+CB98-'1 Der Fonds'!$B$6)/BZ98</f>
        <v>10.2328891051699</v>
      </c>
      <c r="CD98" s="26" t="n">
        <f aca="false">CB98+'1 Der Fonds'!$B$26-'2 Der Rueckgabebestand'!$C$15*CC98</f>
        <v>-6.80915771832037</v>
      </c>
      <c r="CE98" s="26" t="n">
        <f aca="false">BZ98+'1 Der Fonds'!$B$26/CC98-'2 Der Rueckgabebestand'!$C$15</f>
        <v>77.7093188550169</v>
      </c>
      <c r="CF98" s="26" t="n">
        <f aca="false">CD98/($B$98+CD98-'1 Der Fonds'!$B$6)</f>
        <v>-0.00856292270517417</v>
      </c>
      <c r="CG98" s="26" t="n">
        <f aca="false">CD98+$B$98*'1 Der Fonds'!$B$19/12+CD98*'1 Der Fonds'!$B$20/12-'1 Der Fonds'!$B$6*'1 Der Fonds'!$B$21/12-($B$98+CD98-'1 Der Fonds'!$B$6)*'1 Der Fonds'!$B$22/12-$B$98*'1 Der Fonds'!$B$23/12</f>
        <v>-5.11143316113376</v>
      </c>
      <c r="CH98" s="26" t="n">
        <f aca="false">($B$98+CG98-'1 Der Fonds'!$B$6)/CE98</f>
        <v>10.2547362218633</v>
      </c>
      <c r="CI98" s="26" t="n">
        <f aca="false">CG98+'1 Der Fonds'!$B$26-'2 Der Rueckgabebestand'!$C$16*CH98</f>
        <v>-7.23880127206541</v>
      </c>
      <c r="CJ98" s="26" t="n">
        <f aca="false">CE98+'1 Der Fonds'!$B$26/CH98-'2 Der Rueckgabebestand'!$C$16</f>
        <v>77.5018666041832</v>
      </c>
      <c r="CK98" s="26" t="n">
        <f aca="false">CI98/($B$98+CI98-'1 Der Fonds'!$B$6)</f>
        <v>-0.00910814630061403</v>
      </c>
      <c r="CL98" s="26" t="n">
        <f aca="false">$A$98+$B$98*'1 Der Fonds'!$B$19/12+$A$98*'1 Der Fonds'!$B$20/12-'1 Der Fonds'!$B$6*'1 Der Fonds'!$B$21/12-($B$98+$A$98-'1 Der Fonds'!$B$6)*'1 Der Fonds'!$B$22/12-$B$98*'1 Der Fonds'!$B$23/12</f>
        <v>69.7694166666667</v>
      </c>
      <c r="CM98" s="26" t="n">
        <f aca="false">($B$98+CL98-'1 Der Fonds'!$B$6)/'1 Der Fonds'!$B$8</f>
        <v>10.0203381226054</v>
      </c>
      <c r="CN98" s="26" t="n">
        <f aca="false">CL98+0-'2 Der Rueckgabebestand'!$C$5*CM98</f>
        <v>65.7612814176245</v>
      </c>
      <c r="CO98" s="26" t="n">
        <f aca="false">'1 Der Fonds'!$B$8+0/CM98-'2 Der Rueckgabebestand'!$C$5</f>
        <v>86.6</v>
      </c>
      <c r="CP98" s="26" t="n">
        <f aca="false">CN98/($B$98+CN98-'1 Der Fonds'!$B$6)</f>
        <v>0.0757826868124297</v>
      </c>
      <c r="CQ98" s="26" t="n">
        <f aca="false">CN98+$B$98*'1 Der Fonds'!$B$19/12+CN98*'1 Der Fonds'!$B$20/12-'1 Der Fonds'!$B$6*'1 Der Fonds'!$B$21/12-($B$98+CN98-'1 Der Fonds'!$B$6)*'1 Der Fonds'!$B$22/12-$B$98*'1 Der Fonds'!$B$23/12</f>
        <v>67.5285526456498</v>
      </c>
      <c r="CR98" s="26" t="n">
        <f aca="false">($B$98+CQ98-'1 Der Fonds'!$B$6)/CO98</f>
        <v>10.0407454116126</v>
      </c>
      <c r="CS98" s="26" t="n">
        <f aca="false">CQ98+0-'2 Der Rueckgabebestand'!$C$6*CR98</f>
        <v>62.5081799398435</v>
      </c>
      <c r="CT98" s="26" t="n">
        <f aca="false">CO98+0/CR98-'2 Der Rueckgabebestand'!$C$6</f>
        <v>86.1</v>
      </c>
      <c r="CU98" s="26" t="n">
        <f aca="false">CS98/($B$98+CS98-'1 Der Fonds'!$B$6)</f>
        <v>0.0723049028225425</v>
      </c>
      <c r="CV98" s="26" t="n">
        <f aca="false">CS98+$B$98*'1 Der Fonds'!$B$19/12+CS98*'1 Der Fonds'!$B$20/12-'1 Der Fonds'!$B$6*'1 Der Fonds'!$B$21/12-($B$98+CS98-'1 Der Fonds'!$B$6)*'1 Der Fonds'!$B$22/12-$B$98*'1 Der Fonds'!$B$23/12</f>
        <v>64.2723336122858</v>
      </c>
      <c r="CW98" s="26" t="n">
        <f aca="false">($B$98+CV98-'1 Der Fonds'!$B$6)/CT98</f>
        <v>10.0612350013041</v>
      </c>
      <c r="CX98" s="26" t="n">
        <f aca="false">CV98+0-'2 Der Rueckgabebestand'!$C$7*CW98</f>
        <v>42.1376166094167</v>
      </c>
      <c r="CY98" s="26" t="n">
        <f aca="false">CT98+0/CW98-'2 Der Rueckgabebestand'!$C$7</f>
        <v>83.9</v>
      </c>
      <c r="CZ98" s="26" t="n">
        <f aca="false">CX98/($B$98+CX98-'1 Der Fonds'!$B$6)</f>
        <v>0.0499179467663906</v>
      </c>
      <c r="DA98" s="26" t="n">
        <f aca="false">CX98+$B$98*'1 Der Fonds'!$B$19/12+CX98*'1 Der Fonds'!$B$20/12-'1 Der Fonds'!$B$6*'1 Der Fonds'!$B$21/12-($B$98+CX98-'1 Der Fonds'!$B$6)*'1 Der Fonds'!$B$22/12-$B$98*'1 Der Fonds'!$B$23/12</f>
        <v>43.8822484920007</v>
      </c>
      <c r="DB98" s="26" t="n">
        <f aca="false">($B$98+DA98-'1 Der Fonds'!$B$6)/CY98</f>
        <v>10.0820291834565</v>
      </c>
      <c r="DC98" s="26" t="n">
        <f aca="false">DA98+0-'2 Der Rueckgabebestand'!$C$8*DB98</f>
        <v>12.6279580232856</v>
      </c>
      <c r="DD98" s="26" t="n">
        <f aca="false">CY98+0/DB98-'2 Der Rueckgabebestand'!$C$8</f>
        <v>80.8</v>
      </c>
      <c r="DE98" s="26" t="n">
        <f aca="false">DC98/($B$98+DC98-'1 Der Fonds'!$B$6)</f>
        <v>0.015501503353663</v>
      </c>
      <c r="DF98" s="26" t="n">
        <f aca="false">DC98+$B$98*'1 Der Fonds'!$B$19/12+DC98*'1 Der Fonds'!$B$20/12-'1 Der Fonds'!$B$6*'1 Der Fonds'!$B$21/12-($B$98+DC98-'1 Der Fonds'!$B$6)*'1 Der Fonds'!$B$22/12-$B$98*'1 Der Fonds'!$B$23/12</f>
        <v>14.3443098163912</v>
      </c>
      <c r="DG98" s="26" t="n">
        <f aca="false">($B$98+DF98-'1 Der Fonds'!$B$6)/DD98</f>
        <v>10.103271161094</v>
      </c>
      <c r="DH98" s="26" t="n">
        <f aca="false">DF98+0-'2 Der Rueckgabebestand'!$C$9*DG98</f>
        <v>-11.9241952024531</v>
      </c>
      <c r="DI98" s="26" t="n">
        <f aca="false">DD98+0/DG98-'2 Der Rueckgabebestand'!$C$9</f>
        <v>78.2</v>
      </c>
      <c r="DJ98" s="26" t="n">
        <f aca="false">DH98/($B$98+DH98-'1 Der Fonds'!$B$6)</f>
        <v>-0.0150924697732119</v>
      </c>
      <c r="DK98" s="26" t="n">
        <f aca="false">DH98+$B$98*'1 Der Fonds'!$B$19/12+DH98*'1 Der Fonds'!$B$20/12-'1 Der Fonds'!$B$6*'1 Der Fonds'!$B$21/12-($B$98+DH98-'1 Der Fonds'!$B$6)*'1 Der Fonds'!$B$22/12-$B$98*'1 Der Fonds'!$B$23/12</f>
        <v>-10.2313725561887</v>
      </c>
      <c r="DL98" s="26" t="n">
        <f aca="false">($B$98+DK98-'1 Der Fonds'!$B$6)/DI98</f>
        <v>10.1249185095117</v>
      </c>
      <c r="DM98" s="26" t="n">
        <f aca="false">DK98+0-'2 Der Rueckgabebestand'!$C$10*DL98</f>
        <v>-24.4062584695051</v>
      </c>
      <c r="DN98" s="26" t="n">
        <f aca="false">DI98+0/DL98-'2 Der Rueckgabebestand'!$C$10</f>
        <v>76.8</v>
      </c>
      <c r="DO98" s="26" t="n">
        <f aca="false">DM98/($B$98+DM98-'1 Der Fonds'!$B$6)</f>
        <v>-0.0313869018820388</v>
      </c>
      <c r="DP98" s="26" t="n">
        <f aca="false">DM98+$B$98*'1 Der Fonds'!$B$19/12+DM98*'1 Der Fonds'!$B$20/12-'1 Der Fonds'!$B$6*'1 Der Fonds'!$B$21/12-($B$98+DM98-'1 Der Fonds'!$B$6)*'1 Der Fonds'!$B$22/12-$B$98*'1 Der Fonds'!$B$23/12</f>
        <v>-22.7253978005383</v>
      </c>
      <c r="DQ98" s="26" t="n">
        <f aca="false">($B$98+DP98-'1 Der Fonds'!$B$6)/DN98</f>
        <v>10.1468047161388</v>
      </c>
      <c r="DR98" s="26" t="n">
        <f aca="false">DP98+0-'2 Der Rueckgabebestand'!$C$11*DQ98</f>
        <v>-28.8134806302216</v>
      </c>
      <c r="DS98" s="26" t="n">
        <f aca="false">DN98+0/DQ98-'2 Der Rueckgabebestand'!$C$11</f>
        <v>76.2</v>
      </c>
      <c r="DT98" s="26" t="n">
        <f aca="false">DR98/($B$98+DR98-'1 Der Fonds'!$B$6)</f>
        <v>-0.0372658859258273</v>
      </c>
      <c r="DU98" s="26" t="n">
        <f aca="false">DR98+$B$98*'1 Der Fonds'!$B$19/12+DR98*'1 Der Fonds'!$B$20/12-'1 Der Fonds'!$B$6*'1 Der Fonds'!$B$21/12-($B$98+DR98-'1 Der Fonds'!$B$6)*'1 Der Fonds'!$B$22/12-$B$98*'1 Der Fonds'!$B$23/12</f>
        <v>-27.1368435491589</v>
      </c>
      <c r="DV98" s="26" t="n">
        <f aca="false">($B$98+DU98-'1 Der Fonds'!$B$6)/DS98</f>
        <v>10.1688078274389</v>
      </c>
      <c r="DW98" s="26" t="n">
        <f aca="false">DU98+0-'2 Der Rueckgabebestand'!$C$12*DV98</f>
        <v>-32.2212474628784</v>
      </c>
      <c r="DX98" s="26" t="n">
        <f aca="false">DS98+0/DV98-'2 Der Rueckgabebestand'!$C$12</f>
        <v>75.7</v>
      </c>
      <c r="DY98" s="26" t="n">
        <f aca="false">DW98/($B$98+DW98-'1 Der Fonds'!$B$6)</f>
        <v>-0.0418578031111927</v>
      </c>
      <c r="DZ98" s="26" t="n">
        <f aca="false">DW98+$B$98*'1 Der Fonds'!$B$19/12+DW98*'1 Der Fonds'!$B$20/12-'1 Der Fonds'!$B$6*'1 Der Fonds'!$B$21/12-($B$98+DW98-'1 Der Fonds'!$B$6)*'1 Der Fonds'!$B$22/12-$B$98*'1 Der Fonds'!$B$23/12</f>
        <v>-30.5478761583636</v>
      </c>
      <c r="EA98" s="26" t="n">
        <f aca="false">($B$98+DZ98-'1 Der Fonds'!$B$6)/DX98</f>
        <v>10.1909131286874</v>
      </c>
      <c r="EB98" s="26" t="n">
        <f aca="false">DZ98+0-'2 Der Rueckgabebestand'!$C$13*EA98</f>
        <v>-35.1337870662729</v>
      </c>
      <c r="EC98" s="26" t="n">
        <f aca="false">DX98+0/EA98-'2 Der Rueckgabebestand'!$C$13</f>
        <v>75.25</v>
      </c>
      <c r="ED98" s="26" t="n">
        <f aca="false">EB98/($B$98+EB98-'1 Der Fonds'!$B$6)</f>
        <v>-0.045814754221424</v>
      </c>
      <c r="EE98" s="26" t="n">
        <f aca="false">EB98+$B$98*'1 Der Fonds'!$B$19/12+EB98*'1 Der Fonds'!$B$20/12-'1 Der Fonds'!$B$6*'1 Der Fonds'!$B$21/12-($B$98+EB98-'1 Der Fonds'!$B$6)*'1 Der Fonds'!$B$22/12-$B$98*'1 Der Fonds'!$B$23/12</f>
        <v>-33.4632069455448</v>
      </c>
      <c r="EF98" s="26" t="n">
        <f aca="false">($B$98+EE98-'1 Der Fonds'!$B$6)/EC98</f>
        <v>10.2131135289629</v>
      </c>
      <c r="EG98" s="26" t="n">
        <f aca="false">EE98+0-'2 Der Rueckgabebestand'!$C$14*EF98</f>
        <v>-37.5484523571299</v>
      </c>
      <c r="EH98" s="26" t="n">
        <f aca="false">EC98+0/EF98-'2 Der Rueckgabebestand'!$C$14</f>
        <v>74.85</v>
      </c>
      <c r="EI98" s="26" t="n">
        <f aca="false">EG98/($B$98+EG98-'1 Der Fonds'!$B$6)</f>
        <v>-0.0491181585973733</v>
      </c>
      <c r="EJ98" s="26" t="n">
        <f aca="false">EG98+$B$98*'1 Der Fonds'!$B$19/12+EG98*'1 Der Fonds'!$B$20/12-'1 Der Fonds'!$B$6*'1 Der Fonds'!$B$21/12-($B$98+EG98-'1 Der Fonds'!$B$6)*'1 Der Fonds'!$B$22/12-$B$98*'1 Der Fonds'!$B$23/12</f>
        <v>-35.8801862906388</v>
      </c>
      <c r="EK98" s="26" t="n">
        <f aca="false">($B$98+EJ98-'1 Der Fonds'!$B$6)/EH98</f>
        <v>10.2354016527637</v>
      </c>
      <c r="EL98" s="26" t="n">
        <f aca="false">EJ98+0-'2 Der Rueckgabebestand'!$C$15*EK98</f>
        <v>-39.9743469517443</v>
      </c>
      <c r="EM98" s="26" t="n">
        <f aca="false">EH98+0/EK98-'2 Der Rueckgabebestand'!$C$15</f>
        <v>74.45</v>
      </c>
      <c r="EN98" s="26" t="n">
        <f aca="false">EL98/($B$98+EL98-'1 Der Fonds'!$B$6)</f>
        <v>-0.0524580068818404</v>
      </c>
      <c r="EO98" s="26" t="n">
        <f aca="false">EL98+$B$98*'1 Der Fonds'!$B$19/12+EL98*'1 Der Fonds'!$B$20/12-'1 Der Fonds'!$B$6*'1 Der Fonds'!$B$21/12-($B$98+EL98-'1 Der Fonds'!$B$6)*'1 Der Fonds'!$B$22/12-$B$98*'1 Der Fonds'!$B$23/12</f>
        <v>-38.3084057009064</v>
      </c>
      <c r="EP98" s="26" t="n">
        <f aca="false">($B$98+EO98-'1 Der Fonds'!$B$6)/EM98</f>
        <v>10.2577782981745</v>
      </c>
      <c r="EQ98" s="26" t="n">
        <f aca="false">EO98+0-'2 Der Rueckgabebestand'!$C$16*EP98</f>
        <v>-43.4372948499937</v>
      </c>
      <c r="ER98" s="26" t="n">
        <f aca="false">EM98+0/EP98-'2 Der Rueckgabebestand'!$C$16</f>
        <v>73.95</v>
      </c>
      <c r="ES98" s="26" t="n">
        <f aca="false">EQ98/($B$98+EQ98-'1 Der Fonds'!$B$6)</f>
        <v>-0.0572626291209557</v>
      </c>
      <c r="ET98" s="14" t="n">
        <f aca="false">IF(C98=1,$A$98,1000000)</f>
        <v>68</v>
      </c>
      <c r="EU98" s="14" t="n">
        <f aca="false">IF(D98=1,$A$98,1000000)</f>
        <v>68</v>
      </c>
      <c r="EV98" s="14" t="n">
        <f aca="false">IF(E98=1,$A$98,1000000)</f>
        <v>68</v>
      </c>
      <c r="EW98" s="26" t="n">
        <f aca="false">IF(F98=1,$A$98,1000000)</f>
        <v>1000000</v>
      </c>
      <c r="EX98" s="26" t="n">
        <f aca="false">IF(G98=1,$A$98,1000000)</f>
        <v>1000000</v>
      </c>
      <c r="EY98" s="26" t="n">
        <f aca="false">IF(H98=1,$A$98,1000000)</f>
        <v>1000000</v>
      </c>
      <c r="EZ98" s="26" t="n">
        <f aca="false">IF(I98=1,$A$98,1000000)</f>
        <v>1000000</v>
      </c>
      <c r="FA98" s="26" t="n">
        <f aca="false">IF(J98=1,$A$98,1000000)</f>
        <v>1000000</v>
      </c>
      <c r="FB98" s="26" t="n">
        <f aca="false">IF(K98=1,$A$98,1000000)</f>
        <v>1000000</v>
      </c>
      <c r="FC98" s="26" t="n">
        <f aca="false">IF(L98=1,$A$98,1000000)</f>
        <v>1000000</v>
      </c>
      <c r="FD98" s="26" t="n">
        <f aca="false">IF(M98=1,$A$98,1000000)</f>
        <v>1000000</v>
      </c>
      <c r="FE98" s="26" t="n">
        <f aca="false">IF(N98=1,$A$98,1000000)</f>
        <v>1000000</v>
      </c>
      <c r="FF98" s="14" t="n">
        <f aca="false">IF(O98=1,$A$98,1000000)</f>
        <v>68</v>
      </c>
      <c r="FG98" s="14" t="n">
        <f aca="false">IF(P98=1,$A$98,1000000)</f>
        <v>68</v>
      </c>
      <c r="FH98" s="26" t="n">
        <f aca="false">IF(Q98=1,$A$98,1000000)</f>
        <v>1000000</v>
      </c>
      <c r="FI98" s="26" t="n">
        <f aca="false">IF(R98=1,$A$98,1000000)</f>
        <v>1000000</v>
      </c>
      <c r="FJ98" s="26" t="n">
        <f aca="false">IF(S98=1,$A$98,1000000)</f>
        <v>1000000</v>
      </c>
      <c r="FK98" s="26" t="n">
        <f aca="false">IF(T98=1,$A$98,1000000)</f>
        <v>1000000</v>
      </c>
      <c r="FL98" s="26" t="n">
        <f aca="false">IF(U98=1,$A$98,1000000)</f>
        <v>1000000</v>
      </c>
      <c r="FM98" s="26" t="n">
        <f aca="false">IF(V98=1,$A$98,1000000)</f>
        <v>1000000</v>
      </c>
      <c r="FN98" s="26" t="n">
        <f aca="false">IF(W98=1,$A$98,1000000)</f>
        <v>1000000</v>
      </c>
      <c r="FO98" s="26" t="n">
        <f aca="false">IF(X98=1,$A$98,1000000)</f>
        <v>1000000</v>
      </c>
      <c r="FP98" s="26" t="n">
        <f aca="false">IF(Y98=1,$A$98,1000000)</f>
        <v>1000000</v>
      </c>
      <c r="FQ98" s="26" t="n">
        <f aca="false">IF(Z98=1,$A$98,1000000)</f>
        <v>1000000</v>
      </c>
    </row>
    <row r="99" customFormat="false" ht="15" hidden="false" customHeight="false" outlineLevel="0" collapsed="false">
      <c r="A99" s="14" t="n">
        <f aca="false">A98+$B$38</f>
        <v>68.5</v>
      </c>
      <c r="B99" s="14" t="n">
        <f aca="false">'1 Der Fonds'!$B$36-A99</f>
        <v>1051.5</v>
      </c>
      <c r="C99" s="26" t="n">
        <f aca="false">IF(AH99&gt;='1 Der Fonds'!$B$12,1,0)</f>
        <v>1</v>
      </c>
      <c r="D99" s="26" t="n">
        <f aca="false">IF(AND(C99=1,AM99&gt;='1 Der Fonds'!$B$12),1,0)</f>
        <v>1</v>
      </c>
      <c r="E99" s="26" t="n">
        <f aca="false">IF(AND(D99=1,AR99&gt;='1 Der Fonds'!$B$12),1,0)</f>
        <v>1</v>
      </c>
      <c r="F99" s="26" t="n">
        <f aca="false">IF(AND(E99=1,AW99&gt;='1 Der Fonds'!$B$12),1,0)</f>
        <v>0</v>
      </c>
      <c r="G99" s="26" t="n">
        <f aca="false">IF(AND(F99=1,BB99&gt;='1 Der Fonds'!$B$12),1,0)</f>
        <v>0</v>
      </c>
      <c r="H99" s="26" t="n">
        <f aca="false">IF(AND(G99=1,BG99&gt;='1 Der Fonds'!$B$12),1,0)</f>
        <v>0</v>
      </c>
      <c r="I99" s="26" t="n">
        <f aca="false">IF(AND(H99=1,BL99&gt;='1 Der Fonds'!$B$12),1,0)</f>
        <v>0</v>
      </c>
      <c r="J99" s="26" t="n">
        <f aca="false">IF(AND(I99=1,BQ99&gt;='1 Der Fonds'!$B$12),1,0)</f>
        <v>0</v>
      </c>
      <c r="K99" s="26" t="n">
        <f aca="false">IF(AND(J99=1,BV99&gt;='1 Der Fonds'!$B$12),1,0)</f>
        <v>0</v>
      </c>
      <c r="L99" s="26" t="n">
        <f aca="false">IF(AND(K99=1,CA99&gt;='1 Der Fonds'!$B$12),1,0)</f>
        <v>0</v>
      </c>
      <c r="M99" s="26" t="n">
        <f aca="false">IF(AND(L99=1,CF99&gt;='1 Der Fonds'!$B$12),1,0)</f>
        <v>0</v>
      </c>
      <c r="N99" s="26" t="n">
        <f aca="false">IF(AND(M99=1,CK99&gt;='1 Der Fonds'!$B$12),1,0)</f>
        <v>0</v>
      </c>
      <c r="O99" s="26" t="n">
        <f aca="false">IF(CP99&gt;='1 Der Fonds'!$B$12,1,0)</f>
        <v>1</v>
      </c>
      <c r="P99" s="26" t="n">
        <f aca="false">IF(AND(O99=1,CU99&gt;='1 Der Fonds'!$B$12),1,0)</f>
        <v>1</v>
      </c>
      <c r="Q99" s="26" t="n">
        <f aca="false">IF(AND(P99=1,CZ99&gt;='1 Der Fonds'!$B$12),1,0)</f>
        <v>1</v>
      </c>
      <c r="R99" s="26" t="n">
        <f aca="false">IF(AND(Q99=1,DE99&gt;='1 Der Fonds'!$B$12),1,0)</f>
        <v>0</v>
      </c>
      <c r="S99" s="26" t="n">
        <f aca="false">IF(AND(R99=1,DJ99&gt;='1 Der Fonds'!$B$12),1,0)</f>
        <v>0</v>
      </c>
      <c r="T99" s="26" t="n">
        <f aca="false">IF(AND(S99=1,DO99&gt;='1 Der Fonds'!$B$12),1,0)</f>
        <v>0</v>
      </c>
      <c r="U99" s="26" t="n">
        <f aca="false">IF(AND(T99=1,DT99&gt;='1 Der Fonds'!$B$12),1,0)</f>
        <v>0</v>
      </c>
      <c r="V99" s="26" t="n">
        <f aca="false">IF(AND(U99=1,DY99&gt;='1 Der Fonds'!$B$12),1,0)</f>
        <v>0</v>
      </c>
      <c r="W99" s="26" t="n">
        <f aca="false">IF(AND(V99=1,ED99&gt;='1 Der Fonds'!$B$12),1,0)</f>
        <v>0</v>
      </c>
      <c r="X99" s="26" t="n">
        <f aca="false">IF(AND(W99=1,EI99&gt;='1 Der Fonds'!$B$12),1,0)</f>
        <v>0</v>
      </c>
      <c r="Y99" s="26" t="n">
        <f aca="false">IF(AND(X99=1,EN99&gt;='1 Der Fonds'!$B$12),1,0)</f>
        <v>0</v>
      </c>
      <c r="Z99" s="26" t="n">
        <f aca="false">IF(AND(Y99=1,ES99&gt;='1 Der Fonds'!$B$12),1,0)</f>
        <v>0</v>
      </c>
      <c r="AD99" s="26" t="n">
        <f aca="false">$A$99+$B$99*'1 Der Fonds'!$B$19/12+$A$99*'1 Der Fonds'!$B$20/12-'1 Der Fonds'!$B$6*'1 Der Fonds'!$B$21/12-($B$99+$A$99-'1 Der Fonds'!$B$6)*'1 Der Fonds'!$B$22/12-$B$99*'1 Der Fonds'!$B$23/12</f>
        <v>70.2688333333334</v>
      </c>
      <c r="AE99" s="26" t="n">
        <f aca="false">($B$99+AD99-'1 Der Fonds'!$B$6)/'1 Der Fonds'!$B$8</f>
        <v>10.0203314176245</v>
      </c>
      <c r="AF99" s="26" t="n">
        <f aca="false">AD99+'1 Der Fonds'!$B$26-'2 Der Rueckgabebestand'!$C$5*AE99</f>
        <v>69.2607007662835</v>
      </c>
      <c r="AG99" s="26" t="n">
        <f aca="false">'1 Der Fonds'!$B$8+'1 Der Fonds'!$B$26/AE99-'2 Der Rueckgabebestand'!$C$5</f>
        <v>86.8993912950547</v>
      </c>
      <c r="AH99" s="26" t="n">
        <f aca="false">AF99/($B$99+AF99-'1 Der Fonds'!$B$6)</f>
        <v>0.0795404531983736</v>
      </c>
      <c r="AI99" s="26" t="n">
        <f aca="false">AF99+$B$99*'1 Der Fonds'!$B$19/12+AF99*'1 Der Fonds'!$B$20/12-'1 Der Fonds'!$B$6*'1 Der Fonds'!$B$21/12-($B$99+AF99-'1 Der Fonds'!$B$6)*'1 Der Fonds'!$B$22/12-$B$99*'1 Der Fonds'!$B$23/12</f>
        <v>71.0302631045179</v>
      </c>
      <c r="AJ99" s="26" t="n">
        <f aca="false">($B$99+AI99-'1 Der Fonds'!$B$6)/AG99</f>
        <v>10.0406947632345</v>
      </c>
      <c r="AK99" s="26" t="n">
        <f aca="false">AI99+'1 Der Fonds'!$B$26-'2 Der Rueckgabebestand'!$C$6*AJ99</f>
        <v>69.0099157229007</v>
      </c>
      <c r="AL99" s="26" t="n">
        <f aca="false">AG99+'1 Der Fonds'!$B$26/AJ99-'2 Der Rueckgabebestand'!$C$6</f>
        <v>86.6981754002129</v>
      </c>
      <c r="AM99" s="26" t="n">
        <f aca="false">AK99/($B$99+AK99-'1 Der Fonds'!$B$6)</f>
        <v>0.0792752781748529</v>
      </c>
      <c r="AN99" s="26" t="n">
        <f aca="false">AK99+$B$99*'1 Der Fonds'!$B$19/12+AK99*'1 Der Fonds'!$B$20/12-'1 Der Fonds'!$B$6*'1 Der Fonds'!$B$21/12-($B$99+AK99-'1 Der Fonds'!$B$6)*'1 Der Fonds'!$B$22/12-$B$99*'1 Der Fonds'!$B$23/12</f>
        <v>70.7792377254685</v>
      </c>
      <c r="AO99" s="26" t="n">
        <f aca="false">($B$99+AN99-'1 Der Fonds'!$B$6)/AL99</f>
        <v>10.0611025975908</v>
      </c>
      <c r="AP99" s="26" t="n">
        <f aca="false">AN99+'1 Der Fonds'!$B$26-'2 Der Rueckgabebestand'!$C$7*AO99</f>
        <v>51.6448120107686</v>
      </c>
      <c r="AQ99" s="26" t="n">
        <f aca="false">AL99+'1 Der Fonds'!$B$26/AO99-'2 Der Rueckgabebestand'!$C$7</f>
        <v>84.7963534548447</v>
      </c>
      <c r="AR99" s="26" t="n">
        <f aca="false">AP99/($B$99+AP99-'1 Der Fonds'!$B$6)</f>
        <v>0.0605346375945808</v>
      </c>
      <c r="AS99" s="26" t="n">
        <f aca="false">AP99+$B$99*'1 Der Fonds'!$B$19/12+AP99*'1 Der Fonds'!$B$20/12-'1 Der Fonds'!$B$6*'1 Der Fonds'!$B$21/12-($B$99+AP99-'1 Der Fonds'!$B$6)*'1 Der Fonds'!$B$22/12-$B$99*'1 Der Fonds'!$B$23/12</f>
        <v>53.3974924556123</v>
      </c>
      <c r="AT99" s="26" t="n">
        <f aca="false">($B$99+AS99-'1 Der Fonds'!$B$6)/AQ99</f>
        <v>10.0817718878779</v>
      </c>
      <c r="AU99" s="26" t="n">
        <f aca="false">AS99+'1 Der Fonds'!$B$26-'2 Der Rueckgabebestand'!$C$8*AT99</f>
        <v>25.1439996031907</v>
      </c>
      <c r="AV99" s="26" t="n">
        <f aca="false">AQ99+'1 Der Fonds'!$B$26/AT99-'2 Der Rueckgabebestand'!$C$8</f>
        <v>81.99392019543</v>
      </c>
      <c r="AW99" s="26" t="n">
        <f aca="false">AU99/($B$99+AU99-'1 Der Fonds'!$B$6)</f>
        <v>0.0304169625803375</v>
      </c>
      <c r="AX99" s="26" t="n">
        <f aca="false">AU99+$B$99*'1 Der Fonds'!$B$19/12+AU99*'1 Der Fonds'!$B$20/12-'1 Der Fonds'!$B$6*'1 Der Fonds'!$B$21/12-($B$99+AU99-'1 Der Fonds'!$B$6)*'1 Der Fonds'!$B$22/12-$B$99*'1 Der Fonds'!$B$23/12</f>
        <v>26.8712834361438</v>
      </c>
      <c r="AY99" s="26" t="n">
        <f aca="false">($B$99+AX99-'1 Der Fonds'!$B$6)/AV99</f>
        <v>10.1028378867817</v>
      </c>
      <c r="AZ99" s="26" t="n">
        <f aca="false">AX99+'1 Der Fonds'!$B$26-'2 Der Rueckgabebestand'!$C$9*AY99</f>
        <v>3.60390493051142</v>
      </c>
      <c r="BA99" s="26" t="n">
        <f aca="false">AV99+'1 Der Fonds'!$B$26/AY99-'2 Der Rueckgabebestand'!$C$9</f>
        <v>79.6908664627679</v>
      </c>
      <c r="BB99" s="26" t="n">
        <f aca="false">AZ99/($B$99+AZ99-'1 Der Fonds'!$B$6)</f>
        <v>0.00447632275590872</v>
      </c>
      <c r="BC99" s="26" t="n">
        <f aca="false">AZ99+$B$99*'1 Der Fonds'!$B$19/12+AZ99*'1 Der Fonds'!$B$20/12-'1 Der Fonds'!$B$6*'1 Der Fonds'!$B$21/12-($B$99+AZ99-'1 Der Fonds'!$B$6)*'1 Der Fonds'!$B$22/12-$B$99*'1 Der Fonds'!$B$23/12</f>
        <v>5.31054617273649</v>
      </c>
      <c r="BD99" s="26" t="n">
        <f aca="false">($B$99+BC99-'1 Der Fonds'!$B$6)/BA99</f>
        <v>10.1242536564674</v>
      </c>
      <c r="BE99" s="26" t="n">
        <f aca="false">BC99+'1 Der Fonds'!$B$26-'2 Der Rueckgabebestand'!$C$10*BD99</f>
        <v>-5.86340894631793</v>
      </c>
      <c r="BF99" s="26" t="n">
        <f aca="false">BA99+'1 Der Fonds'!$B$26/BD99-'2 Der Rueckgabebestand'!$C$10</f>
        <v>78.5871846015458</v>
      </c>
      <c r="BG99" s="26" t="n">
        <f aca="false">BE99/($B$99+BE99-'1 Der Fonds'!$B$6)</f>
        <v>-0.00736945612135921</v>
      </c>
      <c r="BH99" s="26" t="n">
        <f aca="false">BE99+$B$99*'1 Der Fonds'!$B$19/12+BE99*'1 Der Fonds'!$B$20/12-'1 Der Fonds'!$B$6*'1 Der Fonds'!$B$21/12-($B$99+BE99-'1 Der Fonds'!$B$6)*'1 Der Fonds'!$B$22/12-$B$99*'1 Der Fonds'!$B$23/12</f>
        <v>-4.16584054655815</v>
      </c>
      <c r="BI99" s="26" t="n">
        <f aca="false">($B$99+BH99-'1 Der Fonds'!$B$6)/BF99</f>
        <v>10.145854740771</v>
      </c>
      <c r="BJ99" s="26" t="n">
        <f aca="false">BH99+'1 Der Fonds'!$B$26-'2 Der Rueckgabebestand'!$C$11*BI99</f>
        <v>-7.25335339102077</v>
      </c>
      <c r="BK99" s="26" t="n">
        <f aca="false">BF99+'1 Der Fonds'!$B$26/BI99-'2 Der Rueckgabebestand'!$C$11</f>
        <v>78.2828718626638</v>
      </c>
      <c r="BL99" s="26" t="n">
        <f aca="false">BJ99/($B$99+BJ99-'1 Der Fonds'!$B$6)</f>
        <v>-0.00913236892089985</v>
      </c>
      <c r="BM99" s="26" t="n">
        <f aca="false">BJ99+$B$99*'1 Der Fonds'!$B$19/12+BJ99*'1 Der Fonds'!$B$20/12-'1 Der Fonds'!$B$6*'1 Der Fonds'!$B$21/12-($B$99+BJ99-'1 Der Fonds'!$B$6)*'1 Der Fonds'!$B$22/12-$B$99*'1 Der Fonds'!$B$23/12</f>
        <v>-5.55711702135383</v>
      </c>
      <c r="BN99" s="26" t="n">
        <f aca="false">($B$99+BM99-'1 Der Fonds'!$B$6)/BK99</f>
        <v>10.1675227803984</v>
      </c>
      <c r="BO99" s="26" t="n">
        <f aca="false">BM99+'1 Der Fonds'!$B$26-'2 Der Rueckgabebestand'!$C$12*BN99</f>
        <v>-7.64087841155305</v>
      </c>
      <c r="BP99" s="26" t="n">
        <f aca="false">BK99+'1 Der Fonds'!$B$26/BN99-'2 Der Rueckgabebestand'!$C$12</f>
        <v>78.077928983734</v>
      </c>
      <c r="BQ99" s="26" t="n">
        <f aca="false">BO99/($B$99+BO99-'1 Der Fonds'!$B$6)</f>
        <v>-0.00962498030666232</v>
      </c>
      <c r="BR99" s="26" t="n">
        <f aca="false">BO99+$B$99*'1 Der Fonds'!$B$19/12+BO99*'1 Der Fonds'!$B$20/12-'1 Der Fonds'!$B$6*'1 Der Fonds'!$B$21/12-($B$99+BO99-'1 Der Fonds'!$B$6)*'1 Der Fonds'!$B$22/12-$B$99*'1 Der Fonds'!$B$23/12</f>
        <v>-5.94501342003079</v>
      </c>
      <c r="BS99" s="26" t="n">
        <f aca="false">($B$99+BR99-'1 Der Fonds'!$B$6)/BP99</f>
        <v>10.1892429388811</v>
      </c>
      <c r="BT99" s="26" t="n">
        <f aca="false">BR99+'1 Der Fonds'!$B$26-'2 Der Rueckgabebestand'!$C$13*BS99</f>
        <v>-7.53017274252726</v>
      </c>
      <c r="BU99" s="26" t="n">
        <f aca="false">BP99+'1 Der Fonds'!$B$26/BS99-'2 Der Rueckgabebestand'!$C$13</f>
        <v>77.9223571387987</v>
      </c>
      <c r="BV99" s="26" t="n">
        <f aca="false">BT99/($B$99+BT99-'1 Der Fonds'!$B$6)</f>
        <v>-0.00948420517255417</v>
      </c>
      <c r="BW99" s="26" t="n">
        <f aca="false">BT99+$B$99*'1 Der Fonds'!$B$19/12+BT99*'1 Der Fonds'!$B$20/12-'1 Der Fonds'!$B$6*'1 Der Fonds'!$B$21/12-($B$99+BT99-'1 Der Fonds'!$B$6)*'1 Der Fonds'!$B$22/12-$B$99*'1 Der Fonds'!$B$23/12</f>
        <v>-5.83420165807219</v>
      </c>
      <c r="BX99" s="26" t="n">
        <f aca="false">($B$99+BW99-'1 Der Fonds'!$B$6)/BU99</f>
        <v>10.2110078231419</v>
      </c>
      <c r="BY99" s="26" t="n">
        <f aca="false">BW99+'1 Der Fonds'!$B$26-'2 Der Rueckgabebestand'!$C$14*BX99</f>
        <v>-6.91860478732893</v>
      </c>
      <c r="BZ99" s="26" t="n">
        <f aca="false">BU99+'1 Der Fonds'!$B$26/BX99-'2 Der Rueckgabebestand'!$C$14</f>
        <v>77.8161577167593</v>
      </c>
      <c r="CA99" s="26" t="n">
        <f aca="false">BY99/($B$99+BY99-'1 Der Fonds'!$B$6)</f>
        <v>-0.00870723229742518</v>
      </c>
      <c r="CB99" s="26" t="n">
        <f aca="false">BY99+$B$99*'1 Der Fonds'!$B$19/12+BY99*'1 Der Fonds'!$B$20/12-'1 Der Fonds'!$B$6*'1 Der Fonds'!$B$21/12-($B$99+BY99-'1 Der Fonds'!$B$6)*'1 Der Fonds'!$B$22/12-$B$99*'1 Der Fonds'!$B$23/12</f>
        <v>-5.22204761691679</v>
      </c>
      <c r="CC99" s="26" t="n">
        <f aca="false">($B$99+CB99-'1 Der Fonds'!$B$6)/BZ99</f>
        <v>10.2328099426527</v>
      </c>
      <c r="CD99" s="26" t="n">
        <f aca="false">CB99+'1 Der Fonds'!$B$26-'2 Der Rueckgabebestand'!$C$15*CC99</f>
        <v>-6.31517159397786</v>
      </c>
      <c r="CE99" s="26" t="n">
        <f aca="false">BZ99+'1 Der Fonds'!$B$26/CC99-'2 Der Rueckgabebestand'!$C$15</f>
        <v>77.7093323204911</v>
      </c>
      <c r="CF99" s="26" t="n">
        <f aca="false">CD99/($B$99+CD99-'1 Der Fonds'!$B$6)</f>
        <v>-0.00794176569821743</v>
      </c>
      <c r="CG99" s="26" t="n">
        <f aca="false">CD99+$B$99*'1 Der Fonds'!$B$19/12+CD99*'1 Der Fonds'!$B$20/12-'1 Der Fonds'!$B$6*'1 Der Fonds'!$B$21/12-($B$99+CD99-'1 Der Fonds'!$B$6)*'1 Der Fonds'!$B$22/12-$B$99*'1 Der Fonds'!$B$23/12</f>
        <v>-4.61803613342209</v>
      </c>
      <c r="CH99" s="26" t="n">
        <f aca="false">($B$99+CG99-'1 Der Fonds'!$B$6)/CE99</f>
        <v>10.2546494747896</v>
      </c>
      <c r="CI99" s="26" t="n">
        <f aca="false">CG99+'1 Der Fonds'!$B$26-'2 Der Rueckgabebestand'!$C$16*CH99</f>
        <v>-6.74536087081691</v>
      </c>
      <c r="CJ99" s="26" t="n">
        <f aca="false">CE99+'1 Der Fonds'!$B$26/CH99-'2 Der Rueckgabebestand'!$C$16</f>
        <v>77.5018825444042</v>
      </c>
      <c r="CK99" s="26" t="n">
        <f aca="false">CI99/($B$99+CI99-'1 Der Fonds'!$B$6)</f>
        <v>-0.00848735010620113</v>
      </c>
      <c r="CL99" s="26" t="n">
        <f aca="false">$A$99+$B$99*'1 Der Fonds'!$B$19/12+$A$99*'1 Der Fonds'!$B$20/12-'1 Der Fonds'!$B$6*'1 Der Fonds'!$B$21/12-($B$99+$A$99-'1 Der Fonds'!$B$6)*'1 Der Fonds'!$B$22/12-$B$99*'1 Der Fonds'!$B$23/12</f>
        <v>70.2688333333334</v>
      </c>
      <c r="CM99" s="26" t="n">
        <f aca="false">($B$99+CL99-'1 Der Fonds'!$B$6)/'1 Der Fonds'!$B$8</f>
        <v>10.0203314176245</v>
      </c>
      <c r="CN99" s="26" t="n">
        <f aca="false">CL99+0-'2 Der Rueckgabebestand'!$C$5*CM99</f>
        <v>66.2607007662835</v>
      </c>
      <c r="CO99" s="26" t="n">
        <f aca="false">'1 Der Fonds'!$B$8+0/CM99-'2 Der Rueckgabebestand'!$C$5</f>
        <v>86.6</v>
      </c>
      <c r="CP99" s="26" t="n">
        <f aca="false">CN99/($B$99+CN99-'1 Der Fonds'!$B$6)</f>
        <v>0.0763582641018099</v>
      </c>
      <c r="CQ99" s="26" t="n">
        <f aca="false">CN99+$B$99*'1 Der Fonds'!$B$19/12+CN99*'1 Der Fonds'!$B$20/12-'1 Der Fonds'!$B$6*'1 Der Fonds'!$B$21/12-($B$99+CN99-'1 Der Fonds'!$B$6)*'1 Der Fonds'!$B$22/12-$B$99*'1 Der Fonds'!$B$23/12</f>
        <v>68.0273881045179</v>
      </c>
      <c r="CR99" s="26" t="n">
        <f aca="false">($B$99+CQ99-'1 Der Fonds'!$B$6)/CO99</f>
        <v>10.0407319642554</v>
      </c>
      <c r="CS99" s="26" t="n">
        <f aca="false">CQ99+0-'2 Der Rueckgabebestand'!$C$6*CR99</f>
        <v>63.0070221223902</v>
      </c>
      <c r="CT99" s="26" t="n">
        <f aca="false">CO99+0/CR99-'2 Der Rueckgabebestand'!$C$6</f>
        <v>86.1</v>
      </c>
      <c r="CU99" s="26" t="n">
        <f aca="false">CS99/($B$99+CS99-'1 Der Fonds'!$B$6)</f>
        <v>0.072882024680038</v>
      </c>
      <c r="CV99" s="26" t="n">
        <f aca="false">CS99+$B$99*'1 Der Fonds'!$B$19/12+CS99*'1 Der Fonds'!$B$20/12-'1 Der Fonds'!$B$6*'1 Der Fonds'!$B$21/12-($B$99+CS99-'1 Der Fonds'!$B$6)*'1 Der Fonds'!$B$22/12-$B$99*'1 Der Fonds'!$B$23/12</f>
        <v>64.7705913519242</v>
      </c>
      <c r="CW99" s="26" t="n">
        <f aca="false">($B$99+CV99-'1 Der Fonds'!$B$6)/CT99</f>
        <v>10.0612147659922</v>
      </c>
      <c r="CX99" s="26" t="n">
        <f aca="false">CV99+0-'2 Der Rueckgabebestand'!$C$7*CW99</f>
        <v>42.6359188667414</v>
      </c>
      <c r="CY99" s="26" t="n">
        <f aca="false">CT99+0/CW99-'2 Der Rueckgabebestand'!$C$7</f>
        <v>83.9</v>
      </c>
      <c r="CZ99" s="26" t="n">
        <f aca="false">CX99/($B$99+CX99-'1 Der Fonds'!$B$6)</f>
        <v>0.0505083576161295</v>
      </c>
      <c r="DA99" s="26" t="n">
        <f aca="false">CX99+$B$99*'1 Der Fonds'!$B$19/12+CX99*'1 Der Fonds'!$B$20/12-'1 Der Fonds'!$B$6*'1 Der Fonds'!$B$21/12-($B$99+CX99-'1 Der Fonds'!$B$6)*'1 Der Fonds'!$B$22/12-$B$99*'1 Der Fonds'!$B$23/12</f>
        <v>44.3799657889887</v>
      </c>
      <c r="DB99" s="26" t="n">
        <f aca="false">($B$99+DA99-'1 Der Fonds'!$B$6)/CY99</f>
        <v>10.0820019760309</v>
      </c>
      <c r="DC99" s="26" t="n">
        <f aca="false">DA99+0-'2 Der Rueckgabebestand'!$C$8*DB99</f>
        <v>13.1257596632931</v>
      </c>
      <c r="DD99" s="26" t="n">
        <f aca="false">CY99+0/DB99-'2 Der Rueckgabebestand'!$C$8</f>
        <v>80.8</v>
      </c>
      <c r="DE99" s="26" t="n">
        <f aca="false">DC99/($B$99+DC99-'1 Der Fonds'!$B$6)</f>
        <v>0.0161126253467829</v>
      </c>
      <c r="DF99" s="26" t="n">
        <f aca="false">DC99+$B$99*'1 Der Fonds'!$B$19/12+DC99*'1 Der Fonds'!$B$20/12-'1 Der Fonds'!$B$6*'1 Der Fonds'!$B$21/12-($B$99+DC99-'1 Der Fonds'!$B$6)*'1 Der Fonds'!$B$22/12-$B$99*'1 Der Fonds'!$B$23/12</f>
        <v>14.8415260163037</v>
      </c>
      <c r="DG99" s="26" t="n">
        <f aca="false">($B$99+DF99-'1 Der Fonds'!$B$6)/DD99</f>
        <v>10.1032367081226</v>
      </c>
      <c r="DH99" s="26" t="n">
        <f aca="false">DF99+0-'2 Der Rueckgabebestand'!$C$9*DG99</f>
        <v>-11.426889424815</v>
      </c>
      <c r="DI99" s="26" t="n">
        <f aca="false">DD99+0/DG99-'2 Der Rueckgabebestand'!$C$9</f>
        <v>78.2</v>
      </c>
      <c r="DJ99" s="26" t="n">
        <f aca="false">DH99/($B$99+DH99-'1 Der Fonds'!$B$6)</f>
        <v>-0.0144630785073751</v>
      </c>
      <c r="DK99" s="26" t="n">
        <f aca="false">DH99+$B$99*'1 Der Fonds'!$B$19/12+DH99*'1 Der Fonds'!$B$20/12-'1 Der Fonds'!$B$6*'1 Der Fonds'!$B$21/12-($B$99+DH99-'1 Der Fonds'!$B$6)*'1 Der Fonds'!$B$22/12-$B$99*'1 Der Fonds'!$B$23/12</f>
        <v>-9.73465269384708</v>
      </c>
      <c r="DL99" s="26" t="n">
        <f aca="false">($B$99+DK99-'1 Der Fonds'!$B$6)/DI99</f>
        <v>10.1248765640173</v>
      </c>
      <c r="DM99" s="26" t="n">
        <f aca="false">DK99+0-'2 Der Rueckgabebestand'!$C$10*DL99</f>
        <v>-23.9094798834713</v>
      </c>
      <c r="DN99" s="26" t="n">
        <f aca="false">DI99+0/DL99-'2 Der Rueckgabebestand'!$C$10</f>
        <v>76.8</v>
      </c>
      <c r="DO99" s="26" t="n">
        <f aca="false">DM99/($B$99+DM99-'1 Der Fonds'!$B$6)</f>
        <v>-0.0307481627732399</v>
      </c>
      <c r="DP99" s="26" t="n">
        <f aca="false">DM99+$B$99*'1 Der Fonds'!$B$19/12+DM99*'1 Der Fonds'!$B$20/12-'1 Der Fonds'!$B$6*'1 Der Fonds'!$B$21/12-($B$99+DM99-'1 Der Fonds'!$B$6)*'1 Der Fonds'!$B$22/12-$B$99*'1 Der Fonds'!$B$23/12</f>
        <v>-22.2292056350263</v>
      </c>
      <c r="DQ99" s="26" t="n">
        <f aca="false">($B$99+DP99-'1 Der Fonds'!$B$6)/DN99</f>
        <v>10.1467551349606</v>
      </c>
      <c r="DR99" s="26" t="n">
        <f aca="false">DP99+0-'2 Der Rueckgabebestand'!$C$11*DQ99</f>
        <v>-28.3172587160026</v>
      </c>
      <c r="DS99" s="26" t="n">
        <f aca="false">DN99+0/DQ99-'2 Der Rueckgabebestand'!$C$11</f>
        <v>76.2</v>
      </c>
      <c r="DT99" s="26" t="n">
        <f aca="false">DR99/($B$99+DR99-'1 Der Fonds'!$B$6)</f>
        <v>-0.0366242767770232</v>
      </c>
      <c r="DU99" s="26" t="n">
        <f aca="false">DR99+$B$99*'1 Der Fonds'!$B$19/12+DR99*'1 Der Fonds'!$B$20/12-'1 Der Fonds'!$B$6*'1 Der Fonds'!$B$21/12-($B$99+DR99-'1 Der Fonds'!$B$6)*'1 Der Fonds'!$B$22/12-$B$99*'1 Der Fonds'!$B$23/12</f>
        <v>-26.6412085889388</v>
      </c>
      <c r="DV99" s="26" t="n">
        <f aca="false">($B$99+DU99-'1 Der Fonds'!$B$6)/DS99</f>
        <v>10.1687505434522</v>
      </c>
      <c r="DW99" s="26" t="n">
        <f aca="false">DU99+0-'2 Der Rueckgabebestand'!$C$12*DV99</f>
        <v>-31.7255838606649</v>
      </c>
      <c r="DX99" s="26" t="n">
        <f aca="false">DS99+0/DV99-'2 Der Rueckgabebestand'!$C$12</f>
        <v>75.7</v>
      </c>
      <c r="DY99" s="26" t="n">
        <f aca="false">DW99/($B$99+DW99-'1 Der Fonds'!$B$6)</f>
        <v>-0.0412141313032705</v>
      </c>
      <c r="DZ99" s="26" t="n">
        <f aca="false">DW99+$B$99*'1 Der Fonds'!$B$19/12+DW99*'1 Der Fonds'!$B$20/12-'1 Der Fonds'!$B$6*'1 Der Fonds'!$B$21/12-($B$99+DW99-'1 Der Fonds'!$B$6)*'1 Der Fonds'!$B$22/12-$B$99*'1 Der Fonds'!$B$23/12</f>
        <v>-30.0528000451981</v>
      </c>
      <c r="EA99" s="26" t="n">
        <f aca="false">($B$99+DZ99-'1 Der Fonds'!$B$6)/DX99</f>
        <v>10.1908480839472</v>
      </c>
      <c r="EB99" s="26" t="n">
        <f aca="false">DZ99+0-'2 Der Rueckgabebestand'!$C$13*EA99</f>
        <v>-34.6386816829743</v>
      </c>
      <c r="EC99" s="26" t="n">
        <f aca="false">DX99+0/EA99-'2 Der Rueckgabebestand'!$C$13</f>
        <v>75.25</v>
      </c>
      <c r="ED99" s="26" t="n">
        <f aca="false">EB99/($B$99+EB99-'1 Der Fonds'!$B$6)</f>
        <v>-0.0451694209312751</v>
      </c>
      <c r="EE99" s="26" t="n">
        <f aca="false">EB99+$B$99*'1 Der Fonds'!$B$19/12+EB99*'1 Der Fonds'!$B$20/12-'1 Der Fonds'!$B$6*'1 Der Fonds'!$B$21/12-($B$99+EB99-'1 Der Fonds'!$B$6)*'1 Der Fonds'!$B$22/12-$B$99*'1 Der Fonds'!$B$23/12</f>
        <v>-32.9686895862538</v>
      </c>
      <c r="EF99" s="26" t="n">
        <f aca="false">($B$99+EE99-'1 Der Fonds'!$B$6)/EC99</f>
        <v>10.2130406699501</v>
      </c>
      <c r="EG99" s="26" t="n">
        <f aca="false">EE99+0-'2 Der Rueckgabebestand'!$C$14*EF99</f>
        <v>-37.0539058542339</v>
      </c>
      <c r="EH99" s="26" t="n">
        <f aca="false">EC99+0/EF99-'2 Der Rueckgabebestand'!$C$14</f>
        <v>74.85</v>
      </c>
      <c r="EI99" s="26" t="n">
        <f aca="false">EG99/($B$99+EG99-'1 Der Fonds'!$B$6)</f>
        <v>-0.0484715745662092</v>
      </c>
      <c r="EJ99" s="26" t="n">
        <f aca="false">EG99+$B$99*'1 Der Fonds'!$B$19/12+EG99*'1 Der Fonds'!$B$20/12-'1 Der Fonds'!$B$6*'1 Der Fonds'!$B$21/12-($B$99+EG99-'1 Der Fonds'!$B$6)*'1 Der Fonds'!$B$22/12-$B$99*'1 Der Fonds'!$B$23/12</f>
        <v>-35.3862283473442</v>
      </c>
      <c r="EK99" s="26" t="n">
        <f aca="false">($B$99+EJ99-'1 Der Fonds'!$B$6)/EH99</f>
        <v>10.2353209305632</v>
      </c>
      <c r="EL99" s="26" t="n">
        <f aca="false">EJ99+0-'2 Der Rueckgabebestand'!$C$15*EK99</f>
        <v>-39.4803567195695</v>
      </c>
      <c r="EM99" s="26" t="n">
        <f aca="false">EH99+0/EK99-'2 Der Rueckgabebestand'!$C$15</f>
        <v>74.45</v>
      </c>
      <c r="EN99" s="26" t="n">
        <f aca="false">EL99/($B$99+EL99-'1 Der Fonds'!$B$6)</f>
        <v>-0.0518101561655417</v>
      </c>
      <c r="EO99" s="26" t="n">
        <f aca="false">EL99+$B$99*'1 Der Fonds'!$B$19/12+EL99*'1 Der Fonds'!$B$20/12-'1 Der Fonds'!$B$6*'1 Der Fonds'!$B$21/12-($B$99+EL99-'1 Der Fonds'!$B$6)*'1 Der Fonds'!$B$22/12-$B$99*'1 Der Fonds'!$B$23/12</f>
        <v>-37.8150045614257</v>
      </c>
      <c r="EP99" s="26" t="n">
        <f aca="false">($B$99+EO99-'1 Der Fonds'!$B$6)/EM99</f>
        <v>10.2576896633791</v>
      </c>
      <c r="EQ99" s="26" t="n">
        <f aca="false">EO99+0-'2 Der Rueckgabebestand'!$C$16*EP99</f>
        <v>-42.9438493931153</v>
      </c>
      <c r="ER99" s="26" t="n">
        <f aca="false">EM99+0/EP99-'2 Der Rueckgabebestand'!$C$16</f>
        <v>73.95</v>
      </c>
      <c r="ES99" s="26" t="n">
        <f aca="false">EQ99/($B$99+EQ99-'1 Der Fonds'!$B$6)</f>
        <v>-0.0566126177459084</v>
      </c>
      <c r="ET99" s="14" t="n">
        <f aca="false">IF(C99=1,$A$99,1000000)</f>
        <v>68.5</v>
      </c>
      <c r="EU99" s="14" t="n">
        <f aca="false">IF(D99=1,$A$99,1000000)</f>
        <v>68.5</v>
      </c>
      <c r="EV99" s="14" t="n">
        <f aca="false">IF(E99=1,$A$99,1000000)</f>
        <v>68.5</v>
      </c>
      <c r="EW99" s="26" t="n">
        <f aca="false">IF(F99=1,$A$99,1000000)</f>
        <v>1000000</v>
      </c>
      <c r="EX99" s="26" t="n">
        <f aca="false">IF(G99=1,$A$99,1000000)</f>
        <v>1000000</v>
      </c>
      <c r="EY99" s="26" t="n">
        <f aca="false">IF(H99=1,$A$99,1000000)</f>
        <v>1000000</v>
      </c>
      <c r="EZ99" s="26" t="n">
        <f aca="false">IF(I99=1,$A$99,1000000)</f>
        <v>1000000</v>
      </c>
      <c r="FA99" s="26" t="n">
        <f aca="false">IF(J99=1,$A$99,1000000)</f>
        <v>1000000</v>
      </c>
      <c r="FB99" s="26" t="n">
        <f aca="false">IF(K99=1,$A$99,1000000)</f>
        <v>1000000</v>
      </c>
      <c r="FC99" s="26" t="n">
        <f aca="false">IF(L99=1,$A$99,1000000)</f>
        <v>1000000</v>
      </c>
      <c r="FD99" s="26" t="n">
        <f aca="false">IF(M99=1,$A$99,1000000)</f>
        <v>1000000</v>
      </c>
      <c r="FE99" s="26" t="n">
        <f aca="false">IF(N99=1,$A$99,1000000)</f>
        <v>1000000</v>
      </c>
      <c r="FF99" s="14" t="n">
        <f aca="false">IF(O99=1,$A$99,1000000)</f>
        <v>68.5</v>
      </c>
      <c r="FG99" s="14" t="n">
        <f aca="false">IF(P99=1,$A$99,1000000)</f>
        <v>68.5</v>
      </c>
      <c r="FH99" s="14" t="n">
        <f aca="false">IF(Q99=1,$A$99,1000000)</f>
        <v>68.5</v>
      </c>
      <c r="FI99" s="26" t="n">
        <f aca="false">IF(R99=1,$A$99,1000000)</f>
        <v>1000000</v>
      </c>
      <c r="FJ99" s="26" t="n">
        <f aca="false">IF(S99=1,$A$99,1000000)</f>
        <v>1000000</v>
      </c>
      <c r="FK99" s="26" t="n">
        <f aca="false">IF(T99=1,$A$99,1000000)</f>
        <v>1000000</v>
      </c>
      <c r="FL99" s="26" t="n">
        <f aca="false">IF(U99=1,$A$99,1000000)</f>
        <v>1000000</v>
      </c>
      <c r="FM99" s="26" t="n">
        <f aca="false">IF(V99=1,$A$99,1000000)</f>
        <v>1000000</v>
      </c>
      <c r="FN99" s="26" t="n">
        <f aca="false">IF(W99=1,$A$99,1000000)</f>
        <v>1000000</v>
      </c>
      <c r="FO99" s="26" t="n">
        <f aca="false">IF(X99=1,$A$99,1000000)</f>
        <v>1000000</v>
      </c>
      <c r="FP99" s="26" t="n">
        <f aca="false">IF(Y99=1,$A$99,1000000)</f>
        <v>1000000</v>
      </c>
      <c r="FQ99" s="26" t="n">
        <f aca="false">IF(Z99=1,$A$99,1000000)</f>
        <v>1000000</v>
      </c>
    </row>
    <row r="100" customFormat="false" ht="15" hidden="false" customHeight="false" outlineLevel="0" collapsed="false">
      <c r="A100" s="14" t="n">
        <f aca="false">A99+$B$38</f>
        <v>69</v>
      </c>
      <c r="B100" s="14" t="n">
        <f aca="false">'1 Der Fonds'!$B$36-A100</f>
        <v>1051</v>
      </c>
      <c r="C100" s="26" t="n">
        <f aca="false">IF(AH100&gt;='1 Der Fonds'!$B$12,1,0)</f>
        <v>1</v>
      </c>
      <c r="D100" s="26" t="n">
        <f aca="false">IF(AND(C100=1,AM100&gt;='1 Der Fonds'!$B$12),1,0)</f>
        <v>1</v>
      </c>
      <c r="E100" s="26" t="n">
        <f aca="false">IF(AND(D100=1,AR100&gt;='1 Der Fonds'!$B$12),1,0)</f>
        <v>1</v>
      </c>
      <c r="F100" s="26" t="n">
        <f aca="false">IF(AND(E100=1,AW100&gt;='1 Der Fonds'!$B$12),1,0)</f>
        <v>0</v>
      </c>
      <c r="G100" s="26" t="n">
        <f aca="false">IF(AND(F100=1,BB100&gt;='1 Der Fonds'!$B$12),1,0)</f>
        <v>0</v>
      </c>
      <c r="H100" s="26" t="n">
        <f aca="false">IF(AND(G100=1,BG100&gt;='1 Der Fonds'!$B$12),1,0)</f>
        <v>0</v>
      </c>
      <c r="I100" s="26" t="n">
        <f aca="false">IF(AND(H100=1,BL100&gt;='1 Der Fonds'!$B$12),1,0)</f>
        <v>0</v>
      </c>
      <c r="J100" s="26" t="n">
        <f aca="false">IF(AND(I100=1,BQ100&gt;='1 Der Fonds'!$B$12),1,0)</f>
        <v>0</v>
      </c>
      <c r="K100" s="26" t="n">
        <f aca="false">IF(AND(J100=1,BV100&gt;='1 Der Fonds'!$B$12),1,0)</f>
        <v>0</v>
      </c>
      <c r="L100" s="26" t="n">
        <f aca="false">IF(AND(K100=1,CA100&gt;='1 Der Fonds'!$B$12),1,0)</f>
        <v>0</v>
      </c>
      <c r="M100" s="26" t="n">
        <f aca="false">IF(AND(L100=1,CF100&gt;='1 Der Fonds'!$B$12),1,0)</f>
        <v>0</v>
      </c>
      <c r="N100" s="26" t="n">
        <f aca="false">IF(AND(M100=1,CK100&gt;='1 Der Fonds'!$B$12),1,0)</f>
        <v>0</v>
      </c>
      <c r="O100" s="26" t="n">
        <f aca="false">IF(CP100&gt;='1 Der Fonds'!$B$12,1,0)</f>
        <v>1</v>
      </c>
      <c r="P100" s="26" t="n">
        <f aca="false">IF(AND(O100=1,CU100&gt;='1 Der Fonds'!$B$12),1,0)</f>
        <v>1</v>
      </c>
      <c r="Q100" s="26" t="n">
        <f aca="false">IF(AND(P100=1,CZ100&gt;='1 Der Fonds'!$B$12),1,0)</f>
        <v>1</v>
      </c>
      <c r="R100" s="26" t="n">
        <f aca="false">IF(AND(Q100=1,DE100&gt;='1 Der Fonds'!$B$12),1,0)</f>
        <v>0</v>
      </c>
      <c r="S100" s="26" t="n">
        <f aca="false">IF(AND(R100=1,DJ100&gt;='1 Der Fonds'!$B$12),1,0)</f>
        <v>0</v>
      </c>
      <c r="T100" s="26" t="n">
        <f aca="false">IF(AND(S100=1,DO100&gt;='1 Der Fonds'!$B$12),1,0)</f>
        <v>0</v>
      </c>
      <c r="U100" s="26" t="n">
        <f aca="false">IF(AND(T100=1,DT100&gt;='1 Der Fonds'!$B$12),1,0)</f>
        <v>0</v>
      </c>
      <c r="V100" s="26" t="n">
        <f aca="false">IF(AND(U100=1,DY100&gt;='1 Der Fonds'!$B$12),1,0)</f>
        <v>0</v>
      </c>
      <c r="W100" s="26" t="n">
        <f aca="false">IF(AND(V100=1,ED100&gt;='1 Der Fonds'!$B$12),1,0)</f>
        <v>0</v>
      </c>
      <c r="X100" s="26" t="n">
        <f aca="false">IF(AND(W100=1,EI100&gt;='1 Der Fonds'!$B$12),1,0)</f>
        <v>0</v>
      </c>
      <c r="Y100" s="26" t="n">
        <f aca="false">IF(AND(X100=1,EN100&gt;='1 Der Fonds'!$B$12),1,0)</f>
        <v>0</v>
      </c>
      <c r="Z100" s="26" t="n">
        <f aca="false">IF(AND(Y100=1,ES100&gt;='1 Der Fonds'!$B$12),1,0)</f>
        <v>0</v>
      </c>
      <c r="AD100" s="26" t="n">
        <f aca="false">$A$100+$B$100*'1 Der Fonds'!$B$19/12+$A$100*'1 Der Fonds'!$B$20/12-'1 Der Fonds'!$B$6*'1 Der Fonds'!$B$21/12-($B$100+$A$100-'1 Der Fonds'!$B$6)*'1 Der Fonds'!$B$22/12-$B$100*'1 Der Fonds'!$B$23/12</f>
        <v>70.76825</v>
      </c>
      <c r="AE100" s="26" t="n">
        <f aca="false">($B$100+AD100-'1 Der Fonds'!$B$6)/'1 Der Fonds'!$B$8</f>
        <v>10.0203247126437</v>
      </c>
      <c r="AF100" s="26" t="n">
        <f aca="false">AD100+'1 Der Fonds'!$B$26-'2 Der Rueckgabebestand'!$C$5*AE100</f>
        <v>69.7601201149425</v>
      </c>
      <c r="AG100" s="26" t="n">
        <f aca="false">'1 Der Fonds'!$B$8+'1 Der Fonds'!$B$26/AE100-'2 Der Rueckgabebestand'!$C$5</f>
        <v>86.8993914953888</v>
      </c>
      <c r="AH100" s="26" t="n">
        <f aca="false">AF100/($B$100+AF100-'1 Der Fonds'!$B$6)</f>
        <v>0.0801140503606596</v>
      </c>
      <c r="AI100" s="26" t="n">
        <f aca="false">AF100+$B$100*'1 Der Fonds'!$B$19/12+AF100*'1 Der Fonds'!$B$20/12-'1 Der Fonds'!$B$6*'1 Der Fonds'!$B$21/12-($B$100+AF100-'1 Der Fonds'!$B$6)*'1 Der Fonds'!$B$22/12-$B$100*'1 Der Fonds'!$B$23/12</f>
        <v>71.529098563386</v>
      </c>
      <c r="AJ100" s="26" t="n">
        <f aca="false">($B$100+AI100-'1 Der Fonds'!$B$6)/AG100</f>
        <v>10.0406813390596</v>
      </c>
      <c r="AK100" s="26" t="n">
        <f aca="false">AI100+'1 Der Fonds'!$B$26-'2 Der Rueckgabebestand'!$C$6*AJ100</f>
        <v>69.5087578938562</v>
      </c>
      <c r="AL100" s="26" t="n">
        <f aca="false">AG100+'1 Der Fonds'!$B$26/AJ100-'2 Der Rueckgabebestand'!$C$6</f>
        <v>86.698176000015</v>
      </c>
      <c r="AM100" s="26" t="n">
        <f aca="false">AK100/($B$100+AK100-'1 Der Fonds'!$B$6)</f>
        <v>0.0798484303156564</v>
      </c>
      <c r="AN100" s="26" t="n">
        <f aca="false">AK100+$B$100*'1 Der Fonds'!$B$19/12+AK100*'1 Der Fonds'!$B$20/12-'1 Der Fonds'!$B$6*'1 Der Fonds'!$B$21/12-($B$100+AK100-'1 Der Fonds'!$B$6)*'1 Der Fonds'!$B$22/12-$B$100*'1 Der Fonds'!$B$23/12</f>
        <v>71.2774954535045</v>
      </c>
      <c r="AO100" s="26" t="n">
        <f aca="false">($B$100+AN100-'1 Der Fonds'!$B$6)/AL100</f>
        <v>10.0610824321535</v>
      </c>
      <c r="AP100" s="26" t="n">
        <f aca="false">AN100+'1 Der Fonds'!$B$26-'2 Der Rueckgabebestand'!$C$7*AO100</f>
        <v>52.1431141027668</v>
      </c>
      <c r="AQ100" s="26" t="n">
        <f aca="false">AL100+'1 Der Fonds'!$B$26/AO100-'2 Der Rueckgabebestand'!$C$7</f>
        <v>84.7963546522853</v>
      </c>
      <c r="AR100" s="26" t="n">
        <f aca="false">AP100/($B$100+AP100-'1 Der Fonds'!$B$6)</f>
        <v>0.0611188360321054</v>
      </c>
      <c r="AS100" s="26" t="n">
        <f aca="false">AP100+$B$100*'1 Der Fonds'!$B$19/12+AP100*'1 Der Fonds'!$B$20/12-'1 Der Fonds'!$B$6*'1 Der Fonds'!$B$21/12-($B$100+AP100-'1 Der Fonds'!$B$6)*'1 Der Fonds'!$B$22/12-$B$100*'1 Der Fonds'!$B$23/12</f>
        <v>53.8952095871153</v>
      </c>
      <c r="AT100" s="26" t="n">
        <f aca="false">($B$100+AS100-'1 Der Fonds'!$B$6)/AQ100</f>
        <v>10.0817448237331</v>
      </c>
      <c r="AU100" s="26" t="n">
        <f aca="false">AS100+'1 Der Fonds'!$B$26-'2 Der Rueckgabebestand'!$C$8*AT100</f>
        <v>25.6418006335426</v>
      </c>
      <c r="AV100" s="26" t="n">
        <f aca="false">AQ100+'1 Der Fonds'!$B$26/AT100-'2 Der Rueckgabebestand'!$C$8</f>
        <v>81.9939221916796</v>
      </c>
      <c r="AW100" s="26" t="n">
        <f aca="false">AU100/($B$100+AU100-'1 Der Fonds'!$B$6)</f>
        <v>0.0310192402729823</v>
      </c>
      <c r="AX100" s="26" t="n">
        <f aca="false">AU100+$B$100*'1 Der Fonds'!$B$19/12+AU100*'1 Der Fonds'!$B$20/12-'1 Der Fonds'!$B$6*'1 Der Fonds'!$B$21/12-($B$100+AU100-'1 Der Fonds'!$B$6)*'1 Der Fonds'!$B$22/12-$B$100*'1 Der Fonds'!$B$23/12</f>
        <v>27.3684990258164</v>
      </c>
      <c r="AY100" s="26" t="n">
        <f aca="false">($B$100+AX100-'1 Der Fonds'!$B$6)/AV100</f>
        <v>10.1028036820743</v>
      </c>
      <c r="AZ100" s="26" t="n">
        <f aca="false">AX100+'1 Der Fonds'!$B$26-'2 Der Rueckgabebestand'!$C$9*AY100</f>
        <v>4.10120945242316</v>
      </c>
      <c r="BA100" s="26" t="n">
        <f aca="false">AV100+'1 Der Fonds'!$B$26/AY100-'2 Der Rueckgabebestand'!$C$9</f>
        <v>79.6908694643781</v>
      </c>
      <c r="BB100" s="26" t="n">
        <f aca="false">AZ100/($B$100+AZ100-'1 Der Fonds'!$B$6)</f>
        <v>0.00509402967511691</v>
      </c>
      <c r="BC100" s="26" t="n">
        <f aca="false">AZ100+$B$100*'1 Der Fonds'!$B$19/12+AZ100*'1 Der Fonds'!$B$20/12-'1 Der Fonds'!$B$6*'1 Der Fonds'!$B$21/12-($B$100+AZ100-'1 Der Fonds'!$B$6)*'1 Der Fonds'!$B$22/12-$B$100*'1 Der Fonds'!$B$23/12</f>
        <v>5.8072647781484</v>
      </c>
      <c r="BD100" s="26" t="n">
        <f aca="false">($B$100+BC100-'1 Der Fonds'!$B$6)/BA100</f>
        <v>10.1242120985867</v>
      </c>
      <c r="BE100" s="26" t="n">
        <f aca="false">BC100+'1 Der Fonds'!$B$26-'2 Der Rueckgabebestand'!$C$10*BD100</f>
        <v>-5.36663215987295</v>
      </c>
      <c r="BF100" s="26" t="n">
        <f aca="false">BA100+'1 Der Fonds'!$B$26/BD100-'2 Der Rueckgabebestand'!$C$10</f>
        <v>78.5871888194832</v>
      </c>
      <c r="BG100" s="26" t="n">
        <f aca="false">BE100/($B$100+BE100-'1 Der Fonds'!$B$6)</f>
        <v>-0.00674510695100876</v>
      </c>
      <c r="BH100" s="26" t="n">
        <f aca="false">BE100+$B$100*'1 Der Fonds'!$B$19/12+BE100*'1 Der Fonds'!$B$20/12-'1 Der Fonds'!$B$6*'1 Der Fonds'!$B$21/12-($B$100+BE100-'1 Der Fonds'!$B$6)*'1 Der Fonds'!$B$22/12-$B$100*'1 Der Fonds'!$B$23/12</f>
        <v>-3.66965018235949</v>
      </c>
      <c r="BI100" s="26" t="n">
        <f aca="false">($B$100+BH100-'1 Der Fonds'!$B$6)/BF100</f>
        <v>10.1458057196718</v>
      </c>
      <c r="BJ100" s="26" t="n">
        <f aca="false">BH100+'1 Der Fonds'!$B$26-'2 Der Rueckgabebestand'!$C$11*BI100</f>
        <v>-6.75713361416258</v>
      </c>
      <c r="BK100" s="26" t="n">
        <f aca="false">BF100+'1 Der Fonds'!$B$26/BI100-'2 Der Rueckgabebestand'!$C$11</f>
        <v>78.282877509262</v>
      </c>
      <c r="BL100" s="26" t="n">
        <f aca="false">BJ100/($B$100+BJ100-'1 Der Fonds'!$B$6)</f>
        <v>-0.00850764155416413</v>
      </c>
      <c r="BM100" s="26" t="n">
        <f aca="false">BJ100+$B$100*'1 Der Fonds'!$B$19/12+BJ100*'1 Der Fonds'!$B$20/12-'1 Der Fonds'!$B$6*'1 Der Fonds'!$B$21/12-($B$100+BJ100-'1 Der Fonds'!$B$6)*'1 Der Fonds'!$B$22/12-$B$100*'1 Der Fonds'!$B$23/12</f>
        <v>-5.06148420054282</v>
      </c>
      <c r="BN100" s="26" t="n">
        <f aca="false">($B$100+BM100-'1 Der Fonds'!$B$6)/BK100</f>
        <v>10.1674662598508</v>
      </c>
      <c r="BO100" s="26" t="n">
        <f aca="false">BM100+'1 Der Fonds'!$B$26-'2 Der Rueckgabebestand'!$C$12*BN100</f>
        <v>-7.14521733046824</v>
      </c>
      <c r="BP100" s="26" t="n">
        <f aca="false">BK100+'1 Der Fonds'!$B$26/BN100-'2 Der Rueckgabebestand'!$C$12</f>
        <v>78.0779362705432</v>
      </c>
      <c r="BQ100" s="26" t="n">
        <f aca="false">BO100/($B$100+BO100-'1 Der Fonds'!$B$6)</f>
        <v>-0.0090006604311694</v>
      </c>
      <c r="BR100" s="26" t="n">
        <f aca="false">BO100+$B$100*'1 Der Fonds'!$B$19/12+BO100*'1 Der Fonds'!$B$20/12-'1 Der Fonds'!$B$6*'1 Der Fonds'!$B$21/12-($B$100+BO100-'1 Der Fonds'!$B$6)*'1 Der Fonds'!$B$22/12-$B$100*'1 Der Fonds'!$B$23/12</f>
        <v>-5.44993983040994</v>
      </c>
      <c r="BS100" s="26" t="n">
        <f aca="false">($B$100+BR100-'1 Der Fonds'!$B$6)/BP100</f>
        <v>10.1891788918828</v>
      </c>
      <c r="BT100" s="26" t="n">
        <f aca="false">BR100+'1 Der Fonds'!$B$26-'2 Der Rueckgabebestand'!$C$13*BS100</f>
        <v>-7.0350703317572</v>
      </c>
      <c r="BU100" s="26" t="n">
        <f aca="false">BP100+'1 Der Fonds'!$B$26/BS100-'2 Der Rueckgabebestand'!$C$13</f>
        <v>77.9223662763202</v>
      </c>
      <c r="BV100" s="26" t="n">
        <f aca="false">BT100/($B$100+BT100-'1 Der Fonds'!$B$6)</f>
        <v>-0.00886068145944028</v>
      </c>
      <c r="BW100" s="26" t="n">
        <f aca="false">BT100+$B$100*'1 Der Fonds'!$B$19/12+BT100*'1 Der Fonds'!$B$20/12-'1 Der Fonds'!$B$6*'1 Der Fonds'!$B$21/12-($B$100+BT100-'1 Der Fonds'!$B$6)*'1 Der Fonds'!$B$22/12-$B$100*'1 Der Fonds'!$B$23/12</f>
        <v>-5.33968727415847</v>
      </c>
      <c r="BX100" s="26" t="n">
        <f aca="false">($B$100+BW100-'1 Der Fonds'!$B$6)/BU100</f>
        <v>10.2109362272746</v>
      </c>
      <c r="BY100" s="26" t="n">
        <f aca="false">BW100+'1 Der Fonds'!$B$26-'2 Der Rueckgabebestand'!$C$14*BX100</f>
        <v>-6.42406176506833</v>
      </c>
      <c r="BZ100" s="26" t="n">
        <f aca="false">BU100+'1 Der Fonds'!$B$26/BX100-'2 Der Rueckgabebestand'!$C$14</f>
        <v>77.8161689143179</v>
      </c>
      <c r="CA100" s="26" t="n">
        <f aca="false">BY100/($B$100+BY100-'1 Der Fonds'!$B$6)</f>
        <v>-0.0080848934078456</v>
      </c>
      <c r="CB100" s="26" t="n">
        <f aca="false">BY100+$B$100*'1 Der Fonds'!$B$19/12+BY100*'1 Der Fonds'!$B$20/12-'1 Der Fonds'!$B$6*'1 Der Fonds'!$B$21/12-($B$100+BY100-'1 Der Fonds'!$B$6)*'1 Der Fonds'!$B$22/12-$B$100*'1 Der Fonds'!$B$23/12</f>
        <v>-4.72809315759319</v>
      </c>
      <c r="CC100" s="26" t="n">
        <f aca="false">($B$100+CB100-'1 Der Fonds'!$B$6)/BZ100</f>
        <v>10.2327307801438</v>
      </c>
      <c r="CD100" s="26" t="n">
        <f aca="false">CB100+'1 Der Fonds'!$B$26-'2 Der Rueckgabebestand'!$C$15*CC100</f>
        <v>-5.82118546965069</v>
      </c>
      <c r="CE100" s="26" t="n">
        <f aca="false">BZ100+'1 Der Fonds'!$B$26/CC100-'2 Der Rueckgabebestand'!$C$15</f>
        <v>77.7093457861087</v>
      </c>
      <c r="CF100" s="26" t="n">
        <f aca="false">CD100/($B$100+CD100-'1 Der Fonds'!$B$6)</f>
        <v>-0.00732059929575566</v>
      </c>
      <c r="CG100" s="26" t="n">
        <f aca="false">CD100+$B$100*'1 Der Fonds'!$B$19/12+CD100*'1 Der Fonds'!$B$20/12-'1 Der Fonds'!$B$6*'1 Der Fonds'!$B$21/12-($B$100+CD100-'1 Der Fonds'!$B$6)*'1 Der Fonds'!$B$22/12-$B$100*'1 Der Fonds'!$B$23/12</f>
        <v>-4.12463910572577</v>
      </c>
      <c r="CH100" s="26" t="n">
        <f aca="false">($B$100+CG100-'1 Der Fonds'!$B$6)/CE100</f>
        <v>10.2545627277269</v>
      </c>
      <c r="CI100" s="26" t="n">
        <f aca="false">CG100+'1 Der Fonds'!$B$26-'2 Der Rueckgabebestand'!$C$16*CH100</f>
        <v>-6.25192046958924</v>
      </c>
      <c r="CJ100" s="26" t="n">
        <f aca="false">CE100+'1 Der Fonds'!$B$26/CH100-'2 Der Rueckgabebestand'!$C$16</f>
        <v>77.5018984848102</v>
      </c>
      <c r="CK100" s="26" t="n">
        <f aca="false">CI100/($B$100+CI100-'1 Der Fonds'!$B$6)</f>
        <v>-0.00786654366410459</v>
      </c>
      <c r="CL100" s="26" t="n">
        <f aca="false">$A$100+$B$100*'1 Der Fonds'!$B$19/12+$A$100*'1 Der Fonds'!$B$20/12-'1 Der Fonds'!$B$6*'1 Der Fonds'!$B$21/12-($B$100+$A$100-'1 Der Fonds'!$B$6)*'1 Der Fonds'!$B$22/12-$B$100*'1 Der Fonds'!$B$23/12</f>
        <v>70.76825</v>
      </c>
      <c r="CM100" s="26" t="n">
        <f aca="false">($B$100+CL100-'1 Der Fonds'!$B$6)/'1 Der Fonds'!$B$8</f>
        <v>10.0203247126437</v>
      </c>
      <c r="CN100" s="26" t="n">
        <f aca="false">CL100+0-'2 Der Rueckgabebestand'!$C$5*CM100</f>
        <v>66.7601201149425</v>
      </c>
      <c r="CO100" s="26" t="n">
        <f aca="false">'1 Der Fonds'!$B$8+0/CM100-'2 Der Rueckgabebestand'!$C$5</f>
        <v>86.6</v>
      </c>
      <c r="CP100" s="26" t="n">
        <f aca="false">CN100/($B$100+CN100-'1 Der Fonds'!$B$6)</f>
        <v>0.0769338421614715</v>
      </c>
      <c r="CQ100" s="26" t="n">
        <f aca="false">CN100+$B$100*'1 Der Fonds'!$B$19/12+CN100*'1 Der Fonds'!$B$20/12-'1 Der Fonds'!$B$6*'1 Der Fonds'!$B$21/12-($B$100+CN100-'1 Der Fonds'!$B$6)*'1 Der Fonds'!$B$22/12-$B$100*'1 Der Fonds'!$B$23/12</f>
        <v>68.526223563386</v>
      </c>
      <c r="CR100" s="26" t="n">
        <f aca="false">($B$100+CQ100-'1 Der Fonds'!$B$6)/CO100</f>
        <v>10.0407185168982</v>
      </c>
      <c r="CS100" s="26" t="n">
        <f aca="false">CQ100+0-'2 Der Rueckgabebestand'!$C$6*CR100</f>
        <v>63.5058643049369</v>
      </c>
      <c r="CT100" s="26" t="n">
        <f aca="false">CO100+0/CR100-'2 Der Rueckgabebestand'!$C$6</f>
        <v>86.1</v>
      </c>
      <c r="CU100" s="26" t="n">
        <f aca="false">CS100/($B$100+CS100-'1 Der Fonds'!$B$6)</f>
        <v>0.0734591480833917</v>
      </c>
      <c r="CV100" s="26" t="n">
        <f aca="false">CS100+$B$100*'1 Der Fonds'!$B$19/12+CS100*'1 Der Fonds'!$B$20/12-'1 Der Fonds'!$B$6*'1 Der Fonds'!$B$21/12-($B$100+CS100-'1 Der Fonds'!$B$6)*'1 Der Fonds'!$B$22/12-$B$100*'1 Der Fonds'!$B$23/12</f>
        <v>65.2688490915625</v>
      </c>
      <c r="CW100" s="26" t="n">
        <f aca="false">($B$100+CV100-'1 Der Fonds'!$B$6)/CT100</f>
        <v>10.0611945306802</v>
      </c>
      <c r="CX100" s="26" t="n">
        <f aca="false">CV100+0-'2 Der Rueckgabebestand'!$C$7*CW100</f>
        <v>43.1342211240661</v>
      </c>
      <c r="CY100" s="26" t="n">
        <f aca="false">CT100+0/CW100-'2 Der Rueckgabebestand'!$C$7</f>
        <v>83.9</v>
      </c>
      <c r="CZ100" s="26" t="n">
        <f aca="false">CX100/($B$100+CX100-'1 Der Fonds'!$B$6)</f>
        <v>0.0510987708407648</v>
      </c>
      <c r="DA100" s="26" t="n">
        <f aca="false">CX100+$B$100*'1 Der Fonds'!$B$19/12+CX100*'1 Der Fonds'!$B$20/12-'1 Der Fonds'!$B$6*'1 Der Fonds'!$B$21/12-($B$100+CX100-'1 Der Fonds'!$B$6)*'1 Der Fonds'!$B$22/12-$B$100*'1 Der Fonds'!$B$23/12</f>
        <v>44.8776830859767</v>
      </c>
      <c r="DB100" s="26" t="n">
        <f aca="false">($B$100+DA100-'1 Der Fonds'!$B$6)/CY100</f>
        <v>10.0819747686052</v>
      </c>
      <c r="DC100" s="26" t="n">
        <f aca="false">DA100+0-'2 Der Rueckgabebestand'!$C$8*DB100</f>
        <v>13.6235613033006</v>
      </c>
      <c r="DD100" s="26" t="n">
        <f aca="false">CY100+0/DB100-'2 Der Rueckgabebestand'!$C$8</f>
        <v>80.8</v>
      </c>
      <c r="DE100" s="26" t="n">
        <f aca="false">DC100/($B$100+DC100-'1 Der Fonds'!$B$6)</f>
        <v>0.0167237506382758</v>
      </c>
      <c r="DF100" s="26" t="n">
        <f aca="false">DC100+$B$100*'1 Der Fonds'!$B$19/12+DC100*'1 Der Fonds'!$B$20/12-'1 Der Fonds'!$B$6*'1 Der Fonds'!$B$21/12-($B$100+DC100-'1 Der Fonds'!$B$6)*'1 Der Fonds'!$B$22/12-$B$100*'1 Der Fonds'!$B$23/12</f>
        <v>15.3387422162162</v>
      </c>
      <c r="DG100" s="26" t="n">
        <f aca="false">($B$100+DF100-'1 Der Fonds'!$B$6)/DD100</f>
        <v>10.1032022551512</v>
      </c>
      <c r="DH100" s="26" t="n">
        <f aca="false">DF100+0-'2 Der Rueckgabebestand'!$C$9*DG100</f>
        <v>-10.9295836471769</v>
      </c>
      <c r="DI100" s="26" t="n">
        <f aca="false">DD100+0/DG100-'2 Der Rueckgabebestand'!$C$9</f>
        <v>78.2</v>
      </c>
      <c r="DJ100" s="26" t="n">
        <f aca="false">DH100/($B$100+DH100-'1 Der Fonds'!$B$6)</f>
        <v>-0.0138336829489589</v>
      </c>
      <c r="DK100" s="26" t="n">
        <f aca="false">DH100+$B$100*'1 Der Fonds'!$B$19/12+DH100*'1 Der Fonds'!$B$20/12-'1 Der Fonds'!$B$6*'1 Der Fonds'!$B$21/12-($B$100+DH100-'1 Der Fonds'!$B$6)*'1 Der Fonds'!$B$22/12-$B$100*'1 Der Fonds'!$B$23/12</f>
        <v>-9.23793283150542</v>
      </c>
      <c r="DL100" s="26" t="n">
        <f aca="false">($B$100+DK100-'1 Der Fonds'!$B$6)/DI100</f>
        <v>10.1248346185229</v>
      </c>
      <c r="DM100" s="26" t="n">
        <f aca="false">DK100+0-'2 Der Rueckgabebestand'!$C$10*DL100</f>
        <v>-23.4127012974375</v>
      </c>
      <c r="DN100" s="26" t="n">
        <f aca="false">DI100+0/DL100-'2 Der Rueckgabebestand'!$C$10</f>
        <v>76.8</v>
      </c>
      <c r="DO100" s="26" t="n">
        <f aca="false">DM100/($B$100+DM100-'1 Der Fonds'!$B$6)</f>
        <v>-0.0301094183720627</v>
      </c>
      <c r="DP100" s="26" t="n">
        <f aca="false">DM100+$B$100*'1 Der Fonds'!$B$19/12+DM100*'1 Der Fonds'!$B$20/12-'1 Der Fonds'!$B$6*'1 Der Fonds'!$B$21/12-($B$100+DM100-'1 Der Fonds'!$B$6)*'1 Der Fonds'!$B$22/12-$B$100*'1 Der Fonds'!$B$23/12</f>
        <v>-21.7330134695143</v>
      </c>
      <c r="DQ100" s="26" t="n">
        <f aca="false">($B$100+DP100-'1 Der Fonds'!$B$6)/DN100</f>
        <v>10.1467055537824</v>
      </c>
      <c r="DR100" s="26" t="n">
        <f aca="false">DP100+0-'2 Der Rueckgabebestand'!$C$11*DQ100</f>
        <v>-27.8210368017837</v>
      </c>
      <c r="DS100" s="26" t="n">
        <f aca="false">DN100+0/DQ100-'2 Der Rueckgabebestand'!$C$11</f>
        <v>76.2</v>
      </c>
      <c r="DT100" s="26" t="n">
        <f aca="false">DR100/($B$100+DR100-'1 Der Fonds'!$B$6)</f>
        <v>-0.0359826613578612</v>
      </c>
      <c r="DU100" s="26" t="n">
        <f aca="false">DR100+$B$100*'1 Der Fonds'!$B$19/12+DR100*'1 Der Fonds'!$B$20/12-'1 Der Fonds'!$B$6*'1 Der Fonds'!$B$21/12-($B$100+DR100-'1 Der Fonds'!$B$6)*'1 Der Fonds'!$B$22/12-$B$100*'1 Der Fonds'!$B$23/12</f>
        <v>-26.1455736287187</v>
      </c>
      <c r="DV100" s="26" t="n">
        <f aca="false">($B$100+DU100-'1 Der Fonds'!$B$6)/DS100</f>
        <v>10.1686932594656</v>
      </c>
      <c r="DW100" s="26" t="n">
        <f aca="false">DU100+0-'2 Der Rueckgabebestand'!$C$12*DV100</f>
        <v>-31.2299202584515</v>
      </c>
      <c r="DX100" s="26" t="n">
        <f aca="false">DS100+0/DV100-'2 Der Rueckgabebestand'!$C$12</f>
        <v>75.7</v>
      </c>
      <c r="DY100" s="26" t="n">
        <f aca="false">DW100/($B$100+DW100-'1 Der Fonds'!$B$6)</f>
        <v>-0.0405704522432686</v>
      </c>
      <c r="DZ100" s="26" t="n">
        <f aca="false">DW100+$B$100*'1 Der Fonds'!$B$19/12+DW100*'1 Der Fonds'!$B$20/12-'1 Der Fonds'!$B$6*'1 Der Fonds'!$B$21/12-($B$100+DW100-'1 Der Fonds'!$B$6)*'1 Der Fonds'!$B$22/12-$B$100*'1 Der Fonds'!$B$23/12</f>
        <v>-29.5577239320326</v>
      </c>
      <c r="EA100" s="26" t="n">
        <f aca="false">($B$100+DZ100-'1 Der Fonds'!$B$6)/DX100</f>
        <v>10.190783039207</v>
      </c>
      <c r="EB100" s="26" t="n">
        <f aca="false">DZ100+0-'2 Der Rueckgabebestand'!$C$13*EA100</f>
        <v>-34.1435762996757</v>
      </c>
      <c r="EC100" s="26" t="n">
        <f aca="false">DX100+0/EA100-'2 Der Rueckgabebestand'!$C$13</f>
        <v>75.25</v>
      </c>
      <c r="ED100" s="26" t="n">
        <f aca="false">EB100/($B$100+EB100-'1 Der Fonds'!$B$6)</f>
        <v>-0.044524079403185</v>
      </c>
      <c r="EE100" s="26" t="n">
        <f aca="false">EB100+$B$100*'1 Der Fonds'!$B$19/12+EB100*'1 Der Fonds'!$B$20/12-'1 Der Fonds'!$B$6*'1 Der Fonds'!$B$21/12-($B$100+EB100-'1 Der Fonds'!$B$6)*'1 Der Fonds'!$B$22/12-$B$100*'1 Der Fonds'!$B$23/12</f>
        <v>-32.4741722269629</v>
      </c>
      <c r="EF100" s="26" t="n">
        <f aca="false">($B$100+EE100-'1 Der Fonds'!$B$6)/EC100</f>
        <v>10.2129678109374</v>
      </c>
      <c r="EG100" s="26" t="n">
        <f aca="false">EE100+0-'2 Der Rueckgabebestand'!$C$14*EF100</f>
        <v>-36.5593593513378</v>
      </c>
      <c r="EH100" s="26" t="n">
        <f aca="false">EC100+0/EF100-'2 Der Rueckgabebestand'!$C$14</f>
        <v>74.85</v>
      </c>
      <c r="EI100" s="26" t="n">
        <f aca="false">EG100/($B$100+EG100-'1 Der Fonds'!$B$6)</f>
        <v>-0.0478249813096221</v>
      </c>
      <c r="EJ100" s="26" t="n">
        <f aca="false">EG100+$B$100*'1 Der Fonds'!$B$19/12+EG100*'1 Der Fonds'!$B$20/12-'1 Der Fonds'!$B$6*'1 Der Fonds'!$B$21/12-($B$100+EG100-'1 Der Fonds'!$B$6)*'1 Der Fonds'!$B$22/12-$B$100*'1 Der Fonds'!$B$23/12</f>
        <v>-34.8922704040495</v>
      </c>
      <c r="EK100" s="26" t="n">
        <f aca="false">($B$100+EJ100-'1 Der Fonds'!$B$6)/EH100</f>
        <v>10.2352402083627</v>
      </c>
      <c r="EL100" s="26" t="n">
        <f aca="false">EJ100+0-'2 Der Rueckgabebestand'!$C$15*EK100</f>
        <v>-38.9863664873946</v>
      </c>
      <c r="EM100" s="26" t="n">
        <f aca="false">EH100+0/EK100-'2 Der Rueckgabebestand'!$C$15</f>
        <v>74.45</v>
      </c>
      <c r="EN100" s="26" t="n">
        <f aca="false">EL100/($B$100+EL100-'1 Der Fonds'!$B$6)</f>
        <v>-0.0511622952304431</v>
      </c>
      <c r="EO100" s="26" t="n">
        <f aca="false">EL100+$B$100*'1 Der Fonds'!$B$19/12+EL100*'1 Der Fonds'!$B$20/12-'1 Der Fonds'!$B$6*'1 Der Fonds'!$B$21/12-($B$100+EL100-'1 Der Fonds'!$B$6)*'1 Der Fonds'!$B$22/12-$B$100*'1 Der Fonds'!$B$23/12</f>
        <v>-37.321603421945</v>
      </c>
      <c r="EP100" s="26" t="n">
        <f aca="false">($B$100+EO100-'1 Der Fonds'!$B$6)/EM100</f>
        <v>10.2576010285837</v>
      </c>
      <c r="EQ100" s="26" t="n">
        <f aca="false">EO100+0-'2 Der Rueckgabebestand'!$C$16*EP100</f>
        <v>-42.4504039362369</v>
      </c>
      <c r="ER100" s="26" t="n">
        <f aca="false">EM100+0/EP100-'2 Der Rueckgabebestand'!$C$16</f>
        <v>73.95</v>
      </c>
      <c r="ES100" s="26" t="n">
        <f aca="false">EQ100/($B$100+EQ100-'1 Der Fonds'!$B$6)</f>
        <v>-0.0559625951375083</v>
      </c>
      <c r="ET100" s="14" t="n">
        <f aca="false">IF(C100=1,$A$100,1000000)</f>
        <v>69</v>
      </c>
      <c r="EU100" s="14" t="n">
        <f aca="false">IF(D100=1,$A$100,1000000)</f>
        <v>69</v>
      </c>
      <c r="EV100" s="14" t="n">
        <f aca="false">IF(E100=1,$A$100,1000000)</f>
        <v>69</v>
      </c>
      <c r="EW100" s="26" t="n">
        <f aca="false">IF(F100=1,$A$100,1000000)</f>
        <v>1000000</v>
      </c>
      <c r="EX100" s="26" t="n">
        <f aca="false">IF(G100=1,$A$100,1000000)</f>
        <v>1000000</v>
      </c>
      <c r="EY100" s="26" t="n">
        <f aca="false">IF(H100=1,$A$100,1000000)</f>
        <v>1000000</v>
      </c>
      <c r="EZ100" s="26" t="n">
        <f aca="false">IF(I100=1,$A$100,1000000)</f>
        <v>1000000</v>
      </c>
      <c r="FA100" s="26" t="n">
        <f aca="false">IF(J100=1,$A$100,1000000)</f>
        <v>1000000</v>
      </c>
      <c r="FB100" s="26" t="n">
        <f aca="false">IF(K100=1,$A$100,1000000)</f>
        <v>1000000</v>
      </c>
      <c r="FC100" s="26" t="n">
        <f aca="false">IF(L100=1,$A$100,1000000)</f>
        <v>1000000</v>
      </c>
      <c r="FD100" s="26" t="n">
        <f aca="false">IF(M100=1,$A$100,1000000)</f>
        <v>1000000</v>
      </c>
      <c r="FE100" s="26" t="n">
        <f aca="false">IF(N100=1,$A$100,1000000)</f>
        <v>1000000</v>
      </c>
      <c r="FF100" s="14" t="n">
        <f aca="false">IF(O100=1,$A$100,1000000)</f>
        <v>69</v>
      </c>
      <c r="FG100" s="14" t="n">
        <f aca="false">IF(P100=1,$A$100,1000000)</f>
        <v>69</v>
      </c>
      <c r="FH100" s="14" t="n">
        <f aca="false">IF(Q100=1,$A$100,1000000)</f>
        <v>69</v>
      </c>
      <c r="FI100" s="26" t="n">
        <f aca="false">IF(R100=1,$A$100,1000000)</f>
        <v>1000000</v>
      </c>
      <c r="FJ100" s="26" t="n">
        <f aca="false">IF(S100=1,$A$100,1000000)</f>
        <v>1000000</v>
      </c>
      <c r="FK100" s="26" t="n">
        <f aca="false">IF(T100=1,$A$100,1000000)</f>
        <v>1000000</v>
      </c>
      <c r="FL100" s="26" t="n">
        <f aca="false">IF(U100=1,$A$100,1000000)</f>
        <v>1000000</v>
      </c>
      <c r="FM100" s="26" t="n">
        <f aca="false">IF(V100=1,$A$100,1000000)</f>
        <v>1000000</v>
      </c>
      <c r="FN100" s="26" t="n">
        <f aca="false">IF(W100=1,$A$100,1000000)</f>
        <v>1000000</v>
      </c>
      <c r="FO100" s="26" t="n">
        <f aca="false">IF(X100=1,$A$100,1000000)</f>
        <v>1000000</v>
      </c>
      <c r="FP100" s="26" t="n">
        <f aca="false">IF(Y100=1,$A$100,1000000)</f>
        <v>1000000</v>
      </c>
      <c r="FQ100" s="26" t="n">
        <f aca="false">IF(Z100=1,$A$100,1000000)</f>
        <v>1000000</v>
      </c>
    </row>
    <row r="101" customFormat="false" ht="15" hidden="false" customHeight="false" outlineLevel="0" collapsed="false">
      <c r="A101" s="14" t="n">
        <f aca="false">A100+$B$38</f>
        <v>69.5</v>
      </c>
      <c r="B101" s="14" t="n">
        <f aca="false">'1 Der Fonds'!$B$36-A101</f>
        <v>1050.5</v>
      </c>
      <c r="C101" s="26" t="n">
        <f aca="false">IF(AH101&gt;='1 Der Fonds'!$B$12,1,0)</f>
        <v>1</v>
      </c>
      <c r="D101" s="26" t="n">
        <f aca="false">IF(AND(C101=1,AM101&gt;='1 Der Fonds'!$B$12),1,0)</f>
        <v>1</v>
      </c>
      <c r="E101" s="26" t="n">
        <f aca="false">IF(AND(D101=1,AR101&gt;='1 Der Fonds'!$B$12),1,0)</f>
        <v>1</v>
      </c>
      <c r="F101" s="26" t="n">
        <f aca="false">IF(AND(E101=1,AW101&gt;='1 Der Fonds'!$B$12),1,0)</f>
        <v>0</v>
      </c>
      <c r="G101" s="26" t="n">
        <f aca="false">IF(AND(F101=1,BB101&gt;='1 Der Fonds'!$B$12),1,0)</f>
        <v>0</v>
      </c>
      <c r="H101" s="26" t="n">
        <f aca="false">IF(AND(G101=1,BG101&gt;='1 Der Fonds'!$B$12),1,0)</f>
        <v>0</v>
      </c>
      <c r="I101" s="26" t="n">
        <f aca="false">IF(AND(H101=1,BL101&gt;='1 Der Fonds'!$B$12),1,0)</f>
        <v>0</v>
      </c>
      <c r="J101" s="26" t="n">
        <f aca="false">IF(AND(I101=1,BQ101&gt;='1 Der Fonds'!$B$12),1,0)</f>
        <v>0</v>
      </c>
      <c r="K101" s="26" t="n">
        <f aca="false">IF(AND(J101=1,BV101&gt;='1 Der Fonds'!$B$12),1,0)</f>
        <v>0</v>
      </c>
      <c r="L101" s="26" t="n">
        <f aca="false">IF(AND(K101=1,CA101&gt;='1 Der Fonds'!$B$12),1,0)</f>
        <v>0</v>
      </c>
      <c r="M101" s="26" t="n">
        <f aca="false">IF(AND(L101=1,CF101&gt;='1 Der Fonds'!$B$12),1,0)</f>
        <v>0</v>
      </c>
      <c r="N101" s="26" t="n">
        <f aca="false">IF(AND(M101=1,CK101&gt;='1 Der Fonds'!$B$12),1,0)</f>
        <v>0</v>
      </c>
      <c r="O101" s="26" t="n">
        <f aca="false">IF(CP101&gt;='1 Der Fonds'!$B$12,1,0)</f>
        <v>1</v>
      </c>
      <c r="P101" s="26" t="n">
        <f aca="false">IF(AND(O101=1,CU101&gt;='1 Der Fonds'!$B$12),1,0)</f>
        <v>1</v>
      </c>
      <c r="Q101" s="26" t="n">
        <f aca="false">IF(AND(P101=1,CZ101&gt;='1 Der Fonds'!$B$12),1,0)</f>
        <v>1</v>
      </c>
      <c r="R101" s="26" t="n">
        <f aca="false">IF(AND(Q101=1,DE101&gt;='1 Der Fonds'!$B$12),1,0)</f>
        <v>0</v>
      </c>
      <c r="S101" s="26" t="n">
        <f aca="false">IF(AND(R101=1,DJ101&gt;='1 Der Fonds'!$B$12),1,0)</f>
        <v>0</v>
      </c>
      <c r="T101" s="26" t="n">
        <f aca="false">IF(AND(S101=1,DO101&gt;='1 Der Fonds'!$B$12),1,0)</f>
        <v>0</v>
      </c>
      <c r="U101" s="26" t="n">
        <f aca="false">IF(AND(T101=1,DT101&gt;='1 Der Fonds'!$B$12),1,0)</f>
        <v>0</v>
      </c>
      <c r="V101" s="26" t="n">
        <f aca="false">IF(AND(U101=1,DY101&gt;='1 Der Fonds'!$B$12),1,0)</f>
        <v>0</v>
      </c>
      <c r="W101" s="26" t="n">
        <f aca="false">IF(AND(V101=1,ED101&gt;='1 Der Fonds'!$B$12),1,0)</f>
        <v>0</v>
      </c>
      <c r="X101" s="26" t="n">
        <f aca="false">IF(AND(W101=1,EI101&gt;='1 Der Fonds'!$B$12),1,0)</f>
        <v>0</v>
      </c>
      <c r="Y101" s="26" t="n">
        <f aca="false">IF(AND(X101=1,EN101&gt;='1 Der Fonds'!$B$12),1,0)</f>
        <v>0</v>
      </c>
      <c r="Z101" s="26" t="n">
        <f aca="false">IF(AND(Y101=1,ES101&gt;='1 Der Fonds'!$B$12),1,0)</f>
        <v>0</v>
      </c>
      <c r="AD101" s="26" t="n">
        <f aca="false">$A$101+$B$101*'1 Der Fonds'!$B$19/12+$A$101*'1 Der Fonds'!$B$20/12-'1 Der Fonds'!$B$6*'1 Der Fonds'!$B$21/12-($B$101+$A$101-'1 Der Fonds'!$B$6)*'1 Der Fonds'!$B$22/12-$B$101*'1 Der Fonds'!$B$23/12</f>
        <v>71.2676666666667</v>
      </c>
      <c r="AE101" s="26" t="n">
        <f aca="false">($B$101+AD101-'1 Der Fonds'!$B$6)/'1 Der Fonds'!$B$8</f>
        <v>10.0203180076628</v>
      </c>
      <c r="AF101" s="26" t="n">
        <f aca="false">AD101+'1 Der Fonds'!$B$26-'2 Der Rueckgabebestand'!$C$5*AE101</f>
        <v>70.2595394636015</v>
      </c>
      <c r="AG101" s="26" t="n">
        <f aca="false">'1 Der Fonds'!$B$8+'1 Der Fonds'!$B$26/AE101-'2 Der Rueckgabebestand'!$C$5</f>
        <v>86.8993916957232</v>
      </c>
      <c r="AH101" s="26" t="n">
        <f aca="false">AF101/($B$101+AF101-'1 Der Fonds'!$B$6)</f>
        <v>0.0806876482879329</v>
      </c>
      <c r="AI101" s="26" t="n">
        <f aca="false">AF101+$B$101*'1 Der Fonds'!$B$19/12+AF101*'1 Der Fonds'!$B$20/12-'1 Der Fonds'!$B$6*'1 Der Fonds'!$B$21/12-($B$101+AF101-'1 Der Fonds'!$B$6)*'1 Der Fonds'!$B$22/12-$B$101*'1 Der Fonds'!$B$23/12</f>
        <v>72.0279340222542</v>
      </c>
      <c r="AJ101" s="26" t="n">
        <f aca="false">($B$101+AI101-'1 Der Fonds'!$B$6)/AG101</f>
        <v>10.0406679148848</v>
      </c>
      <c r="AK101" s="26" t="n">
        <f aca="false">AI101+'1 Der Fonds'!$B$26-'2 Der Rueckgabebestand'!$C$6*AJ101</f>
        <v>70.0076000648118</v>
      </c>
      <c r="AL101" s="26" t="n">
        <f aca="false">AG101+'1 Der Fonds'!$B$26/AJ101-'2 Der Rueckgabebestand'!$C$6</f>
        <v>86.6981765998184</v>
      </c>
      <c r="AM101" s="26" t="n">
        <f aca="false">AK101/($B$101+AK101-'1 Der Fonds'!$B$6)</f>
        <v>0.0804215839811157</v>
      </c>
      <c r="AN101" s="26" t="n">
        <f aca="false">AK101+$B$101*'1 Der Fonds'!$B$19/12+AK101*'1 Der Fonds'!$B$20/12-'1 Der Fonds'!$B$6*'1 Der Fonds'!$B$21/12-($B$101+AK101-'1 Der Fonds'!$B$6)*'1 Der Fonds'!$B$22/12-$B$101*'1 Der Fonds'!$B$23/12</f>
        <v>71.7757531815405</v>
      </c>
      <c r="AO101" s="26" t="n">
        <f aca="false">($B$101+AN101-'1 Der Fonds'!$B$6)/AL101</f>
        <v>10.0610622667163</v>
      </c>
      <c r="AP101" s="26" t="n">
        <f aca="false">AN101+'1 Der Fonds'!$B$26-'2 Der Rueckgabebestand'!$C$7*AO101</f>
        <v>52.6414161947646</v>
      </c>
      <c r="AQ101" s="26" t="n">
        <f aca="false">AL101+'1 Der Fonds'!$B$26/AO101-'2 Der Rueckgabebestand'!$C$7</f>
        <v>84.7963558497296</v>
      </c>
      <c r="AR101" s="26" t="n">
        <f aca="false">AP101/($B$101+AP101-'1 Der Fonds'!$B$6)</f>
        <v>0.0617030367949539</v>
      </c>
      <c r="AS101" s="26" t="n">
        <f aca="false">AP101+$B$101*'1 Der Fonds'!$B$19/12+AP101*'1 Der Fonds'!$B$20/12-'1 Der Fonds'!$B$6*'1 Der Fonds'!$B$21/12-($B$101+AP101-'1 Der Fonds'!$B$6)*'1 Der Fonds'!$B$22/12-$B$101*'1 Der Fonds'!$B$23/12</f>
        <v>54.3929267186179</v>
      </c>
      <c r="AT101" s="26" t="n">
        <f aca="false">($B$101+AS101-'1 Der Fonds'!$B$6)/AQ101</f>
        <v>10.0817177595887</v>
      </c>
      <c r="AU101" s="26" t="n">
        <f aca="false">AS101+'1 Der Fonds'!$B$26-'2 Der Rueckgabebestand'!$C$8*AT101</f>
        <v>26.1396016638931</v>
      </c>
      <c r="AV101" s="26" t="n">
        <f aca="false">AQ101+'1 Der Fonds'!$B$26/AT101-'2 Der Rueckgabebestand'!$C$8</f>
        <v>81.9939241879373</v>
      </c>
      <c r="AW101" s="26" t="n">
        <f aca="false">AU101/($B$101+AU101-'1 Der Fonds'!$B$6)</f>
        <v>0.0316215211699008</v>
      </c>
      <c r="AX101" s="26" t="n">
        <f aca="false">AU101+$B$101*'1 Der Fonds'!$B$19/12+AU101*'1 Der Fonds'!$B$20/12-'1 Der Fonds'!$B$6*'1 Der Fonds'!$B$21/12-($B$101+AU101-'1 Der Fonds'!$B$6)*'1 Der Fonds'!$B$22/12-$B$101*'1 Der Fonds'!$B$23/12</f>
        <v>27.8657146154877</v>
      </c>
      <c r="AY101" s="26" t="n">
        <f aca="false">($B$101+AX101-'1 Der Fonds'!$B$6)/AV101</f>
        <v>10.1027694773676</v>
      </c>
      <c r="AZ101" s="26" t="n">
        <f aca="false">AX101+'1 Der Fonds'!$B$26-'2 Der Rueckgabebestand'!$C$9*AY101</f>
        <v>4.59851397433188</v>
      </c>
      <c r="BA101" s="26" t="n">
        <f aca="false">AV101+'1 Der Fonds'!$B$26/AY101-'2 Der Rueckgabebestand'!$C$9</f>
        <v>79.6908724660031</v>
      </c>
      <c r="BB101" s="26" t="n">
        <f aca="false">AZ101/($B$101+AZ101-'1 Der Fonds'!$B$6)</f>
        <v>0.00571174073049959</v>
      </c>
      <c r="BC101" s="26" t="n">
        <f aca="false">AZ101+$B$101*'1 Der Fonds'!$B$19/12+AZ101*'1 Der Fonds'!$B$20/12-'1 Der Fonds'!$B$6*'1 Der Fonds'!$B$21/12-($B$101+AZ101-'1 Der Fonds'!$B$6)*'1 Der Fonds'!$B$22/12-$B$101*'1 Der Fonds'!$B$23/12</f>
        <v>6.30398338355729</v>
      </c>
      <c r="BD101" s="26" t="n">
        <f aca="false">($B$101+BC101-'1 Der Fonds'!$B$6)/BA101</f>
        <v>10.1241705407071</v>
      </c>
      <c r="BE101" s="26" t="n">
        <f aca="false">BC101+'1 Der Fonds'!$B$26-'2 Der Rueckgabebestand'!$C$10*BD101</f>
        <v>-4.86985537343269</v>
      </c>
      <c r="BF101" s="26" t="n">
        <f aca="false">BA101+'1 Der Fonds'!$B$26/BD101-'2 Der Rueckgabebestand'!$C$10</f>
        <v>78.5871930374453</v>
      </c>
      <c r="BG101" s="26" t="n">
        <f aca="false">BE101/($B$101+BE101-'1 Der Fonds'!$B$6)</f>
        <v>-0.0061207527220055</v>
      </c>
      <c r="BH101" s="26" t="n">
        <f aca="false">BE101+$B$101*'1 Der Fonds'!$B$19/12+BE101*'1 Der Fonds'!$B$20/12-'1 Der Fonds'!$B$6*'1 Der Fonds'!$B$21/12-($B$101+BE101-'1 Der Fonds'!$B$6)*'1 Der Fonds'!$B$22/12-$B$101*'1 Der Fonds'!$B$23/12</f>
        <v>-3.17345981816556</v>
      </c>
      <c r="BI101" s="26" t="n">
        <f aca="false">($B$101+BH101-'1 Der Fonds'!$B$6)/BF101</f>
        <v>10.1457566985746</v>
      </c>
      <c r="BJ101" s="26" t="n">
        <f aca="false">BH101+'1 Der Fonds'!$B$26-'2 Der Rueckgabebestand'!$C$11*BI101</f>
        <v>-6.26091383731031</v>
      </c>
      <c r="BK101" s="26" t="n">
        <f aca="false">BF101+'1 Der Fonds'!$B$26/BI101-'2 Der Rueckgabebestand'!$C$11</f>
        <v>78.2828831558986</v>
      </c>
      <c r="BL101" s="26" t="n">
        <f aca="false">BJ101/($B$101+BJ101-'1 Der Fonds'!$B$6)</f>
        <v>-0.00788290824058971</v>
      </c>
      <c r="BM101" s="26" t="n">
        <f aca="false">BJ101+$B$101*'1 Der Fonds'!$B$19/12+BJ101*'1 Der Fonds'!$B$20/12-'1 Der Fonds'!$B$6*'1 Der Fonds'!$B$21/12-($B$101+BJ101-'1 Der Fonds'!$B$6)*'1 Der Fonds'!$B$22/12-$B$101*'1 Der Fonds'!$B$23/12</f>
        <v>-4.56585137973773</v>
      </c>
      <c r="BN101" s="26" t="n">
        <f aca="false">($B$101+BM101-'1 Der Fonds'!$B$6)/BK101</f>
        <v>10.1674097393063</v>
      </c>
      <c r="BO101" s="26" t="n">
        <f aca="false">BM101+'1 Der Fonds'!$B$26-'2 Der Rueckgabebestand'!$C$12*BN101</f>
        <v>-6.6495562493909</v>
      </c>
      <c r="BP101" s="26" t="n">
        <f aca="false">BK101+'1 Der Fonds'!$B$26/BN101-'2 Der Rueckgabebestand'!$C$12</f>
        <v>78.0779435574089</v>
      </c>
      <c r="BQ101" s="26" t="n">
        <f aca="false">BO101/($B$101+BO101-'1 Der Fonds'!$B$6)</f>
        <v>-0.00837633373104201</v>
      </c>
      <c r="BR101" s="26" t="n">
        <f aca="false">BO101+$B$101*'1 Der Fonds'!$B$19/12+BO101*'1 Der Fonds'!$B$20/12-'1 Der Fonds'!$B$6*'1 Der Fonds'!$B$21/12-($B$101+BO101-'1 Der Fonds'!$B$6)*'1 Der Fonds'!$B$22/12-$B$101*'1 Der Fonds'!$B$23/12</f>
        <v>-4.95486624079656</v>
      </c>
      <c r="BS101" s="26" t="n">
        <f aca="false">($B$101+BR101-'1 Der Fonds'!$B$6)/BP101</f>
        <v>10.189114844889</v>
      </c>
      <c r="BT101" s="26" t="n">
        <f aca="false">BR101+'1 Der Fonds'!$B$26-'2 Der Rueckgabebestand'!$C$13*BS101</f>
        <v>-6.53996792099663</v>
      </c>
      <c r="BU101" s="26" t="n">
        <f aca="false">BP101+'1 Der Fonds'!$B$26/BS101-'2 Der Rueckgabebestand'!$C$13</f>
        <v>77.9223754139215</v>
      </c>
      <c r="BV101" s="26" t="n">
        <f aca="false">BT101/($B$101+BT101-'1 Der Fonds'!$B$6)</f>
        <v>-0.00823715005385292</v>
      </c>
      <c r="BW101" s="26" t="n">
        <f aca="false">BT101+$B$101*'1 Der Fonds'!$B$19/12+BT101*'1 Der Fonds'!$B$20/12-'1 Der Fonds'!$B$6*'1 Der Fonds'!$B$21/12-($B$101+BT101-'1 Der Fonds'!$B$6)*'1 Der Fonds'!$B$22/12-$B$101*'1 Der Fonds'!$B$23/12</f>
        <v>-4.84517289025425</v>
      </c>
      <c r="BX101" s="26" t="n">
        <f aca="false">($B$101+BW101-'1 Der Fonds'!$B$6)/BU101</f>
        <v>10.2108646314136</v>
      </c>
      <c r="BY101" s="26" t="n">
        <f aca="false">BW101+'1 Der Fonds'!$B$26-'2 Der Rueckgabebestand'!$C$14*BX101</f>
        <v>-5.9295187428197</v>
      </c>
      <c r="BZ101" s="26" t="n">
        <f aca="false">BU101+'1 Der Fonds'!$B$26/BX101-'2 Der Rueckgabebestand'!$C$14</f>
        <v>77.816180111985</v>
      </c>
      <c r="CA101" s="26" t="n">
        <f aca="false">BY101/($B$101+BY101-'1 Der Fonds'!$B$6)</f>
        <v>-0.00746254597004149</v>
      </c>
      <c r="CB101" s="26" t="n">
        <f aca="false">BY101+$B$101*'1 Der Fonds'!$B$19/12+BY101*'1 Der Fonds'!$B$20/12-'1 Der Fonds'!$B$6*'1 Der Fonds'!$B$21/12-($B$101+BY101-'1 Der Fonds'!$B$6)*'1 Der Fonds'!$B$22/12-$B$101*'1 Der Fonds'!$B$23/12</f>
        <v>-4.23413869828157</v>
      </c>
      <c r="CC101" s="26" t="n">
        <f aca="false">($B$101+CB101-'1 Der Fonds'!$B$6)/BZ101</f>
        <v>10.2326516176432</v>
      </c>
      <c r="CD101" s="26" t="n">
        <f aca="false">CB101+'1 Der Fonds'!$B$26-'2 Der Rueckgabebestand'!$C$15*CC101</f>
        <v>-5.32719934533885</v>
      </c>
      <c r="CE101" s="26" t="n">
        <f aca="false">BZ101+'1 Der Fonds'!$B$26/CC101-'2 Der Rueckgabebestand'!$C$15</f>
        <v>77.7093592518696</v>
      </c>
      <c r="CF101" s="26" t="n">
        <f aca="false">CD101/($B$101+CD101-'1 Der Fonds'!$B$6)</f>
        <v>-0.00669942349757562</v>
      </c>
      <c r="CG101" s="26" t="n">
        <f aca="false">CD101+$B$101*'1 Der Fonds'!$B$19/12+CD101*'1 Der Fonds'!$B$20/12-'1 Der Fonds'!$B$6*'1 Der Fonds'!$B$21/12-($B$101+CD101-'1 Der Fonds'!$B$6)*'1 Der Fonds'!$B$22/12-$B$101*'1 Der Fonds'!$B$23/12</f>
        <v>-3.6312420780448</v>
      </c>
      <c r="CH101" s="26" t="n">
        <f aca="false">($B$101+CG101-'1 Der Fonds'!$B$6)/CE101</f>
        <v>10.2544759806752</v>
      </c>
      <c r="CI101" s="26" t="n">
        <f aca="false">CG101+'1 Der Fonds'!$B$26-'2 Der Rueckgabebestand'!$C$16*CH101</f>
        <v>-5.75848006838239</v>
      </c>
      <c r="CJ101" s="26" t="n">
        <f aca="false">CE101+'1 Der Fonds'!$B$26/CH101-'2 Der Rueckgabebestand'!$C$16</f>
        <v>77.501914425401</v>
      </c>
      <c r="CK101" s="26" t="n">
        <f aca="false">CI101/($B$101+CI101-'1 Der Fonds'!$B$6)</f>
        <v>-0.0072457269740706</v>
      </c>
      <c r="CL101" s="26" t="n">
        <f aca="false">$A$101+$B$101*'1 Der Fonds'!$B$19/12+$A$101*'1 Der Fonds'!$B$20/12-'1 Der Fonds'!$B$6*'1 Der Fonds'!$B$21/12-($B$101+$A$101-'1 Der Fonds'!$B$6)*'1 Der Fonds'!$B$22/12-$B$101*'1 Der Fonds'!$B$23/12</f>
        <v>71.2676666666667</v>
      </c>
      <c r="CM101" s="26" t="n">
        <f aca="false">($B$101+CL101-'1 Der Fonds'!$B$6)/'1 Der Fonds'!$B$8</f>
        <v>10.0203180076628</v>
      </c>
      <c r="CN101" s="26" t="n">
        <f aca="false">CL101+0-'2 Der Rueckgabebestand'!$C$5*CM101</f>
        <v>67.2595394636015</v>
      </c>
      <c r="CO101" s="26" t="n">
        <f aca="false">'1 Der Fonds'!$B$8+0/CM101-'2 Der Rueckgabebestand'!$C$5</f>
        <v>86.6</v>
      </c>
      <c r="CP101" s="26" t="n">
        <f aca="false">CN101/($B$101+CN101-'1 Der Fonds'!$B$6)</f>
        <v>0.077509420991416</v>
      </c>
      <c r="CQ101" s="26" t="n">
        <f aca="false">CN101+$B$101*'1 Der Fonds'!$B$19/12+CN101*'1 Der Fonds'!$B$20/12-'1 Der Fonds'!$B$6*'1 Der Fonds'!$B$21/12-($B$101+CN101-'1 Der Fonds'!$B$6)*'1 Der Fonds'!$B$22/12-$B$101*'1 Der Fonds'!$B$23/12</f>
        <v>69.0250590222542</v>
      </c>
      <c r="CR101" s="26" t="n">
        <f aca="false">($B$101+CQ101-'1 Der Fonds'!$B$6)/CO101</f>
        <v>10.040705069541</v>
      </c>
      <c r="CS101" s="26" t="n">
        <f aca="false">CQ101+0-'2 Der Rueckgabebestand'!$C$6*CR101</f>
        <v>64.0047064874836</v>
      </c>
      <c r="CT101" s="26" t="n">
        <f aca="false">CO101+0/CR101-'2 Der Rueckgabebestand'!$C$6</f>
        <v>86.1</v>
      </c>
      <c r="CU101" s="26" t="n">
        <f aca="false">CS101/($B$101+CS101-'1 Der Fonds'!$B$6)</f>
        <v>0.0740362730326099</v>
      </c>
      <c r="CV101" s="26" t="n">
        <f aca="false">CS101+$B$101*'1 Der Fonds'!$B$19/12+CS101*'1 Der Fonds'!$B$20/12-'1 Der Fonds'!$B$6*'1 Der Fonds'!$B$21/12-($B$101+CS101-'1 Der Fonds'!$B$6)*'1 Der Fonds'!$B$22/12-$B$101*'1 Der Fonds'!$B$23/12</f>
        <v>65.7671068312008</v>
      </c>
      <c r="CW101" s="26" t="n">
        <f aca="false">($B$101+CV101-'1 Der Fonds'!$B$6)/CT101</f>
        <v>10.0611742953682</v>
      </c>
      <c r="CX101" s="26" t="n">
        <f aca="false">CV101+0-'2 Der Rueckgabebestand'!$C$7*CW101</f>
        <v>43.6325233813908</v>
      </c>
      <c r="CY101" s="26" t="n">
        <f aca="false">CT101+0/CW101-'2 Der Rueckgabebestand'!$C$7</f>
        <v>83.9</v>
      </c>
      <c r="CZ101" s="26" t="n">
        <f aca="false">CX101/($B$101+CX101-'1 Der Fonds'!$B$6)</f>
        <v>0.0516891864403109</v>
      </c>
      <c r="DA101" s="26" t="n">
        <f aca="false">CX101+$B$101*'1 Der Fonds'!$B$19/12+CX101*'1 Der Fonds'!$B$20/12-'1 Der Fonds'!$B$6*'1 Der Fonds'!$B$21/12-($B$101+CX101-'1 Der Fonds'!$B$6)*'1 Der Fonds'!$B$22/12-$B$101*'1 Der Fonds'!$B$23/12</f>
        <v>45.3754003829646</v>
      </c>
      <c r="DB101" s="26" t="n">
        <f aca="false">($B$101+DA101-'1 Der Fonds'!$B$6)/CY101</f>
        <v>10.0819475611796</v>
      </c>
      <c r="DC101" s="26" t="n">
        <f aca="false">DA101+0-'2 Der Rueckgabebestand'!$C$8*DB101</f>
        <v>14.121362943308</v>
      </c>
      <c r="DD101" s="26" t="n">
        <f aca="false">CY101+0/DB101-'2 Der Rueckgabebestand'!$C$8</f>
        <v>80.8</v>
      </c>
      <c r="DE101" s="26" t="n">
        <f aca="false">DC101/($B$101+DC101-'1 Der Fonds'!$B$6)</f>
        <v>0.0173348792281682</v>
      </c>
      <c r="DF101" s="26" t="n">
        <f aca="false">DC101+$B$101*'1 Der Fonds'!$B$19/12+DC101*'1 Der Fonds'!$B$20/12-'1 Der Fonds'!$B$6*'1 Der Fonds'!$B$21/12-($B$101+DC101-'1 Der Fonds'!$B$6)*'1 Der Fonds'!$B$22/12-$B$101*'1 Der Fonds'!$B$23/12</f>
        <v>15.8359584161287</v>
      </c>
      <c r="DG101" s="26" t="n">
        <f aca="false">($B$101+DF101-'1 Der Fonds'!$B$6)/DD101</f>
        <v>10.1031678021798</v>
      </c>
      <c r="DH101" s="26" t="n">
        <f aca="false">DF101+0-'2 Der Rueckgabebestand'!$C$9*DG101</f>
        <v>-10.4322778695388</v>
      </c>
      <c r="DI101" s="26" t="n">
        <f aca="false">DD101+0/DG101-'2 Der Rueckgabebestand'!$C$9</f>
        <v>78.2</v>
      </c>
      <c r="DJ101" s="26" t="n">
        <f aca="false">DH101/($B$101+DH101-'1 Der Fonds'!$B$6)</f>
        <v>-0.0132042830979193</v>
      </c>
      <c r="DK101" s="26" t="n">
        <f aca="false">DH101+$B$101*'1 Der Fonds'!$B$19/12+DH101*'1 Der Fonds'!$B$20/12-'1 Der Fonds'!$B$6*'1 Der Fonds'!$B$21/12-($B$101+DH101-'1 Der Fonds'!$B$6)*'1 Der Fonds'!$B$22/12-$B$101*'1 Der Fonds'!$B$23/12</f>
        <v>-8.74121296916381</v>
      </c>
      <c r="DL101" s="26" t="n">
        <f aca="false">($B$101+DK101-'1 Der Fonds'!$B$6)/DI101</f>
        <v>10.1247926730286</v>
      </c>
      <c r="DM101" s="26" t="n">
        <f aca="false">DK101+0-'2 Der Rueckgabebestand'!$C$10*DL101</f>
        <v>-22.9159227114038</v>
      </c>
      <c r="DN101" s="26" t="n">
        <f aca="false">DI101+0/DL101-'2 Der Rueckgabebestand'!$C$10</f>
        <v>76.8</v>
      </c>
      <c r="DO101" s="26" t="n">
        <f aca="false">DM101/($B$101+DM101-'1 Der Fonds'!$B$6)</f>
        <v>-0.0294706686784415</v>
      </c>
      <c r="DP101" s="26" t="n">
        <f aca="false">DM101+$B$101*'1 Der Fonds'!$B$19/12+DM101*'1 Der Fonds'!$B$20/12-'1 Der Fonds'!$B$6*'1 Der Fonds'!$B$21/12-($B$101+DM101-'1 Der Fonds'!$B$6)*'1 Der Fonds'!$B$22/12-$B$101*'1 Der Fonds'!$B$23/12</f>
        <v>-21.2368213040023</v>
      </c>
      <c r="DQ101" s="26" t="n">
        <f aca="false">($B$101+DP101-'1 Der Fonds'!$B$6)/DN101</f>
        <v>10.1466559726041</v>
      </c>
      <c r="DR101" s="26" t="n">
        <f aca="false">DP101+0-'2 Der Rueckgabebestand'!$C$11*DQ101</f>
        <v>-27.3248148875648</v>
      </c>
      <c r="DS101" s="26" t="n">
        <f aca="false">DN101+0/DQ101-'2 Der Rueckgabebestand'!$C$11</f>
        <v>76.2</v>
      </c>
      <c r="DT101" s="26" t="n">
        <f aca="false">DR101/($B$101+DR101-'1 Der Fonds'!$B$6)</f>
        <v>-0.0353410396682495</v>
      </c>
      <c r="DU101" s="26" t="n">
        <f aca="false">DR101+$B$101*'1 Der Fonds'!$B$19/12+DR101*'1 Der Fonds'!$B$20/12-'1 Der Fonds'!$B$6*'1 Der Fonds'!$B$21/12-($B$101+DR101-'1 Der Fonds'!$B$6)*'1 Der Fonds'!$B$22/12-$B$101*'1 Der Fonds'!$B$23/12</f>
        <v>-25.6499386684987</v>
      </c>
      <c r="DV101" s="26" t="n">
        <f aca="false">($B$101+DU101-'1 Der Fonds'!$B$6)/DS101</f>
        <v>10.168635975479</v>
      </c>
      <c r="DW101" s="26" t="n">
        <f aca="false">DU101+0-'2 Der Rueckgabebestand'!$C$12*DV101</f>
        <v>-30.7342566562382</v>
      </c>
      <c r="DX101" s="26" t="n">
        <f aca="false">DS101+0/DV101-'2 Der Rueckgabebestand'!$C$12</f>
        <v>75.7</v>
      </c>
      <c r="DY101" s="26" t="n">
        <f aca="false">DW101/($B$101+DW101-'1 Der Fonds'!$B$6)</f>
        <v>-0.0399267659310644</v>
      </c>
      <c r="DZ101" s="26" t="n">
        <f aca="false">DW101+$B$101*'1 Der Fonds'!$B$19/12+DW101*'1 Der Fonds'!$B$20/12-'1 Der Fonds'!$B$6*'1 Der Fonds'!$B$21/12-($B$101+DW101-'1 Der Fonds'!$B$6)*'1 Der Fonds'!$B$22/12-$B$101*'1 Der Fonds'!$B$23/12</f>
        <v>-29.0626478188671</v>
      </c>
      <c r="EA101" s="26" t="n">
        <f aca="false">($B$101+DZ101-'1 Der Fonds'!$B$6)/DX101</f>
        <v>10.1907179944668</v>
      </c>
      <c r="EB101" s="26" t="n">
        <f aca="false">DZ101+0-'2 Der Rueckgabebestand'!$C$13*EA101</f>
        <v>-33.6484709163771</v>
      </c>
      <c r="EC101" s="26" t="n">
        <f aca="false">DX101+0/EA101-'2 Der Rueckgabebestand'!$C$13</f>
        <v>75.25</v>
      </c>
      <c r="ED101" s="26" t="n">
        <f aca="false">EB101/($B$101+EB101-'1 Der Fonds'!$B$6)</f>
        <v>-0.0438787296369958</v>
      </c>
      <c r="EE101" s="26" t="n">
        <f aca="false">EB101+$B$101*'1 Der Fonds'!$B$19/12+EB101*'1 Der Fonds'!$B$20/12-'1 Der Fonds'!$B$6*'1 Der Fonds'!$B$21/12-($B$101+EB101-'1 Der Fonds'!$B$6)*'1 Der Fonds'!$B$22/12-$B$101*'1 Der Fonds'!$B$23/12</f>
        <v>-31.979654867672</v>
      </c>
      <c r="EF101" s="26" t="n">
        <f aca="false">($B$101+EE101-'1 Der Fonds'!$B$6)/EC101</f>
        <v>10.2128949519246</v>
      </c>
      <c r="EG101" s="26" t="n">
        <f aca="false">EE101+0-'2 Der Rueckgabebestand'!$C$14*EF101</f>
        <v>-36.0648128484418</v>
      </c>
      <c r="EH101" s="26" t="n">
        <f aca="false">EC101+0/EF101-'2 Der Rueckgabebestand'!$C$14</f>
        <v>74.85</v>
      </c>
      <c r="EI101" s="26" t="n">
        <f aca="false">EG101/($B$101+EG101-'1 Der Fonds'!$B$6)</f>
        <v>-0.0471783788274147</v>
      </c>
      <c r="EJ101" s="26" t="n">
        <f aca="false">EG101+$B$101*'1 Der Fonds'!$B$19/12+EG101*'1 Der Fonds'!$B$20/12-'1 Der Fonds'!$B$6*'1 Der Fonds'!$B$21/12-($B$101+EG101-'1 Der Fonds'!$B$6)*'1 Der Fonds'!$B$22/12-$B$101*'1 Der Fonds'!$B$23/12</f>
        <v>-34.3983124607549</v>
      </c>
      <c r="EK101" s="26" t="n">
        <f aca="false">($B$101+EJ101-'1 Der Fonds'!$B$6)/EH101</f>
        <v>10.2351594861623</v>
      </c>
      <c r="EL101" s="26" t="n">
        <f aca="false">EJ101+0-'2 Der Rueckgabebestand'!$C$15*EK101</f>
        <v>-38.4923762552198</v>
      </c>
      <c r="EM101" s="26" t="n">
        <f aca="false">EH101+0/EK101-'2 Der Rueckgabebestand'!$C$15</f>
        <v>74.45</v>
      </c>
      <c r="EN101" s="26" t="n">
        <f aca="false">EL101/($B$101+EL101-'1 Der Fonds'!$B$6)</f>
        <v>-0.0505144240763031</v>
      </c>
      <c r="EO101" s="26" t="n">
        <f aca="false">EL101+$B$101*'1 Der Fonds'!$B$19/12+EL101*'1 Der Fonds'!$B$20/12-'1 Der Fonds'!$B$6*'1 Der Fonds'!$B$21/12-($B$101+EL101-'1 Der Fonds'!$B$6)*'1 Der Fonds'!$B$22/12-$B$101*'1 Der Fonds'!$B$23/12</f>
        <v>-36.8282022824644</v>
      </c>
      <c r="EP101" s="26" t="n">
        <f aca="false">($B$101+EO101-'1 Der Fonds'!$B$6)/EM101</f>
        <v>10.2575123937883</v>
      </c>
      <c r="EQ101" s="26" t="n">
        <f aca="false">EO101+0-'2 Der Rueckgabebestand'!$C$16*EP101</f>
        <v>-41.9569584793585</v>
      </c>
      <c r="ER101" s="26" t="n">
        <f aca="false">EM101+0/EP101-'2 Der Rueckgabebestand'!$C$16</f>
        <v>73.95</v>
      </c>
      <c r="ES101" s="26" t="n">
        <f aca="false">EQ101/($B$101+EQ101-'1 Der Fonds'!$B$6)</f>
        <v>-0.0553125612954645</v>
      </c>
      <c r="ET101" s="14" t="n">
        <f aca="false">IF(C101=1,$A$101,1000000)</f>
        <v>69.5</v>
      </c>
      <c r="EU101" s="14" t="n">
        <f aca="false">IF(D101=1,$A$101,1000000)</f>
        <v>69.5</v>
      </c>
      <c r="EV101" s="14" t="n">
        <f aca="false">IF(E101=1,$A$101,1000000)</f>
        <v>69.5</v>
      </c>
      <c r="EW101" s="26" t="n">
        <f aca="false">IF(F101=1,$A$101,1000000)</f>
        <v>1000000</v>
      </c>
      <c r="EX101" s="26" t="n">
        <f aca="false">IF(G101=1,$A$101,1000000)</f>
        <v>1000000</v>
      </c>
      <c r="EY101" s="26" t="n">
        <f aca="false">IF(H101=1,$A$101,1000000)</f>
        <v>1000000</v>
      </c>
      <c r="EZ101" s="26" t="n">
        <f aca="false">IF(I101=1,$A$101,1000000)</f>
        <v>1000000</v>
      </c>
      <c r="FA101" s="26" t="n">
        <f aca="false">IF(J101=1,$A$101,1000000)</f>
        <v>1000000</v>
      </c>
      <c r="FB101" s="26" t="n">
        <f aca="false">IF(K101=1,$A$101,1000000)</f>
        <v>1000000</v>
      </c>
      <c r="FC101" s="26" t="n">
        <f aca="false">IF(L101=1,$A$101,1000000)</f>
        <v>1000000</v>
      </c>
      <c r="FD101" s="26" t="n">
        <f aca="false">IF(M101=1,$A$101,1000000)</f>
        <v>1000000</v>
      </c>
      <c r="FE101" s="26" t="n">
        <f aca="false">IF(N101=1,$A$101,1000000)</f>
        <v>1000000</v>
      </c>
      <c r="FF101" s="14" t="n">
        <f aca="false">IF(O101=1,$A$101,1000000)</f>
        <v>69.5</v>
      </c>
      <c r="FG101" s="14" t="n">
        <f aca="false">IF(P101=1,$A$101,1000000)</f>
        <v>69.5</v>
      </c>
      <c r="FH101" s="14" t="n">
        <f aca="false">IF(Q101=1,$A$101,1000000)</f>
        <v>69.5</v>
      </c>
      <c r="FI101" s="26" t="n">
        <f aca="false">IF(R101=1,$A$101,1000000)</f>
        <v>1000000</v>
      </c>
      <c r="FJ101" s="26" t="n">
        <f aca="false">IF(S101=1,$A$101,1000000)</f>
        <v>1000000</v>
      </c>
      <c r="FK101" s="26" t="n">
        <f aca="false">IF(T101=1,$A$101,1000000)</f>
        <v>1000000</v>
      </c>
      <c r="FL101" s="26" t="n">
        <f aca="false">IF(U101=1,$A$101,1000000)</f>
        <v>1000000</v>
      </c>
      <c r="FM101" s="26" t="n">
        <f aca="false">IF(V101=1,$A$101,1000000)</f>
        <v>1000000</v>
      </c>
      <c r="FN101" s="26" t="n">
        <f aca="false">IF(W101=1,$A$101,1000000)</f>
        <v>1000000</v>
      </c>
      <c r="FO101" s="26" t="n">
        <f aca="false">IF(X101=1,$A$101,1000000)</f>
        <v>1000000</v>
      </c>
      <c r="FP101" s="26" t="n">
        <f aca="false">IF(Y101=1,$A$101,1000000)</f>
        <v>1000000</v>
      </c>
      <c r="FQ101" s="26" t="n">
        <f aca="false">IF(Z101=1,$A$101,1000000)</f>
        <v>1000000</v>
      </c>
    </row>
    <row r="102" customFormat="false" ht="15" hidden="false" customHeight="false" outlineLevel="0" collapsed="false">
      <c r="A102" s="14" t="n">
        <f aca="false">A101+$B$38</f>
        <v>70</v>
      </c>
      <c r="B102" s="14" t="n">
        <f aca="false">'1 Der Fonds'!$B$36-A102</f>
        <v>1050</v>
      </c>
      <c r="C102" s="26" t="n">
        <f aca="false">IF(AH102&gt;='1 Der Fonds'!$B$12,1,0)</f>
        <v>1</v>
      </c>
      <c r="D102" s="26" t="n">
        <f aca="false">IF(AND(C102=1,AM102&gt;='1 Der Fonds'!$B$12),1,0)</f>
        <v>1</v>
      </c>
      <c r="E102" s="26" t="n">
        <f aca="false">IF(AND(D102=1,AR102&gt;='1 Der Fonds'!$B$12),1,0)</f>
        <v>1</v>
      </c>
      <c r="F102" s="26" t="n">
        <f aca="false">IF(AND(E102=1,AW102&gt;='1 Der Fonds'!$B$12),1,0)</f>
        <v>0</v>
      </c>
      <c r="G102" s="26" t="n">
        <f aca="false">IF(AND(F102=1,BB102&gt;='1 Der Fonds'!$B$12),1,0)</f>
        <v>0</v>
      </c>
      <c r="H102" s="26" t="n">
        <f aca="false">IF(AND(G102=1,BG102&gt;='1 Der Fonds'!$B$12),1,0)</f>
        <v>0</v>
      </c>
      <c r="I102" s="26" t="n">
        <f aca="false">IF(AND(H102=1,BL102&gt;='1 Der Fonds'!$B$12),1,0)</f>
        <v>0</v>
      </c>
      <c r="J102" s="26" t="n">
        <f aca="false">IF(AND(I102=1,BQ102&gt;='1 Der Fonds'!$B$12),1,0)</f>
        <v>0</v>
      </c>
      <c r="K102" s="26" t="n">
        <f aca="false">IF(AND(J102=1,BV102&gt;='1 Der Fonds'!$B$12),1,0)</f>
        <v>0</v>
      </c>
      <c r="L102" s="26" t="n">
        <f aca="false">IF(AND(K102=1,CA102&gt;='1 Der Fonds'!$B$12),1,0)</f>
        <v>0</v>
      </c>
      <c r="M102" s="26" t="n">
        <f aca="false">IF(AND(L102=1,CF102&gt;='1 Der Fonds'!$B$12),1,0)</f>
        <v>0</v>
      </c>
      <c r="N102" s="26" t="n">
        <f aca="false">IF(AND(M102=1,CK102&gt;='1 Der Fonds'!$B$12),1,0)</f>
        <v>0</v>
      </c>
      <c r="O102" s="26" t="n">
        <f aca="false">IF(CP102&gt;='1 Der Fonds'!$B$12,1,0)</f>
        <v>1</v>
      </c>
      <c r="P102" s="26" t="n">
        <f aca="false">IF(AND(O102=1,CU102&gt;='1 Der Fonds'!$B$12),1,0)</f>
        <v>1</v>
      </c>
      <c r="Q102" s="26" t="n">
        <f aca="false">IF(AND(P102=1,CZ102&gt;='1 Der Fonds'!$B$12),1,0)</f>
        <v>1</v>
      </c>
      <c r="R102" s="26" t="n">
        <f aca="false">IF(AND(Q102=1,DE102&gt;='1 Der Fonds'!$B$12),1,0)</f>
        <v>0</v>
      </c>
      <c r="S102" s="26" t="n">
        <f aca="false">IF(AND(R102=1,DJ102&gt;='1 Der Fonds'!$B$12),1,0)</f>
        <v>0</v>
      </c>
      <c r="T102" s="26" t="n">
        <f aca="false">IF(AND(S102=1,DO102&gt;='1 Der Fonds'!$B$12),1,0)</f>
        <v>0</v>
      </c>
      <c r="U102" s="26" t="n">
        <f aca="false">IF(AND(T102=1,DT102&gt;='1 Der Fonds'!$B$12),1,0)</f>
        <v>0</v>
      </c>
      <c r="V102" s="26" t="n">
        <f aca="false">IF(AND(U102=1,DY102&gt;='1 Der Fonds'!$B$12),1,0)</f>
        <v>0</v>
      </c>
      <c r="W102" s="26" t="n">
        <f aca="false">IF(AND(V102=1,ED102&gt;='1 Der Fonds'!$B$12),1,0)</f>
        <v>0</v>
      </c>
      <c r="X102" s="26" t="n">
        <f aca="false">IF(AND(W102=1,EI102&gt;='1 Der Fonds'!$B$12),1,0)</f>
        <v>0</v>
      </c>
      <c r="Y102" s="26" t="n">
        <f aca="false">IF(AND(X102=1,EN102&gt;='1 Der Fonds'!$B$12),1,0)</f>
        <v>0</v>
      </c>
      <c r="Z102" s="26" t="n">
        <f aca="false">IF(AND(Y102=1,ES102&gt;='1 Der Fonds'!$B$12),1,0)</f>
        <v>0</v>
      </c>
      <c r="AD102" s="26" t="n">
        <f aca="false">$A$102+$B$102*'1 Der Fonds'!$B$19/12+$A$102*'1 Der Fonds'!$B$20/12-'1 Der Fonds'!$B$6*'1 Der Fonds'!$B$21/12-($B$102+$A$102-'1 Der Fonds'!$B$6)*'1 Der Fonds'!$B$22/12-$B$102*'1 Der Fonds'!$B$23/12</f>
        <v>71.7670833333333</v>
      </c>
      <c r="AE102" s="26" t="n">
        <f aca="false">($B$102+AD102-'1 Der Fonds'!$B$6)/'1 Der Fonds'!$B$8</f>
        <v>10.020311302682</v>
      </c>
      <c r="AF102" s="26" t="n">
        <f aca="false">AD102+'1 Der Fonds'!$B$26-'2 Der Rueckgabebestand'!$C$5*AE102</f>
        <v>70.7589588122605</v>
      </c>
      <c r="AG102" s="26" t="n">
        <f aca="false">'1 Der Fonds'!$B$8+'1 Der Fonds'!$B$26/AE102-'2 Der Rueckgabebestand'!$C$5</f>
        <v>86.8993918960579</v>
      </c>
      <c r="AH102" s="26" t="n">
        <f aca="false">AF102/($B$102+AF102-'1 Der Fonds'!$B$6)</f>
        <v>0.081261246980195</v>
      </c>
      <c r="AI102" s="26" t="n">
        <f aca="false">AF102+$B$102*'1 Der Fonds'!$B$19/12+AF102*'1 Der Fonds'!$B$20/12-'1 Der Fonds'!$B$6*'1 Der Fonds'!$B$21/12-($B$102+AF102-'1 Der Fonds'!$B$6)*'1 Der Fonds'!$B$22/12-$B$102*'1 Der Fonds'!$B$23/12</f>
        <v>72.5267694811223</v>
      </c>
      <c r="AJ102" s="26" t="n">
        <f aca="false">($B$102+AI102-'1 Der Fonds'!$B$6)/AG102</f>
        <v>10.04065449071</v>
      </c>
      <c r="AK102" s="26" t="n">
        <f aca="false">AI102+'1 Der Fonds'!$B$26-'2 Der Rueckgabebestand'!$C$6*AJ102</f>
        <v>70.5064422357673</v>
      </c>
      <c r="AL102" s="26" t="n">
        <f aca="false">AG102+'1 Der Fonds'!$B$26/AJ102-'2 Der Rueckgabebestand'!$C$6</f>
        <v>86.6981771996231</v>
      </c>
      <c r="AM102" s="26" t="n">
        <f aca="false">AK102/($B$102+AK102-'1 Der Fonds'!$B$6)</f>
        <v>0.0809947391712368</v>
      </c>
      <c r="AN102" s="26" t="n">
        <f aca="false">AK102+$B$102*'1 Der Fonds'!$B$19/12+AK102*'1 Der Fonds'!$B$20/12-'1 Der Fonds'!$B$6*'1 Der Fonds'!$B$21/12-($B$102+AK102-'1 Der Fonds'!$B$6)*'1 Der Fonds'!$B$22/12-$B$102*'1 Der Fonds'!$B$23/12</f>
        <v>72.2740109095766</v>
      </c>
      <c r="AO102" s="26" t="n">
        <f aca="false">($B$102+AN102-'1 Der Fonds'!$B$6)/AL102</f>
        <v>10.0610421012793</v>
      </c>
      <c r="AP102" s="26" t="n">
        <f aca="false">AN102+'1 Der Fonds'!$B$26-'2 Der Rueckgabebestand'!$C$7*AO102</f>
        <v>53.1397182867622</v>
      </c>
      <c r="AQ102" s="26" t="n">
        <f aca="false">AL102+'1 Der Fonds'!$B$26/AO102-'2 Der Rueckgabebestand'!$C$7</f>
        <v>84.7963570471777</v>
      </c>
      <c r="AR102" s="26" t="n">
        <f aca="false">AP102/($B$102+AP102-'1 Der Fonds'!$B$6)</f>
        <v>0.0622872398831402</v>
      </c>
      <c r="AS102" s="26" t="n">
        <f aca="false">AP102+$B$102*'1 Der Fonds'!$B$19/12+AP102*'1 Der Fonds'!$B$20/12-'1 Der Fonds'!$B$6*'1 Der Fonds'!$B$21/12-($B$102+AP102-'1 Der Fonds'!$B$6)*'1 Der Fonds'!$B$22/12-$B$102*'1 Der Fonds'!$B$23/12</f>
        <v>54.8906438501203</v>
      </c>
      <c r="AT102" s="26" t="n">
        <f aca="false">($B$102+AS102-'1 Der Fonds'!$B$6)/AQ102</f>
        <v>10.0816906954445</v>
      </c>
      <c r="AU102" s="26" t="n">
        <f aca="false">AS102+'1 Der Fonds'!$B$26-'2 Der Rueckgabebestand'!$C$8*AT102</f>
        <v>26.6374026942424</v>
      </c>
      <c r="AV102" s="26" t="n">
        <f aca="false">AQ102+'1 Der Fonds'!$B$26/AT102-'2 Der Rueckgabebestand'!$C$8</f>
        <v>81.993926184203</v>
      </c>
      <c r="AW102" s="26" t="n">
        <f aca="false">AU102/($B$102+AU102-'1 Der Fonds'!$B$6)</f>
        <v>0.0322238052711185</v>
      </c>
      <c r="AX102" s="26" t="n">
        <f aca="false">AU102+$B$102*'1 Der Fonds'!$B$19/12+AU102*'1 Der Fonds'!$B$20/12-'1 Der Fonds'!$B$6*'1 Der Fonds'!$B$21/12-($B$102+AU102-'1 Der Fonds'!$B$6)*'1 Der Fonds'!$B$22/12-$B$102*'1 Der Fonds'!$B$23/12</f>
        <v>28.3629302051577</v>
      </c>
      <c r="AY102" s="26" t="n">
        <f aca="false">($B$102+AX102-'1 Der Fonds'!$B$6)/AV102</f>
        <v>10.1027352726616</v>
      </c>
      <c r="AZ102" s="26" t="n">
        <f aca="false">AX102+'1 Der Fonds'!$B$26-'2 Der Rueckgabebestand'!$C$9*AY102</f>
        <v>5.09581849623761</v>
      </c>
      <c r="BA102" s="26" t="n">
        <f aca="false">AV102+'1 Der Fonds'!$B$26/AY102-'2 Der Rueckgabebestand'!$C$9</f>
        <v>79.690875467643</v>
      </c>
      <c r="BB102" s="26" t="n">
        <f aca="false">AZ102/($B$102+AZ102-'1 Der Fonds'!$B$6)</f>
        <v>0.00632945592209832</v>
      </c>
      <c r="BC102" s="26" t="n">
        <f aca="false">AZ102+$B$102*'1 Der Fonds'!$B$19/12+AZ102*'1 Der Fonds'!$B$20/12-'1 Der Fonds'!$B$6*'1 Der Fonds'!$B$21/12-($B$102+AZ102-'1 Der Fonds'!$B$6)*'1 Der Fonds'!$B$22/12-$B$102*'1 Der Fonds'!$B$23/12</f>
        <v>6.80070198896317</v>
      </c>
      <c r="BD102" s="26" t="n">
        <f aca="false">($B$102+BC102-'1 Der Fonds'!$B$6)/BA102</f>
        <v>10.1241289828288</v>
      </c>
      <c r="BE102" s="26" t="n">
        <f aca="false">BC102+'1 Der Fonds'!$B$26-'2 Der Rueckgabebestand'!$C$10*BD102</f>
        <v>-4.37307858699713</v>
      </c>
      <c r="BF102" s="26" t="n">
        <f aca="false">BA102+'1 Der Fonds'!$B$26/BD102-'2 Der Rueckgabebestand'!$C$10</f>
        <v>78.5871972554321</v>
      </c>
      <c r="BG102" s="26" t="n">
        <f aca="false">BE102/($B$102+BE102-'1 Der Fonds'!$B$6)</f>
        <v>-0.0054963934342879</v>
      </c>
      <c r="BH102" s="26" t="n">
        <f aca="false">BE102+$B$102*'1 Der Fonds'!$B$19/12+BE102*'1 Der Fonds'!$B$20/12-'1 Der Fonds'!$B$6*'1 Der Fonds'!$B$21/12-($B$102+BE102-'1 Der Fonds'!$B$6)*'1 Der Fonds'!$B$22/12-$B$102*'1 Der Fonds'!$B$23/12</f>
        <v>-2.67726945397633</v>
      </c>
      <c r="BI102" s="26" t="n">
        <f aca="false">($B$102+BH102-'1 Der Fonds'!$B$6)/BF102</f>
        <v>10.1457076774794</v>
      </c>
      <c r="BJ102" s="26" t="n">
        <f aca="false">BH102+'1 Der Fonds'!$B$26-'2 Der Rueckgabebestand'!$C$11*BI102</f>
        <v>-5.76469406046396</v>
      </c>
      <c r="BK102" s="26" t="n">
        <f aca="false">BF102+'1 Der Fonds'!$B$26/BI102-'2 Der Rueckgabebestand'!$C$11</f>
        <v>78.2828888025737</v>
      </c>
      <c r="BL102" s="26" t="n">
        <f aca="false">BJ102/($B$102+BJ102-'1 Der Fonds'!$B$6)</f>
        <v>-0.00725816898009167</v>
      </c>
      <c r="BM102" s="26" t="n">
        <f aca="false">BJ102+$B$102*'1 Der Fonds'!$B$19/12+BJ102*'1 Der Fonds'!$B$20/12-'1 Der Fonds'!$B$6*'1 Der Fonds'!$B$21/12-($B$102+BJ102-'1 Der Fonds'!$B$6)*'1 Der Fonds'!$B$22/12-$B$102*'1 Der Fonds'!$B$23/12</f>
        <v>-4.07021855893857</v>
      </c>
      <c r="BN102" s="26" t="n">
        <f aca="false">($B$102+BM102-'1 Der Fonds'!$B$6)/BK102</f>
        <v>10.1673532187649</v>
      </c>
      <c r="BO102" s="26" t="n">
        <f aca="false">BM102+'1 Der Fonds'!$B$26-'2 Der Rueckgabebestand'!$C$12*BN102</f>
        <v>-6.15389516832101</v>
      </c>
      <c r="BP102" s="26" t="n">
        <f aca="false">BK102+'1 Der Fonds'!$B$26/BN102-'2 Der Rueckgabebestand'!$C$12</f>
        <v>78.0779508443313</v>
      </c>
      <c r="BQ102" s="26" t="n">
        <f aca="false">BO102/($B$102+BO102-'1 Der Fonds'!$B$6)</f>
        <v>-0.00775200020616822</v>
      </c>
      <c r="BR102" s="26" t="n">
        <f aca="false">BO102+$B$102*'1 Der Fonds'!$B$19/12+BO102*'1 Der Fonds'!$B$20/12-'1 Der Fonds'!$B$6*'1 Der Fonds'!$B$21/12-($B$102+BO102-'1 Der Fonds'!$B$6)*'1 Der Fonds'!$B$22/12-$B$102*'1 Der Fonds'!$B$23/12</f>
        <v>-4.45979265119065</v>
      </c>
      <c r="BS102" s="26" t="n">
        <f aca="false">($B$102+BR102-'1 Der Fonds'!$B$6)/BP102</f>
        <v>10.1890507978997</v>
      </c>
      <c r="BT102" s="26" t="n">
        <f aca="false">BR102+'1 Der Fonds'!$B$26-'2 Der Rueckgabebestand'!$C$13*BS102</f>
        <v>-6.04486551024553</v>
      </c>
      <c r="BU102" s="26" t="n">
        <f aca="false">BP102+'1 Der Fonds'!$B$26/BS102-'2 Der Rueckgabebestand'!$C$13</f>
        <v>77.9223845516025</v>
      </c>
      <c r="BV102" s="26" t="n">
        <f aca="false">BT102/($B$102+BT102-'1 Der Fonds'!$B$6)</f>
        <v>-0.0076136109556497</v>
      </c>
      <c r="BW102" s="26" t="n">
        <f aca="false">BT102+$B$102*'1 Der Fonds'!$B$19/12+BT102*'1 Der Fonds'!$B$20/12-'1 Der Fonds'!$B$6*'1 Der Fonds'!$B$21/12-($B$102+BT102-'1 Der Fonds'!$B$6)*'1 Der Fonds'!$B$22/12-$B$102*'1 Der Fonds'!$B$23/12</f>
        <v>-4.35065850635951</v>
      </c>
      <c r="BX102" s="26" t="n">
        <f aca="false">($B$102+BW102-'1 Der Fonds'!$B$6)/BU102</f>
        <v>10.2107930355588</v>
      </c>
      <c r="BY102" s="26" t="n">
        <f aca="false">BW102+'1 Der Fonds'!$B$26-'2 Der Rueckgabebestand'!$C$14*BX102</f>
        <v>-5.43497572058305</v>
      </c>
      <c r="BZ102" s="26" t="n">
        <f aca="false">BU102+'1 Der Fonds'!$B$26/BX102-'2 Der Rueckgabebestand'!$C$14</f>
        <v>77.8161913097605</v>
      </c>
      <c r="CA102" s="26" t="n">
        <f aca="false">BY102/($B$102+BY102-'1 Der Fonds'!$B$6)</f>
        <v>-0.00684018998383672</v>
      </c>
      <c r="CB102" s="26" t="n">
        <f aca="false">BY102+$B$102*'1 Der Fonds'!$B$19/12+BY102*'1 Der Fonds'!$B$20/12-'1 Der Fonds'!$B$6*'1 Der Fonds'!$B$21/12-($B$102+BY102-'1 Der Fonds'!$B$6)*'1 Der Fonds'!$B$22/12-$B$102*'1 Der Fonds'!$B$23/12</f>
        <v>-3.74018423898194</v>
      </c>
      <c r="CC102" s="26" t="n">
        <f aca="false">($B$102+CB102-'1 Der Fonds'!$B$6)/BZ102</f>
        <v>10.232572455151</v>
      </c>
      <c r="CD102" s="26" t="n">
        <f aca="false">CB102+'1 Der Fonds'!$B$26-'2 Der Rueckgabebestand'!$C$15*CC102</f>
        <v>-4.83321322104235</v>
      </c>
      <c r="CE102" s="26" t="n">
        <f aca="false">BZ102+'1 Der Fonds'!$B$26/CC102-'2 Der Rueckgabebestand'!$C$15</f>
        <v>77.7093727177739</v>
      </c>
      <c r="CF102" s="26" t="n">
        <f aca="false">CD102/($B$102+CD102-'1 Der Fonds'!$B$6)</f>
        <v>-0.00607823830346412</v>
      </c>
      <c r="CG102" s="26" t="n">
        <f aca="false">CD102+$B$102*'1 Der Fonds'!$B$19/12+CD102*'1 Der Fonds'!$B$20/12-'1 Der Fonds'!$B$6*'1 Der Fonds'!$B$21/12-($B$102+CD102-'1 Der Fonds'!$B$6)*'1 Der Fonds'!$B$22/12-$B$102*'1 Der Fonds'!$B$23/12</f>
        <v>-3.13784505037918</v>
      </c>
      <c r="CH102" s="26" t="n">
        <f aca="false">($B$102+CG102-'1 Der Fonds'!$B$6)/CE102</f>
        <v>10.2543892336344</v>
      </c>
      <c r="CI102" s="26" t="n">
        <f aca="false">CG102+'1 Der Fonds'!$B$26-'2 Der Rueckgabebestand'!$C$16*CH102</f>
        <v>-5.26503966719636</v>
      </c>
      <c r="CJ102" s="26" t="n">
        <f aca="false">CE102+'1 Der Fonds'!$B$26/CH102-'2 Der Rueckgabebestand'!$C$16</f>
        <v>77.5019303661768</v>
      </c>
      <c r="CK102" s="26" t="n">
        <f aca="false">CI102/($B$102+CI102-'1 Der Fonds'!$B$6)</f>
        <v>-0.00662490003584538</v>
      </c>
      <c r="CL102" s="26" t="n">
        <f aca="false">$A$102+$B$102*'1 Der Fonds'!$B$19/12+$A$102*'1 Der Fonds'!$B$20/12-'1 Der Fonds'!$B$6*'1 Der Fonds'!$B$21/12-($B$102+$A$102-'1 Der Fonds'!$B$6)*'1 Der Fonds'!$B$22/12-$B$102*'1 Der Fonds'!$B$23/12</f>
        <v>71.7670833333333</v>
      </c>
      <c r="CM102" s="26" t="n">
        <f aca="false">($B$102+CL102-'1 Der Fonds'!$B$6)/'1 Der Fonds'!$B$8</f>
        <v>10.020311302682</v>
      </c>
      <c r="CN102" s="26" t="n">
        <f aca="false">CL102+0-'2 Der Rueckgabebestand'!$C$5*CM102</f>
        <v>67.7589588122605</v>
      </c>
      <c r="CO102" s="26" t="n">
        <f aca="false">'1 Der Fonds'!$B$8+0/CM102-'2 Der Rueckgabebestand'!$C$5</f>
        <v>86.6</v>
      </c>
      <c r="CP102" s="26" t="n">
        <f aca="false">CN102/($B$102+CN102-'1 Der Fonds'!$B$6)</f>
        <v>0.0780850005916449</v>
      </c>
      <c r="CQ102" s="26" t="n">
        <f aca="false">CN102+$B$102*'1 Der Fonds'!$B$19/12+CN102*'1 Der Fonds'!$B$20/12-'1 Der Fonds'!$B$6*'1 Der Fonds'!$B$21/12-($B$102+CN102-'1 Der Fonds'!$B$6)*'1 Der Fonds'!$B$22/12-$B$102*'1 Der Fonds'!$B$23/12</f>
        <v>69.5238944811223</v>
      </c>
      <c r="CR102" s="26" t="n">
        <f aca="false">($B$102+CQ102-'1 Der Fonds'!$B$6)/CO102</f>
        <v>10.0406916221839</v>
      </c>
      <c r="CS102" s="26" t="n">
        <f aca="false">CQ102+0-'2 Der Rueckgabebestand'!$C$6*CR102</f>
        <v>64.5035486700304</v>
      </c>
      <c r="CT102" s="26" t="n">
        <f aca="false">CO102+0/CR102-'2 Der Rueckgabebestand'!$C$6</f>
        <v>86.1</v>
      </c>
      <c r="CU102" s="26" t="n">
        <f aca="false">CS102/($B$102+CS102-'1 Der Fonds'!$B$6)</f>
        <v>0.0746133995276988</v>
      </c>
      <c r="CV102" s="26" t="n">
        <f aca="false">CS102+$B$102*'1 Der Fonds'!$B$19/12+CS102*'1 Der Fonds'!$B$20/12-'1 Der Fonds'!$B$6*'1 Der Fonds'!$B$21/12-($B$102+CS102-'1 Der Fonds'!$B$6)*'1 Der Fonds'!$B$22/12-$B$102*'1 Der Fonds'!$B$23/12</f>
        <v>66.2653645708391</v>
      </c>
      <c r="CW102" s="26" t="n">
        <f aca="false">($B$102+CV102-'1 Der Fonds'!$B$6)/CT102</f>
        <v>10.0611540600562</v>
      </c>
      <c r="CX102" s="26" t="n">
        <f aca="false">CV102+0-'2 Der Rueckgabebestand'!$C$7*CW102</f>
        <v>44.1308256387155</v>
      </c>
      <c r="CY102" s="26" t="n">
        <f aca="false">CT102+0/CW102-'2 Der Rueckgabebestand'!$C$7</f>
        <v>83.9</v>
      </c>
      <c r="CZ102" s="26" t="n">
        <f aca="false">CX102/($B$102+CX102-'1 Der Fonds'!$B$6)</f>
        <v>0.0522796044147821</v>
      </c>
      <c r="DA102" s="26" t="n">
        <f aca="false">CX102+$B$102*'1 Der Fonds'!$B$19/12+CX102*'1 Der Fonds'!$B$20/12-'1 Der Fonds'!$B$6*'1 Der Fonds'!$B$21/12-($B$102+CX102-'1 Der Fonds'!$B$6)*'1 Der Fonds'!$B$22/12-$B$102*'1 Der Fonds'!$B$23/12</f>
        <v>45.8731176799526</v>
      </c>
      <c r="DB102" s="26" t="n">
        <f aca="false">($B$102+DA102-'1 Der Fonds'!$B$6)/CY102</f>
        <v>10.0819203537539</v>
      </c>
      <c r="DC102" s="26" t="n">
        <f aca="false">DA102+0-'2 Der Rueckgabebestand'!$C$8*DB102</f>
        <v>14.6191645833155</v>
      </c>
      <c r="DD102" s="26" t="n">
        <f aca="false">CY102+0/DB102-'2 Der Rueckgabebestand'!$C$8</f>
        <v>80.8</v>
      </c>
      <c r="DE102" s="26" t="n">
        <f aca="false">DC102/($B$102+DC102-'1 Der Fonds'!$B$6)</f>
        <v>0.0179460111164869</v>
      </c>
      <c r="DF102" s="26" t="n">
        <f aca="false">DC102+$B$102*'1 Der Fonds'!$B$19/12+DC102*'1 Der Fonds'!$B$20/12-'1 Der Fonds'!$B$6*'1 Der Fonds'!$B$21/12-($B$102+DC102-'1 Der Fonds'!$B$6)*'1 Der Fonds'!$B$22/12-$B$102*'1 Der Fonds'!$B$23/12</f>
        <v>16.3331746160411</v>
      </c>
      <c r="DG102" s="26" t="n">
        <f aca="false">($B$102+DF102-'1 Der Fonds'!$B$6)/DD102</f>
        <v>10.1031333492084</v>
      </c>
      <c r="DH102" s="26" t="n">
        <f aca="false">DF102+0-'2 Der Rueckgabebestand'!$C$9*DG102</f>
        <v>-9.93497209190078</v>
      </c>
      <c r="DI102" s="26" t="n">
        <f aca="false">DD102+0/DG102-'2 Der Rueckgabebestand'!$C$9</f>
        <v>78.2</v>
      </c>
      <c r="DJ102" s="26" t="n">
        <f aca="false">DH102/($B$102+DH102-'1 Der Fonds'!$B$6)</f>
        <v>-0.0125748789542124</v>
      </c>
      <c r="DK102" s="26" t="n">
        <f aca="false">DH102+$B$102*'1 Der Fonds'!$B$19/12+DH102*'1 Der Fonds'!$B$20/12-'1 Der Fonds'!$B$6*'1 Der Fonds'!$B$21/12-($B$102+DH102-'1 Der Fonds'!$B$6)*'1 Der Fonds'!$B$22/12-$B$102*'1 Der Fonds'!$B$23/12</f>
        <v>-8.24449310682218</v>
      </c>
      <c r="DL102" s="26" t="n">
        <f aca="false">($B$102+DK102-'1 Der Fonds'!$B$6)/DI102</f>
        <v>10.1247507275342</v>
      </c>
      <c r="DM102" s="26" t="n">
        <f aca="false">DK102+0-'2 Der Rueckgabebestand'!$C$10*DL102</f>
        <v>-22.4191441253701</v>
      </c>
      <c r="DN102" s="26" t="n">
        <f aca="false">DI102+0/DL102-'2 Der Rueckgabebestand'!$C$10</f>
        <v>76.8</v>
      </c>
      <c r="DO102" s="26" t="n">
        <f aca="false">DM102/($B$102+DM102-'1 Der Fonds'!$B$6)</f>
        <v>-0.0288319136923103</v>
      </c>
      <c r="DP102" s="26" t="n">
        <f aca="false">DM102+$B$102*'1 Der Fonds'!$B$19/12+DM102*'1 Der Fonds'!$B$20/12-'1 Der Fonds'!$B$6*'1 Der Fonds'!$B$21/12-($B$102+DM102-'1 Der Fonds'!$B$6)*'1 Der Fonds'!$B$22/12-$B$102*'1 Der Fonds'!$B$23/12</f>
        <v>-20.7406291384903</v>
      </c>
      <c r="DQ102" s="26" t="n">
        <f aca="false">($B$102+DP102-'1 Der Fonds'!$B$6)/DN102</f>
        <v>10.1466063914259</v>
      </c>
      <c r="DR102" s="26" t="n">
        <f aca="false">DP102+0-'2 Der Rueckgabebestand'!$C$11*DQ102</f>
        <v>-26.8285929733458</v>
      </c>
      <c r="DS102" s="26" t="n">
        <f aca="false">DN102+0/DQ102-'2 Der Rueckgabebestand'!$C$11</f>
        <v>76.2</v>
      </c>
      <c r="DT102" s="26" t="n">
        <f aca="false">DR102/($B$102+DR102-'1 Der Fonds'!$B$6)</f>
        <v>-0.0346994117080961</v>
      </c>
      <c r="DU102" s="26" t="n">
        <f aca="false">DR102+$B$102*'1 Der Fonds'!$B$19/12+DR102*'1 Der Fonds'!$B$20/12-'1 Der Fonds'!$B$6*'1 Der Fonds'!$B$21/12-($B$102+DR102-'1 Der Fonds'!$B$6)*'1 Der Fonds'!$B$22/12-$B$102*'1 Der Fonds'!$B$23/12</f>
        <v>-25.1543037082786</v>
      </c>
      <c r="DV102" s="26" t="n">
        <f aca="false">($B$102+DU102-'1 Der Fonds'!$B$6)/DS102</f>
        <v>10.1685786914924</v>
      </c>
      <c r="DW102" s="26" t="n">
        <f aca="false">DU102+0-'2 Der Rueckgabebestand'!$C$12*DV102</f>
        <v>-30.2385930540248</v>
      </c>
      <c r="DX102" s="26" t="n">
        <f aca="false">DS102+0/DV102-'2 Der Rueckgabebestand'!$C$12</f>
        <v>75.7</v>
      </c>
      <c r="DY102" s="26" t="n">
        <f aca="false">DW102/($B$102+DW102-'1 Der Fonds'!$B$6)</f>
        <v>-0.0392830723665353</v>
      </c>
      <c r="DZ102" s="26" t="n">
        <f aca="false">DW102+$B$102*'1 Der Fonds'!$B$19/12+DW102*'1 Der Fonds'!$B$20/12-'1 Der Fonds'!$B$6*'1 Der Fonds'!$B$21/12-($B$102+DW102-'1 Der Fonds'!$B$6)*'1 Der Fonds'!$B$22/12-$B$102*'1 Der Fonds'!$B$23/12</f>
        <v>-28.5675717057016</v>
      </c>
      <c r="EA102" s="26" t="n">
        <f aca="false">($B$102+DZ102-'1 Der Fonds'!$B$6)/DX102</f>
        <v>10.1906529497265</v>
      </c>
      <c r="EB102" s="26" t="n">
        <f aca="false">DZ102+0-'2 Der Rueckgabebestand'!$C$13*EA102</f>
        <v>-33.1533655330785</v>
      </c>
      <c r="EC102" s="26" t="n">
        <f aca="false">DX102+0/EA102-'2 Der Rueckgabebestand'!$C$13</f>
        <v>75.25</v>
      </c>
      <c r="ED102" s="26" t="n">
        <f aca="false">EB102/($B$102+EB102-'1 Der Fonds'!$B$6)</f>
        <v>-0.0432333716325498</v>
      </c>
      <c r="EE102" s="26" t="n">
        <f aca="false">EB102+$B$102*'1 Der Fonds'!$B$19/12+EB102*'1 Der Fonds'!$B$20/12-'1 Der Fonds'!$B$6*'1 Der Fonds'!$B$21/12-($B$102+EB102-'1 Der Fonds'!$B$6)*'1 Der Fonds'!$B$22/12-$B$102*'1 Der Fonds'!$B$23/12</f>
        <v>-31.485137508381</v>
      </c>
      <c r="EF102" s="26" t="n">
        <f aca="false">($B$102+EE102-'1 Der Fonds'!$B$6)/EC102</f>
        <v>10.2128220929119</v>
      </c>
      <c r="EG102" s="26" t="n">
        <f aca="false">EE102+0-'2 Der Rueckgabebestand'!$C$14*EF102</f>
        <v>-35.5702663455458</v>
      </c>
      <c r="EH102" s="26" t="n">
        <f aca="false">EC102+0/EF102-'2 Der Rueckgabebestand'!$C$14</f>
        <v>74.85</v>
      </c>
      <c r="EI102" s="26" t="n">
        <f aca="false">EG102/($B$102+EG102-'1 Der Fonds'!$B$6)</f>
        <v>-0.0465317671193892</v>
      </c>
      <c r="EJ102" s="26" t="n">
        <f aca="false">EG102+$B$102*'1 Der Fonds'!$B$19/12+EG102*'1 Der Fonds'!$B$20/12-'1 Der Fonds'!$B$6*'1 Der Fonds'!$B$21/12-($B$102+EG102-'1 Der Fonds'!$B$6)*'1 Der Fonds'!$B$22/12-$B$102*'1 Der Fonds'!$B$23/12</f>
        <v>-33.9043545174603</v>
      </c>
      <c r="EK102" s="26" t="n">
        <f aca="false">($B$102+EJ102-'1 Der Fonds'!$B$6)/EH102</f>
        <v>10.2350787639618</v>
      </c>
      <c r="EL102" s="26" t="n">
        <f aca="false">EJ102+0-'2 Der Rueckgabebestand'!$C$15*EK102</f>
        <v>-37.998386023045</v>
      </c>
      <c r="EM102" s="26" t="n">
        <f aca="false">EH102+0/EK102-'2 Der Rueckgabebestand'!$C$15</f>
        <v>74.45</v>
      </c>
      <c r="EN102" s="26" t="n">
        <f aca="false">EL102/($B$102+EL102-'1 Der Fonds'!$B$6)</f>
        <v>-0.0498665427028796</v>
      </c>
      <c r="EO102" s="26" t="n">
        <f aca="false">EL102+$B$102*'1 Der Fonds'!$B$19/12+EL102*'1 Der Fonds'!$B$20/12-'1 Der Fonds'!$B$6*'1 Der Fonds'!$B$21/12-($B$102+EL102-'1 Der Fonds'!$B$6)*'1 Der Fonds'!$B$22/12-$B$102*'1 Der Fonds'!$B$23/12</f>
        <v>-36.3348011429838</v>
      </c>
      <c r="EP102" s="26" t="n">
        <f aca="false">($B$102+EO102-'1 Der Fonds'!$B$6)/EM102</f>
        <v>10.2574237589928</v>
      </c>
      <c r="EQ102" s="26" t="n">
        <f aca="false">EO102+0-'2 Der Rueckgabebestand'!$C$16*EP102</f>
        <v>-41.4635130224802</v>
      </c>
      <c r="ER102" s="26" t="n">
        <f aca="false">EM102+0/EP102-'2 Der Rueckgabebestand'!$C$16</f>
        <v>73.95</v>
      </c>
      <c r="ES102" s="26" t="n">
        <f aca="false">EQ102/($B$102+EQ102-'1 Der Fonds'!$B$6)</f>
        <v>-0.0546625162194854</v>
      </c>
      <c r="ET102" s="14" t="n">
        <f aca="false">IF(C102=1,$A$102,1000000)</f>
        <v>70</v>
      </c>
      <c r="EU102" s="14" t="n">
        <f aca="false">IF(D102=1,$A$102,1000000)</f>
        <v>70</v>
      </c>
      <c r="EV102" s="14" t="n">
        <f aca="false">IF(E102=1,$A$102,1000000)</f>
        <v>70</v>
      </c>
      <c r="EW102" s="26" t="n">
        <f aca="false">IF(F102=1,$A$102,1000000)</f>
        <v>1000000</v>
      </c>
      <c r="EX102" s="26" t="n">
        <f aca="false">IF(G102=1,$A$102,1000000)</f>
        <v>1000000</v>
      </c>
      <c r="EY102" s="26" t="n">
        <f aca="false">IF(H102=1,$A$102,1000000)</f>
        <v>1000000</v>
      </c>
      <c r="EZ102" s="26" t="n">
        <f aca="false">IF(I102=1,$A$102,1000000)</f>
        <v>1000000</v>
      </c>
      <c r="FA102" s="26" t="n">
        <f aca="false">IF(J102=1,$A$102,1000000)</f>
        <v>1000000</v>
      </c>
      <c r="FB102" s="26" t="n">
        <f aca="false">IF(K102=1,$A$102,1000000)</f>
        <v>1000000</v>
      </c>
      <c r="FC102" s="26" t="n">
        <f aca="false">IF(L102=1,$A$102,1000000)</f>
        <v>1000000</v>
      </c>
      <c r="FD102" s="26" t="n">
        <f aca="false">IF(M102=1,$A$102,1000000)</f>
        <v>1000000</v>
      </c>
      <c r="FE102" s="26" t="n">
        <f aca="false">IF(N102=1,$A$102,1000000)</f>
        <v>1000000</v>
      </c>
      <c r="FF102" s="14" t="n">
        <f aca="false">IF(O102=1,$A$102,1000000)</f>
        <v>70</v>
      </c>
      <c r="FG102" s="14" t="n">
        <f aca="false">IF(P102=1,$A$102,1000000)</f>
        <v>70</v>
      </c>
      <c r="FH102" s="14" t="n">
        <f aca="false">IF(Q102=1,$A$102,1000000)</f>
        <v>70</v>
      </c>
      <c r="FI102" s="26" t="n">
        <f aca="false">IF(R102=1,$A$102,1000000)</f>
        <v>1000000</v>
      </c>
      <c r="FJ102" s="26" t="n">
        <f aca="false">IF(S102=1,$A$102,1000000)</f>
        <v>1000000</v>
      </c>
      <c r="FK102" s="26" t="n">
        <f aca="false">IF(T102=1,$A$102,1000000)</f>
        <v>1000000</v>
      </c>
      <c r="FL102" s="26" t="n">
        <f aca="false">IF(U102=1,$A$102,1000000)</f>
        <v>1000000</v>
      </c>
      <c r="FM102" s="26" t="n">
        <f aca="false">IF(V102=1,$A$102,1000000)</f>
        <v>1000000</v>
      </c>
      <c r="FN102" s="26" t="n">
        <f aca="false">IF(W102=1,$A$102,1000000)</f>
        <v>1000000</v>
      </c>
      <c r="FO102" s="26" t="n">
        <f aca="false">IF(X102=1,$A$102,1000000)</f>
        <v>1000000</v>
      </c>
      <c r="FP102" s="26" t="n">
        <f aca="false">IF(Y102=1,$A$102,1000000)</f>
        <v>1000000</v>
      </c>
      <c r="FQ102" s="26" t="n">
        <f aca="false">IF(Z102=1,$A$102,1000000)</f>
        <v>1000000</v>
      </c>
    </row>
    <row r="103" customFormat="false" ht="15" hidden="false" customHeight="false" outlineLevel="0" collapsed="false">
      <c r="A103" s="14" t="n">
        <f aca="false">A102+$B$38</f>
        <v>70.5</v>
      </c>
      <c r="B103" s="14" t="n">
        <f aca="false">'1 Der Fonds'!$B$36-A103</f>
        <v>1049.5</v>
      </c>
      <c r="C103" s="26" t="n">
        <f aca="false">IF(AH103&gt;='1 Der Fonds'!$B$12,1,0)</f>
        <v>1</v>
      </c>
      <c r="D103" s="26" t="n">
        <f aca="false">IF(AND(C103=1,AM103&gt;='1 Der Fonds'!$B$12),1,0)</f>
        <v>1</v>
      </c>
      <c r="E103" s="26" t="n">
        <f aca="false">IF(AND(D103=1,AR103&gt;='1 Der Fonds'!$B$12),1,0)</f>
        <v>1</v>
      </c>
      <c r="F103" s="26" t="n">
        <f aca="false">IF(AND(E103=1,AW103&gt;='1 Der Fonds'!$B$12),1,0)</f>
        <v>0</v>
      </c>
      <c r="G103" s="26" t="n">
        <f aca="false">IF(AND(F103=1,BB103&gt;='1 Der Fonds'!$B$12),1,0)</f>
        <v>0</v>
      </c>
      <c r="H103" s="26" t="n">
        <f aca="false">IF(AND(G103=1,BG103&gt;='1 Der Fonds'!$B$12),1,0)</f>
        <v>0</v>
      </c>
      <c r="I103" s="26" t="n">
        <f aca="false">IF(AND(H103=1,BL103&gt;='1 Der Fonds'!$B$12),1,0)</f>
        <v>0</v>
      </c>
      <c r="J103" s="26" t="n">
        <f aca="false">IF(AND(I103=1,BQ103&gt;='1 Der Fonds'!$B$12),1,0)</f>
        <v>0</v>
      </c>
      <c r="K103" s="26" t="n">
        <f aca="false">IF(AND(J103=1,BV103&gt;='1 Der Fonds'!$B$12),1,0)</f>
        <v>0</v>
      </c>
      <c r="L103" s="26" t="n">
        <f aca="false">IF(AND(K103=1,CA103&gt;='1 Der Fonds'!$B$12),1,0)</f>
        <v>0</v>
      </c>
      <c r="M103" s="26" t="n">
        <f aca="false">IF(AND(L103=1,CF103&gt;='1 Der Fonds'!$B$12),1,0)</f>
        <v>0</v>
      </c>
      <c r="N103" s="26" t="n">
        <f aca="false">IF(AND(M103=1,CK103&gt;='1 Der Fonds'!$B$12),1,0)</f>
        <v>0</v>
      </c>
      <c r="O103" s="26" t="n">
        <f aca="false">IF(CP103&gt;='1 Der Fonds'!$B$12,1,0)</f>
        <v>1</v>
      </c>
      <c r="P103" s="26" t="n">
        <f aca="false">IF(AND(O103=1,CU103&gt;='1 Der Fonds'!$B$12),1,0)</f>
        <v>1</v>
      </c>
      <c r="Q103" s="26" t="n">
        <f aca="false">IF(AND(P103=1,CZ103&gt;='1 Der Fonds'!$B$12),1,0)</f>
        <v>1</v>
      </c>
      <c r="R103" s="26" t="n">
        <f aca="false">IF(AND(Q103=1,DE103&gt;='1 Der Fonds'!$B$12),1,0)</f>
        <v>0</v>
      </c>
      <c r="S103" s="26" t="n">
        <f aca="false">IF(AND(R103=1,DJ103&gt;='1 Der Fonds'!$B$12),1,0)</f>
        <v>0</v>
      </c>
      <c r="T103" s="26" t="n">
        <f aca="false">IF(AND(S103=1,DO103&gt;='1 Der Fonds'!$B$12),1,0)</f>
        <v>0</v>
      </c>
      <c r="U103" s="26" t="n">
        <f aca="false">IF(AND(T103=1,DT103&gt;='1 Der Fonds'!$B$12),1,0)</f>
        <v>0</v>
      </c>
      <c r="V103" s="26" t="n">
        <f aca="false">IF(AND(U103=1,DY103&gt;='1 Der Fonds'!$B$12),1,0)</f>
        <v>0</v>
      </c>
      <c r="W103" s="26" t="n">
        <f aca="false">IF(AND(V103=1,ED103&gt;='1 Der Fonds'!$B$12),1,0)</f>
        <v>0</v>
      </c>
      <c r="X103" s="26" t="n">
        <f aca="false">IF(AND(W103=1,EI103&gt;='1 Der Fonds'!$B$12),1,0)</f>
        <v>0</v>
      </c>
      <c r="Y103" s="26" t="n">
        <f aca="false">IF(AND(X103=1,EN103&gt;='1 Der Fonds'!$B$12),1,0)</f>
        <v>0</v>
      </c>
      <c r="Z103" s="26" t="n">
        <f aca="false">IF(AND(Y103=1,ES103&gt;='1 Der Fonds'!$B$12),1,0)</f>
        <v>0</v>
      </c>
      <c r="AD103" s="26" t="n">
        <f aca="false">$A$103+$B$103*'1 Der Fonds'!$B$19/12+$A$103*'1 Der Fonds'!$B$20/12-'1 Der Fonds'!$B$6*'1 Der Fonds'!$B$21/12-($B$103+$A$103-'1 Der Fonds'!$B$6)*'1 Der Fonds'!$B$22/12-$B$103*'1 Der Fonds'!$B$23/12</f>
        <v>72.2665</v>
      </c>
      <c r="AE103" s="26" t="n">
        <f aca="false">($B$103+AD103-'1 Der Fonds'!$B$6)/'1 Der Fonds'!$B$8</f>
        <v>10.0203045977011</v>
      </c>
      <c r="AF103" s="26" t="n">
        <f aca="false">AD103+'1 Der Fonds'!$B$26-'2 Der Rueckgabebestand'!$C$5*AE103</f>
        <v>71.2583781609196</v>
      </c>
      <c r="AG103" s="26" t="n">
        <f aca="false">'1 Der Fonds'!$B$8+'1 Der Fonds'!$B$26/AE103-'2 Der Rueckgabebestand'!$C$5</f>
        <v>86.8993920963928</v>
      </c>
      <c r="AH103" s="26" t="n">
        <f aca="false">AF103/($B$103+AF103-'1 Der Fonds'!$B$6)</f>
        <v>0.0818348464374473</v>
      </c>
      <c r="AI103" s="26" t="n">
        <f aca="false">AF103+$B$103*'1 Der Fonds'!$B$19/12+AF103*'1 Der Fonds'!$B$20/12-'1 Der Fonds'!$B$6*'1 Der Fonds'!$B$21/12-($B$103+AF103-'1 Der Fonds'!$B$6)*'1 Der Fonds'!$B$22/12-$B$103*'1 Der Fonds'!$B$23/12</f>
        <v>73.0256049399904</v>
      </c>
      <c r="AJ103" s="26" t="n">
        <f aca="false">($B$103+AI103-'1 Der Fonds'!$B$6)/AG103</f>
        <v>10.0406410665353</v>
      </c>
      <c r="AK103" s="26" t="n">
        <f aca="false">AI103+'1 Der Fonds'!$B$26-'2 Der Rueckgabebestand'!$C$6*AJ103</f>
        <v>71.0052844067228</v>
      </c>
      <c r="AL103" s="26" t="n">
        <f aca="false">AG103+'1 Der Fonds'!$B$26/AJ103-'2 Der Rueckgabebestand'!$C$6</f>
        <v>86.6981777994291</v>
      </c>
      <c r="AM103" s="26" t="n">
        <f aca="false">AK103/($B$103+AK103-'1 Der Fonds'!$B$6)</f>
        <v>0.0815678958860258</v>
      </c>
      <c r="AN103" s="26" t="n">
        <f aca="false">AK103+$B$103*'1 Der Fonds'!$B$19/12+AK103*'1 Der Fonds'!$B$20/12-'1 Der Fonds'!$B$6*'1 Der Fonds'!$B$21/12-($B$103+AK103-'1 Der Fonds'!$B$6)*'1 Der Fonds'!$B$22/12-$B$103*'1 Der Fonds'!$B$23/12</f>
        <v>72.7722686376126</v>
      </c>
      <c r="AO103" s="26" t="n">
        <f aca="false">($B$103+AN103-'1 Der Fonds'!$B$6)/AL103</f>
        <v>10.0610219358423</v>
      </c>
      <c r="AP103" s="26" t="n">
        <f aca="false">AN103+'1 Der Fonds'!$B$26-'2 Der Rueckgabebestand'!$C$7*AO103</f>
        <v>53.6380203787595</v>
      </c>
      <c r="AQ103" s="26" t="n">
        <f aca="false">AL103+'1 Der Fonds'!$B$26/AO103-'2 Der Rueckgabebestand'!$C$7</f>
        <v>84.7963582446295</v>
      </c>
      <c r="AR103" s="26" t="n">
        <f aca="false">AP103/($B$103+AP103-'1 Der Fonds'!$B$6)</f>
        <v>0.0628714452966782</v>
      </c>
      <c r="AS103" s="26" t="n">
        <f aca="false">AP103+$B$103*'1 Der Fonds'!$B$19/12+AP103*'1 Der Fonds'!$B$20/12-'1 Der Fonds'!$B$6*'1 Der Fonds'!$B$21/12-($B$103+AP103-'1 Der Fonds'!$B$6)*'1 Der Fonds'!$B$22/12-$B$103*'1 Der Fonds'!$B$23/12</f>
        <v>55.3883609816225</v>
      </c>
      <c r="AT103" s="26" t="n">
        <f aca="false">($B$103+AS103-'1 Der Fonds'!$B$6)/AQ103</f>
        <v>10.0816636313007</v>
      </c>
      <c r="AU103" s="26" t="n">
        <f aca="false">AS103+'1 Der Fonds'!$B$26-'2 Der Rueckgabebestand'!$C$8*AT103</f>
        <v>27.1352037245904</v>
      </c>
      <c r="AV103" s="26" t="n">
        <f aca="false">AQ103+'1 Der Fonds'!$B$26/AT103-'2 Der Rueckgabebestand'!$C$8</f>
        <v>81.9939281804767</v>
      </c>
      <c r="AW103" s="26" t="n">
        <f aca="false">AU103/($B$103+AU103-'1 Der Fonds'!$B$6)</f>
        <v>0.032826092576661</v>
      </c>
      <c r="AX103" s="26" t="n">
        <f aca="false">AU103+$B$103*'1 Der Fonds'!$B$19/12+AU103*'1 Der Fonds'!$B$20/12-'1 Der Fonds'!$B$6*'1 Der Fonds'!$B$21/12-($B$103+AU103-'1 Der Fonds'!$B$6)*'1 Der Fonds'!$B$22/12-$B$103*'1 Der Fonds'!$B$23/12</f>
        <v>28.8601457948265</v>
      </c>
      <c r="AY103" s="26" t="n">
        <f aca="false">($B$103+AX103-'1 Der Fonds'!$B$6)/AV103</f>
        <v>10.1027010679562</v>
      </c>
      <c r="AZ103" s="26" t="n">
        <f aca="false">AX103+'1 Der Fonds'!$B$26-'2 Der Rueckgabebestand'!$C$9*AY103</f>
        <v>5.59312301814037</v>
      </c>
      <c r="BA103" s="26" t="n">
        <f aca="false">AV103+'1 Der Fonds'!$B$26/AY103-'2 Der Rueckgabebestand'!$C$9</f>
        <v>79.6908784692976</v>
      </c>
      <c r="BB103" s="26" t="n">
        <f aca="false">AZ103/($B$103+AZ103-'1 Der Fonds'!$B$6)</f>
        <v>0.00694717524995471</v>
      </c>
      <c r="BC103" s="26" t="n">
        <f aca="false">AZ103+$B$103*'1 Der Fonds'!$B$19/12+AZ103*'1 Der Fonds'!$B$20/12-'1 Der Fonds'!$B$6*'1 Der Fonds'!$B$21/12-($B$103+AZ103-'1 Der Fonds'!$B$6)*'1 Der Fonds'!$B$22/12-$B$103*'1 Der Fonds'!$B$23/12</f>
        <v>7.29742059436609</v>
      </c>
      <c r="BD103" s="26" t="n">
        <f aca="false">($B$103+BC103-'1 Der Fonds'!$B$6)/BA103</f>
        <v>10.1240874249517</v>
      </c>
      <c r="BE103" s="26" t="n">
        <f aca="false">BC103+'1 Der Fonds'!$B$26-'2 Der Rueckgabebestand'!$C$10*BD103</f>
        <v>-3.87630180056623</v>
      </c>
      <c r="BF103" s="26" t="n">
        <f aca="false">BA103+'1 Der Fonds'!$B$26/BD103-'2 Der Rueckgabebestand'!$C$10</f>
        <v>78.5872014734437</v>
      </c>
      <c r="BG103" s="26" t="n">
        <f aca="false">BE103/($B$103+BE103-'1 Der Fonds'!$B$6)</f>
        <v>-0.00487202908779444</v>
      </c>
      <c r="BH103" s="26" t="n">
        <f aca="false">BE103+$B$103*'1 Der Fonds'!$B$19/12+BE103*'1 Der Fonds'!$B$20/12-'1 Der Fonds'!$B$6*'1 Der Fonds'!$B$21/12-($B$103+BE103-'1 Der Fonds'!$B$6)*'1 Der Fonds'!$B$22/12-$B$103*'1 Der Fonds'!$B$23/12</f>
        <v>-2.18107908979177</v>
      </c>
      <c r="BI103" s="26" t="n">
        <f aca="false">($B$103+BH103-'1 Der Fonds'!$B$6)/BF103</f>
        <v>10.1456586563862</v>
      </c>
      <c r="BJ103" s="26" t="n">
        <f aca="false">BH103+'1 Der Fonds'!$B$26-'2 Der Rueckgabebestand'!$C$11*BI103</f>
        <v>-5.26847428362347</v>
      </c>
      <c r="BK103" s="26" t="n">
        <f aca="false">BF103+'1 Der Fonds'!$B$26/BI103-'2 Der Rueckgabebestand'!$C$11</f>
        <v>78.2828944492873</v>
      </c>
      <c r="BL103" s="26" t="n">
        <f aca="false">BJ103/($B$103+BJ103-'1 Der Fonds'!$B$6)</f>
        <v>-0.00663342377258501</v>
      </c>
      <c r="BM103" s="26" t="n">
        <f aca="false">BJ103+$B$103*'1 Der Fonds'!$B$19/12+BJ103*'1 Der Fonds'!$B$20/12-'1 Der Fonds'!$B$6*'1 Der Fonds'!$B$21/12-($B$103+BJ103-'1 Der Fonds'!$B$6)*'1 Der Fonds'!$B$22/12-$B$103*'1 Der Fonds'!$B$23/12</f>
        <v>-3.57458573814528</v>
      </c>
      <c r="BN103" s="26" t="n">
        <f aca="false">($B$103+BM103-'1 Der Fonds'!$B$6)/BK103</f>
        <v>10.1672966982265</v>
      </c>
      <c r="BO103" s="26" t="n">
        <f aca="false">BM103+'1 Der Fonds'!$B$26-'2 Der Rueckgabebestand'!$C$12*BN103</f>
        <v>-5.65823408725854</v>
      </c>
      <c r="BP103" s="26" t="n">
        <f aca="false">BK103+'1 Der Fonds'!$B$26/BN103-'2 Der Rueckgabebestand'!$C$12</f>
        <v>78.0779581313104</v>
      </c>
      <c r="BQ103" s="26" t="n">
        <f aca="false">BO103/($B$103+BO103-'1 Der Fonds'!$B$6)</f>
        <v>-0.00712765985643604</v>
      </c>
      <c r="BR103" s="26" t="n">
        <f aca="false">BO103+$B$103*'1 Der Fonds'!$B$19/12+BO103*'1 Der Fonds'!$B$20/12-'1 Der Fonds'!$B$6*'1 Der Fonds'!$B$21/12-($B$103+BO103-'1 Der Fonds'!$B$6)*'1 Der Fonds'!$B$22/12-$B$103*'1 Der Fonds'!$B$23/12</f>
        <v>-3.96471906159217</v>
      </c>
      <c r="BS103" s="26" t="n">
        <f aca="false">($B$103+BR103-'1 Der Fonds'!$B$6)/BP103</f>
        <v>10.1889867509149</v>
      </c>
      <c r="BT103" s="26" t="n">
        <f aca="false">BR103+'1 Der Fonds'!$B$26-'2 Der Rueckgabebestand'!$C$13*BS103</f>
        <v>-5.54976309950386</v>
      </c>
      <c r="BU103" s="26" t="n">
        <f aca="false">BP103+'1 Der Fonds'!$B$26/BS103-'2 Der Rueckgabebestand'!$C$13</f>
        <v>77.9223936893634</v>
      </c>
      <c r="BV103" s="26" t="n">
        <f aca="false">BT103/($B$103+BT103-'1 Der Fonds'!$B$6)</f>
        <v>-0.00699006416468819</v>
      </c>
      <c r="BW103" s="26" t="n">
        <f aca="false">BT103+$B$103*'1 Der Fonds'!$B$19/12+BT103*'1 Der Fonds'!$B$20/12-'1 Der Fonds'!$B$6*'1 Der Fonds'!$B$21/12-($B$103+BT103-'1 Der Fonds'!$B$6)*'1 Der Fonds'!$B$22/12-$B$103*'1 Der Fonds'!$B$23/12</f>
        <v>-3.85614412247422</v>
      </c>
      <c r="BX103" s="26" t="n">
        <f aca="false">($B$103+BW103-'1 Der Fonds'!$B$6)/BU103</f>
        <v>10.2107214397103</v>
      </c>
      <c r="BY103" s="26" t="n">
        <f aca="false">BW103+'1 Der Fonds'!$B$26-'2 Der Rueckgabebestand'!$C$14*BX103</f>
        <v>-4.94043269835832</v>
      </c>
      <c r="BZ103" s="26" t="n">
        <f aca="false">BU103+'1 Der Fonds'!$B$26/BX103-'2 Der Rueckgabebestand'!$C$14</f>
        <v>77.8162025076446</v>
      </c>
      <c r="CA103" s="26" t="n">
        <f aca="false">BY103/($B$103+BY103-'1 Der Fonds'!$B$6)</f>
        <v>-0.00621782544905506</v>
      </c>
      <c r="CB103" s="26" t="n">
        <f aca="false">BY103+$B$103*'1 Der Fonds'!$B$19/12+BY103*'1 Der Fonds'!$B$20/12-'1 Der Fonds'!$B$6*'1 Der Fonds'!$B$21/12-($B$103+BY103-'1 Der Fonds'!$B$6)*'1 Der Fonds'!$B$22/12-$B$103*'1 Der Fonds'!$B$23/12</f>
        <v>-3.24622977969425</v>
      </c>
      <c r="CC103" s="26" t="n">
        <f aca="false">($B$103+CB103-'1 Der Fonds'!$B$6)/BZ103</f>
        <v>10.2324932926672</v>
      </c>
      <c r="CD103" s="26" t="n">
        <f aca="false">CB103+'1 Der Fonds'!$B$26-'2 Der Rueckgabebestand'!$C$15*CC103</f>
        <v>-4.33922709676113</v>
      </c>
      <c r="CE103" s="26" t="n">
        <f aca="false">BZ103+'1 Der Fonds'!$B$26/CC103-'2 Der Rueckgabebestand'!$C$15</f>
        <v>77.7093861838215</v>
      </c>
      <c r="CF103" s="26" t="n">
        <f aca="false">CD103/($B$103+CD103-'1 Der Fonds'!$B$6)</f>
        <v>-0.00545704371320787</v>
      </c>
      <c r="CG103" s="26" t="n">
        <f aca="false">CD103+$B$103*'1 Der Fonds'!$B$19/12+CD103*'1 Der Fonds'!$B$20/12-'1 Der Fonds'!$B$6*'1 Der Fonds'!$B$21/12-($B$103+CD103-'1 Der Fonds'!$B$6)*'1 Der Fonds'!$B$22/12-$B$103*'1 Der Fonds'!$B$23/12</f>
        <v>-2.64444802272886</v>
      </c>
      <c r="CH103" s="26" t="n">
        <f aca="false">($B$103+CG103-'1 Der Fonds'!$B$6)/CE103</f>
        <v>10.2543024866045</v>
      </c>
      <c r="CI103" s="26" t="n">
        <f aca="false">CG103+'1 Der Fonds'!$B$26-'2 Der Rueckgabebestand'!$C$16*CH103</f>
        <v>-4.77159926603111</v>
      </c>
      <c r="CJ103" s="26" t="n">
        <f aca="false">CE103+'1 Der Fonds'!$B$26/CH103-'2 Der Rueckgabebestand'!$C$16</f>
        <v>77.5019463071375</v>
      </c>
      <c r="CK103" s="26" t="n">
        <f aca="false">CI103/($B$103+CI103-'1 Der Fonds'!$B$6)</f>
        <v>-0.00600406284917504</v>
      </c>
      <c r="CL103" s="26" t="n">
        <f aca="false">$A$103+$B$103*'1 Der Fonds'!$B$19/12+$A$103*'1 Der Fonds'!$B$20/12-'1 Der Fonds'!$B$6*'1 Der Fonds'!$B$21/12-($B$103+$A$103-'1 Der Fonds'!$B$6)*'1 Der Fonds'!$B$22/12-$B$103*'1 Der Fonds'!$B$23/12</f>
        <v>72.2665</v>
      </c>
      <c r="CM103" s="26" t="n">
        <f aca="false">($B$103+CL103-'1 Der Fonds'!$B$6)/'1 Der Fonds'!$B$8</f>
        <v>10.0203045977011</v>
      </c>
      <c r="CN103" s="26" t="n">
        <f aca="false">CL103+0-'2 Der Rueckgabebestand'!$C$5*CM103</f>
        <v>68.2583781609196</v>
      </c>
      <c r="CO103" s="26" t="n">
        <f aca="false">'1 Der Fonds'!$B$8+0/CM103-'2 Der Rueckgabebestand'!$C$5</f>
        <v>86.6</v>
      </c>
      <c r="CP103" s="26" t="n">
        <f aca="false">CN103/($B$103+CN103-'1 Der Fonds'!$B$6)</f>
        <v>0.0786605809621599</v>
      </c>
      <c r="CQ103" s="26" t="n">
        <f aca="false">CN103+$B$103*'1 Der Fonds'!$B$19/12+CN103*'1 Der Fonds'!$B$20/12-'1 Der Fonds'!$B$6*'1 Der Fonds'!$B$21/12-($B$103+CN103-'1 Der Fonds'!$B$6)*'1 Der Fonds'!$B$22/12-$B$103*'1 Der Fonds'!$B$23/12</f>
        <v>70.0227299399904</v>
      </c>
      <c r="CR103" s="26" t="n">
        <f aca="false">($B$103+CQ103-'1 Der Fonds'!$B$6)/CO103</f>
        <v>10.0406781748267</v>
      </c>
      <c r="CS103" s="26" t="n">
        <f aca="false">CQ103+0-'2 Der Rueckgabebestand'!$C$6*CR103</f>
        <v>65.0023908525771</v>
      </c>
      <c r="CT103" s="26" t="n">
        <f aca="false">CO103+0/CR103-'2 Der Rueckgabebestand'!$C$6</f>
        <v>86.1</v>
      </c>
      <c r="CU103" s="26" t="n">
        <f aca="false">CS103/($B$103+CS103-'1 Der Fonds'!$B$6)</f>
        <v>0.0751905275686645</v>
      </c>
      <c r="CV103" s="26" t="n">
        <f aca="false">CS103+$B$103*'1 Der Fonds'!$B$19/12+CS103*'1 Der Fonds'!$B$20/12-'1 Der Fonds'!$B$6*'1 Der Fonds'!$B$21/12-($B$103+CS103-'1 Der Fonds'!$B$6)*'1 Der Fonds'!$B$22/12-$B$103*'1 Der Fonds'!$B$23/12</f>
        <v>66.7636223104775</v>
      </c>
      <c r="CW103" s="26" t="n">
        <f aca="false">($B$103+CV103-'1 Der Fonds'!$B$6)/CT103</f>
        <v>10.0611338247442</v>
      </c>
      <c r="CX103" s="26" t="n">
        <f aca="false">CV103+0-'2 Der Rueckgabebestand'!$C$7*CW103</f>
        <v>44.6291278960402</v>
      </c>
      <c r="CY103" s="26" t="n">
        <f aca="false">CT103+0/CW103-'2 Der Rueckgabebestand'!$C$7</f>
        <v>83.9</v>
      </c>
      <c r="CZ103" s="26" t="n">
        <f aca="false">CX103/($B$103+CX103-'1 Der Fonds'!$B$6)</f>
        <v>0.0528700247641929</v>
      </c>
      <c r="DA103" s="26" t="n">
        <f aca="false">CX103+$B$103*'1 Der Fonds'!$B$19/12+CX103*'1 Der Fonds'!$B$20/12-'1 Der Fonds'!$B$6*'1 Der Fonds'!$B$21/12-($B$103+CX103-'1 Der Fonds'!$B$6)*'1 Der Fonds'!$B$22/12-$B$103*'1 Der Fonds'!$B$23/12</f>
        <v>46.3708349769406</v>
      </c>
      <c r="DB103" s="26" t="n">
        <f aca="false">($B$103+DA103-'1 Der Fonds'!$B$6)/CY103</f>
        <v>10.0818931463283</v>
      </c>
      <c r="DC103" s="26" t="n">
        <f aca="false">DA103+0-'2 Der Rueckgabebestand'!$C$8*DB103</f>
        <v>15.116966223323</v>
      </c>
      <c r="DD103" s="26" t="n">
        <f aca="false">CY103+0/DB103-'2 Der Rueckgabebestand'!$C$8</f>
        <v>80.8</v>
      </c>
      <c r="DE103" s="26" t="n">
        <f aca="false">DC103/($B$103+DC103-'1 Der Fonds'!$B$6)</f>
        <v>0.0185571463032587</v>
      </c>
      <c r="DF103" s="26" t="n">
        <f aca="false">DC103+$B$103*'1 Der Fonds'!$B$19/12+DC103*'1 Der Fonds'!$B$20/12-'1 Der Fonds'!$B$6*'1 Der Fonds'!$B$21/12-($B$103+DC103-'1 Der Fonds'!$B$6)*'1 Der Fonds'!$B$22/12-$B$103*'1 Der Fonds'!$B$23/12</f>
        <v>16.8303908159536</v>
      </c>
      <c r="DG103" s="26" t="n">
        <f aca="false">($B$103+DF103-'1 Der Fonds'!$B$6)/DD103</f>
        <v>10.1030988962371</v>
      </c>
      <c r="DH103" s="26" t="n">
        <f aca="false">DF103+0-'2 Der Rueckgabebestand'!$C$9*DG103</f>
        <v>-9.4376663142627</v>
      </c>
      <c r="DI103" s="26" t="n">
        <f aca="false">DD103+0/DG103-'2 Der Rueckgabebestand'!$C$9</f>
        <v>78.2</v>
      </c>
      <c r="DJ103" s="26" t="n">
        <f aca="false">DH103/($B$103+DH103-'1 Der Fonds'!$B$6)</f>
        <v>-0.0119454705177942</v>
      </c>
      <c r="DK103" s="26" t="n">
        <f aca="false">DH103+$B$103*'1 Der Fonds'!$B$19/12+DH103*'1 Der Fonds'!$B$20/12-'1 Der Fonds'!$B$6*'1 Der Fonds'!$B$21/12-($B$103+DH103-'1 Der Fonds'!$B$6)*'1 Der Fonds'!$B$22/12-$B$103*'1 Der Fonds'!$B$23/12</f>
        <v>-7.74777324448053</v>
      </c>
      <c r="DL103" s="26" t="n">
        <f aca="false">($B$103+DK103-'1 Der Fonds'!$B$6)/DI103</f>
        <v>10.1247087820399</v>
      </c>
      <c r="DM103" s="26" t="n">
        <f aca="false">DK103+0-'2 Der Rueckgabebestand'!$C$10*DL103</f>
        <v>-21.9223655393364</v>
      </c>
      <c r="DN103" s="26" t="n">
        <f aca="false">DI103+0/DL103-'2 Der Rueckgabebestand'!$C$10</f>
        <v>76.8</v>
      </c>
      <c r="DO103" s="26" t="n">
        <f aca="false">DM103/($B$103+DM103-'1 Der Fonds'!$B$6)</f>
        <v>-0.0281931534136035</v>
      </c>
      <c r="DP103" s="26" t="n">
        <f aca="false">DM103+$B$103*'1 Der Fonds'!$B$19/12+DM103*'1 Der Fonds'!$B$20/12-'1 Der Fonds'!$B$6*'1 Der Fonds'!$B$21/12-($B$103+DM103-'1 Der Fonds'!$B$6)*'1 Der Fonds'!$B$22/12-$B$103*'1 Der Fonds'!$B$23/12</f>
        <v>-20.2444369729782</v>
      </c>
      <c r="DQ103" s="26" t="n">
        <f aca="false">($B$103+DP103-'1 Der Fonds'!$B$6)/DN103</f>
        <v>10.1465568102477</v>
      </c>
      <c r="DR103" s="26" t="n">
        <f aca="false">DP103+0-'2 Der Rueckgabebestand'!$C$11*DQ103</f>
        <v>-26.3323710591268</v>
      </c>
      <c r="DS103" s="26" t="n">
        <f aca="false">DN103+0/DQ103-'2 Der Rueckgabebestand'!$C$11</f>
        <v>76.2</v>
      </c>
      <c r="DT103" s="26" t="n">
        <f aca="false">DR103/($B$103+DR103-'1 Der Fonds'!$B$6)</f>
        <v>-0.034057777477309</v>
      </c>
      <c r="DU103" s="26" t="n">
        <f aca="false">DR103+$B$103*'1 Der Fonds'!$B$19/12+DR103*'1 Der Fonds'!$B$20/12-'1 Der Fonds'!$B$6*'1 Der Fonds'!$B$21/12-($B$103+DR103-'1 Der Fonds'!$B$6)*'1 Der Fonds'!$B$22/12-$B$103*'1 Der Fonds'!$B$23/12</f>
        <v>-24.6586687480585</v>
      </c>
      <c r="DV103" s="26" t="n">
        <f aca="false">($B$103+DU103-'1 Der Fonds'!$B$6)/DS103</f>
        <v>10.1685214075058</v>
      </c>
      <c r="DW103" s="26" t="n">
        <f aca="false">DU103+0-'2 Der Rueckgabebestand'!$C$12*DV103</f>
        <v>-29.7429294518114</v>
      </c>
      <c r="DX103" s="26" t="n">
        <f aca="false">DS103+0/DV103-'2 Der Rueckgabebestand'!$C$12</f>
        <v>75.7</v>
      </c>
      <c r="DY103" s="26" t="n">
        <f aca="false">DW103/($B$103+DW103-'1 Der Fonds'!$B$6)</f>
        <v>-0.0386393715495588</v>
      </c>
      <c r="DZ103" s="26" t="n">
        <f aca="false">DW103+$B$103*'1 Der Fonds'!$B$19/12+DW103*'1 Der Fonds'!$B$20/12-'1 Der Fonds'!$B$6*'1 Der Fonds'!$B$21/12-($B$103+DW103-'1 Der Fonds'!$B$6)*'1 Der Fonds'!$B$22/12-$B$103*'1 Der Fonds'!$B$23/12</f>
        <v>-28.0724955925361</v>
      </c>
      <c r="EA103" s="26" t="n">
        <f aca="false">($B$103+DZ103-'1 Der Fonds'!$B$6)/DX103</f>
        <v>10.1905879049863</v>
      </c>
      <c r="EB103" s="26" t="n">
        <f aca="false">DZ103+0-'2 Der Rueckgabebestand'!$C$13*EA103</f>
        <v>-32.6582601497799</v>
      </c>
      <c r="EC103" s="26" t="n">
        <f aca="false">DX103+0/EA103-'2 Der Rueckgabebestand'!$C$13</f>
        <v>75.25</v>
      </c>
      <c r="ED103" s="26" t="n">
        <f aca="false">EB103/($B$103+EB103-'1 Der Fonds'!$B$6)</f>
        <v>-0.0425880053896893</v>
      </c>
      <c r="EE103" s="26" t="n">
        <f aca="false">EB103+$B$103*'1 Der Fonds'!$B$19/12+EB103*'1 Der Fonds'!$B$20/12-'1 Der Fonds'!$B$6*'1 Der Fonds'!$B$21/12-($B$103+EB103-'1 Der Fonds'!$B$6)*'1 Der Fonds'!$B$22/12-$B$103*'1 Der Fonds'!$B$23/12</f>
        <v>-30.9906201490901</v>
      </c>
      <c r="EF103" s="26" t="n">
        <f aca="false">($B$103+EE103-'1 Der Fonds'!$B$6)/EC103</f>
        <v>10.2127492338991</v>
      </c>
      <c r="EG103" s="26" t="n">
        <f aca="false">EE103+0-'2 Der Rueckgabebestand'!$C$14*EF103</f>
        <v>-35.0757198426498</v>
      </c>
      <c r="EH103" s="26" t="n">
        <f aca="false">EC103+0/EF103-'2 Der Rueckgabebestand'!$C$14</f>
        <v>74.85</v>
      </c>
      <c r="EI103" s="26" t="n">
        <f aca="false">EG103/($B$103+EG103-'1 Der Fonds'!$B$6)</f>
        <v>-0.0458851461853484</v>
      </c>
      <c r="EJ103" s="26" t="n">
        <f aca="false">EG103+$B$103*'1 Der Fonds'!$B$19/12+EG103*'1 Der Fonds'!$B$20/12-'1 Der Fonds'!$B$6*'1 Der Fonds'!$B$21/12-($B$103+EG103-'1 Der Fonds'!$B$6)*'1 Der Fonds'!$B$22/12-$B$103*'1 Der Fonds'!$B$23/12</f>
        <v>-33.4103965741656</v>
      </c>
      <c r="EK103" s="26" t="n">
        <f aca="false">($B$103+EJ103-'1 Der Fonds'!$B$6)/EH103</f>
        <v>10.2349980417613</v>
      </c>
      <c r="EL103" s="26" t="n">
        <f aca="false">EJ103+0-'2 Der Rueckgabebestand'!$C$15*EK103</f>
        <v>-37.5043957908702</v>
      </c>
      <c r="EM103" s="26" t="n">
        <f aca="false">EH103+0/EK103-'2 Der Rueckgabebestand'!$C$15</f>
        <v>74.45</v>
      </c>
      <c r="EN103" s="26" t="n">
        <f aca="false">EL103/($B$103+EL103-'1 Der Fonds'!$B$6)</f>
        <v>-0.0492186511099309</v>
      </c>
      <c r="EO103" s="26" t="n">
        <f aca="false">EL103+$B$103*'1 Der Fonds'!$B$19/12+EL103*'1 Der Fonds'!$B$20/12-'1 Der Fonds'!$B$6*'1 Der Fonds'!$B$21/12-($B$103+EL103-'1 Der Fonds'!$B$6)*'1 Der Fonds'!$B$22/12-$B$103*'1 Der Fonds'!$B$23/12</f>
        <v>-35.8414000035031</v>
      </c>
      <c r="EP103" s="26" t="n">
        <f aca="false">($B$103+EO103-'1 Der Fonds'!$B$6)/EM103</f>
        <v>10.2573351241974</v>
      </c>
      <c r="EQ103" s="26" t="n">
        <f aca="false">EO103+0-'2 Der Rueckgabebestand'!$C$16*EP103</f>
        <v>-40.9700675656018</v>
      </c>
      <c r="ER103" s="26" t="n">
        <f aca="false">EM103+0/EP103-'2 Der Rueckgabebestand'!$C$16</f>
        <v>73.95</v>
      </c>
      <c r="ES103" s="26" t="n">
        <f aca="false">EQ103/($B$103+EQ103-'1 Der Fonds'!$B$6)</f>
        <v>-0.05401245990928</v>
      </c>
      <c r="ET103" s="14" t="n">
        <f aca="false">IF(C103=1,$A$103,1000000)</f>
        <v>70.5</v>
      </c>
      <c r="EU103" s="14" t="n">
        <f aca="false">IF(D103=1,$A$103,1000000)</f>
        <v>70.5</v>
      </c>
      <c r="EV103" s="14" t="n">
        <f aca="false">IF(E103=1,$A$103,1000000)</f>
        <v>70.5</v>
      </c>
      <c r="EW103" s="26" t="n">
        <f aca="false">IF(F103=1,$A$103,1000000)</f>
        <v>1000000</v>
      </c>
      <c r="EX103" s="26" t="n">
        <f aca="false">IF(G103=1,$A$103,1000000)</f>
        <v>1000000</v>
      </c>
      <c r="EY103" s="26" t="n">
        <f aca="false">IF(H103=1,$A$103,1000000)</f>
        <v>1000000</v>
      </c>
      <c r="EZ103" s="26" t="n">
        <f aca="false">IF(I103=1,$A$103,1000000)</f>
        <v>1000000</v>
      </c>
      <c r="FA103" s="26" t="n">
        <f aca="false">IF(J103=1,$A$103,1000000)</f>
        <v>1000000</v>
      </c>
      <c r="FB103" s="26" t="n">
        <f aca="false">IF(K103=1,$A$103,1000000)</f>
        <v>1000000</v>
      </c>
      <c r="FC103" s="26" t="n">
        <f aca="false">IF(L103=1,$A$103,1000000)</f>
        <v>1000000</v>
      </c>
      <c r="FD103" s="26" t="n">
        <f aca="false">IF(M103=1,$A$103,1000000)</f>
        <v>1000000</v>
      </c>
      <c r="FE103" s="26" t="n">
        <f aca="false">IF(N103=1,$A$103,1000000)</f>
        <v>1000000</v>
      </c>
      <c r="FF103" s="14" t="n">
        <f aca="false">IF(O103=1,$A$103,1000000)</f>
        <v>70.5</v>
      </c>
      <c r="FG103" s="14" t="n">
        <f aca="false">IF(P103=1,$A$103,1000000)</f>
        <v>70.5</v>
      </c>
      <c r="FH103" s="14" t="n">
        <f aca="false">IF(Q103=1,$A$103,1000000)</f>
        <v>70.5</v>
      </c>
      <c r="FI103" s="26" t="n">
        <f aca="false">IF(R103=1,$A$103,1000000)</f>
        <v>1000000</v>
      </c>
      <c r="FJ103" s="26" t="n">
        <f aca="false">IF(S103=1,$A$103,1000000)</f>
        <v>1000000</v>
      </c>
      <c r="FK103" s="26" t="n">
        <f aca="false">IF(T103=1,$A$103,1000000)</f>
        <v>1000000</v>
      </c>
      <c r="FL103" s="26" t="n">
        <f aca="false">IF(U103=1,$A$103,1000000)</f>
        <v>1000000</v>
      </c>
      <c r="FM103" s="26" t="n">
        <f aca="false">IF(V103=1,$A$103,1000000)</f>
        <v>1000000</v>
      </c>
      <c r="FN103" s="26" t="n">
        <f aca="false">IF(W103=1,$A$103,1000000)</f>
        <v>1000000</v>
      </c>
      <c r="FO103" s="26" t="n">
        <f aca="false">IF(X103=1,$A$103,1000000)</f>
        <v>1000000</v>
      </c>
      <c r="FP103" s="26" t="n">
        <f aca="false">IF(Y103=1,$A$103,1000000)</f>
        <v>1000000</v>
      </c>
      <c r="FQ103" s="26" t="n">
        <f aca="false">IF(Z103=1,$A$103,1000000)</f>
        <v>1000000</v>
      </c>
    </row>
    <row r="104" customFormat="false" ht="15" hidden="false" customHeight="false" outlineLevel="0" collapsed="false">
      <c r="A104" s="14" t="n">
        <f aca="false">A103+$B$38</f>
        <v>71</v>
      </c>
      <c r="B104" s="14" t="n">
        <f aca="false">'1 Der Fonds'!$B$36-A104</f>
        <v>1049</v>
      </c>
      <c r="C104" s="26" t="n">
        <f aca="false">IF(AH104&gt;='1 Der Fonds'!$B$12,1,0)</f>
        <v>1</v>
      </c>
      <c r="D104" s="26" t="n">
        <f aca="false">IF(AND(C104=1,AM104&gt;='1 Der Fonds'!$B$12),1,0)</f>
        <v>1</v>
      </c>
      <c r="E104" s="26" t="n">
        <f aca="false">IF(AND(D104=1,AR104&gt;='1 Der Fonds'!$B$12),1,0)</f>
        <v>1</v>
      </c>
      <c r="F104" s="26" t="n">
        <f aca="false">IF(AND(E104=1,AW104&gt;='1 Der Fonds'!$B$12),1,0)</f>
        <v>0</v>
      </c>
      <c r="G104" s="26" t="n">
        <f aca="false">IF(AND(F104=1,BB104&gt;='1 Der Fonds'!$B$12),1,0)</f>
        <v>0</v>
      </c>
      <c r="H104" s="26" t="n">
        <f aca="false">IF(AND(G104=1,BG104&gt;='1 Der Fonds'!$B$12),1,0)</f>
        <v>0</v>
      </c>
      <c r="I104" s="26" t="n">
        <f aca="false">IF(AND(H104=1,BL104&gt;='1 Der Fonds'!$B$12),1,0)</f>
        <v>0</v>
      </c>
      <c r="J104" s="26" t="n">
        <f aca="false">IF(AND(I104=1,BQ104&gt;='1 Der Fonds'!$B$12),1,0)</f>
        <v>0</v>
      </c>
      <c r="K104" s="26" t="n">
        <f aca="false">IF(AND(J104=1,BV104&gt;='1 Der Fonds'!$B$12),1,0)</f>
        <v>0</v>
      </c>
      <c r="L104" s="26" t="n">
        <f aca="false">IF(AND(K104=1,CA104&gt;='1 Der Fonds'!$B$12),1,0)</f>
        <v>0</v>
      </c>
      <c r="M104" s="26" t="n">
        <f aca="false">IF(AND(L104=1,CF104&gt;='1 Der Fonds'!$B$12),1,0)</f>
        <v>0</v>
      </c>
      <c r="N104" s="26" t="n">
        <f aca="false">IF(AND(M104=1,CK104&gt;='1 Der Fonds'!$B$12),1,0)</f>
        <v>0</v>
      </c>
      <c r="O104" s="26" t="n">
        <f aca="false">IF(CP104&gt;='1 Der Fonds'!$B$12,1,0)</f>
        <v>1</v>
      </c>
      <c r="P104" s="26" t="n">
        <f aca="false">IF(AND(O104=1,CU104&gt;='1 Der Fonds'!$B$12),1,0)</f>
        <v>1</v>
      </c>
      <c r="Q104" s="26" t="n">
        <f aca="false">IF(AND(P104=1,CZ104&gt;='1 Der Fonds'!$B$12),1,0)</f>
        <v>1</v>
      </c>
      <c r="R104" s="26" t="n">
        <f aca="false">IF(AND(Q104=1,DE104&gt;='1 Der Fonds'!$B$12),1,0)</f>
        <v>0</v>
      </c>
      <c r="S104" s="26" t="n">
        <f aca="false">IF(AND(R104=1,DJ104&gt;='1 Der Fonds'!$B$12),1,0)</f>
        <v>0</v>
      </c>
      <c r="T104" s="26" t="n">
        <f aca="false">IF(AND(S104=1,DO104&gt;='1 Der Fonds'!$B$12),1,0)</f>
        <v>0</v>
      </c>
      <c r="U104" s="26" t="n">
        <f aca="false">IF(AND(T104=1,DT104&gt;='1 Der Fonds'!$B$12),1,0)</f>
        <v>0</v>
      </c>
      <c r="V104" s="26" t="n">
        <f aca="false">IF(AND(U104=1,DY104&gt;='1 Der Fonds'!$B$12),1,0)</f>
        <v>0</v>
      </c>
      <c r="W104" s="26" t="n">
        <f aca="false">IF(AND(V104=1,ED104&gt;='1 Der Fonds'!$B$12),1,0)</f>
        <v>0</v>
      </c>
      <c r="X104" s="26" t="n">
        <f aca="false">IF(AND(W104=1,EI104&gt;='1 Der Fonds'!$B$12),1,0)</f>
        <v>0</v>
      </c>
      <c r="Y104" s="26" t="n">
        <f aca="false">IF(AND(X104=1,EN104&gt;='1 Der Fonds'!$B$12),1,0)</f>
        <v>0</v>
      </c>
      <c r="Z104" s="26" t="n">
        <f aca="false">IF(AND(Y104=1,ES104&gt;='1 Der Fonds'!$B$12),1,0)</f>
        <v>0</v>
      </c>
      <c r="AD104" s="26" t="n">
        <f aca="false">$A$104+$B$104*'1 Der Fonds'!$B$19/12+$A$104*'1 Der Fonds'!$B$20/12-'1 Der Fonds'!$B$6*'1 Der Fonds'!$B$21/12-($B$104+$A$104-'1 Der Fonds'!$B$6)*'1 Der Fonds'!$B$22/12-$B$104*'1 Der Fonds'!$B$23/12</f>
        <v>72.7659166666667</v>
      </c>
      <c r="AE104" s="26" t="n">
        <f aca="false">($B$104+AD104-'1 Der Fonds'!$B$6)/'1 Der Fonds'!$B$8</f>
        <v>10.0202978927203</v>
      </c>
      <c r="AF104" s="26" t="n">
        <f aca="false">AD104+'1 Der Fonds'!$B$26-'2 Der Rueckgabebestand'!$C$5*AE104</f>
        <v>71.7577975095786</v>
      </c>
      <c r="AG104" s="26" t="n">
        <f aca="false">'1 Der Fonds'!$B$8+'1 Der Fonds'!$B$26/AE104-'2 Der Rueckgabebestand'!$C$5</f>
        <v>86.899392296728</v>
      </c>
      <c r="AH104" s="26" t="n">
        <f aca="false">AF104/($B$104+AF104-'1 Der Fonds'!$B$6)</f>
        <v>0.0824084466596915</v>
      </c>
      <c r="AI104" s="26" t="n">
        <f aca="false">AF104+$B$104*'1 Der Fonds'!$B$19/12+AF104*'1 Der Fonds'!$B$20/12-'1 Der Fonds'!$B$6*'1 Der Fonds'!$B$21/12-($B$104+AF104-'1 Der Fonds'!$B$6)*'1 Der Fonds'!$B$22/12-$B$104*'1 Der Fonds'!$B$23/12</f>
        <v>73.5244403988586</v>
      </c>
      <c r="AJ104" s="26" t="n">
        <f aca="false">($B$104+AI104-'1 Der Fonds'!$B$6)/AG104</f>
        <v>10.0406276423605</v>
      </c>
      <c r="AK104" s="26" t="n">
        <f aca="false">AI104+'1 Der Fonds'!$B$26-'2 Der Rueckgabebestand'!$C$6*AJ104</f>
        <v>71.5041265776783</v>
      </c>
      <c r="AL104" s="26" t="n">
        <f aca="false">AG104+'1 Der Fonds'!$B$26/AJ104-'2 Der Rueckgabebestand'!$C$6</f>
        <v>86.6981783992365</v>
      </c>
      <c r="AM104" s="26" t="n">
        <f aca="false">AK104/($B$104+AK104-'1 Der Fonds'!$B$6)</f>
        <v>0.0821410541254887</v>
      </c>
      <c r="AN104" s="26" t="n">
        <f aca="false">AK104+$B$104*'1 Der Fonds'!$B$19/12+AK104*'1 Der Fonds'!$B$20/12-'1 Der Fonds'!$B$6*'1 Der Fonds'!$B$21/12-($B$104+AK104-'1 Der Fonds'!$B$6)*'1 Der Fonds'!$B$22/12-$B$104*'1 Der Fonds'!$B$23/12</f>
        <v>73.2705263656486</v>
      </c>
      <c r="AO104" s="26" t="n">
        <f aca="false">($B$104+AN104-'1 Der Fonds'!$B$6)/AL104</f>
        <v>10.0610017704055</v>
      </c>
      <c r="AP104" s="26" t="n">
        <f aca="false">AN104+'1 Der Fonds'!$B$26-'2 Der Rueckgabebestand'!$C$7*AO104</f>
        <v>54.1363224707565</v>
      </c>
      <c r="AQ104" s="26" t="n">
        <f aca="false">AL104+'1 Der Fonds'!$B$26/AO104-'2 Der Rueckgabebestand'!$C$7</f>
        <v>84.796359442085</v>
      </c>
      <c r="AR104" s="26" t="n">
        <f aca="false">AP104/($B$104+AP104-'1 Der Fonds'!$B$6)</f>
        <v>0.0634556530355818</v>
      </c>
      <c r="AS104" s="26" t="n">
        <f aca="false">AP104+$B$104*'1 Der Fonds'!$B$19/12+AP104*'1 Der Fonds'!$B$20/12-'1 Der Fonds'!$B$6*'1 Der Fonds'!$B$21/12-($B$104+AP104-'1 Der Fonds'!$B$6)*'1 Der Fonds'!$B$22/12-$B$104*'1 Der Fonds'!$B$23/12</f>
        <v>55.8860781131243</v>
      </c>
      <c r="AT104" s="26" t="n">
        <f aca="false">($B$104+AS104-'1 Der Fonds'!$B$6)/AQ104</f>
        <v>10.0816365671571</v>
      </c>
      <c r="AU104" s="26" t="n">
        <f aca="false">AS104+'1 Der Fonds'!$B$26-'2 Der Rueckgabebestand'!$C$8*AT104</f>
        <v>27.6330047549372</v>
      </c>
      <c r="AV104" s="26" t="n">
        <f aca="false">AQ104+'1 Der Fonds'!$B$26/AT104-'2 Der Rueckgabebestand'!$C$8</f>
        <v>81.9939301767584</v>
      </c>
      <c r="AW104" s="26" t="n">
        <f aca="false">AU104/($B$104+AU104-'1 Der Fonds'!$B$6)</f>
        <v>0.0334283830865539</v>
      </c>
      <c r="AX104" s="26" t="n">
        <f aca="false">AU104+$B$104*'1 Der Fonds'!$B$19/12+AU104*'1 Der Fonds'!$B$20/12-'1 Der Fonds'!$B$6*'1 Der Fonds'!$B$21/12-($B$104+AU104-'1 Der Fonds'!$B$6)*'1 Der Fonds'!$B$22/12-$B$104*'1 Der Fonds'!$B$23/12</f>
        <v>29.357361384494</v>
      </c>
      <c r="AY104" s="26" t="n">
        <f aca="false">($B$104+AX104-'1 Der Fonds'!$B$6)/AV104</f>
        <v>10.1026668632515</v>
      </c>
      <c r="AZ104" s="26" t="n">
        <f aca="false">AX104+'1 Der Fonds'!$B$26-'2 Der Rueckgabebestand'!$C$9*AY104</f>
        <v>6.09042754004014</v>
      </c>
      <c r="BA104" s="26" t="n">
        <f aca="false">AV104+'1 Der Fonds'!$B$26/AY104-'2 Der Rueckgabebestand'!$C$9</f>
        <v>79.690881470967</v>
      </c>
      <c r="BB104" s="26" t="n">
        <f aca="false">AZ104/($B$104+AZ104-'1 Der Fonds'!$B$6)</f>
        <v>0.00756489871411027</v>
      </c>
      <c r="BC104" s="26" t="n">
        <f aca="false">AZ104+$B$104*'1 Der Fonds'!$B$19/12+AZ104*'1 Der Fonds'!$B$20/12-'1 Der Fonds'!$B$6*'1 Der Fonds'!$B$21/12-($B$104+AZ104-'1 Der Fonds'!$B$6)*'1 Der Fonds'!$B$22/12-$B$104*'1 Der Fonds'!$B$23/12</f>
        <v>7.79413919976601</v>
      </c>
      <c r="BD104" s="26" t="n">
        <f aca="false">($B$104+BC104-'1 Der Fonds'!$B$6)/BA104</f>
        <v>10.1240458670757</v>
      </c>
      <c r="BE104" s="26" t="n">
        <f aca="false">BC104+'1 Der Fonds'!$B$26-'2 Der Rueckgabebestand'!$C$10*BD104</f>
        <v>-3.37952501414004</v>
      </c>
      <c r="BF104" s="26" t="n">
        <f aca="false">BA104+'1 Der Fonds'!$B$26/BD104-'2 Der Rueckgabebestand'!$C$10</f>
        <v>78.58720569148</v>
      </c>
      <c r="BG104" s="26" t="n">
        <f aca="false">BE104/($B$104+BE104-'1 Der Fonds'!$B$6)</f>
        <v>-0.00424765968246367</v>
      </c>
      <c r="BH104" s="26" t="n">
        <f aca="false">BE104+$B$104*'1 Der Fonds'!$B$19/12+BE104*'1 Der Fonds'!$B$20/12-'1 Der Fonds'!$B$6*'1 Der Fonds'!$B$21/12-($B$104+BE104-'1 Der Fonds'!$B$6)*'1 Der Fonds'!$B$22/12-$B$104*'1 Der Fonds'!$B$23/12</f>
        <v>-1.68488872561192</v>
      </c>
      <c r="BI104" s="26" t="n">
        <f aca="false">($B$104+BH104-'1 Der Fonds'!$B$6)/BF104</f>
        <v>10.145609635295</v>
      </c>
      <c r="BJ104" s="26" t="n">
        <f aca="false">BH104+'1 Der Fonds'!$B$26-'2 Der Rueckgabebestand'!$C$11*BI104</f>
        <v>-4.77225450678891</v>
      </c>
      <c r="BK104" s="26" t="n">
        <f aca="false">BF104+'1 Der Fonds'!$B$26/BI104-'2 Der Rueckgabebestand'!$C$11</f>
        <v>78.2829000960394</v>
      </c>
      <c r="BL104" s="26" t="n">
        <f aca="false">BJ104/($B$104+BJ104-'1 Der Fonds'!$B$6)</f>
        <v>-0.00600867261798486</v>
      </c>
      <c r="BM104" s="26" t="n">
        <f aca="false">BJ104+$B$104*'1 Der Fonds'!$B$19/12+BJ104*'1 Der Fonds'!$B$20/12-'1 Der Fonds'!$B$6*'1 Der Fonds'!$B$21/12-($B$104+BJ104-'1 Der Fonds'!$B$6)*'1 Der Fonds'!$B$22/12-$B$104*'1 Der Fonds'!$B$23/12</f>
        <v>-3.07895291735791</v>
      </c>
      <c r="BN104" s="26" t="n">
        <f aca="false">($B$104+BM104-'1 Der Fonds'!$B$6)/BK104</f>
        <v>10.1672401776913</v>
      </c>
      <c r="BO104" s="26" t="n">
        <f aca="false">BM104+'1 Der Fonds'!$B$26-'2 Der Rueckgabebestand'!$C$12*BN104</f>
        <v>-5.16257300620354</v>
      </c>
      <c r="BP104" s="26" t="n">
        <f aca="false">BK104+'1 Der Fonds'!$B$26/BN104-'2 Der Rueckgabebestand'!$C$12</f>
        <v>78.0779654183461</v>
      </c>
      <c r="BQ104" s="26" t="n">
        <f aca="false">BO104/($B$104+BO104-'1 Der Fonds'!$B$6)</f>
        <v>-0.00650331268173362</v>
      </c>
      <c r="BR104" s="26" t="n">
        <f aca="false">BO104+$B$104*'1 Der Fonds'!$B$19/12+BO104*'1 Der Fonds'!$B$20/12-'1 Der Fonds'!$B$6*'1 Der Fonds'!$B$21/12-($B$104+BO104-'1 Der Fonds'!$B$6)*'1 Der Fonds'!$B$22/12-$B$104*'1 Der Fonds'!$B$23/12</f>
        <v>-3.46964547200115</v>
      </c>
      <c r="BS104" s="26" t="n">
        <f aca="false">($B$104+BR104-'1 Der Fonds'!$B$6)/BP104</f>
        <v>10.1889227039345</v>
      </c>
      <c r="BT104" s="26" t="n">
        <f aca="false">BR104+'1 Der Fonds'!$B$26-'2 Der Rueckgabebestand'!$C$13*BS104</f>
        <v>-5.05466068877168</v>
      </c>
      <c r="BU104" s="26" t="n">
        <f aca="false">BP104+'1 Der Fonds'!$B$26/BS104-'2 Der Rueckgabebestand'!$C$13</f>
        <v>77.922402827204</v>
      </c>
      <c r="BV104" s="26" t="n">
        <f aca="false">BT104/($B$104+BT104-'1 Der Fonds'!$B$6)</f>
        <v>-0.00636650968082607</v>
      </c>
      <c r="BW104" s="26" t="n">
        <f aca="false">BT104+$B$104*'1 Der Fonds'!$B$19/12+BT104*'1 Der Fonds'!$B$20/12-'1 Der Fonds'!$B$6*'1 Der Fonds'!$B$21/12-($B$104+BT104-'1 Der Fonds'!$B$6)*'1 Der Fonds'!$B$22/12-$B$104*'1 Der Fonds'!$B$23/12</f>
        <v>-3.36162973859842</v>
      </c>
      <c r="BX104" s="26" t="n">
        <f aca="false">($B$104+BW104-'1 Der Fonds'!$B$6)/BU104</f>
        <v>10.2106498438679</v>
      </c>
      <c r="BY104" s="26" t="n">
        <f aca="false">BW104+'1 Der Fonds'!$B$26-'2 Der Rueckgabebestand'!$C$14*BX104</f>
        <v>-4.44588967614557</v>
      </c>
      <c r="BZ104" s="26" t="n">
        <f aca="false">BU104+'1 Der Fonds'!$B$26/BX104-'2 Der Rueckgabebestand'!$C$14</f>
        <v>77.8162137056371</v>
      </c>
      <c r="CA104" s="26" t="n">
        <f aca="false">BY104/($B$104+BY104-'1 Der Fonds'!$B$6)</f>
        <v>-0.00559545236552041</v>
      </c>
      <c r="CB104" s="26" t="n">
        <f aca="false">BY104+$B$104*'1 Der Fonds'!$B$19/12+BY104*'1 Der Fonds'!$B$20/12-'1 Der Fonds'!$B$6*'1 Der Fonds'!$B$21/12-($B$104+BY104-'1 Der Fonds'!$B$6)*'1 Der Fonds'!$B$22/12-$B$104*'1 Der Fonds'!$B$23/12</f>
        <v>-2.75227532041855</v>
      </c>
      <c r="CC104" s="26" t="n">
        <f aca="false">($B$104+CB104-'1 Der Fonds'!$B$6)/BZ104</f>
        <v>10.2324141301917</v>
      </c>
      <c r="CD104" s="26" t="n">
        <f aca="false">CB104+'1 Der Fonds'!$B$26-'2 Der Rueckgabebestand'!$C$15*CC104</f>
        <v>-3.84524097249524</v>
      </c>
      <c r="CE104" s="26" t="n">
        <f aca="false">BZ104+'1 Der Fonds'!$B$26/CC104-'2 Der Rueckgabebestand'!$C$15</f>
        <v>77.7093996500125</v>
      </c>
      <c r="CF104" s="26" t="n">
        <f aca="false">CD104/($B$104+CD104-'1 Der Fonds'!$B$6)</f>
        <v>-0.0048358397265937</v>
      </c>
      <c r="CG104" s="26" t="n">
        <f aca="false">CD104+$B$104*'1 Der Fonds'!$B$19/12+CD104*'1 Der Fonds'!$B$20/12-'1 Der Fonds'!$B$6*'1 Der Fonds'!$B$21/12-($B$104+CD104-'1 Der Fonds'!$B$6)*'1 Der Fonds'!$B$22/12-$B$104*'1 Der Fonds'!$B$23/12</f>
        <v>-2.15105099509389</v>
      </c>
      <c r="CH104" s="26" t="n">
        <f aca="false">($B$104+CG104-'1 Der Fonds'!$B$6)/CE104</f>
        <v>10.2542157395856</v>
      </c>
      <c r="CI104" s="26" t="n">
        <f aca="false">CG104+'1 Der Fonds'!$B$26-'2 Der Rueckgabebestand'!$C$16*CH104</f>
        <v>-4.27815886488669</v>
      </c>
      <c r="CJ104" s="26" t="n">
        <f aca="false">CE104+'1 Der Fonds'!$B$26/CH104-'2 Der Rueckgabebestand'!$C$16</f>
        <v>77.501962248283</v>
      </c>
      <c r="CK104" s="26" t="n">
        <f aca="false">CI104/($B$104+CI104-'1 Der Fonds'!$B$6)</f>
        <v>-0.00538321541380583</v>
      </c>
      <c r="CL104" s="26" t="n">
        <f aca="false">$A$104+$B$104*'1 Der Fonds'!$B$19/12+$A$104*'1 Der Fonds'!$B$20/12-'1 Der Fonds'!$B$6*'1 Der Fonds'!$B$21/12-($B$104+$A$104-'1 Der Fonds'!$B$6)*'1 Der Fonds'!$B$22/12-$B$104*'1 Der Fonds'!$B$23/12</f>
        <v>72.7659166666667</v>
      </c>
      <c r="CM104" s="26" t="n">
        <f aca="false">($B$104+CL104-'1 Der Fonds'!$B$6)/'1 Der Fonds'!$B$8</f>
        <v>10.0202978927203</v>
      </c>
      <c r="CN104" s="26" t="n">
        <f aca="false">CL104+0-'2 Der Rueckgabebestand'!$C$5*CM104</f>
        <v>68.7577975095786</v>
      </c>
      <c r="CO104" s="26" t="n">
        <f aca="false">'1 Der Fonds'!$B$8+0/CM104-'2 Der Rueckgabebestand'!$C$5</f>
        <v>86.6</v>
      </c>
      <c r="CP104" s="26" t="n">
        <f aca="false">CN104/($B$104+CN104-'1 Der Fonds'!$B$6)</f>
        <v>0.0792361621029624</v>
      </c>
      <c r="CQ104" s="26" t="n">
        <f aca="false">CN104+$B$104*'1 Der Fonds'!$B$19/12+CN104*'1 Der Fonds'!$B$20/12-'1 Der Fonds'!$B$6*'1 Der Fonds'!$B$21/12-($B$104+CN104-'1 Der Fonds'!$B$6)*'1 Der Fonds'!$B$22/12-$B$104*'1 Der Fonds'!$B$23/12</f>
        <v>70.5215653988586</v>
      </c>
      <c r="CR104" s="26" t="n">
        <f aca="false">($B$104+CQ104-'1 Der Fonds'!$B$6)/CO104</f>
        <v>10.0406647274695</v>
      </c>
      <c r="CS104" s="26" t="n">
        <f aca="false">CQ104+0-'2 Der Rueckgabebestand'!$C$6*CR104</f>
        <v>65.5012330351238</v>
      </c>
      <c r="CT104" s="26" t="n">
        <f aca="false">CO104+0/CR104-'2 Der Rueckgabebestand'!$C$6</f>
        <v>86.1</v>
      </c>
      <c r="CU104" s="26" t="n">
        <f aca="false">CS104/($B$104+CS104-'1 Der Fonds'!$B$6)</f>
        <v>0.0757676571555134</v>
      </c>
      <c r="CV104" s="26" t="n">
        <f aca="false">CS104+$B$104*'1 Der Fonds'!$B$19/12+CS104*'1 Der Fonds'!$B$20/12-'1 Der Fonds'!$B$6*'1 Der Fonds'!$B$21/12-($B$104+CS104-'1 Der Fonds'!$B$6)*'1 Der Fonds'!$B$22/12-$B$104*'1 Der Fonds'!$B$23/12</f>
        <v>67.2618800501158</v>
      </c>
      <c r="CW104" s="26" t="n">
        <f aca="false">($B$104+CV104-'1 Der Fonds'!$B$6)/CT104</f>
        <v>10.0611135894322</v>
      </c>
      <c r="CX104" s="26" t="n">
        <f aca="false">CV104+0-'2 Der Rueckgabebestand'!$C$7*CW104</f>
        <v>45.1274301533649</v>
      </c>
      <c r="CY104" s="26" t="n">
        <f aca="false">CT104+0/CW104-'2 Der Rueckgabebestand'!$C$7</f>
        <v>83.9</v>
      </c>
      <c r="CZ104" s="26" t="n">
        <f aca="false">CX104/($B$104+CX104-'1 Der Fonds'!$B$6)</f>
        <v>0.0534604474885574</v>
      </c>
      <c r="DA104" s="26" t="n">
        <f aca="false">CX104+$B$104*'1 Der Fonds'!$B$19/12+CX104*'1 Der Fonds'!$B$20/12-'1 Der Fonds'!$B$6*'1 Der Fonds'!$B$21/12-($B$104+CX104-'1 Der Fonds'!$B$6)*'1 Der Fonds'!$B$22/12-$B$104*'1 Der Fonds'!$B$23/12</f>
        <v>46.8685522739285</v>
      </c>
      <c r="DB104" s="26" t="n">
        <f aca="false">($B$104+DA104-'1 Der Fonds'!$B$6)/CY104</f>
        <v>10.0818659389026</v>
      </c>
      <c r="DC104" s="26" t="n">
        <f aca="false">DA104+0-'2 Der Rueckgabebestand'!$C$8*DB104</f>
        <v>15.6147678633305</v>
      </c>
      <c r="DD104" s="26" t="n">
        <f aca="false">CY104+0/DB104-'2 Der Rueckgabebestand'!$C$8</f>
        <v>80.8</v>
      </c>
      <c r="DE104" s="26" t="n">
        <f aca="false">DC104/($B$104+DC104-'1 Der Fonds'!$B$6)</f>
        <v>0.0191682847885102</v>
      </c>
      <c r="DF104" s="26" t="n">
        <f aca="false">DC104+$B$104*'1 Der Fonds'!$B$19/12+DC104*'1 Der Fonds'!$B$20/12-'1 Der Fonds'!$B$6*'1 Der Fonds'!$B$21/12-($B$104+DC104-'1 Der Fonds'!$B$6)*'1 Der Fonds'!$B$22/12-$B$104*'1 Der Fonds'!$B$23/12</f>
        <v>17.3276070158662</v>
      </c>
      <c r="DG104" s="26" t="n">
        <f aca="false">($B$104+DF104-'1 Der Fonds'!$B$6)/DD104</f>
        <v>10.1030644432657</v>
      </c>
      <c r="DH104" s="26" t="n">
        <f aca="false">DF104+0-'2 Der Rueckgabebestand'!$C$9*DG104</f>
        <v>-8.94036053662458</v>
      </c>
      <c r="DI104" s="26" t="n">
        <f aca="false">DD104+0/DG104-'2 Der Rueckgabebestand'!$C$9</f>
        <v>78.2</v>
      </c>
      <c r="DJ104" s="26" t="n">
        <f aca="false">DH104/($B$104+DH104-'1 Der Fonds'!$B$6)</f>
        <v>-0.0113160577886209</v>
      </c>
      <c r="DK104" s="26" t="n">
        <f aca="false">DH104+$B$104*'1 Der Fonds'!$B$19/12+DH104*'1 Der Fonds'!$B$20/12-'1 Der Fonds'!$B$6*'1 Der Fonds'!$B$21/12-($B$104+DH104-'1 Der Fonds'!$B$6)*'1 Der Fonds'!$B$22/12-$B$104*'1 Der Fonds'!$B$23/12</f>
        <v>-7.25105338213885</v>
      </c>
      <c r="DL104" s="26" t="n">
        <f aca="false">($B$104+DK104-'1 Der Fonds'!$B$6)/DI104</f>
        <v>10.1246668365455</v>
      </c>
      <c r="DM104" s="26" t="n">
        <f aca="false">DK104+0-'2 Der Rueckgabebestand'!$C$10*DL104</f>
        <v>-21.4255869533026</v>
      </c>
      <c r="DN104" s="26" t="n">
        <f aca="false">DI104+0/DL104-'2 Der Rueckgabebestand'!$C$10</f>
        <v>76.8</v>
      </c>
      <c r="DO104" s="26" t="n">
        <f aca="false">DM104/($B$104+DM104-'1 Der Fonds'!$B$6)</f>
        <v>-0.0275543878422551</v>
      </c>
      <c r="DP104" s="26" t="n">
        <f aca="false">DM104+$B$104*'1 Der Fonds'!$B$19/12+DM104*'1 Der Fonds'!$B$20/12-'1 Der Fonds'!$B$6*'1 Der Fonds'!$B$21/12-($B$104+DM104-'1 Der Fonds'!$B$6)*'1 Der Fonds'!$B$22/12-$B$104*'1 Der Fonds'!$B$23/12</f>
        <v>-19.7482448074662</v>
      </c>
      <c r="DQ104" s="26" t="n">
        <f aca="false">($B$104+DP104-'1 Der Fonds'!$B$6)/DN104</f>
        <v>10.1465072290695</v>
      </c>
      <c r="DR104" s="26" t="n">
        <f aca="false">DP104+0-'2 Der Rueckgabebestand'!$C$11*DQ104</f>
        <v>-25.8361491449078</v>
      </c>
      <c r="DS104" s="26" t="n">
        <f aca="false">DN104+0/DQ104-'2 Der Rueckgabebestand'!$C$11</f>
        <v>76.2</v>
      </c>
      <c r="DT104" s="26" t="n">
        <f aca="false">DR104/($B$104+DR104-'1 Der Fonds'!$B$6)</f>
        <v>-0.0334161369757962</v>
      </c>
      <c r="DU104" s="26" t="n">
        <f aca="false">DR104+$B$104*'1 Der Fonds'!$B$19/12+DR104*'1 Der Fonds'!$B$20/12-'1 Der Fonds'!$B$6*'1 Der Fonds'!$B$21/12-($B$104+DR104-'1 Der Fonds'!$B$6)*'1 Der Fonds'!$B$22/12-$B$104*'1 Der Fonds'!$B$23/12</f>
        <v>-24.1630337878384</v>
      </c>
      <c r="DV104" s="26" t="n">
        <f aca="false">($B$104+DU104-'1 Der Fonds'!$B$6)/DS104</f>
        <v>10.1684641235192</v>
      </c>
      <c r="DW104" s="26" t="n">
        <f aca="false">DU104+0-'2 Der Rueckgabebestand'!$C$12*DV104</f>
        <v>-29.247265849598</v>
      </c>
      <c r="DX104" s="26" t="n">
        <f aca="false">DS104+0/DV104-'2 Der Rueckgabebestand'!$C$12</f>
        <v>75.7</v>
      </c>
      <c r="DY104" s="26" t="n">
        <f aca="false">DW104/($B$104+DW104-'1 Der Fonds'!$B$6)</f>
        <v>-0.0379956634800122</v>
      </c>
      <c r="DZ104" s="26" t="n">
        <f aca="false">DW104+$B$104*'1 Der Fonds'!$B$19/12+DW104*'1 Der Fonds'!$B$20/12-'1 Der Fonds'!$B$6*'1 Der Fonds'!$B$21/12-($B$104+DW104-'1 Der Fonds'!$B$6)*'1 Der Fonds'!$B$22/12-$B$104*'1 Der Fonds'!$B$23/12</f>
        <v>-27.5774194793705</v>
      </c>
      <c r="EA104" s="26" t="n">
        <f aca="false">($B$104+DZ104-'1 Der Fonds'!$B$6)/DX104</f>
        <v>10.1905228602461</v>
      </c>
      <c r="EB104" s="26" t="n">
        <f aca="false">DZ104+0-'2 Der Rueckgabebestand'!$C$13*EA104</f>
        <v>-32.1631547664812</v>
      </c>
      <c r="EC104" s="26" t="n">
        <f aca="false">DX104+0/EA104-'2 Der Rueckgabebestand'!$C$13</f>
        <v>75.25</v>
      </c>
      <c r="ED104" s="26" t="n">
        <f aca="false">EB104/($B$104+EB104-'1 Der Fonds'!$B$6)</f>
        <v>-0.0419426309082564</v>
      </c>
      <c r="EE104" s="26" t="n">
        <f aca="false">EB104+$B$104*'1 Der Fonds'!$B$19/12+EB104*'1 Der Fonds'!$B$20/12-'1 Der Fonds'!$B$6*'1 Der Fonds'!$B$21/12-($B$104+EB104-'1 Der Fonds'!$B$6)*'1 Der Fonds'!$B$22/12-$B$104*'1 Der Fonds'!$B$23/12</f>
        <v>-30.4961027897991</v>
      </c>
      <c r="EF104" s="26" t="n">
        <f aca="false">($B$104+EE104-'1 Der Fonds'!$B$6)/EC104</f>
        <v>10.2126763748864</v>
      </c>
      <c r="EG104" s="26" t="n">
        <f aca="false">EE104+0-'2 Der Rueckgabebestand'!$C$14*EF104</f>
        <v>-34.5811733397537</v>
      </c>
      <c r="EH104" s="26" t="n">
        <f aca="false">EC104+0/EF104-'2 Der Rueckgabebestand'!$C$14</f>
        <v>74.85</v>
      </c>
      <c r="EI104" s="26" t="n">
        <f aca="false">EG104/($B$104+EG104-'1 Der Fonds'!$B$6)</f>
        <v>-0.0452385160250947</v>
      </c>
      <c r="EJ104" s="26" t="n">
        <f aca="false">EG104+$B$104*'1 Der Fonds'!$B$19/12+EG104*'1 Der Fonds'!$B$20/12-'1 Der Fonds'!$B$6*'1 Der Fonds'!$B$21/12-($B$104+EG104-'1 Der Fonds'!$B$6)*'1 Der Fonds'!$B$22/12-$B$104*'1 Der Fonds'!$B$23/12</f>
        <v>-32.9164386308709</v>
      </c>
      <c r="EK104" s="26" t="n">
        <f aca="false">($B$104+EJ104-'1 Der Fonds'!$B$6)/EH104</f>
        <v>10.2349173195608</v>
      </c>
      <c r="EL104" s="26" t="n">
        <f aca="false">EJ104+0-'2 Der Rueckgabebestand'!$C$15*EK104</f>
        <v>-37.0104055586953</v>
      </c>
      <c r="EM104" s="26" t="n">
        <f aca="false">EH104+0/EK104-'2 Der Rueckgabebestand'!$C$15</f>
        <v>74.45</v>
      </c>
      <c r="EN104" s="26" t="n">
        <f aca="false">EL104/($B$104+EL104-'1 Der Fonds'!$B$6)</f>
        <v>-0.0485707492972152</v>
      </c>
      <c r="EO104" s="26" t="n">
        <f aca="false">EL104+$B$104*'1 Der Fonds'!$B$19/12+EL104*'1 Der Fonds'!$B$20/12-'1 Der Fonds'!$B$6*'1 Der Fonds'!$B$21/12-($B$104+EL104-'1 Der Fonds'!$B$6)*'1 Der Fonds'!$B$22/12-$B$104*'1 Der Fonds'!$B$23/12</f>
        <v>-35.3479988640224</v>
      </c>
      <c r="EP104" s="26" t="n">
        <f aca="false">($B$104+EO104-'1 Der Fonds'!$B$6)/EM104</f>
        <v>10.257246489402</v>
      </c>
      <c r="EQ104" s="26" t="n">
        <f aca="false">EO104+0-'2 Der Rueckgabebestand'!$C$16*EP104</f>
        <v>-40.4766221087234</v>
      </c>
      <c r="ER104" s="26" t="n">
        <f aca="false">EM104+0/EP104-'2 Der Rueckgabebestand'!$C$16</f>
        <v>73.95</v>
      </c>
      <c r="ES104" s="26" t="n">
        <f aca="false">EQ104/($B$104+EQ104-'1 Der Fonds'!$B$6)</f>
        <v>-0.0533623923645569</v>
      </c>
      <c r="ET104" s="14" t="n">
        <f aca="false">IF(C104=1,$A$104,1000000)</f>
        <v>71</v>
      </c>
      <c r="EU104" s="14" t="n">
        <f aca="false">IF(D104=1,$A$104,1000000)</f>
        <v>71</v>
      </c>
      <c r="EV104" s="14" t="n">
        <f aca="false">IF(E104=1,$A$104,1000000)</f>
        <v>71</v>
      </c>
      <c r="EW104" s="26" t="n">
        <f aca="false">IF(F104=1,$A$104,1000000)</f>
        <v>1000000</v>
      </c>
      <c r="EX104" s="26" t="n">
        <f aca="false">IF(G104=1,$A$104,1000000)</f>
        <v>1000000</v>
      </c>
      <c r="EY104" s="26" t="n">
        <f aca="false">IF(H104=1,$A$104,1000000)</f>
        <v>1000000</v>
      </c>
      <c r="EZ104" s="26" t="n">
        <f aca="false">IF(I104=1,$A$104,1000000)</f>
        <v>1000000</v>
      </c>
      <c r="FA104" s="26" t="n">
        <f aca="false">IF(J104=1,$A$104,1000000)</f>
        <v>1000000</v>
      </c>
      <c r="FB104" s="26" t="n">
        <f aca="false">IF(K104=1,$A$104,1000000)</f>
        <v>1000000</v>
      </c>
      <c r="FC104" s="26" t="n">
        <f aca="false">IF(L104=1,$A$104,1000000)</f>
        <v>1000000</v>
      </c>
      <c r="FD104" s="26" t="n">
        <f aca="false">IF(M104=1,$A$104,1000000)</f>
        <v>1000000</v>
      </c>
      <c r="FE104" s="26" t="n">
        <f aca="false">IF(N104=1,$A$104,1000000)</f>
        <v>1000000</v>
      </c>
      <c r="FF104" s="14" t="n">
        <f aca="false">IF(O104=1,$A$104,1000000)</f>
        <v>71</v>
      </c>
      <c r="FG104" s="14" t="n">
        <f aca="false">IF(P104=1,$A$104,1000000)</f>
        <v>71</v>
      </c>
      <c r="FH104" s="14" t="n">
        <f aca="false">IF(Q104=1,$A$104,1000000)</f>
        <v>71</v>
      </c>
      <c r="FI104" s="26" t="n">
        <f aca="false">IF(R104=1,$A$104,1000000)</f>
        <v>1000000</v>
      </c>
      <c r="FJ104" s="26" t="n">
        <f aca="false">IF(S104=1,$A$104,1000000)</f>
        <v>1000000</v>
      </c>
      <c r="FK104" s="26" t="n">
        <f aca="false">IF(T104=1,$A$104,1000000)</f>
        <v>1000000</v>
      </c>
      <c r="FL104" s="26" t="n">
        <f aca="false">IF(U104=1,$A$104,1000000)</f>
        <v>1000000</v>
      </c>
      <c r="FM104" s="26" t="n">
        <f aca="false">IF(V104=1,$A$104,1000000)</f>
        <v>1000000</v>
      </c>
      <c r="FN104" s="26" t="n">
        <f aca="false">IF(W104=1,$A$104,1000000)</f>
        <v>1000000</v>
      </c>
      <c r="FO104" s="26" t="n">
        <f aca="false">IF(X104=1,$A$104,1000000)</f>
        <v>1000000</v>
      </c>
      <c r="FP104" s="26" t="n">
        <f aca="false">IF(Y104=1,$A$104,1000000)</f>
        <v>1000000</v>
      </c>
      <c r="FQ104" s="26" t="n">
        <f aca="false">IF(Z104=1,$A$104,1000000)</f>
        <v>1000000</v>
      </c>
    </row>
    <row r="105" customFormat="false" ht="15" hidden="false" customHeight="false" outlineLevel="0" collapsed="false">
      <c r="A105" s="14" t="n">
        <f aca="false">A104+$B$38</f>
        <v>71.5</v>
      </c>
      <c r="B105" s="14" t="n">
        <f aca="false">'1 Der Fonds'!$B$36-A105</f>
        <v>1048.5</v>
      </c>
      <c r="C105" s="26" t="n">
        <f aca="false">IF(AH105&gt;='1 Der Fonds'!$B$12,1,0)</f>
        <v>1</v>
      </c>
      <c r="D105" s="26" t="n">
        <f aca="false">IF(AND(C105=1,AM105&gt;='1 Der Fonds'!$B$12),1,0)</f>
        <v>1</v>
      </c>
      <c r="E105" s="26" t="n">
        <f aca="false">IF(AND(D105=1,AR105&gt;='1 Der Fonds'!$B$12),1,0)</f>
        <v>1</v>
      </c>
      <c r="F105" s="26" t="n">
        <f aca="false">IF(AND(E105=1,AW105&gt;='1 Der Fonds'!$B$12),1,0)</f>
        <v>0</v>
      </c>
      <c r="G105" s="26" t="n">
        <f aca="false">IF(AND(F105=1,BB105&gt;='1 Der Fonds'!$B$12),1,0)</f>
        <v>0</v>
      </c>
      <c r="H105" s="26" t="n">
        <f aca="false">IF(AND(G105=1,BG105&gt;='1 Der Fonds'!$B$12),1,0)</f>
        <v>0</v>
      </c>
      <c r="I105" s="26" t="n">
        <f aca="false">IF(AND(H105=1,BL105&gt;='1 Der Fonds'!$B$12),1,0)</f>
        <v>0</v>
      </c>
      <c r="J105" s="26" t="n">
        <f aca="false">IF(AND(I105=1,BQ105&gt;='1 Der Fonds'!$B$12),1,0)</f>
        <v>0</v>
      </c>
      <c r="K105" s="26" t="n">
        <f aca="false">IF(AND(J105=1,BV105&gt;='1 Der Fonds'!$B$12),1,0)</f>
        <v>0</v>
      </c>
      <c r="L105" s="26" t="n">
        <f aca="false">IF(AND(K105=1,CA105&gt;='1 Der Fonds'!$B$12),1,0)</f>
        <v>0</v>
      </c>
      <c r="M105" s="26" t="n">
        <f aca="false">IF(AND(L105=1,CF105&gt;='1 Der Fonds'!$B$12),1,0)</f>
        <v>0</v>
      </c>
      <c r="N105" s="26" t="n">
        <f aca="false">IF(AND(M105=1,CK105&gt;='1 Der Fonds'!$B$12),1,0)</f>
        <v>0</v>
      </c>
      <c r="O105" s="26" t="n">
        <f aca="false">IF(CP105&gt;='1 Der Fonds'!$B$12,1,0)</f>
        <v>1</v>
      </c>
      <c r="P105" s="26" t="n">
        <f aca="false">IF(AND(O105=1,CU105&gt;='1 Der Fonds'!$B$12),1,0)</f>
        <v>1</v>
      </c>
      <c r="Q105" s="26" t="n">
        <f aca="false">IF(AND(P105=1,CZ105&gt;='1 Der Fonds'!$B$12),1,0)</f>
        <v>1</v>
      </c>
      <c r="R105" s="26" t="n">
        <f aca="false">IF(AND(Q105=1,DE105&gt;='1 Der Fonds'!$B$12),1,0)</f>
        <v>0</v>
      </c>
      <c r="S105" s="26" t="n">
        <f aca="false">IF(AND(R105=1,DJ105&gt;='1 Der Fonds'!$B$12),1,0)</f>
        <v>0</v>
      </c>
      <c r="T105" s="26" t="n">
        <f aca="false">IF(AND(S105=1,DO105&gt;='1 Der Fonds'!$B$12),1,0)</f>
        <v>0</v>
      </c>
      <c r="U105" s="26" t="n">
        <f aca="false">IF(AND(T105=1,DT105&gt;='1 Der Fonds'!$B$12),1,0)</f>
        <v>0</v>
      </c>
      <c r="V105" s="26" t="n">
        <f aca="false">IF(AND(U105=1,DY105&gt;='1 Der Fonds'!$B$12),1,0)</f>
        <v>0</v>
      </c>
      <c r="W105" s="26" t="n">
        <f aca="false">IF(AND(V105=1,ED105&gt;='1 Der Fonds'!$B$12),1,0)</f>
        <v>0</v>
      </c>
      <c r="X105" s="26" t="n">
        <f aca="false">IF(AND(W105=1,EI105&gt;='1 Der Fonds'!$B$12),1,0)</f>
        <v>0</v>
      </c>
      <c r="Y105" s="26" t="n">
        <f aca="false">IF(AND(X105=1,EN105&gt;='1 Der Fonds'!$B$12),1,0)</f>
        <v>0</v>
      </c>
      <c r="Z105" s="26" t="n">
        <f aca="false">IF(AND(Y105=1,ES105&gt;='1 Der Fonds'!$B$12),1,0)</f>
        <v>0</v>
      </c>
      <c r="AD105" s="26" t="n">
        <f aca="false">$A$105+$B$105*'1 Der Fonds'!$B$19/12+$A$105*'1 Der Fonds'!$B$20/12-'1 Der Fonds'!$B$6*'1 Der Fonds'!$B$21/12-($B$105+$A$105-'1 Der Fonds'!$B$6)*'1 Der Fonds'!$B$22/12-$B$105*'1 Der Fonds'!$B$23/12</f>
        <v>73.2653333333333</v>
      </c>
      <c r="AE105" s="26" t="n">
        <f aca="false">($B$105+AD105-'1 Der Fonds'!$B$6)/'1 Der Fonds'!$B$8</f>
        <v>10.0202911877395</v>
      </c>
      <c r="AF105" s="26" t="n">
        <f aca="false">AD105+'1 Der Fonds'!$B$26-'2 Der Rueckgabebestand'!$C$5*AE105</f>
        <v>72.2572168582376</v>
      </c>
      <c r="AG105" s="26" t="n">
        <f aca="false">'1 Der Fonds'!$B$8+'1 Der Fonds'!$B$26/AE105-'2 Der Rueckgabebestand'!$C$5</f>
        <v>86.8993924970634</v>
      </c>
      <c r="AH105" s="26" t="n">
        <f aca="false">AF105/($B$105+AF105-'1 Der Fonds'!$B$6)</f>
        <v>0.082982047646929</v>
      </c>
      <c r="AI105" s="26" t="n">
        <f aca="false">AF105+$B$105*'1 Der Fonds'!$B$19/12+AF105*'1 Der Fonds'!$B$20/12-'1 Der Fonds'!$B$6*'1 Der Fonds'!$B$21/12-($B$105+AF105-'1 Der Fonds'!$B$6)*'1 Der Fonds'!$B$22/12-$B$105*'1 Der Fonds'!$B$23/12</f>
        <v>74.0232758577267</v>
      </c>
      <c r="AJ105" s="26" t="n">
        <f aca="false">($B$105+AI105-'1 Der Fonds'!$B$6)/AG105</f>
        <v>10.0406142181858</v>
      </c>
      <c r="AK105" s="26" t="n">
        <f aca="false">AI105+'1 Der Fonds'!$B$26-'2 Der Rueckgabebestand'!$C$6*AJ105</f>
        <v>72.0029687486338</v>
      </c>
      <c r="AL105" s="26" t="n">
        <f aca="false">AG105+'1 Der Fonds'!$B$26/AJ105-'2 Der Rueckgabebestand'!$C$6</f>
        <v>86.6981789990452</v>
      </c>
      <c r="AM105" s="26" t="n">
        <f aca="false">AK105/($B$105+AK105-'1 Der Fonds'!$B$6)</f>
        <v>0.0827142138896316</v>
      </c>
      <c r="AN105" s="26" t="n">
        <f aca="false">AK105+$B$105*'1 Der Fonds'!$B$19/12+AK105*'1 Der Fonds'!$B$20/12-'1 Der Fonds'!$B$6*'1 Der Fonds'!$B$21/12-($B$105+AK105-'1 Der Fonds'!$B$6)*'1 Der Fonds'!$B$22/12-$B$105*'1 Der Fonds'!$B$23/12</f>
        <v>73.7687840936846</v>
      </c>
      <c r="AO105" s="26" t="n">
        <f aca="false">($B$105+AN105-'1 Der Fonds'!$B$6)/AL105</f>
        <v>10.0609816049688</v>
      </c>
      <c r="AP105" s="26" t="n">
        <f aca="false">AN105+'1 Der Fonds'!$B$26-'2 Der Rueckgabebestand'!$C$7*AO105</f>
        <v>54.6346245627533</v>
      </c>
      <c r="AQ105" s="26" t="n">
        <f aca="false">AL105+'1 Der Fonds'!$B$26/AO105-'2 Der Rueckgabebestand'!$C$7</f>
        <v>84.7963606395442</v>
      </c>
      <c r="AR105" s="26" t="n">
        <f aca="false">AP105/($B$105+AP105-'1 Der Fonds'!$B$6)</f>
        <v>0.0640398630998648</v>
      </c>
      <c r="AS105" s="26" t="n">
        <f aca="false">AP105+$B$105*'1 Der Fonds'!$B$19/12+AP105*'1 Der Fonds'!$B$20/12-'1 Der Fonds'!$B$6*'1 Der Fonds'!$B$21/12-($B$105+AP105-'1 Der Fonds'!$B$6)*'1 Der Fonds'!$B$22/12-$B$105*'1 Der Fonds'!$B$23/12</f>
        <v>56.3837952446259</v>
      </c>
      <c r="AT105" s="26" t="n">
        <f aca="false">($B$105+AS105-'1 Der Fonds'!$B$6)/AQ105</f>
        <v>10.0816095030139</v>
      </c>
      <c r="AU105" s="26" t="n">
        <f aca="false">AS105+'1 Der Fonds'!$B$26-'2 Der Rueckgabebestand'!$C$8*AT105</f>
        <v>28.1308057852827</v>
      </c>
      <c r="AV105" s="26" t="n">
        <f aca="false">AQ105+'1 Der Fonds'!$B$26/AT105-'2 Der Rueckgabebestand'!$C$8</f>
        <v>81.9939321730482</v>
      </c>
      <c r="AW105" s="26" t="n">
        <f aca="false">AU105/($B$105+AU105-'1 Der Fonds'!$B$6)</f>
        <v>0.0340306768008228</v>
      </c>
      <c r="AX105" s="26" t="n">
        <f aca="false">AU105+$B$105*'1 Der Fonds'!$B$19/12+AU105*'1 Der Fonds'!$B$20/12-'1 Der Fonds'!$B$6*'1 Der Fonds'!$B$21/12-($B$105+AU105-'1 Der Fonds'!$B$6)*'1 Der Fonds'!$B$22/12-$B$105*'1 Der Fonds'!$B$23/12</f>
        <v>29.8545769741603</v>
      </c>
      <c r="AY105" s="26" t="n">
        <f aca="false">($B$105+AX105-'1 Der Fonds'!$B$6)/AV105</f>
        <v>10.1026326585474</v>
      </c>
      <c r="AZ105" s="26" t="n">
        <f aca="false">AX105+'1 Der Fonds'!$B$26-'2 Der Rueckgabebestand'!$C$9*AY105</f>
        <v>6.5877320619369</v>
      </c>
      <c r="BA105" s="26" t="n">
        <f aca="false">AV105+'1 Der Fonds'!$B$26/AY105-'2 Der Rueckgabebestand'!$C$9</f>
        <v>79.6908844726512</v>
      </c>
      <c r="BB105" s="26" t="n">
        <f aca="false">AZ105/($B$105+AZ105-'1 Der Fonds'!$B$6)</f>
        <v>0.00818262631460654</v>
      </c>
      <c r="BC105" s="26" t="n">
        <f aca="false">AZ105+$B$105*'1 Der Fonds'!$B$19/12+AZ105*'1 Der Fonds'!$B$20/12-'1 Der Fonds'!$B$6*'1 Der Fonds'!$B$21/12-($B$105+AZ105-'1 Der Fonds'!$B$6)*'1 Der Fonds'!$B$22/12-$B$105*'1 Der Fonds'!$B$23/12</f>
        <v>8.29085780516292</v>
      </c>
      <c r="BD105" s="26" t="n">
        <f aca="false">($B$105+BC105-'1 Der Fonds'!$B$6)/BA105</f>
        <v>10.124004309201</v>
      </c>
      <c r="BE105" s="26" t="n">
        <f aca="false">BC105+'1 Der Fonds'!$B$26-'2 Der Rueckgabebestand'!$C$10*BD105</f>
        <v>-2.88274822771854</v>
      </c>
      <c r="BF105" s="26" t="n">
        <f aca="false">BA105+'1 Der Fonds'!$B$26/BD105-'2 Der Rueckgabebestand'!$C$10</f>
        <v>78.5872099095411</v>
      </c>
      <c r="BG105" s="26" t="n">
        <f aca="false">BE105/($B$105+BE105-'1 Der Fonds'!$B$6)</f>
        <v>-0.00362328521823409</v>
      </c>
      <c r="BH105" s="26" t="n">
        <f aca="false">BE105+$B$105*'1 Der Fonds'!$B$19/12+BE105*'1 Der Fonds'!$B$20/12-'1 Der Fonds'!$B$6*'1 Der Fonds'!$B$21/12-($B$105+BE105-'1 Der Fonds'!$B$6)*'1 Der Fonds'!$B$22/12-$B$105*'1 Der Fonds'!$B$23/12</f>
        <v>-1.18869836143676</v>
      </c>
      <c r="BI105" s="26" t="n">
        <f aca="false">($B$105+BH105-'1 Der Fonds'!$B$6)/BF105</f>
        <v>10.1455606142058</v>
      </c>
      <c r="BJ105" s="26" t="n">
        <f aca="false">BH105+'1 Der Fonds'!$B$26-'2 Der Rueckgabebestand'!$C$11*BI105</f>
        <v>-4.27603472996024</v>
      </c>
      <c r="BK105" s="26" t="n">
        <f aca="false">BF105+'1 Der Fonds'!$B$26/BI105-'2 Der Rueckgabebestand'!$C$11</f>
        <v>78.28290574283</v>
      </c>
      <c r="BL105" s="26" t="n">
        <f aca="false">BJ105/($B$105+BJ105-'1 Der Fonds'!$B$6)</f>
        <v>-0.00538391551620627</v>
      </c>
      <c r="BM105" s="26" t="n">
        <f aca="false">BJ105+$B$105*'1 Der Fonds'!$B$19/12+BJ105*'1 Der Fonds'!$B$20/12-'1 Der Fonds'!$B$6*'1 Der Fonds'!$B$21/12-($B$105+BJ105-'1 Der Fonds'!$B$6)*'1 Der Fonds'!$B$22/12-$B$105*'1 Der Fonds'!$B$23/12</f>
        <v>-2.58332009657645</v>
      </c>
      <c r="BN105" s="26" t="n">
        <f aca="false">($B$105+BM105-'1 Der Fonds'!$B$6)/BK105</f>
        <v>10.1671836571591</v>
      </c>
      <c r="BO105" s="26" t="n">
        <f aca="false">BM105+'1 Der Fonds'!$B$26-'2 Der Rueckgabebestand'!$C$12*BN105</f>
        <v>-4.66691192515598</v>
      </c>
      <c r="BP105" s="26" t="n">
        <f aca="false">BK105+'1 Der Fonds'!$B$26/BN105-'2 Der Rueckgabebestand'!$C$12</f>
        <v>78.0779727054384</v>
      </c>
      <c r="BQ105" s="26" t="n">
        <f aca="false">BO105/($B$105+BO105-'1 Der Fonds'!$B$6)</f>
        <v>-0.00587895868194898</v>
      </c>
      <c r="BR105" s="26" t="n">
        <f aca="false">BO105+$B$105*'1 Der Fonds'!$B$19/12+BO105*'1 Der Fonds'!$B$20/12-'1 Der Fonds'!$B$6*'1 Der Fonds'!$B$21/12-($B$105+BO105-'1 Der Fonds'!$B$6)*'1 Der Fonds'!$B$22/12-$B$105*'1 Der Fonds'!$B$23/12</f>
        <v>-2.97457188241758</v>
      </c>
      <c r="BS105" s="26" t="n">
        <f aca="false">($B$105+BR105-'1 Der Fonds'!$B$6)/BP105</f>
        <v>10.1888586569586</v>
      </c>
      <c r="BT105" s="26" t="n">
        <f aca="false">BR105+'1 Der Fonds'!$B$26-'2 Der Rueckgabebestand'!$C$13*BS105</f>
        <v>-4.55955827804895</v>
      </c>
      <c r="BU105" s="26" t="n">
        <f aca="false">BP105+'1 Der Fonds'!$B$26/BS105-'2 Der Rueckgabebestand'!$C$13</f>
        <v>77.9224119651244</v>
      </c>
      <c r="BV105" s="26" t="n">
        <f aca="false">BT105/($B$105+BT105-'1 Der Fonds'!$B$6)</f>
        <v>-0.00574294750392091</v>
      </c>
      <c r="BW105" s="26" t="n">
        <f aca="false">BT105+$B$105*'1 Der Fonds'!$B$19/12+BT105*'1 Der Fonds'!$B$20/12-'1 Der Fonds'!$B$6*'1 Der Fonds'!$B$21/12-($B$105+BT105-'1 Der Fonds'!$B$6)*'1 Der Fonds'!$B$22/12-$B$105*'1 Der Fonds'!$B$23/12</f>
        <v>-2.86711535473208</v>
      </c>
      <c r="BX105" s="26" t="n">
        <f aca="false">($B$105+BW105-'1 Der Fonds'!$B$6)/BU105</f>
        <v>10.2105782480318</v>
      </c>
      <c r="BY105" s="26" t="n">
        <f aca="false">BW105+'1 Der Fonds'!$B$26-'2 Der Rueckgabebestand'!$C$14*BX105</f>
        <v>-3.95134665394478</v>
      </c>
      <c r="BZ105" s="26" t="n">
        <f aca="false">BU105+'1 Der Fonds'!$B$26/BX105-'2 Der Rueckgabebestand'!$C$14</f>
        <v>77.8162249037382</v>
      </c>
      <c r="CA105" s="26" t="n">
        <f aca="false">BY105/($B$105+BY105-'1 Der Fonds'!$B$6)</f>
        <v>-0.00497307073305657</v>
      </c>
      <c r="CB105" s="26" t="n">
        <f aca="false">BY105+$B$105*'1 Der Fonds'!$B$19/12+BY105*'1 Der Fonds'!$B$20/12-'1 Der Fonds'!$B$6*'1 Der Fonds'!$B$21/12-($B$105+BY105-'1 Der Fonds'!$B$6)*'1 Der Fonds'!$B$22/12-$B$105*'1 Der Fonds'!$B$23/12</f>
        <v>-2.25832086115481</v>
      </c>
      <c r="CC105" s="26" t="n">
        <f aca="false">($B$105+CB105-'1 Der Fonds'!$B$6)/BZ105</f>
        <v>10.2323349677246</v>
      </c>
      <c r="CD105" s="26" t="n">
        <f aca="false">CB105+'1 Der Fonds'!$B$26-'2 Der Rueckgabebestand'!$C$15*CC105</f>
        <v>-3.35125484824467</v>
      </c>
      <c r="CE105" s="26" t="n">
        <f aca="false">BZ105+'1 Der Fonds'!$B$26/CC105-'2 Der Rueckgabebestand'!$C$15</f>
        <v>77.7094131163468</v>
      </c>
      <c r="CF105" s="26" t="n">
        <f aca="false">CD105/($B$105+CD105-'1 Der Fonds'!$B$6)</f>
        <v>-0.00421462634340833</v>
      </c>
      <c r="CG105" s="26" t="n">
        <f aca="false">CD105+$B$105*'1 Der Fonds'!$B$19/12+CD105*'1 Der Fonds'!$B$20/12-'1 Der Fonds'!$B$6*'1 Der Fonds'!$B$21/12-($B$105+CD105-'1 Der Fonds'!$B$6)*'1 Der Fonds'!$B$22/12-$B$105*'1 Der Fonds'!$B$23/12</f>
        <v>-1.65765396747423</v>
      </c>
      <c r="CH105" s="26" t="n">
        <f aca="false">($B$105+CG105-'1 Der Fonds'!$B$6)/CE105</f>
        <v>10.2541289925777</v>
      </c>
      <c r="CI105" s="26" t="n">
        <f aca="false">CG105+'1 Der Fonds'!$B$26-'2 Der Rueckgabebestand'!$C$16*CH105</f>
        <v>-3.78471846376306</v>
      </c>
      <c r="CJ105" s="26" t="n">
        <f aca="false">CE105+'1 Der Fonds'!$B$26/CH105-'2 Der Rueckgabebestand'!$C$16</f>
        <v>77.5019781896135</v>
      </c>
      <c r="CK105" s="26" t="n">
        <f aca="false">CI105/($B$105+CI105-'1 Der Fonds'!$B$6)</f>
        <v>-0.00476235772948389</v>
      </c>
      <c r="CL105" s="26" t="n">
        <f aca="false">$A$105+$B$105*'1 Der Fonds'!$B$19/12+$A$105*'1 Der Fonds'!$B$20/12-'1 Der Fonds'!$B$6*'1 Der Fonds'!$B$21/12-($B$105+$A$105-'1 Der Fonds'!$B$6)*'1 Der Fonds'!$B$22/12-$B$105*'1 Der Fonds'!$B$23/12</f>
        <v>73.2653333333333</v>
      </c>
      <c r="CM105" s="26" t="n">
        <f aca="false">($B$105+CL105-'1 Der Fonds'!$B$6)/'1 Der Fonds'!$B$8</f>
        <v>10.0202911877395</v>
      </c>
      <c r="CN105" s="26" t="n">
        <f aca="false">CL105+0-'2 Der Rueckgabebestand'!$C$5*CM105</f>
        <v>69.2572168582376</v>
      </c>
      <c r="CO105" s="26" t="n">
        <f aca="false">'1 Der Fonds'!$B$8+0/CM105-'2 Der Rueckgabebestand'!$C$5</f>
        <v>86.6</v>
      </c>
      <c r="CP105" s="26" t="n">
        <f aca="false">CN105/($B$105+CN105-'1 Der Fonds'!$B$6)</f>
        <v>0.0798117440140539</v>
      </c>
      <c r="CQ105" s="26" t="n">
        <f aca="false">CN105+$B$105*'1 Der Fonds'!$B$19/12+CN105*'1 Der Fonds'!$B$20/12-'1 Der Fonds'!$B$6*'1 Der Fonds'!$B$21/12-($B$105+CN105-'1 Der Fonds'!$B$6)*'1 Der Fonds'!$B$22/12-$B$105*'1 Der Fonds'!$B$23/12</f>
        <v>71.0204008577267</v>
      </c>
      <c r="CR105" s="26" t="n">
        <f aca="false">($B$105+CQ105-'1 Der Fonds'!$B$6)/CO105</f>
        <v>10.0406512801123</v>
      </c>
      <c r="CS105" s="26" t="n">
        <f aca="false">CQ105+0-'2 Der Rueckgabebestand'!$C$6*CR105</f>
        <v>66.0000752176706</v>
      </c>
      <c r="CT105" s="26" t="n">
        <f aca="false">CO105+0/CR105-'2 Der Rueckgabebestand'!$C$6</f>
        <v>86.1</v>
      </c>
      <c r="CU105" s="26" t="n">
        <f aca="false">CS105/($B$105+CS105-'1 Der Fonds'!$B$6)</f>
        <v>0.0763447882882515</v>
      </c>
      <c r="CV105" s="26" t="n">
        <f aca="false">CS105+$B$105*'1 Der Fonds'!$B$19/12+CS105*'1 Der Fonds'!$B$20/12-'1 Der Fonds'!$B$6*'1 Der Fonds'!$B$21/12-($B$105+CS105-'1 Der Fonds'!$B$6)*'1 Der Fonds'!$B$22/12-$B$105*'1 Der Fonds'!$B$23/12</f>
        <v>67.7601377897542</v>
      </c>
      <c r="CW105" s="26" t="n">
        <f aca="false">($B$105+CV105-'1 Der Fonds'!$B$6)/CT105</f>
        <v>10.0610933541203</v>
      </c>
      <c r="CX105" s="26" t="n">
        <f aca="false">CV105+0-'2 Der Rueckgabebestand'!$C$7*CW105</f>
        <v>45.6257324106896</v>
      </c>
      <c r="CY105" s="26" t="n">
        <f aca="false">CT105+0/CW105-'2 Der Rueckgabebestand'!$C$7</f>
        <v>83.9</v>
      </c>
      <c r="CZ105" s="26" t="n">
        <f aca="false">CX105/($B$105+CX105-'1 Der Fonds'!$B$6)</f>
        <v>0.0540508725878901</v>
      </c>
      <c r="DA105" s="26" t="n">
        <f aca="false">CX105+$B$105*'1 Der Fonds'!$B$19/12+CX105*'1 Der Fonds'!$B$20/12-'1 Der Fonds'!$B$6*'1 Der Fonds'!$B$21/12-($B$105+CX105-'1 Der Fonds'!$B$6)*'1 Der Fonds'!$B$22/12-$B$105*'1 Der Fonds'!$B$23/12</f>
        <v>47.3662695709165</v>
      </c>
      <c r="DB105" s="26" t="n">
        <f aca="false">($B$105+DA105-'1 Der Fonds'!$B$6)/CY105</f>
        <v>10.081838731477</v>
      </c>
      <c r="DC105" s="26" t="n">
        <f aca="false">DA105+0-'2 Der Rueckgabebestand'!$C$8*DB105</f>
        <v>16.1125695033379</v>
      </c>
      <c r="DD105" s="26" t="n">
        <f aca="false">CY105+0/DB105-'2 Der Rueckgabebestand'!$C$8</f>
        <v>80.8</v>
      </c>
      <c r="DE105" s="26" t="n">
        <f aca="false">DC105/($B$105+DC105-'1 Der Fonds'!$B$6)</f>
        <v>0.0197794265722681</v>
      </c>
      <c r="DF105" s="26" t="n">
        <f aca="false">DC105+$B$105*'1 Der Fonds'!$B$19/12+DC105*'1 Der Fonds'!$B$20/12-'1 Der Fonds'!$B$6*'1 Der Fonds'!$B$21/12-($B$105+DC105-'1 Der Fonds'!$B$6)*'1 Der Fonds'!$B$22/12-$B$105*'1 Der Fonds'!$B$23/12</f>
        <v>17.8248232157786</v>
      </c>
      <c r="DG105" s="26" t="n">
        <f aca="false">($B$105+DF105-'1 Der Fonds'!$B$6)/DD105</f>
        <v>10.1030299902943</v>
      </c>
      <c r="DH105" s="26" t="n">
        <f aca="false">DF105+0-'2 Der Rueckgabebestand'!$C$9*DG105</f>
        <v>-8.44305475898652</v>
      </c>
      <c r="DI105" s="26" t="n">
        <f aca="false">DD105+0/DG105-'2 Der Rueckgabebestand'!$C$9</f>
        <v>78.2</v>
      </c>
      <c r="DJ105" s="26" t="n">
        <f aca="false">DH105/($B$105+DH105-'1 Der Fonds'!$B$6)</f>
        <v>-0.0106866407666487</v>
      </c>
      <c r="DK105" s="26" t="n">
        <f aca="false">DH105+$B$105*'1 Der Fonds'!$B$19/12+DH105*'1 Der Fonds'!$B$20/12-'1 Der Fonds'!$B$6*'1 Der Fonds'!$B$21/12-($B$105+DH105-'1 Der Fonds'!$B$6)*'1 Der Fonds'!$B$22/12-$B$105*'1 Der Fonds'!$B$23/12</f>
        <v>-6.75433351979721</v>
      </c>
      <c r="DL105" s="26" t="n">
        <f aca="false">($B$105+DK105-'1 Der Fonds'!$B$6)/DI105</f>
        <v>10.1246248910512</v>
      </c>
      <c r="DM105" s="26" t="n">
        <f aca="false">DK105+0-'2 Der Rueckgabebestand'!$C$10*DL105</f>
        <v>-20.9288083672689</v>
      </c>
      <c r="DN105" s="26" t="n">
        <f aca="false">DI105+0/DL105-'2 Der Rueckgabebestand'!$C$10</f>
        <v>76.8</v>
      </c>
      <c r="DO105" s="26" t="n">
        <f aca="false">DM105/($B$105+DM105-'1 Der Fonds'!$B$6)</f>
        <v>-0.0269156169781997</v>
      </c>
      <c r="DP105" s="26" t="n">
        <f aca="false">DM105+$B$105*'1 Der Fonds'!$B$19/12+DM105*'1 Der Fonds'!$B$20/12-'1 Der Fonds'!$B$6*'1 Der Fonds'!$B$21/12-($B$105+DM105-'1 Der Fonds'!$B$6)*'1 Der Fonds'!$B$22/12-$B$105*'1 Der Fonds'!$B$23/12</f>
        <v>-19.2520526419542</v>
      </c>
      <c r="DQ105" s="26" t="n">
        <f aca="false">($B$105+DP105-'1 Der Fonds'!$B$6)/DN105</f>
        <v>10.1464576478912</v>
      </c>
      <c r="DR105" s="26" t="n">
        <f aca="false">DP105+0-'2 Der Rueckgabebestand'!$C$11*DQ105</f>
        <v>-25.3399272306889</v>
      </c>
      <c r="DS105" s="26" t="n">
        <f aca="false">DN105+0/DQ105-'2 Der Rueckgabebestand'!$C$11</f>
        <v>76.2</v>
      </c>
      <c r="DT105" s="26" t="n">
        <f aca="false">DR105/($B$105+DR105-'1 Der Fonds'!$B$6)</f>
        <v>-0.0327744902034661</v>
      </c>
      <c r="DU105" s="26" t="n">
        <f aca="false">DR105+$B$105*'1 Der Fonds'!$B$19/12+DR105*'1 Der Fonds'!$B$20/12-'1 Der Fonds'!$B$6*'1 Der Fonds'!$B$21/12-($B$105+DR105-'1 Der Fonds'!$B$6)*'1 Der Fonds'!$B$22/12-$B$105*'1 Der Fonds'!$B$23/12</f>
        <v>-23.6673988276183</v>
      </c>
      <c r="DV105" s="26" t="n">
        <f aca="false">($B$105+DU105-'1 Der Fonds'!$B$6)/DS105</f>
        <v>10.1684068395326</v>
      </c>
      <c r="DW105" s="26" t="n">
        <f aca="false">DU105+0-'2 Der Rueckgabebestand'!$C$12*DV105</f>
        <v>-28.7516022473846</v>
      </c>
      <c r="DX105" s="26" t="n">
        <f aca="false">DS105+0/DV105-'2 Der Rueckgabebestand'!$C$12</f>
        <v>75.7</v>
      </c>
      <c r="DY105" s="26" t="n">
        <f aca="false">DW105/($B$105+DW105-'1 Der Fonds'!$B$6)</f>
        <v>-0.0373519481577731</v>
      </c>
      <c r="DZ105" s="26" t="n">
        <f aca="false">DW105+$B$105*'1 Der Fonds'!$B$19/12+DW105*'1 Der Fonds'!$B$20/12-'1 Der Fonds'!$B$6*'1 Der Fonds'!$B$21/12-($B$105+DW105-'1 Der Fonds'!$B$6)*'1 Der Fonds'!$B$22/12-$B$105*'1 Der Fonds'!$B$23/12</f>
        <v>-27.082343366205</v>
      </c>
      <c r="EA105" s="26" t="n">
        <f aca="false">($B$105+DZ105-'1 Der Fonds'!$B$6)/DX105</f>
        <v>10.1904578155059</v>
      </c>
      <c r="EB105" s="26" t="n">
        <f aca="false">DZ105+0-'2 Der Rueckgabebestand'!$C$13*EA105</f>
        <v>-31.6680493831827</v>
      </c>
      <c r="EC105" s="26" t="n">
        <f aca="false">DX105+0/EA105-'2 Der Rueckgabebestand'!$C$13</f>
        <v>75.25</v>
      </c>
      <c r="ED105" s="26" t="n">
        <f aca="false">EB105/($B$105+EB105-'1 Der Fonds'!$B$6)</f>
        <v>-0.0412972481880936</v>
      </c>
      <c r="EE105" s="26" t="n">
        <f aca="false">EB105+$B$105*'1 Der Fonds'!$B$19/12+EB105*'1 Der Fonds'!$B$20/12-'1 Der Fonds'!$B$6*'1 Der Fonds'!$B$21/12-($B$105+EB105-'1 Der Fonds'!$B$6)*'1 Der Fonds'!$B$22/12-$B$105*'1 Der Fonds'!$B$23/12</f>
        <v>-30.0015854305082</v>
      </c>
      <c r="EF105" s="26" t="n">
        <f aca="false">($B$105+EE105-'1 Der Fonds'!$B$6)/EC105</f>
        <v>10.2126035158736</v>
      </c>
      <c r="EG105" s="26" t="n">
        <f aca="false">EE105+0-'2 Der Rueckgabebestand'!$C$14*EF105</f>
        <v>-34.0866268368577</v>
      </c>
      <c r="EH105" s="26" t="n">
        <f aca="false">EC105+0/EF105-'2 Der Rueckgabebestand'!$C$14</f>
        <v>74.85</v>
      </c>
      <c r="EI105" s="26" t="n">
        <f aca="false">EG105/($B$105+EG105-'1 Der Fonds'!$B$6)</f>
        <v>-0.0445918766384309</v>
      </c>
      <c r="EJ105" s="26" t="n">
        <f aca="false">EG105+$B$105*'1 Der Fonds'!$B$19/12+EG105*'1 Der Fonds'!$B$20/12-'1 Der Fonds'!$B$6*'1 Der Fonds'!$B$21/12-($B$105+EG105-'1 Der Fonds'!$B$6)*'1 Der Fonds'!$B$22/12-$B$105*'1 Der Fonds'!$B$23/12</f>
        <v>-32.4224806875763</v>
      </c>
      <c r="EK105" s="26" t="n">
        <f aca="false">($B$105+EJ105-'1 Der Fonds'!$B$6)/EH105</f>
        <v>10.2348365973604</v>
      </c>
      <c r="EL105" s="26" t="n">
        <f aca="false">EJ105+0-'2 Der Rueckgabebestand'!$C$15*EK105</f>
        <v>-36.5164153265205</v>
      </c>
      <c r="EM105" s="26" t="n">
        <f aca="false">EH105+0/EK105-'2 Der Rueckgabebestand'!$C$15</f>
        <v>74.45</v>
      </c>
      <c r="EN105" s="26" t="n">
        <f aca="false">EL105/($B$105+EL105-'1 Der Fonds'!$B$6)</f>
        <v>-0.0479228372644908</v>
      </c>
      <c r="EO105" s="26" t="n">
        <f aca="false">EL105+$B$105*'1 Der Fonds'!$B$19/12+EL105*'1 Der Fonds'!$B$20/12-'1 Der Fonds'!$B$6*'1 Der Fonds'!$B$21/12-($B$105+EL105-'1 Der Fonds'!$B$6)*'1 Der Fonds'!$B$22/12-$B$105*'1 Der Fonds'!$B$23/12</f>
        <v>-34.8545977245417</v>
      </c>
      <c r="EP105" s="26" t="n">
        <f aca="false">($B$105+EO105-'1 Der Fonds'!$B$6)/EM105</f>
        <v>10.2571578546066</v>
      </c>
      <c r="EQ105" s="26" t="n">
        <f aca="false">EO105+0-'2 Der Rueckgabebestand'!$C$16*EP105</f>
        <v>-39.983176651845</v>
      </c>
      <c r="ER105" s="26" t="n">
        <f aca="false">EM105+0/EP105-'2 Der Rueckgabebestand'!$C$16</f>
        <v>73.95</v>
      </c>
      <c r="ES105" s="26" t="n">
        <f aca="false">EQ105/($B$105+EQ105-'1 Der Fonds'!$B$6)</f>
        <v>-0.052712313585025</v>
      </c>
      <c r="ET105" s="14" t="n">
        <f aca="false">IF(C105=1,$A$105,1000000)</f>
        <v>71.5</v>
      </c>
      <c r="EU105" s="14" t="n">
        <f aca="false">IF(D105=1,$A$105,1000000)</f>
        <v>71.5</v>
      </c>
      <c r="EV105" s="14" t="n">
        <f aca="false">IF(E105=1,$A$105,1000000)</f>
        <v>71.5</v>
      </c>
      <c r="EW105" s="26" t="n">
        <f aca="false">IF(F105=1,$A$105,1000000)</f>
        <v>1000000</v>
      </c>
      <c r="EX105" s="26" t="n">
        <f aca="false">IF(G105=1,$A$105,1000000)</f>
        <v>1000000</v>
      </c>
      <c r="EY105" s="26" t="n">
        <f aca="false">IF(H105=1,$A$105,1000000)</f>
        <v>1000000</v>
      </c>
      <c r="EZ105" s="26" t="n">
        <f aca="false">IF(I105=1,$A$105,1000000)</f>
        <v>1000000</v>
      </c>
      <c r="FA105" s="26" t="n">
        <f aca="false">IF(J105=1,$A$105,1000000)</f>
        <v>1000000</v>
      </c>
      <c r="FB105" s="26" t="n">
        <f aca="false">IF(K105=1,$A$105,1000000)</f>
        <v>1000000</v>
      </c>
      <c r="FC105" s="26" t="n">
        <f aca="false">IF(L105=1,$A$105,1000000)</f>
        <v>1000000</v>
      </c>
      <c r="FD105" s="26" t="n">
        <f aca="false">IF(M105=1,$A$105,1000000)</f>
        <v>1000000</v>
      </c>
      <c r="FE105" s="26" t="n">
        <f aca="false">IF(N105=1,$A$105,1000000)</f>
        <v>1000000</v>
      </c>
      <c r="FF105" s="14" t="n">
        <f aca="false">IF(O105=1,$A$105,1000000)</f>
        <v>71.5</v>
      </c>
      <c r="FG105" s="14" t="n">
        <f aca="false">IF(P105=1,$A$105,1000000)</f>
        <v>71.5</v>
      </c>
      <c r="FH105" s="14" t="n">
        <f aca="false">IF(Q105=1,$A$105,1000000)</f>
        <v>71.5</v>
      </c>
      <c r="FI105" s="26" t="n">
        <f aca="false">IF(R105=1,$A$105,1000000)</f>
        <v>1000000</v>
      </c>
      <c r="FJ105" s="26" t="n">
        <f aca="false">IF(S105=1,$A$105,1000000)</f>
        <v>1000000</v>
      </c>
      <c r="FK105" s="26" t="n">
        <f aca="false">IF(T105=1,$A$105,1000000)</f>
        <v>1000000</v>
      </c>
      <c r="FL105" s="26" t="n">
        <f aca="false">IF(U105=1,$A$105,1000000)</f>
        <v>1000000</v>
      </c>
      <c r="FM105" s="26" t="n">
        <f aca="false">IF(V105=1,$A$105,1000000)</f>
        <v>1000000</v>
      </c>
      <c r="FN105" s="26" t="n">
        <f aca="false">IF(W105=1,$A$105,1000000)</f>
        <v>1000000</v>
      </c>
      <c r="FO105" s="26" t="n">
        <f aca="false">IF(X105=1,$A$105,1000000)</f>
        <v>1000000</v>
      </c>
      <c r="FP105" s="26" t="n">
        <f aca="false">IF(Y105=1,$A$105,1000000)</f>
        <v>1000000</v>
      </c>
      <c r="FQ105" s="26" t="n">
        <f aca="false">IF(Z105=1,$A$105,1000000)</f>
        <v>1000000</v>
      </c>
    </row>
    <row r="106" customFormat="false" ht="15" hidden="false" customHeight="false" outlineLevel="0" collapsed="false">
      <c r="A106" s="14" t="n">
        <f aca="false">A105+$B$38</f>
        <v>72</v>
      </c>
      <c r="B106" s="14" t="n">
        <f aca="false">'1 Der Fonds'!$B$36-A106</f>
        <v>1048</v>
      </c>
      <c r="C106" s="26" t="n">
        <f aca="false">IF(AH106&gt;='1 Der Fonds'!$B$12,1,0)</f>
        <v>1</v>
      </c>
      <c r="D106" s="26" t="n">
        <f aca="false">IF(AND(C106=1,AM106&gt;='1 Der Fonds'!$B$12),1,0)</f>
        <v>1</v>
      </c>
      <c r="E106" s="26" t="n">
        <f aca="false">IF(AND(D106=1,AR106&gt;='1 Der Fonds'!$B$12),1,0)</f>
        <v>1</v>
      </c>
      <c r="F106" s="26" t="n">
        <f aca="false">IF(AND(E106=1,AW106&gt;='1 Der Fonds'!$B$12),1,0)</f>
        <v>0</v>
      </c>
      <c r="G106" s="26" t="n">
        <f aca="false">IF(AND(F106=1,BB106&gt;='1 Der Fonds'!$B$12),1,0)</f>
        <v>0</v>
      </c>
      <c r="H106" s="26" t="n">
        <f aca="false">IF(AND(G106=1,BG106&gt;='1 Der Fonds'!$B$12),1,0)</f>
        <v>0</v>
      </c>
      <c r="I106" s="26" t="n">
        <f aca="false">IF(AND(H106=1,BL106&gt;='1 Der Fonds'!$B$12),1,0)</f>
        <v>0</v>
      </c>
      <c r="J106" s="26" t="n">
        <f aca="false">IF(AND(I106=1,BQ106&gt;='1 Der Fonds'!$B$12),1,0)</f>
        <v>0</v>
      </c>
      <c r="K106" s="26" t="n">
        <f aca="false">IF(AND(J106=1,BV106&gt;='1 Der Fonds'!$B$12),1,0)</f>
        <v>0</v>
      </c>
      <c r="L106" s="26" t="n">
        <f aca="false">IF(AND(K106=1,CA106&gt;='1 Der Fonds'!$B$12),1,0)</f>
        <v>0</v>
      </c>
      <c r="M106" s="26" t="n">
        <f aca="false">IF(AND(L106=1,CF106&gt;='1 Der Fonds'!$B$12),1,0)</f>
        <v>0</v>
      </c>
      <c r="N106" s="26" t="n">
        <f aca="false">IF(AND(M106=1,CK106&gt;='1 Der Fonds'!$B$12),1,0)</f>
        <v>0</v>
      </c>
      <c r="O106" s="26" t="n">
        <f aca="false">IF(CP106&gt;='1 Der Fonds'!$B$12,1,0)</f>
        <v>1</v>
      </c>
      <c r="P106" s="26" t="n">
        <f aca="false">IF(AND(O106=1,CU106&gt;='1 Der Fonds'!$B$12),1,0)</f>
        <v>1</v>
      </c>
      <c r="Q106" s="26" t="n">
        <f aca="false">IF(AND(P106=1,CZ106&gt;='1 Der Fonds'!$B$12),1,0)</f>
        <v>1</v>
      </c>
      <c r="R106" s="26" t="n">
        <f aca="false">IF(AND(Q106=1,DE106&gt;='1 Der Fonds'!$B$12),1,0)</f>
        <v>0</v>
      </c>
      <c r="S106" s="26" t="n">
        <f aca="false">IF(AND(R106=1,DJ106&gt;='1 Der Fonds'!$B$12),1,0)</f>
        <v>0</v>
      </c>
      <c r="T106" s="26" t="n">
        <f aca="false">IF(AND(S106=1,DO106&gt;='1 Der Fonds'!$B$12),1,0)</f>
        <v>0</v>
      </c>
      <c r="U106" s="26" t="n">
        <f aca="false">IF(AND(T106=1,DT106&gt;='1 Der Fonds'!$B$12),1,0)</f>
        <v>0</v>
      </c>
      <c r="V106" s="26" t="n">
        <f aca="false">IF(AND(U106=1,DY106&gt;='1 Der Fonds'!$B$12),1,0)</f>
        <v>0</v>
      </c>
      <c r="W106" s="26" t="n">
        <f aca="false">IF(AND(V106=1,ED106&gt;='1 Der Fonds'!$B$12),1,0)</f>
        <v>0</v>
      </c>
      <c r="X106" s="26" t="n">
        <f aca="false">IF(AND(W106=1,EI106&gt;='1 Der Fonds'!$B$12),1,0)</f>
        <v>0</v>
      </c>
      <c r="Y106" s="26" t="n">
        <f aca="false">IF(AND(X106=1,EN106&gt;='1 Der Fonds'!$B$12),1,0)</f>
        <v>0</v>
      </c>
      <c r="Z106" s="26" t="n">
        <f aca="false">IF(AND(Y106=1,ES106&gt;='1 Der Fonds'!$B$12),1,0)</f>
        <v>0</v>
      </c>
      <c r="AD106" s="26" t="n">
        <f aca="false">$A$106+$B$106*'1 Der Fonds'!$B$19/12+$A$106*'1 Der Fonds'!$B$20/12-'1 Der Fonds'!$B$6*'1 Der Fonds'!$B$21/12-($B$106+$A$106-'1 Der Fonds'!$B$6)*'1 Der Fonds'!$B$22/12-$B$106*'1 Der Fonds'!$B$23/12</f>
        <v>73.76475</v>
      </c>
      <c r="AE106" s="26" t="n">
        <f aca="false">($B$106+AD106-'1 Der Fonds'!$B$6)/'1 Der Fonds'!$B$8</f>
        <v>10.0202844827586</v>
      </c>
      <c r="AF106" s="26" t="n">
        <f aca="false">AD106+'1 Der Fonds'!$B$26-'2 Der Rueckgabebestand'!$C$5*AE106</f>
        <v>72.7566362068966</v>
      </c>
      <c r="AG106" s="26" t="n">
        <f aca="false">'1 Der Fonds'!$B$8+'1 Der Fonds'!$B$26/AE106-'2 Der Rueckgabebestand'!$C$5</f>
        <v>86.8993926973992</v>
      </c>
      <c r="AH106" s="26" t="n">
        <f aca="false">AF106/($B$106+AF106-'1 Der Fonds'!$B$6)</f>
        <v>0.0835556493991614</v>
      </c>
      <c r="AI106" s="26" t="n">
        <f aca="false">AF106+$B$106*'1 Der Fonds'!$B$19/12+AF106*'1 Der Fonds'!$B$20/12-'1 Der Fonds'!$B$6*'1 Der Fonds'!$B$21/12-($B$106+AF106-'1 Der Fonds'!$B$6)*'1 Der Fonds'!$B$22/12-$B$106*'1 Der Fonds'!$B$23/12</f>
        <v>74.5221113165949</v>
      </c>
      <c r="AJ106" s="26" t="n">
        <f aca="false">($B$106+AI106-'1 Der Fonds'!$B$6)/AG106</f>
        <v>10.0406007940112</v>
      </c>
      <c r="AK106" s="26" t="n">
        <f aca="false">AI106+'1 Der Fonds'!$B$26-'2 Der Rueckgabebestand'!$C$6*AJ106</f>
        <v>72.5018109195893</v>
      </c>
      <c r="AL106" s="26" t="n">
        <f aca="false">AG106+'1 Der Fonds'!$B$26/AJ106-'2 Der Rueckgabebestand'!$C$6</f>
        <v>86.6981795988552</v>
      </c>
      <c r="AM106" s="26" t="n">
        <f aca="false">AK106/($B$106+AK106-'1 Der Fonds'!$B$6)</f>
        <v>0.0832873751784607</v>
      </c>
      <c r="AN106" s="26" t="n">
        <f aca="false">AK106+$B$106*'1 Der Fonds'!$B$19/12+AK106*'1 Der Fonds'!$B$20/12-'1 Der Fonds'!$B$6*'1 Der Fonds'!$B$21/12-($B$106+AK106-'1 Der Fonds'!$B$6)*'1 Der Fonds'!$B$22/12-$B$106*'1 Der Fonds'!$B$23/12</f>
        <v>74.2670418217206</v>
      </c>
      <c r="AO106" s="26" t="n">
        <f aca="false">($B$106+AN106-'1 Der Fonds'!$B$6)/AL106</f>
        <v>10.0609614395322</v>
      </c>
      <c r="AP106" s="26" t="n">
        <f aca="false">AN106+'1 Der Fonds'!$B$26-'2 Der Rueckgabebestand'!$C$7*AO106</f>
        <v>55.1329266547497</v>
      </c>
      <c r="AQ106" s="26" t="n">
        <f aca="false">AL106+'1 Der Fonds'!$B$26/AO106-'2 Der Rueckgabebestand'!$C$7</f>
        <v>84.7963618370072</v>
      </c>
      <c r="AR106" s="26" t="n">
        <f aca="false">AP106/($B$106+AP106-'1 Der Fonds'!$B$6)</f>
        <v>0.0646240754895411</v>
      </c>
      <c r="AS106" s="26" t="n">
        <f aca="false">AP106+$B$106*'1 Der Fonds'!$B$19/12+AP106*'1 Der Fonds'!$B$20/12-'1 Der Fonds'!$B$6*'1 Der Fonds'!$B$21/12-($B$106+AP106-'1 Der Fonds'!$B$6)*'1 Der Fonds'!$B$22/12-$B$106*'1 Der Fonds'!$B$23/12</f>
        <v>56.8815123761272</v>
      </c>
      <c r="AT106" s="26" t="n">
        <f aca="false">($B$106+AS106-'1 Der Fonds'!$B$6)/AQ106</f>
        <v>10.0815824388711</v>
      </c>
      <c r="AU106" s="26" t="n">
        <f aca="false">AS106+'1 Der Fonds'!$B$26-'2 Der Rueckgabebestand'!$C$8*AT106</f>
        <v>28.6286068156269</v>
      </c>
      <c r="AV106" s="26" t="n">
        <f aca="false">AQ106+'1 Der Fonds'!$B$26/AT106-'2 Der Rueckgabebestand'!$C$8</f>
        <v>81.9939341693459</v>
      </c>
      <c r="AW106" s="26" t="n">
        <f aca="false">AU106/($B$106+AU106-'1 Der Fonds'!$B$6)</f>
        <v>0.0346329737194932</v>
      </c>
      <c r="AX106" s="26" t="n">
        <f aca="false">AU106+$B$106*'1 Der Fonds'!$B$19/12+AU106*'1 Der Fonds'!$B$20/12-'1 Der Fonds'!$B$6*'1 Der Fonds'!$B$21/12-($B$106+AU106-'1 Der Fonds'!$B$6)*'1 Der Fonds'!$B$22/12-$B$106*'1 Der Fonds'!$B$23/12</f>
        <v>30.3517925638252</v>
      </c>
      <c r="AY106" s="26" t="n">
        <f aca="false">($B$106+AX106-'1 Der Fonds'!$B$6)/AV106</f>
        <v>10.1025984538441</v>
      </c>
      <c r="AZ106" s="26" t="n">
        <f aca="false">AX106+'1 Der Fonds'!$B$26-'2 Der Rueckgabebestand'!$C$9*AY106</f>
        <v>7.08503658383064</v>
      </c>
      <c r="BA106" s="26" t="n">
        <f aca="false">AV106+'1 Der Fonds'!$B$26/AY106-'2 Der Rueckgabebestand'!$C$9</f>
        <v>79.6908874743502</v>
      </c>
      <c r="BB106" s="26" t="n">
        <f aca="false">AZ106/($B$106+AZ106-'1 Der Fonds'!$B$6)</f>
        <v>0.00880035805148504</v>
      </c>
      <c r="BC106" s="26" t="n">
        <f aca="false">AZ106+$B$106*'1 Der Fonds'!$B$19/12+AZ106*'1 Der Fonds'!$B$20/12-'1 Der Fonds'!$B$6*'1 Der Fonds'!$B$21/12-($B$106+AZ106-'1 Der Fonds'!$B$6)*'1 Der Fonds'!$B$22/12-$B$106*'1 Der Fonds'!$B$23/12</f>
        <v>8.78757641055681</v>
      </c>
      <c r="BD106" s="26" t="n">
        <f aca="false">($B$106+BC106-'1 Der Fonds'!$B$6)/BA106</f>
        <v>10.1239627513276</v>
      </c>
      <c r="BE106" s="26" t="n">
        <f aca="false">BC106+'1 Der Fonds'!$B$26-'2 Der Rueckgabebestand'!$C$10*BD106</f>
        <v>-2.38597144130176</v>
      </c>
      <c r="BF106" s="26" t="n">
        <f aca="false">BA106+'1 Der Fonds'!$B$26/BD106-'2 Der Rueckgabebestand'!$C$10</f>
        <v>78.587214127627</v>
      </c>
      <c r="BG106" s="26" t="n">
        <f aca="false">BE106/($B$106+BE106-'1 Der Fonds'!$B$6)</f>
        <v>-0.00299890569504423</v>
      </c>
      <c r="BH106" s="26" t="n">
        <f aca="false">BE106+$B$106*'1 Der Fonds'!$B$19/12+BE106*'1 Der Fonds'!$B$20/12-'1 Der Fonds'!$B$6*'1 Der Fonds'!$B$21/12-($B$106+BE106-'1 Der Fonds'!$B$6)*'1 Der Fonds'!$B$22/12-$B$106*'1 Der Fonds'!$B$23/12</f>
        <v>-0.692507997266345</v>
      </c>
      <c r="BI106" s="26" t="n">
        <f aca="false">($B$106+BH106-'1 Der Fonds'!$B$6)/BF106</f>
        <v>10.1455115931186</v>
      </c>
      <c r="BJ106" s="26" t="n">
        <f aca="false">BH106+'1 Der Fonds'!$B$26-'2 Der Rueckgabebestand'!$C$11*BI106</f>
        <v>-3.77981495313751</v>
      </c>
      <c r="BK106" s="26" t="n">
        <f aca="false">BF106+'1 Der Fonds'!$B$26/BI106-'2 Der Rueckgabebestand'!$C$11</f>
        <v>78.2829113896591</v>
      </c>
      <c r="BL106" s="26" t="n">
        <f aca="false">BJ106/($B$106+BJ106-'1 Der Fonds'!$B$6)</f>
        <v>-0.00475915246716436</v>
      </c>
      <c r="BM106" s="26" t="n">
        <f aca="false">BJ106+$B$106*'1 Der Fonds'!$B$19/12+BJ106*'1 Der Fonds'!$B$20/12-'1 Der Fonds'!$B$6*'1 Der Fonds'!$B$21/12-($B$106+BJ106-'1 Der Fonds'!$B$6)*'1 Der Fonds'!$B$22/12-$B$106*'1 Der Fonds'!$B$23/12</f>
        <v>-2.08768727580093</v>
      </c>
      <c r="BN106" s="26" t="n">
        <f aca="false">($B$106+BM106-'1 Der Fonds'!$B$6)/BK106</f>
        <v>10.1671271366299</v>
      </c>
      <c r="BO106" s="26" t="n">
        <f aca="false">BM106+'1 Der Fonds'!$B$26-'2 Der Rueckgabebestand'!$C$12*BN106</f>
        <v>-4.1712508441159</v>
      </c>
      <c r="BP106" s="26" t="n">
        <f aca="false">BK106+'1 Der Fonds'!$B$26/BN106-'2 Der Rueckgabebestand'!$C$12</f>
        <v>78.0779799925874</v>
      </c>
      <c r="BQ106" s="26" t="n">
        <f aca="false">BO106/($B$106+BO106-'1 Der Fonds'!$B$6)</f>
        <v>-0.00525459785697027</v>
      </c>
      <c r="BR106" s="26" t="n">
        <f aca="false">BO106+$B$106*'1 Der Fonds'!$B$19/12+BO106*'1 Der Fonds'!$B$20/12-'1 Der Fonds'!$B$6*'1 Der Fonds'!$B$21/12-($B$106+BO106-'1 Der Fonds'!$B$6)*'1 Der Fonds'!$B$22/12-$B$106*'1 Der Fonds'!$B$23/12</f>
        <v>-2.47949829284151</v>
      </c>
      <c r="BS106" s="26" t="n">
        <f aca="false">($B$106+BR106-'1 Der Fonds'!$B$6)/BP106</f>
        <v>10.1887946099871</v>
      </c>
      <c r="BT106" s="26" t="n">
        <f aca="false">BR106+'1 Der Fonds'!$B$26-'2 Der Rueckgabebestand'!$C$13*BS106</f>
        <v>-4.06445586733572</v>
      </c>
      <c r="BU106" s="26" t="n">
        <f aca="false">BP106+'1 Der Fonds'!$B$26/BS106-'2 Der Rueckgabebestand'!$C$13</f>
        <v>77.9224211031246</v>
      </c>
      <c r="BV106" s="26" t="n">
        <f aca="false">BT106/($B$106+BT106-'1 Der Fonds'!$B$6)</f>
        <v>-0.00511937763383039</v>
      </c>
      <c r="BW106" s="26" t="n">
        <f aca="false">BT106+$B$106*'1 Der Fonds'!$B$19/12+BT106*'1 Der Fonds'!$B$20/12-'1 Der Fonds'!$B$6*'1 Der Fonds'!$B$21/12-($B$106+BT106-'1 Der Fonds'!$B$6)*'1 Der Fonds'!$B$22/12-$B$106*'1 Der Fonds'!$B$23/12</f>
        <v>-2.37260097087525</v>
      </c>
      <c r="BX106" s="26" t="n">
        <f aca="false">($B$106+BW106-'1 Der Fonds'!$B$6)/BU106</f>
        <v>10.2105066522018</v>
      </c>
      <c r="BY106" s="26" t="n">
        <f aca="false">BW106+'1 Der Fonds'!$B$26-'2 Der Rueckgabebestand'!$C$14*BX106</f>
        <v>-3.45680363175598</v>
      </c>
      <c r="BZ106" s="26" t="n">
        <f aca="false">BU106+'1 Der Fonds'!$B$26/BX106-'2 Der Rueckgabebestand'!$C$14</f>
        <v>77.8162361019477</v>
      </c>
      <c r="CA106" s="26" t="n">
        <f aca="false">BY106/($B$106+BY106-'1 Der Fonds'!$B$6)</f>
        <v>-0.00435068055148743</v>
      </c>
      <c r="CB106" s="26" t="n">
        <f aca="false">BY106+$B$106*'1 Der Fonds'!$B$19/12+BY106*'1 Der Fonds'!$B$20/12-'1 Der Fonds'!$B$6*'1 Der Fonds'!$B$21/12-($B$106+BY106-'1 Der Fonds'!$B$6)*'1 Der Fonds'!$B$22/12-$B$106*'1 Der Fonds'!$B$23/12</f>
        <v>-1.76436640190308</v>
      </c>
      <c r="CC106" s="26" t="n">
        <f aca="false">($B$106+CB106-'1 Der Fonds'!$B$6)/BZ106</f>
        <v>10.2322558052659</v>
      </c>
      <c r="CD106" s="26" t="n">
        <f aca="false">CB106+'1 Der Fonds'!$B$26-'2 Der Rueckgabebestand'!$C$15*CC106</f>
        <v>-2.85726872400944</v>
      </c>
      <c r="CE106" s="26" t="n">
        <f aca="false">BZ106+'1 Der Fonds'!$B$26/CC106-'2 Der Rueckgabebestand'!$C$15</f>
        <v>77.7094265828244</v>
      </c>
      <c r="CF106" s="26" t="n">
        <f aca="false">CD106/($B$106+CD106-'1 Der Fonds'!$B$6)</f>
        <v>-0.0035934035634386</v>
      </c>
      <c r="CG106" s="26" t="n">
        <f aca="false">CD106+$B$106*'1 Der Fonds'!$B$19/12+CD106*'1 Der Fonds'!$B$20/12-'1 Der Fonds'!$B$6*'1 Der Fonds'!$B$21/12-($B$106+CD106-'1 Der Fonds'!$B$6)*'1 Der Fonds'!$B$22/12-$B$106*'1 Der Fonds'!$B$23/12</f>
        <v>-1.16425693986995</v>
      </c>
      <c r="CH106" s="26" t="n">
        <f aca="false">($B$106+CG106-'1 Der Fonds'!$B$6)/CE106</f>
        <v>10.2540422455807</v>
      </c>
      <c r="CI106" s="26" t="n">
        <f aca="false">CG106+'1 Der Fonds'!$B$26-'2 Der Rueckgabebestand'!$C$16*CH106</f>
        <v>-3.29127806266028</v>
      </c>
      <c r="CJ106" s="26" t="n">
        <f aca="false">CE106+'1 Der Fonds'!$B$26/CH106-'2 Der Rueckgabebestand'!$C$16</f>
        <v>77.5019941311289</v>
      </c>
      <c r="CK106" s="26" t="n">
        <f aca="false">CI106/($B$106+CI106-'1 Der Fonds'!$B$6)</f>
        <v>-0.00414148979595544</v>
      </c>
      <c r="CL106" s="26" t="n">
        <f aca="false">$A$106+$B$106*'1 Der Fonds'!$B$19/12+$A$106*'1 Der Fonds'!$B$20/12-'1 Der Fonds'!$B$6*'1 Der Fonds'!$B$21/12-($B$106+$A$106-'1 Der Fonds'!$B$6)*'1 Der Fonds'!$B$22/12-$B$106*'1 Der Fonds'!$B$23/12</f>
        <v>73.76475</v>
      </c>
      <c r="CM106" s="26" t="n">
        <f aca="false">($B$106+CL106-'1 Der Fonds'!$B$6)/'1 Der Fonds'!$B$8</f>
        <v>10.0202844827586</v>
      </c>
      <c r="CN106" s="26" t="n">
        <f aca="false">CL106+0-'2 Der Rueckgabebestand'!$C$5*CM106</f>
        <v>69.7566362068966</v>
      </c>
      <c r="CO106" s="26" t="n">
        <f aca="false">'1 Der Fonds'!$B$8+0/CM106-'2 Der Rueckgabebestand'!$C$5</f>
        <v>86.6</v>
      </c>
      <c r="CP106" s="26" t="n">
        <f aca="false">CN106/($B$106+CN106-'1 Der Fonds'!$B$6)</f>
        <v>0.0803873266954362</v>
      </c>
      <c r="CQ106" s="26" t="n">
        <f aca="false">CN106+$B$106*'1 Der Fonds'!$B$19/12+CN106*'1 Der Fonds'!$B$20/12-'1 Der Fonds'!$B$6*'1 Der Fonds'!$B$21/12-($B$106+CN106-'1 Der Fonds'!$B$6)*'1 Der Fonds'!$B$22/12-$B$106*'1 Der Fonds'!$B$23/12</f>
        <v>71.5192363165949</v>
      </c>
      <c r="CR106" s="26" t="n">
        <f aca="false">($B$106+CQ106-'1 Der Fonds'!$B$6)/CO106</f>
        <v>10.0406378327551</v>
      </c>
      <c r="CS106" s="26" t="n">
        <f aca="false">CQ106+0-'2 Der Rueckgabebestand'!$C$6*CR106</f>
        <v>66.4989174002173</v>
      </c>
      <c r="CT106" s="26" t="n">
        <f aca="false">CO106+0/CR106-'2 Der Rueckgabebestand'!$C$6</f>
        <v>86.1</v>
      </c>
      <c r="CU106" s="26" t="n">
        <f aca="false">CS106/($B$106+CS106-'1 Der Fonds'!$B$6)</f>
        <v>0.0769219209668852</v>
      </c>
      <c r="CV106" s="26" t="n">
        <f aca="false">CS106+$B$106*'1 Der Fonds'!$B$19/12+CS106*'1 Der Fonds'!$B$20/12-'1 Der Fonds'!$B$6*'1 Der Fonds'!$B$21/12-($B$106+CS106-'1 Der Fonds'!$B$6)*'1 Der Fonds'!$B$22/12-$B$106*'1 Der Fonds'!$B$23/12</f>
        <v>68.2583955293925</v>
      </c>
      <c r="CW106" s="26" t="n">
        <f aca="false">($B$106+CV106-'1 Der Fonds'!$B$6)/CT106</f>
        <v>10.0610731188083</v>
      </c>
      <c r="CX106" s="26" t="n">
        <f aca="false">CV106+0-'2 Der Rueckgabebestand'!$C$7*CW106</f>
        <v>46.1240346680143</v>
      </c>
      <c r="CY106" s="26" t="n">
        <f aca="false">CT106+0/CW106-'2 Der Rueckgabebestand'!$C$7</f>
        <v>83.9</v>
      </c>
      <c r="CZ106" s="26" t="n">
        <f aca="false">CX106/($B$106+CX106-'1 Der Fonds'!$B$6)</f>
        <v>0.0546413000622052</v>
      </c>
      <c r="DA106" s="26" t="n">
        <f aca="false">CX106+$B$106*'1 Der Fonds'!$B$19/12+CX106*'1 Der Fonds'!$B$20/12-'1 Der Fonds'!$B$6*'1 Der Fonds'!$B$21/12-($B$106+CX106-'1 Der Fonds'!$B$6)*'1 Der Fonds'!$B$22/12-$B$106*'1 Der Fonds'!$B$23/12</f>
        <v>47.8639868679045</v>
      </c>
      <c r="DB106" s="26" t="n">
        <f aca="false">($B$106+DA106-'1 Der Fonds'!$B$6)/CY106</f>
        <v>10.0818115240513</v>
      </c>
      <c r="DC106" s="26" t="n">
        <f aca="false">DA106+0-'2 Der Rueckgabebestand'!$C$8*DB106</f>
        <v>16.6103711433454</v>
      </c>
      <c r="DD106" s="26" t="n">
        <f aca="false">CY106+0/DB106-'2 Der Rueckgabebestand'!$C$8</f>
        <v>80.8</v>
      </c>
      <c r="DE106" s="26" t="n">
        <f aca="false">DC106/($B$106+DC106-'1 Der Fonds'!$B$6)</f>
        <v>0.0203905716545592</v>
      </c>
      <c r="DF106" s="26" t="n">
        <f aca="false">DC106+$B$106*'1 Der Fonds'!$B$19/12+DC106*'1 Der Fonds'!$B$20/12-'1 Der Fonds'!$B$6*'1 Der Fonds'!$B$21/12-($B$106+DC106-'1 Der Fonds'!$B$6)*'1 Der Fonds'!$B$22/12-$B$106*'1 Der Fonds'!$B$23/12</f>
        <v>18.3220394156911</v>
      </c>
      <c r="DG106" s="26" t="n">
        <f aca="false">($B$106+DF106-'1 Der Fonds'!$B$6)/DD106</f>
        <v>10.1029955373229</v>
      </c>
      <c r="DH106" s="26" t="n">
        <f aca="false">DF106+0-'2 Der Rueckgabebestand'!$C$9*DG106</f>
        <v>-7.94574898134843</v>
      </c>
      <c r="DI106" s="26" t="n">
        <f aca="false">DD106+0/DG106-'2 Der Rueckgabebestand'!$C$9</f>
        <v>78.2</v>
      </c>
      <c r="DJ106" s="26" t="n">
        <f aca="false">DH106/($B$106+DH106-'1 Der Fonds'!$B$6)</f>
        <v>-0.0100572194518334</v>
      </c>
      <c r="DK106" s="26" t="n">
        <f aca="false">DH106+$B$106*'1 Der Fonds'!$B$19/12+DH106*'1 Der Fonds'!$B$20/12-'1 Der Fonds'!$B$6*'1 Der Fonds'!$B$21/12-($B$106+DH106-'1 Der Fonds'!$B$6)*'1 Der Fonds'!$B$22/12-$B$106*'1 Der Fonds'!$B$23/12</f>
        <v>-6.25761365745556</v>
      </c>
      <c r="DL106" s="26" t="n">
        <f aca="false">($B$106+DK106-'1 Der Fonds'!$B$6)/DI106</f>
        <v>10.1245829455568</v>
      </c>
      <c r="DM106" s="26" t="n">
        <f aca="false">DK106+0-'2 Der Rueckgabebestand'!$C$10*DL106</f>
        <v>-20.4320297812351</v>
      </c>
      <c r="DN106" s="26" t="n">
        <f aca="false">DI106+0/DL106-'2 Der Rueckgabebestand'!$C$10</f>
        <v>76.8</v>
      </c>
      <c r="DO106" s="26" t="n">
        <f aca="false">DM106/($B$106+DM106-'1 Der Fonds'!$B$6)</f>
        <v>-0.0262768408213711</v>
      </c>
      <c r="DP106" s="26" t="n">
        <f aca="false">DM106+$B$106*'1 Der Fonds'!$B$19/12+DM106*'1 Der Fonds'!$B$20/12-'1 Der Fonds'!$B$6*'1 Der Fonds'!$B$21/12-($B$106+DM106-'1 Der Fonds'!$B$6)*'1 Der Fonds'!$B$22/12-$B$106*'1 Der Fonds'!$B$23/12</f>
        <v>-18.7558604764421</v>
      </c>
      <c r="DQ106" s="26" t="n">
        <f aca="false">($B$106+DP106-'1 Der Fonds'!$B$6)/DN106</f>
        <v>10.146408066713</v>
      </c>
      <c r="DR106" s="26" t="n">
        <f aca="false">DP106+0-'2 Der Rueckgabebestand'!$C$11*DQ106</f>
        <v>-24.8437053164699</v>
      </c>
      <c r="DS106" s="26" t="n">
        <f aca="false">DN106+0/DQ106-'2 Der Rueckgabebestand'!$C$11</f>
        <v>76.2</v>
      </c>
      <c r="DT106" s="26" t="n">
        <f aca="false">DR106/($B$106+DR106-'1 Der Fonds'!$B$6)</f>
        <v>-0.0321328371602265</v>
      </c>
      <c r="DU106" s="26" t="n">
        <f aca="false">DR106+$B$106*'1 Der Fonds'!$B$19/12+DR106*'1 Der Fonds'!$B$20/12-'1 Der Fonds'!$B$6*'1 Der Fonds'!$B$21/12-($B$106+DR106-'1 Der Fonds'!$B$6)*'1 Der Fonds'!$B$22/12-$B$106*'1 Der Fonds'!$B$23/12</f>
        <v>-23.1717638673982</v>
      </c>
      <c r="DV106" s="26" t="n">
        <f aca="false">($B$106+DU106-'1 Der Fonds'!$B$6)/DS106</f>
        <v>10.168349555546</v>
      </c>
      <c r="DW106" s="26" t="n">
        <f aca="false">DU106+0-'2 Der Rueckgabebestand'!$C$12*DV106</f>
        <v>-28.2559386451712</v>
      </c>
      <c r="DX106" s="26" t="n">
        <f aca="false">DS106+0/DV106-'2 Der Rueckgabebestand'!$C$12</f>
        <v>75.7</v>
      </c>
      <c r="DY106" s="26" t="n">
        <f aca="false">DW106/($B$106+DW106-'1 Der Fonds'!$B$6)</f>
        <v>-0.0367082255827188</v>
      </c>
      <c r="DZ106" s="26" t="n">
        <f aca="false">DW106+$B$106*'1 Der Fonds'!$B$19/12+DW106*'1 Der Fonds'!$B$20/12-'1 Der Fonds'!$B$6*'1 Der Fonds'!$B$21/12-($B$106+DW106-'1 Der Fonds'!$B$6)*'1 Der Fonds'!$B$22/12-$B$106*'1 Der Fonds'!$B$23/12</f>
        <v>-26.5872672530395</v>
      </c>
      <c r="EA106" s="26" t="n">
        <f aca="false">($B$106+DZ106-'1 Der Fonds'!$B$6)/DX106</f>
        <v>10.1903927707657</v>
      </c>
      <c r="EB106" s="26" t="n">
        <f aca="false">DZ106+0-'2 Der Rueckgabebestand'!$C$13*EA106</f>
        <v>-31.172943999884</v>
      </c>
      <c r="EC106" s="26" t="n">
        <f aca="false">DX106+0/EA106-'2 Der Rueckgabebestand'!$C$13</f>
        <v>75.25</v>
      </c>
      <c r="ED106" s="26" t="n">
        <f aca="false">EB106/($B$106+EB106-'1 Der Fonds'!$B$6)</f>
        <v>-0.0406518572290429</v>
      </c>
      <c r="EE106" s="26" t="n">
        <f aca="false">EB106+$B$106*'1 Der Fonds'!$B$19/12+EB106*'1 Der Fonds'!$B$20/12-'1 Der Fonds'!$B$6*'1 Der Fonds'!$B$21/12-($B$106+EB106-'1 Der Fonds'!$B$6)*'1 Der Fonds'!$B$22/12-$B$106*'1 Der Fonds'!$B$23/12</f>
        <v>-29.5070680712173</v>
      </c>
      <c r="EF106" s="26" t="n">
        <f aca="false">($B$106+EE106-'1 Der Fonds'!$B$6)/EC106</f>
        <v>10.2125306568609</v>
      </c>
      <c r="EG106" s="26" t="n">
        <f aca="false">EE106+0-'2 Der Rueckgabebestand'!$C$14*EF106</f>
        <v>-33.5920803339616</v>
      </c>
      <c r="EH106" s="26" t="n">
        <f aca="false">EC106+0/EF106-'2 Der Rueckgabebestand'!$C$14</f>
        <v>74.85</v>
      </c>
      <c r="EI106" s="26" t="n">
        <f aca="false">EG106/($B$106+EG106-'1 Der Fonds'!$B$6)</f>
        <v>-0.0439452280251592</v>
      </c>
      <c r="EJ106" s="26" t="n">
        <f aca="false">EG106+$B$106*'1 Der Fonds'!$B$19/12+EG106*'1 Der Fonds'!$B$20/12-'1 Der Fonds'!$B$6*'1 Der Fonds'!$B$21/12-($B$106+EG106-'1 Der Fonds'!$B$6)*'1 Der Fonds'!$B$22/12-$B$106*'1 Der Fonds'!$B$23/12</f>
        <v>-31.9285227442817</v>
      </c>
      <c r="EK106" s="26" t="n">
        <f aca="false">($B$106+EJ106-'1 Der Fonds'!$B$6)/EH106</f>
        <v>10.2347558751599</v>
      </c>
      <c r="EL106" s="26" t="n">
        <f aca="false">EJ106+0-'2 Der Rueckgabebestand'!$C$15*EK106</f>
        <v>-36.0224250943456</v>
      </c>
      <c r="EM106" s="26" t="n">
        <f aca="false">EH106+0/EK106-'2 Der Rueckgabebestand'!$C$15</f>
        <v>74.45</v>
      </c>
      <c r="EN106" s="26" t="n">
        <f aca="false">EL106/($B$106+EL106-'1 Der Fonds'!$B$6)</f>
        <v>-0.0472749150115157</v>
      </c>
      <c r="EO106" s="26" t="n">
        <f aca="false">EL106+$B$106*'1 Der Fonds'!$B$19/12+EL106*'1 Der Fonds'!$B$20/12-'1 Der Fonds'!$B$6*'1 Der Fonds'!$B$21/12-($B$106+EL106-'1 Der Fonds'!$B$6)*'1 Der Fonds'!$B$22/12-$B$106*'1 Der Fonds'!$B$23/12</f>
        <v>-34.361196585061</v>
      </c>
      <c r="EP106" s="26" t="n">
        <f aca="false">($B$106+EO106-'1 Der Fonds'!$B$6)/EM106</f>
        <v>10.2570692198111</v>
      </c>
      <c r="EQ106" s="26" t="n">
        <f aca="false">EO106+0-'2 Der Rueckgabebestand'!$C$16*EP106</f>
        <v>-39.4897311949666</v>
      </c>
      <c r="ER106" s="26" t="n">
        <f aca="false">EM106+0/EP106-'2 Der Rueckgabebestand'!$C$16</f>
        <v>73.95</v>
      </c>
      <c r="ES106" s="26" t="n">
        <f aca="false">EQ106/($B$106+EQ106-'1 Der Fonds'!$B$6)</f>
        <v>-0.0520622235703931</v>
      </c>
      <c r="ET106" s="14" t="n">
        <f aca="false">IF(C106=1,$A$106,1000000)</f>
        <v>72</v>
      </c>
      <c r="EU106" s="14" t="n">
        <f aca="false">IF(D106=1,$A$106,1000000)</f>
        <v>72</v>
      </c>
      <c r="EV106" s="14" t="n">
        <f aca="false">IF(E106=1,$A$106,1000000)</f>
        <v>72</v>
      </c>
      <c r="EW106" s="26" t="n">
        <f aca="false">IF(F106=1,$A$106,1000000)</f>
        <v>1000000</v>
      </c>
      <c r="EX106" s="26" t="n">
        <f aca="false">IF(G106=1,$A$106,1000000)</f>
        <v>1000000</v>
      </c>
      <c r="EY106" s="26" t="n">
        <f aca="false">IF(H106=1,$A$106,1000000)</f>
        <v>1000000</v>
      </c>
      <c r="EZ106" s="26" t="n">
        <f aca="false">IF(I106=1,$A$106,1000000)</f>
        <v>1000000</v>
      </c>
      <c r="FA106" s="26" t="n">
        <f aca="false">IF(J106=1,$A$106,1000000)</f>
        <v>1000000</v>
      </c>
      <c r="FB106" s="26" t="n">
        <f aca="false">IF(K106=1,$A$106,1000000)</f>
        <v>1000000</v>
      </c>
      <c r="FC106" s="26" t="n">
        <f aca="false">IF(L106=1,$A$106,1000000)</f>
        <v>1000000</v>
      </c>
      <c r="FD106" s="26" t="n">
        <f aca="false">IF(M106=1,$A$106,1000000)</f>
        <v>1000000</v>
      </c>
      <c r="FE106" s="26" t="n">
        <f aca="false">IF(N106=1,$A$106,1000000)</f>
        <v>1000000</v>
      </c>
      <c r="FF106" s="14" t="n">
        <f aca="false">IF(O106=1,$A$106,1000000)</f>
        <v>72</v>
      </c>
      <c r="FG106" s="14" t="n">
        <f aca="false">IF(P106=1,$A$106,1000000)</f>
        <v>72</v>
      </c>
      <c r="FH106" s="14" t="n">
        <f aca="false">IF(Q106=1,$A$106,1000000)</f>
        <v>72</v>
      </c>
      <c r="FI106" s="26" t="n">
        <f aca="false">IF(R106=1,$A$106,1000000)</f>
        <v>1000000</v>
      </c>
      <c r="FJ106" s="26" t="n">
        <f aca="false">IF(S106=1,$A$106,1000000)</f>
        <v>1000000</v>
      </c>
      <c r="FK106" s="26" t="n">
        <f aca="false">IF(T106=1,$A$106,1000000)</f>
        <v>1000000</v>
      </c>
      <c r="FL106" s="26" t="n">
        <f aca="false">IF(U106=1,$A$106,1000000)</f>
        <v>1000000</v>
      </c>
      <c r="FM106" s="26" t="n">
        <f aca="false">IF(V106=1,$A$106,1000000)</f>
        <v>1000000</v>
      </c>
      <c r="FN106" s="26" t="n">
        <f aca="false">IF(W106=1,$A$106,1000000)</f>
        <v>1000000</v>
      </c>
      <c r="FO106" s="26" t="n">
        <f aca="false">IF(X106=1,$A$106,1000000)</f>
        <v>1000000</v>
      </c>
      <c r="FP106" s="26" t="n">
        <f aca="false">IF(Y106=1,$A$106,1000000)</f>
        <v>1000000</v>
      </c>
      <c r="FQ106" s="26" t="n">
        <f aca="false">IF(Z106=1,$A$106,1000000)</f>
        <v>1000000</v>
      </c>
    </row>
    <row r="107" customFormat="false" ht="15" hidden="false" customHeight="false" outlineLevel="0" collapsed="false">
      <c r="A107" s="14" t="n">
        <f aca="false">A106+$B$38</f>
        <v>72.5</v>
      </c>
      <c r="B107" s="14" t="n">
        <f aca="false">'1 Der Fonds'!$B$36-A107</f>
        <v>1047.5</v>
      </c>
      <c r="C107" s="26" t="n">
        <f aca="false">IF(AH107&gt;='1 Der Fonds'!$B$12,1,0)</f>
        <v>1</v>
      </c>
      <c r="D107" s="26" t="n">
        <f aca="false">IF(AND(C107=1,AM107&gt;='1 Der Fonds'!$B$12),1,0)</f>
        <v>1</v>
      </c>
      <c r="E107" s="26" t="n">
        <f aca="false">IF(AND(D107=1,AR107&gt;='1 Der Fonds'!$B$12),1,0)</f>
        <v>1</v>
      </c>
      <c r="F107" s="26" t="n">
        <f aca="false">IF(AND(E107=1,AW107&gt;='1 Der Fonds'!$B$12),1,0)</f>
        <v>0</v>
      </c>
      <c r="G107" s="26" t="n">
        <f aca="false">IF(AND(F107=1,BB107&gt;='1 Der Fonds'!$B$12),1,0)</f>
        <v>0</v>
      </c>
      <c r="H107" s="26" t="n">
        <f aca="false">IF(AND(G107=1,BG107&gt;='1 Der Fonds'!$B$12),1,0)</f>
        <v>0</v>
      </c>
      <c r="I107" s="26" t="n">
        <f aca="false">IF(AND(H107=1,BL107&gt;='1 Der Fonds'!$B$12),1,0)</f>
        <v>0</v>
      </c>
      <c r="J107" s="26" t="n">
        <f aca="false">IF(AND(I107=1,BQ107&gt;='1 Der Fonds'!$B$12),1,0)</f>
        <v>0</v>
      </c>
      <c r="K107" s="26" t="n">
        <f aca="false">IF(AND(J107=1,BV107&gt;='1 Der Fonds'!$B$12),1,0)</f>
        <v>0</v>
      </c>
      <c r="L107" s="26" t="n">
        <f aca="false">IF(AND(K107=1,CA107&gt;='1 Der Fonds'!$B$12),1,0)</f>
        <v>0</v>
      </c>
      <c r="M107" s="26" t="n">
        <f aca="false">IF(AND(L107=1,CF107&gt;='1 Der Fonds'!$B$12),1,0)</f>
        <v>0</v>
      </c>
      <c r="N107" s="26" t="n">
        <f aca="false">IF(AND(M107=1,CK107&gt;='1 Der Fonds'!$B$12),1,0)</f>
        <v>0</v>
      </c>
      <c r="O107" s="26" t="n">
        <f aca="false">IF(CP107&gt;='1 Der Fonds'!$B$12,1,0)</f>
        <v>1</v>
      </c>
      <c r="P107" s="26" t="n">
        <f aca="false">IF(AND(O107=1,CU107&gt;='1 Der Fonds'!$B$12),1,0)</f>
        <v>1</v>
      </c>
      <c r="Q107" s="26" t="n">
        <f aca="false">IF(AND(P107=1,CZ107&gt;='1 Der Fonds'!$B$12),1,0)</f>
        <v>1</v>
      </c>
      <c r="R107" s="26" t="n">
        <f aca="false">IF(AND(Q107=1,DE107&gt;='1 Der Fonds'!$B$12),1,0)</f>
        <v>0</v>
      </c>
      <c r="S107" s="26" t="n">
        <f aca="false">IF(AND(R107=1,DJ107&gt;='1 Der Fonds'!$B$12),1,0)</f>
        <v>0</v>
      </c>
      <c r="T107" s="26" t="n">
        <f aca="false">IF(AND(S107=1,DO107&gt;='1 Der Fonds'!$B$12),1,0)</f>
        <v>0</v>
      </c>
      <c r="U107" s="26" t="n">
        <f aca="false">IF(AND(T107=1,DT107&gt;='1 Der Fonds'!$B$12),1,0)</f>
        <v>0</v>
      </c>
      <c r="V107" s="26" t="n">
        <f aca="false">IF(AND(U107=1,DY107&gt;='1 Der Fonds'!$B$12),1,0)</f>
        <v>0</v>
      </c>
      <c r="W107" s="26" t="n">
        <f aca="false">IF(AND(V107=1,ED107&gt;='1 Der Fonds'!$B$12),1,0)</f>
        <v>0</v>
      </c>
      <c r="X107" s="26" t="n">
        <f aca="false">IF(AND(W107=1,EI107&gt;='1 Der Fonds'!$B$12),1,0)</f>
        <v>0</v>
      </c>
      <c r="Y107" s="26" t="n">
        <f aca="false">IF(AND(X107=1,EN107&gt;='1 Der Fonds'!$B$12),1,0)</f>
        <v>0</v>
      </c>
      <c r="Z107" s="26" t="n">
        <f aca="false">IF(AND(Y107=1,ES107&gt;='1 Der Fonds'!$B$12),1,0)</f>
        <v>0</v>
      </c>
      <c r="AD107" s="26" t="n">
        <f aca="false">$A$107+$B$107*'1 Der Fonds'!$B$19/12+$A$107*'1 Der Fonds'!$B$20/12-'1 Der Fonds'!$B$6*'1 Der Fonds'!$B$21/12-($B$107+$A$107-'1 Der Fonds'!$B$6)*'1 Der Fonds'!$B$22/12-$B$107*'1 Der Fonds'!$B$23/12</f>
        <v>74.2641666666667</v>
      </c>
      <c r="AE107" s="26" t="n">
        <f aca="false">($B$107+AD107-'1 Der Fonds'!$B$6)/'1 Der Fonds'!$B$8</f>
        <v>10.0202777777778</v>
      </c>
      <c r="AF107" s="26" t="n">
        <f aca="false">AD107+'1 Der Fonds'!$B$26-'2 Der Rueckgabebestand'!$C$5*AE107</f>
        <v>73.2560555555556</v>
      </c>
      <c r="AG107" s="26" t="n">
        <f aca="false">'1 Der Fonds'!$B$8+'1 Der Fonds'!$B$26/AE107-'2 Der Rueckgabebestand'!$C$5</f>
        <v>86.8993928977351</v>
      </c>
      <c r="AH107" s="26" t="n">
        <f aca="false">AF107/($B$107+AF107-'1 Der Fonds'!$B$6)</f>
        <v>0.0841292519163902</v>
      </c>
      <c r="AI107" s="26" t="n">
        <f aca="false">AF107+$B$107*'1 Der Fonds'!$B$19/12+AF107*'1 Der Fonds'!$B$20/12-'1 Der Fonds'!$B$6*'1 Der Fonds'!$B$21/12-($B$107+AF107-'1 Der Fonds'!$B$6)*'1 Der Fonds'!$B$22/12-$B$107*'1 Der Fonds'!$B$23/12</f>
        <v>75.020946775463</v>
      </c>
      <c r="AJ107" s="26" t="n">
        <f aca="false">($B$107+AI107-'1 Der Fonds'!$B$6)/AG107</f>
        <v>10.0405873698365</v>
      </c>
      <c r="AK107" s="26" t="n">
        <f aca="false">AI107+'1 Der Fonds'!$B$26-'2 Der Rueckgabebestand'!$C$6*AJ107</f>
        <v>73.0006530905447</v>
      </c>
      <c r="AL107" s="26" t="n">
        <f aca="false">AG107+'1 Der Fonds'!$B$26/AJ107-'2 Der Rueckgabebestand'!$C$6</f>
        <v>86.6981801986666</v>
      </c>
      <c r="AM107" s="26" t="n">
        <f aca="false">AK107/($B$107+AK107-'1 Der Fonds'!$B$6)</f>
        <v>0.0838605379919819</v>
      </c>
      <c r="AN107" s="26" t="n">
        <f aca="false">AK107+$B$107*'1 Der Fonds'!$B$19/12+AK107*'1 Der Fonds'!$B$20/12-'1 Der Fonds'!$B$6*'1 Der Fonds'!$B$21/12-($B$107+AK107-'1 Der Fonds'!$B$6)*'1 Der Fonds'!$B$22/12-$B$107*'1 Der Fonds'!$B$23/12</f>
        <v>74.7652995497565</v>
      </c>
      <c r="AO107" s="26" t="n">
        <f aca="false">($B$107+AN107-'1 Der Fonds'!$B$6)/AL107</f>
        <v>10.0609412740958</v>
      </c>
      <c r="AP107" s="26" t="n">
        <f aca="false">AN107+'1 Der Fonds'!$B$26-'2 Der Rueckgabebestand'!$C$7*AO107</f>
        <v>55.6312287467458</v>
      </c>
      <c r="AQ107" s="26" t="n">
        <f aca="false">AL107+'1 Der Fonds'!$B$26/AO107-'2 Der Rueckgabebestand'!$C$7</f>
        <v>84.7963630344738</v>
      </c>
      <c r="AR107" s="26" t="n">
        <f aca="false">AP107/($B$107+AP107-'1 Der Fonds'!$B$6)</f>
        <v>0.0652082902046247</v>
      </c>
      <c r="AS107" s="26" t="n">
        <f aca="false">AP107+$B$107*'1 Der Fonds'!$B$19/12+AP107*'1 Der Fonds'!$B$20/12-'1 Der Fonds'!$B$6*'1 Der Fonds'!$B$21/12-($B$107+AP107-'1 Der Fonds'!$B$6)*'1 Der Fonds'!$B$22/12-$B$107*'1 Der Fonds'!$B$23/12</f>
        <v>57.3792295076281</v>
      </c>
      <c r="AT107" s="26" t="n">
        <f aca="false">($B$107+AS107-'1 Der Fonds'!$B$6)/AQ107</f>
        <v>10.0815553747285</v>
      </c>
      <c r="AU107" s="26" t="n">
        <f aca="false">AS107+'1 Der Fonds'!$B$26-'2 Der Rueckgabebestand'!$C$8*AT107</f>
        <v>29.1264078459698</v>
      </c>
      <c r="AV107" s="26" t="n">
        <f aca="false">AQ107+'1 Der Fonds'!$B$26/AT107-'2 Der Rueckgabebestand'!$C$8</f>
        <v>81.9939361656516</v>
      </c>
      <c r="AW107" s="26" t="n">
        <f aca="false">AU107/($B$107+AU107-'1 Der Fonds'!$B$6)</f>
        <v>0.0352352738425907</v>
      </c>
      <c r="AX107" s="26" t="n">
        <f aca="false">AU107+$B$107*'1 Der Fonds'!$B$19/12+AU107*'1 Der Fonds'!$B$20/12-'1 Der Fonds'!$B$6*'1 Der Fonds'!$B$21/12-($B$107+AU107-'1 Der Fonds'!$B$6)*'1 Der Fonds'!$B$22/12-$B$107*'1 Der Fonds'!$B$23/12</f>
        <v>30.8490081534888</v>
      </c>
      <c r="AY107" s="26" t="n">
        <f aca="false">($B$107+AX107-'1 Der Fonds'!$B$6)/AV107</f>
        <v>10.1025642491413</v>
      </c>
      <c r="AZ107" s="26" t="n">
        <f aca="false">AX107+'1 Der Fonds'!$B$26-'2 Der Rueckgabebestand'!$C$9*AY107</f>
        <v>7.58234110572137</v>
      </c>
      <c r="BA107" s="26" t="n">
        <f aca="false">AV107+'1 Der Fonds'!$B$26/AY107-'2 Der Rueckgabebestand'!$C$9</f>
        <v>79.690890476064</v>
      </c>
      <c r="BB107" s="26" t="n">
        <f aca="false">AZ107/($B$107+AZ107-'1 Der Fonds'!$B$6)</f>
        <v>0.00941809392478735</v>
      </c>
      <c r="BC107" s="26" t="n">
        <f aca="false">AZ107+$B$107*'1 Der Fonds'!$B$19/12+AZ107*'1 Der Fonds'!$B$20/12-'1 Der Fonds'!$B$6*'1 Der Fonds'!$B$21/12-($B$107+AZ107-'1 Der Fonds'!$B$6)*'1 Der Fonds'!$B$22/12-$B$107*'1 Der Fonds'!$B$23/12</f>
        <v>9.28429501594768</v>
      </c>
      <c r="BD107" s="26" t="n">
        <f aca="false">($B$107+BC107-'1 Der Fonds'!$B$6)/BA107</f>
        <v>10.1239211934553</v>
      </c>
      <c r="BE107" s="26" t="n">
        <f aca="false">BC107+'1 Der Fonds'!$B$26-'2 Der Rueckgabebestand'!$C$10*BD107</f>
        <v>-1.88919465488971</v>
      </c>
      <c r="BF107" s="26" t="n">
        <f aca="false">BA107+'1 Der Fonds'!$B$26/BD107-'2 Der Rueckgabebestand'!$C$10</f>
        <v>78.5872183457376</v>
      </c>
      <c r="BG107" s="26" t="n">
        <f aca="false">BE107/($B$107+BE107-'1 Der Fonds'!$B$6)</f>
        <v>-0.0023745211128326</v>
      </c>
      <c r="BH107" s="26" t="n">
        <f aca="false">BE107+$B$107*'1 Der Fonds'!$B$19/12+BE107*'1 Der Fonds'!$B$20/12-'1 Der Fonds'!$B$6*'1 Der Fonds'!$B$21/12-($B$107+BE107-'1 Der Fonds'!$B$6)*'1 Der Fonds'!$B$22/12-$B$107*'1 Der Fonds'!$B$23/12</f>
        <v>-0.196317633100648</v>
      </c>
      <c r="BI107" s="26" t="n">
        <f aca="false">($B$107+BH107-'1 Der Fonds'!$B$6)/BF107</f>
        <v>10.1454625720334</v>
      </c>
      <c r="BJ107" s="26" t="n">
        <f aca="false">BH107+'1 Der Fonds'!$B$26-'2 Der Rueckgabebestand'!$C$11*BI107</f>
        <v>-3.28359517632071</v>
      </c>
      <c r="BK107" s="26" t="n">
        <f aca="false">BF107+'1 Der Fonds'!$B$26/BI107-'2 Der Rueckgabebestand'!$C$11</f>
        <v>78.2829170365267</v>
      </c>
      <c r="BL107" s="26" t="n">
        <f aca="false">BJ107/($B$107+BJ107-'1 Der Fonds'!$B$6)</f>
        <v>-0.00413438347077417</v>
      </c>
      <c r="BM107" s="26" t="n">
        <f aca="false">BJ107+$B$107*'1 Der Fonds'!$B$19/12+BJ107*'1 Der Fonds'!$B$20/12-'1 Der Fonds'!$B$6*'1 Der Fonds'!$B$21/12-($B$107+BJ107-'1 Der Fonds'!$B$6)*'1 Der Fonds'!$B$22/12-$B$107*'1 Der Fonds'!$B$23/12</f>
        <v>-1.59205445503135</v>
      </c>
      <c r="BN107" s="26" t="n">
        <f aca="false">($B$107+BM107-'1 Der Fonds'!$B$6)/BK107</f>
        <v>10.1670706161039</v>
      </c>
      <c r="BO107" s="26" t="n">
        <f aca="false">BM107+'1 Der Fonds'!$B$26-'2 Der Rueckgabebestand'!$C$12*BN107</f>
        <v>-3.67558976308329</v>
      </c>
      <c r="BP107" s="26" t="n">
        <f aca="false">BK107+'1 Der Fonds'!$B$26/BN107-'2 Der Rueckgabebestand'!$C$12</f>
        <v>78.077987279793</v>
      </c>
      <c r="BQ107" s="26" t="n">
        <f aca="false">BO107/($B$107+BO107-'1 Der Fonds'!$B$6)</f>
        <v>-0.00463023020668552</v>
      </c>
      <c r="BR107" s="26" t="n">
        <f aca="false">BO107+$B$107*'1 Der Fonds'!$B$19/12+BO107*'1 Der Fonds'!$B$20/12-'1 Der Fonds'!$B$6*'1 Der Fonds'!$B$21/12-($B$107+BO107-'1 Der Fonds'!$B$6)*'1 Der Fonds'!$B$22/12-$B$107*'1 Der Fonds'!$B$23/12</f>
        <v>-1.98442470327291</v>
      </c>
      <c r="BS107" s="26" t="n">
        <f aca="false">($B$107+BR107-'1 Der Fonds'!$B$6)/BP107</f>
        <v>10.1887305630202</v>
      </c>
      <c r="BT107" s="26" t="n">
        <f aca="false">BR107+'1 Der Fonds'!$B$26-'2 Der Rueckgabebestand'!$C$13*BS107</f>
        <v>-3.56935345663199</v>
      </c>
      <c r="BU107" s="26" t="n">
        <f aca="false">BP107+'1 Der Fonds'!$B$26/BS107-'2 Der Rueckgabebestand'!$C$13</f>
        <v>77.9224302412046</v>
      </c>
      <c r="BV107" s="26" t="n">
        <f aca="false">BT107/($B$107+BT107-'1 Der Fonds'!$B$6)</f>
        <v>-0.00449580007041209</v>
      </c>
      <c r="BW107" s="26" t="n">
        <f aca="false">BT107+$B$107*'1 Der Fonds'!$B$19/12+BT107*'1 Der Fonds'!$B$20/12-'1 Der Fonds'!$B$6*'1 Der Fonds'!$B$21/12-($B$107+BT107-'1 Der Fonds'!$B$6)*'1 Der Fonds'!$B$22/12-$B$107*'1 Der Fonds'!$B$23/12</f>
        <v>-1.87808658702793</v>
      </c>
      <c r="BX107" s="26" t="n">
        <f aca="false">($B$107+BW107-'1 Der Fonds'!$B$6)/BU107</f>
        <v>10.2104350563781</v>
      </c>
      <c r="BY107" s="26" t="n">
        <f aca="false">BW107+'1 Der Fonds'!$B$26-'2 Der Rueckgabebestand'!$C$14*BX107</f>
        <v>-2.96226060957917</v>
      </c>
      <c r="BZ107" s="26" t="n">
        <f aca="false">BU107+'1 Der Fonds'!$B$26/BX107-'2 Der Rueckgabebestand'!$C$14</f>
        <v>77.8162473002657</v>
      </c>
      <c r="CA107" s="26" t="n">
        <f aca="false">BY107/($B$107+BY107-'1 Der Fonds'!$B$6)</f>
        <v>-0.00372828182063681</v>
      </c>
      <c r="CB107" s="26" t="n">
        <f aca="false">BY107+$B$107*'1 Der Fonds'!$B$19/12+BY107*'1 Der Fonds'!$B$20/12-'1 Der Fonds'!$B$6*'1 Der Fonds'!$B$21/12-($B$107+BY107-'1 Der Fonds'!$B$6)*'1 Der Fonds'!$B$22/12-$B$107*'1 Der Fonds'!$B$23/12</f>
        <v>-1.27041194266335</v>
      </c>
      <c r="CC107" s="26" t="n">
        <f aca="false">($B$107+CB107-'1 Der Fonds'!$B$6)/BZ107</f>
        <v>10.2321766428155</v>
      </c>
      <c r="CD107" s="26" t="n">
        <f aca="false">CB107+'1 Der Fonds'!$B$26-'2 Der Rueckgabebestand'!$C$15*CC107</f>
        <v>-2.36328259978957</v>
      </c>
      <c r="CE107" s="26" t="n">
        <f aca="false">BZ107+'1 Der Fonds'!$B$26/CC107-'2 Der Rueckgabebestand'!$C$15</f>
        <v>77.7094400494455</v>
      </c>
      <c r="CF107" s="26" t="n">
        <f aca="false">CD107/($B$107+CD107-'1 Der Fonds'!$B$6)</f>
        <v>-0.00297217138647123</v>
      </c>
      <c r="CG107" s="26" t="n">
        <f aca="false">CD107+$B$107*'1 Der Fonds'!$B$19/12+CD107*'1 Der Fonds'!$B$20/12-'1 Der Fonds'!$B$6*'1 Der Fonds'!$B$21/12-($B$107+CD107-'1 Der Fonds'!$B$6)*'1 Der Fonds'!$B$22/12-$B$107*'1 Der Fonds'!$B$23/12</f>
        <v>-0.670859912281032</v>
      </c>
      <c r="CH107" s="26" t="n">
        <f aca="false">($B$107+CG107-'1 Der Fonds'!$B$6)/CE107</f>
        <v>10.2539554985946</v>
      </c>
      <c r="CI107" s="26" t="n">
        <f aca="false">CG107+'1 Der Fonds'!$B$26-'2 Der Rueckgabebestand'!$C$16*CH107</f>
        <v>-2.79783766157833</v>
      </c>
      <c r="CJ107" s="26" t="n">
        <f aca="false">CE107+'1 Der Fonds'!$B$26/CH107-'2 Der Rueckgabebestand'!$C$16</f>
        <v>77.5020100728292</v>
      </c>
      <c r="CK107" s="26" t="n">
        <f aca="false">CI107/($B$107+CI107-'1 Der Fonds'!$B$6)</f>
        <v>-0.00352061161296662</v>
      </c>
      <c r="CL107" s="26" t="n">
        <f aca="false">$A$107+$B$107*'1 Der Fonds'!$B$19/12+$A$107*'1 Der Fonds'!$B$20/12-'1 Der Fonds'!$B$6*'1 Der Fonds'!$B$21/12-($B$107+$A$107-'1 Der Fonds'!$B$6)*'1 Der Fonds'!$B$22/12-$B$107*'1 Der Fonds'!$B$23/12</f>
        <v>74.2641666666667</v>
      </c>
      <c r="CM107" s="26" t="n">
        <f aca="false">($B$107+CL107-'1 Der Fonds'!$B$6)/'1 Der Fonds'!$B$8</f>
        <v>10.0202777777778</v>
      </c>
      <c r="CN107" s="26" t="n">
        <f aca="false">CL107+0-'2 Der Rueckgabebestand'!$C$5*CM107</f>
        <v>70.2560555555556</v>
      </c>
      <c r="CO107" s="26" t="n">
        <f aca="false">'1 Der Fonds'!$B$8+0/CM107-'2 Der Rueckgabebestand'!$C$5</f>
        <v>86.6</v>
      </c>
      <c r="CP107" s="26" t="n">
        <f aca="false">CN107/($B$107+CN107-'1 Der Fonds'!$B$6)</f>
        <v>0.0809629101471106</v>
      </c>
      <c r="CQ107" s="26" t="n">
        <f aca="false">CN107+$B$107*'1 Der Fonds'!$B$19/12+CN107*'1 Der Fonds'!$B$20/12-'1 Der Fonds'!$B$6*'1 Der Fonds'!$B$21/12-($B$107+CN107-'1 Der Fonds'!$B$6)*'1 Der Fonds'!$B$22/12-$B$107*'1 Der Fonds'!$B$23/12</f>
        <v>72.018071775463</v>
      </c>
      <c r="CR107" s="26" t="n">
        <f aca="false">($B$107+CQ107-'1 Der Fonds'!$B$6)/CO107</f>
        <v>10.040624385398</v>
      </c>
      <c r="CS107" s="26" t="n">
        <f aca="false">CQ107+0-'2 Der Rueckgabebestand'!$C$6*CR107</f>
        <v>66.997759582764</v>
      </c>
      <c r="CT107" s="26" t="n">
        <f aca="false">CO107+0/CR107-'2 Der Rueckgabebestand'!$C$6</f>
        <v>86.1</v>
      </c>
      <c r="CU107" s="26" t="n">
        <f aca="false">CS107/($B$107+CS107-'1 Der Fonds'!$B$6)</f>
        <v>0.0774990551914205</v>
      </c>
      <c r="CV107" s="26" t="n">
        <f aca="false">CS107+$B$107*'1 Der Fonds'!$B$19/12+CS107*'1 Der Fonds'!$B$20/12-'1 Der Fonds'!$B$6*'1 Der Fonds'!$B$21/12-($B$107+CS107-'1 Der Fonds'!$B$6)*'1 Der Fonds'!$B$22/12-$B$107*'1 Der Fonds'!$B$23/12</f>
        <v>68.7566532690308</v>
      </c>
      <c r="CW107" s="26" t="n">
        <f aca="false">($B$107+CV107-'1 Der Fonds'!$B$6)/CT107</f>
        <v>10.0610528834963</v>
      </c>
      <c r="CX107" s="26" t="n">
        <f aca="false">CV107+0-'2 Der Rueckgabebestand'!$C$7*CW107</f>
        <v>46.622336925339</v>
      </c>
      <c r="CY107" s="26" t="n">
        <f aca="false">CT107+0/CW107-'2 Der Rueckgabebestand'!$C$7</f>
        <v>83.9</v>
      </c>
      <c r="CZ107" s="26" t="n">
        <f aca="false">CX107/($B$107+CX107-'1 Der Fonds'!$B$6)</f>
        <v>0.0552317299115171</v>
      </c>
      <c r="DA107" s="26" t="n">
        <f aca="false">CX107+$B$107*'1 Der Fonds'!$B$19/12+CX107*'1 Der Fonds'!$B$20/12-'1 Der Fonds'!$B$6*'1 Der Fonds'!$B$21/12-($B$107+CX107-'1 Der Fonds'!$B$6)*'1 Der Fonds'!$B$22/12-$B$107*'1 Der Fonds'!$B$23/12</f>
        <v>48.3617041648924</v>
      </c>
      <c r="DB107" s="26" t="n">
        <f aca="false">($B$107+DA107-'1 Der Fonds'!$B$6)/CY107</f>
        <v>10.0817843166257</v>
      </c>
      <c r="DC107" s="26" t="n">
        <f aca="false">DA107+0-'2 Der Rueckgabebestand'!$C$8*DB107</f>
        <v>17.1081727833529</v>
      </c>
      <c r="DD107" s="26" t="n">
        <f aca="false">CY107+0/DB107-'2 Der Rueckgabebestand'!$C$8</f>
        <v>80.8</v>
      </c>
      <c r="DE107" s="26" t="n">
        <f aca="false">DC107/($B$107+DC107-'1 Der Fonds'!$B$6)</f>
        <v>0.02100172003541</v>
      </c>
      <c r="DF107" s="26" t="n">
        <f aca="false">DC107+$B$107*'1 Der Fonds'!$B$19/12+DC107*'1 Der Fonds'!$B$20/12-'1 Der Fonds'!$B$6*'1 Der Fonds'!$B$21/12-($B$107+DC107-'1 Der Fonds'!$B$6)*'1 Der Fonds'!$B$22/12-$B$107*'1 Der Fonds'!$B$23/12</f>
        <v>18.8192556156036</v>
      </c>
      <c r="DG107" s="26" t="n">
        <f aca="false">($B$107+DF107-'1 Der Fonds'!$B$6)/DD107</f>
        <v>10.1029610843515</v>
      </c>
      <c r="DH107" s="26" t="n">
        <f aca="false">DF107+0-'2 Der Rueckgabebestand'!$C$9*DG107</f>
        <v>-7.44844320371037</v>
      </c>
      <c r="DI107" s="26" t="n">
        <f aca="false">DD107+0/DG107-'2 Der Rueckgabebestand'!$C$9</f>
        <v>78.2</v>
      </c>
      <c r="DJ107" s="26" t="n">
        <f aca="false">DH107/($B$107+DH107-'1 Der Fonds'!$B$6)</f>
        <v>-0.00942779384413125</v>
      </c>
      <c r="DK107" s="26" t="n">
        <f aca="false">DH107+$B$107*'1 Der Fonds'!$B$19/12+DH107*'1 Der Fonds'!$B$20/12-'1 Der Fonds'!$B$6*'1 Der Fonds'!$B$21/12-($B$107+DH107-'1 Der Fonds'!$B$6)*'1 Der Fonds'!$B$22/12-$B$107*'1 Der Fonds'!$B$23/12</f>
        <v>-5.76089379511393</v>
      </c>
      <c r="DL107" s="26" t="n">
        <f aca="false">($B$107+DK107-'1 Der Fonds'!$B$6)/DI107</f>
        <v>10.1245410000625</v>
      </c>
      <c r="DM107" s="26" t="n">
        <f aca="false">DK107+0-'2 Der Rueckgabebestand'!$C$10*DL107</f>
        <v>-19.9352511952014</v>
      </c>
      <c r="DN107" s="26" t="n">
        <f aca="false">DI107+0/DL107-'2 Der Rueckgabebestand'!$C$10</f>
        <v>76.8</v>
      </c>
      <c r="DO107" s="26" t="n">
        <f aca="false">DM107/($B$107+DM107-'1 Der Fonds'!$B$6)</f>
        <v>-0.0256380593717038</v>
      </c>
      <c r="DP107" s="26" t="n">
        <f aca="false">DM107+$B$107*'1 Der Fonds'!$B$19/12+DM107*'1 Der Fonds'!$B$20/12-'1 Der Fonds'!$B$6*'1 Der Fonds'!$B$21/12-($B$107+DM107-'1 Der Fonds'!$B$6)*'1 Der Fonds'!$B$22/12-$B$107*'1 Der Fonds'!$B$23/12</f>
        <v>-18.2596683109301</v>
      </c>
      <c r="DQ107" s="26" t="n">
        <f aca="false">($B$107+DP107-'1 Der Fonds'!$B$6)/DN107</f>
        <v>10.1463584855348</v>
      </c>
      <c r="DR107" s="26" t="n">
        <f aca="false">DP107+0-'2 Der Rueckgabebestand'!$C$11*DQ107</f>
        <v>-24.347483402251</v>
      </c>
      <c r="DS107" s="26" t="n">
        <f aca="false">DN107+0/DQ107-'2 Der Rueckgabebestand'!$C$11</f>
        <v>76.2</v>
      </c>
      <c r="DT107" s="26" t="n">
        <f aca="false">DR107/($B$107+DR107-'1 Der Fonds'!$B$6)</f>
        <v>-0.0314911778459855</v>
      </c>
      <c r="DU107" s="26" t="n">
        <f aca="false">DR107+$B$107*'1 Der Fonds'!$B$19/12+DR107*'1 Der Fonds'!$B$20/12-'1 Der Fonds'!$B$6*'1 Der Fonds'!$B$21/12-($B$107+DR107-'1 Der Fonds'!$B$6)*'1 Der Fonds'!$B$22/12-$B$107*'1 Der Fonds'!$B$23/12</f>
        <v>-22.6761289071782</v>
      </c>
      <c r="DV107" s="26" t="n">
        <f aca="false">($B$107+DU107-'1 Der Fonds'!$B$6)/DS107</f>
        <v>10.1682922715593</v>
      </c>
      <c r="DW107" s="26" t="n">
        <f aca="false">DU107+0-'2 Der Rueckgabebestand'!$C$12*DV107</f>
        <v>-27.7602750429578</v>
      </c>
      <c r="DX107" s="26" t="n">
        <f aca="false">DS107+0/DV107-'2 Der Rueckgabebestand'!$C$12</f>
        <v>75.7</v>
      </c>
      <c r="DY107" s="26" t="n">
        <f aca="false">DW107/($B$107+DW107-'1 Der Fonds'!$B$6)</f>
        <v>-0.0360644957547268</v>
      </c>
      <c r="DZ107" s="26" t="n">
        <f aca="false">DW107+$B$107*'1 Der Fonds'!$B$19/12+DW107*'1 Der Fonds'!$B$20/12-'1 Der Fonds'!$B$6*'1 Der Fonds'!$B$21/12-($B$107+DW107-'1 Der Fonds'!$B$6)*'1 Der Fonds'!$B$22/12-$B$107*'1 Der Fonds'!$B$23/12</f>
        <v>-26.092191139874</v>
      </c>
      <c r="EA107" s="26" t="n">
        <f aca="false">($B$107+DZ107-'1 Der Fonds'!$B$6)/DX107</f>
        <v>10.1903277260254</v>
      </c>
      <c r="EB107" s="26" t="n">
        <f aca="false">DZ107+0-'2 Der Rueckgabebestand'!$C$13*EA107</f>
        <v>-30.6778386165854</v>
      </c>
      <c r="EC107" s="26" t="n">
        <f aca="false">DX107+0/EA107-'2 Der Rueckgabebestand'!$C$13</f>
        <v>75.25</v>
      </c>
      <c r="ED107" s="26" t="n">
        <f aca="false">EB107/($B$107+EB107-'1 Der Fonds'!$B$6)</f>
        <v>-0.0400064580309467</v>
      </c>
      <c r="EE107" s="26" t="n">
        <f aca="false">EB107+$B$107*'1 Der Fonds'!$B$19/12+EB107*'1 Der Fonds'!$B$20/12-'1 Der Fonds'!$B$6*'1 Der Fonds'!$B$21/12-($B$107+EB107-'1 Der Fonds'!$B$6)*'1 Der Fonds'!$B$22/12-$B$107*'1 Der Fonds'!$B$23/12</f>
        <v>-29.0125507119263</v>
      </c>
      <c r="EF107" s="26" t="n">
        <f aca="false">($B$107+EE107-'1 Der Fonds'!$B$6)/EC107</f>
        <v>10.2124577978482</v>
      </c>
      <c r="EG107" s="26" t="n">
        <f aca="false">EE107+0-'2 Der Rueckgabebestand'!$C$14*EF107</f>
        <v>-33.0975338310656</v>
      </c>
      <c r="EH107" s="26" t="n">
        <f aca="false">EC107+0/EF107-'2 Der Rueckgabebestand'!$C$14</f>
        <v>74.85</v>
      </c>
      <c r="EI107" s="26" t="n">
        <f aca="false">EG107/($B$107+EG107-'1 Der Fonds'!$B$6)</f>
        <v>-0.0432985701850823</v>
      </c>
      <c r="EJ107" s="26" t="n">
        <f aca="false">EG107+$B$107*'1 Der Fonds'!$B$19/12+EG107*'1 Der Fonds'!$B$20/12-'1 Der Fonds'!$B$6*'1 Der Fonds'!$B$21/12-($B$107+EG107-'1 Der Fonds'!$B$6)*'1 Der Fonds'!$B$22/12-$B$107*'1 Der Fonds'!$B$23/12</f>
        <v>-31.434564800987</v>
      </c>
      <c r="EK107" s="26" t="n">
        <f aca="false">($B$107+EJ107-'1 Der Fonds'!$B$6)/EH107</f>
        <v>10.2346751529594</v>
      </c>
      <c r="EL107" s="26" t="n">
        <f aca="false">EJ107+0-'2 Der Rueckgabebestand'!$C$15*EK107</f>
        <v>-35.5284348621708</v>
      </c>
      <c r="EM107" s="26" t="n">
        <f aca="false">EH107+0/EK107-'2 Der Rueckgabebestand'!$C$15</f>
        <v>74.45</v>
      </c>
      <c r="EN107" s="26" t="n">
        <f aca="false">EL107/($B$107+EL107-'1 Der Fonds'!$B$6)</f>
        <v>-0.0466269825380482</v>
      </c>
      <c r="EO107" s="26" t="n">
        <f aca="false">EL107+$B$107*'1 Der Fonds'!$B$19/12+EL107*'1 Der Fonds'!$B$20/12-'1 Der Fonds'!$B$6*'1 Der Fonds'!$B$21/12-($B$107+EL107-'1 Der Fonds'!$B$6)*'1 Der Fonds'!$B$22/12-$B$107*'1 Der Fonds'!$B$23/12</f>
        <v>-33.8677954455804</v>
      </c>
      <c r="EP107" s="26" t="n">
        <f aca="false">($B$107+EO107-'1 Der Fonds'!$B$6)/EM107</f>
        <v>10.2569805850157</v>
      </c>
      <c r="EQ107" s="26" t="n">
        <f aca="false">EO107+0-'2 Der Rueckgabebestand'!$C$16*EP107</f>
        <v>-38.9962857380882</v>
      </c>
      <c r="ER107" s="26" t="n">
        <f aca="false">EM107+0/EP107-'2 Der Rueckgabebestand'!$C$16</f>
        <v>73.95</v>
      </c>
      <c r="ES107" s="26" t="n">
        <f aca="false">EQ107/($B$107+EQ107-'1 Der Fonds'!$B$6)</f>
        <v>-0.0514121223203698</v>
      </c>
      <c r="ET107" s="14" t="n">
        <f aca="false">IF(C107=1,$A$107,1000000)</f>
        <v>72.5</v>
      </c>
      <c r="EU107" s="14" t="n">
        <f aca="false">IF(D107=1,$A$107,1000000)</f>
        <v>72.5</v>
      </c>
      <c r="EV107" s="14" t="n">
        <f aca="false">IF(E107=1,$A$107,1000000)</f>
        <v>72.5</v>
      </c>
      <c r="EW107" s="26" t="n">
        <f aca="false">IF(F107=1,$A$107,1000000)</f>
        <v>1000000</v>
      </c>
      <c r="EX107" s="26" t="n">
        <f aca="false">IF(G107=1,$A$107,1000000)</f>
        <v>1000000</v>
      </c>
      <c r="EY107" s="26" t="n">
        <f aca="false">IF(H107=1,$A$107,1000000)</f>
        <v>1000000</v>
      </c>
      <c r="EZ107" s="26" t="n">
        <f aca="false">IF(I107=1,$A$107,1000000)</f>
        <v>1000000</v>
      </c>
      <c r="FA107" s="26" t="n">
        <f aca="false">IF(J107=1,$A$107,1000000)</f>
        <v>1000000</v>
      </c>
      <c r="FB107" s="26" t="n">
        <f aca="false">IF(K107=1,$A$107,1000000)</f>
        <v>1000000</v>
      </c>
      <c r="FC107" s="26" t="n">
        <f aca="false">IF(L107=1,$A$107,1000000)</f>
        <v>1000000</v>
      </c>
      <c r="FD107" s="26" t="n">
        <f aca="false">IF(M107=1,$A$107,1000000)</f>
        <v>1000000</v>
      </c>
      <c r="FE107" s="26" t="n">
        <f aca="false">IF(N107=1,$A$107,1000000)</f>
        <v>1000000</v>
      </c>
      <c r="FF107" s="14" t="n">
        <f aca="false">IF(O107=1,$A$107,1000000)</f>
        <v>72.5</v>
      </c>
      <c r="FG107" s="14" t="n">
        <f aca="false">IF(P107=1,$A$107,1000000)</f>
        <v>72.5</v>
      </c>
      <c r="FH107" s="14" t="n">
        <f aca="false">IF(Q107=1,$A$107,1000000)</f>
        <v>72.5</v>
      </c>
      <c r="FI107" s="26" t="n">
        <f aca="false">IF(R107=1,$A$107,1000000)</f>
        <v>1000000</v>
      </c>
      <c r="FJ107" s="26" t="n">
        <f aca="false">IF(S107=1,$A$107,1000000)</f>
        <v>1000000</v>
      </c>
      <c r="FK107" s="26" t="n">
        <f aca="false">IF(T107=1,$A$107,1000000)</f>
        <v>1000000</v>
      </c>
      <c r="FL107" s="26" t="n">
        <f aca="false">IF(U107=1,$A$107,1000000)</f>
        <v>1000000</v>
      </c>
      <c r="FM107" s="26" t="n">
        <f aca="false">IF(V107=1,$A$107,1000000)</f>
        <v>1000000</v>
      </c>
      <c r="FN107" s="26" t="n">
        <f aca="false">IF(W107=1,$A$107,1000000)</f>
        <v>1000000</v>
      </c>
      <c r="FO107" s="26" t="n">
        <f aca="false">IF(X107=1,$A$107,1000000)</f>
        <v>1000000</v>
      </c>
      <c r="FP107" s="26" t="n">
        <f aca="false">IF(Y107=1,$A$107,1000000)</f>
        <v>1000000</v>
      </c>
      <c r="FQ107" s="26" t="n">
        <f aca="false">IF(Z107=1,$A$107,1000000)</f>
        <v>1000000</v>
      </c>
    </row>
    <row r="108" customFormat="false" ht="15" hidden="false" customHeight="false" outlineLevel="0" collapsed="false">
      <c r="A108" s="14" t="n">
        <f aca="false">A107+$B$38</f>
        <v>73</v>
      </c>
      <c r="B108" s="14" t="n">
        <f aca="false">'1 Der Fonds'!$B$36-A108</f>
        <v>1047</v>
      </c>
      <c r="C108" s="26" t="n">
        <f aca="false">IF(AH108&gt;='1 Der Fonds'!$B$12,1,0)</f>
        <v>1</v>
      </c>
      <c r="D108" s="26" t="n">
        <f aca="false">IF(AND(C108=1,AM108&gt;='1 Der Fonds'!$B$12),1,0)</f>
        <v>1</v>
      </c>
      <c r="E108" s="26" t="n">
        <f aca="false">IF(AND(D108=1,AR108&gt;='1 Der Fonds'!$B$12),1,0)</f>
        <v>1</v>
      </c>
      <c r="F108" s="26" t="n">
        <f aca="false">IF(AND(E108=1,AW108&gt;='1 Der Fonds'!$B$12),1,0)</f>
        <v>0</v>
      </c>
      <c r="G108" s="26" t="n">
        <f aca="false">IF(AND(F108=1,BB108&gt;='1 Der Fonds'!$B$12),1,0)</f>
        <v>0</v>
      </c>
      <c r="H108" s="26" t="n">
        <f aca="false">IF(AND(G108=1,BG108&gt;='1 Der Fonds'!$B$12),1,0)</f>
        <v>0</v>
      </c>
      <c r="I108" s="26" t="n">
        <f aca="false">IF(AND(H108=1,BL108&gt;='1 Der Fonds'!$B$12),1,0)</f>
        <v>0</v>
      </c>
      <c r="J108" s="26" t="n">
        <f aca="false">IF(AND(I108=1,BQ108&gt;='1 Der Fonds'!$B$12),1,0)</f>
        <v>0</v>
      </c>
      <c r="K108" s="26" t="n">
        <f aca="false">IF(AND(J108=1,BV108&gt;='1 Der Fonds'!$B$12),1,0)</f>
        <v>0</v>
      </c>
      <c r="L108" s="26" t="n">
        <f aca="false">IF(AND(K108=1,CA108&gt;='1 Der Fonds'!$B$12),1,0)</f>
        <v>0</v>
      </c>
      <c r="M108" s="26" t="n">
        <f aca="false">IF(AND(L108=1,CF108&gt;='1 Der Fonds'!$B$12),1,0)</f>
        <v>0</v>
      </c>
      <c r="N108" s="26" t="n">
        <f aca="false">IF(AND(M108=1,CK108&gt;='1 Der Fonds'!$B$12),1,0)</f>
        <v>0</v>
      </c>
      <c r="O108" s="26" t="n">
        <f aca="false">IF(CP108&gt;='1 Der Fonds'!$B$12,1,0)</f>
        <v>1</v>
      </c>
      <c r="P108" s="26" t="n">
        <f aca="false">IF(AND(O108=1,CU108&gt;='1 Der Fonds'!$B$12),1,0)</f>
        <v>1</v>
      </c>
      <c r="Q108" s="26" t="n">
        <f aca="false">IF(AND(P108=1,CZ108&gt;='1 Der Fonds'!$B$12),1,0)</f>
        <v>1</v>
      </c>
      <c r="R108" s="26" t="n">
        <f aca="false">IF(AND(Q108=1,DE108&gt;='1 Der Fonds'!$B$12),1,0)</f>
        <v>0</v>
      </c>
      <c r="S108" s="26" t="n">
        <f aca="false">IF(AND(R108=1,DJ108&gt;='1 Der Fonds'!$B$12),1,0)</f>
        <v>0</v>
      </c>
      <c r="T108" s="26" t="n">
        <f aca="false">IF(AND(S108=1,DO108&gt;='1 Der Fonds'!$B$12),1,0)</f>
        <v>0</v>
      </c>
      <c r="U108" s="26" t="n">
        <f aca="false">IF(AND(T108=1,DT108&gt;='1 Der Fonds'!$B$12),1,0)</f>
        <v>0</v>
      </c>
      <c r="V108" s="26" t="n">
        <f aca="false">IF(AND(U108=1,DY108&gt;='1 Der Fonds'!$B$12),1,0)</f>
        <v>0</v>
      </c>
      <c r="W108" s="26" t="n">
        <f aca="false">IF(AND(V108=1,ED108&gt;='1 Der Fonds'!$B$12),1,0)</f>
        <v>0</v>
      </c>
      <c r="X108" s="26" t="n">
        <f aca="false">IF(AND(W108=1,EI108&gt;='1 Der Fonds'!$B$12),1,0)</f>
        <v>0</v>
      </c>
      <c r="Y108" s="26" t="n">
        <f aca="false">IF(AND(X108=1,EN108&gt;='1 Der Fonds'!$B$12),1,0)</f>
        <v>0</v>
      </c>
      <c r="Z108" s="26" t="n">
        <f aca="false">IF(AND(Y108=1,ES108&gt;='1 Der Fonds'!$B$12),1,0)</f>
        <v>0</v>
      </c>
      <c r="AD108" s="26" t="n">
        <f aca="false">$A$108+$B$108*'1 Der Fonds'!$B$19/12+$A$108*'1 Der Fonds'!$B$20/12-'1 Der Fonds'!$B$6*'1 Der Fonds'!$B$21/12-($B$108+$A$108-'1 Der Fonds'!$B$6)*'1 Der Fonds'!$B$22/12-$B$108*'1 Der Fonds'!$B$23/12</f>
        <v>74.7635833333334</v>
      </c>
      <c r="AE108" s="26" t="n">
        <f aca="false">($B$108+AD108-'1 Der Fonds'!$B$6)/'1 Der Fonds'!$B$8</f>
        <v>10.0202710727969</v>
      </c>
      <c r="AF108" s="26" t="n">
        <f aca="false">AD108+'1 Der Fonds'!$B$26-'2 Der Rueckgabebestand'!$C$5*AE108</f>
        <v>73.7554749042146</v>
      </c>
      <c r="AG108" s="26" t="n">
        <f aca="false">'1 Der Fonds'!$B$8+'1 Der Fonds'!$B$26/AE108-'2 Der Rueckgabebestand'!$C$5</f>
        <v>86.8993930980714</v>
      </c>
      <c r="AH108" s="26" t="n">
        <f aca="false">AF108/($B$108+AF108-'1 Der Fonds'!$B$6)</f>
        <v>0.0847028551986169</v>
      </c>
      <c r="AI108" s="26" t="n">
        <f aca="false">AF108+$B$108*'1 Der Fonds'!$B$19/12+AF108*'1 Der Fonds'!$B$20/12-'1 Der Fonds'!$B$6*'1 Der Fonds'!$B$21/12-($B$108+AF108-'1 Der Fonds'!$B$6)*'1 Der Fonds'!$B$22/12-$B$108*'1 Der Fonds'!$B$23/12</f>
        <v>75.5197822343312</v>
      </c>
      <c r="AJ108" s="26" t="n">
        <f aca="false">($B$108+AI108-'1 Der Fonds'!$B$6)/AG108</f>
        <v>10.0405739456619</v>
      </c>
      <c r="AK108" s="26" t="n">
        <f aca="false">AI108+'1 Der Fonds'!$B$26-'2 Der Rueckgabebestand'!$C$6*AJ108</f>
        <v>73.4994952615002</v>
      </c>
      <c r="AL108" s="26" t="n">
        <f aca="false">AG108+'1 Der Fonds'!$B$26/AJ108-'2 Der Rueckgabebestand'!$C$6</f>
        <v>86.6981807984793</v>
      </c>
      <c r="AM108" s="26" t="n">
        <f aca="false">AK108/($B$108+AK108-'1 Der Fonds'!$B$6)</f>
        <v>0.0844337023302015</v>
      </c>
      <c r="AN108" s="26" t="n">
        <f aca="false">AK108+$B$108*'1 Der Fonds'!$B$19/12+AK108*'1 Der Fonds'!$B$20/12-'1 Der Fonds'!$B$6*'1 Der Fonds'!$B$21/12-($B$108+AK108-'1 Der Fonds'!$B$6)*'1 Der Fonds'!$B$22/12-$B$108*'1 Der Fonds'!$B$23/12</f>
        <v>75.2635572777925</v>
      </c>
      <c r="AO108" s="26" t="n">
        <f aca="false">($B$108+AN108-'1 Der Fonds'!$B$6)/AL108</f>
        <v>10.0609211086594</v>
      </c>
      <c r="AP108" s="26" t="n">
        <f aca="false">AN108+'1 Der Fonds'!$B$26-'2 Der Rueckgabebestand'!$C$7*AO108</f>
        <v>56.1295308387417</v>
      </c>
      <c r="AQ108" s="26" t="n">
        <f aca="false">AL108+'1 Der Fonds'!$B$26/AO108-'2 Der Rueckgabebestand'!$C$7</f>
        <v>84.7963642319443</v>
      </c>
      <c r="AR108" s="26" t="n">
        <f aca="false">AP108/($B$108+AP108-'1 Der Fonds'!$B$6)</f>
        <v>0.0657925072451293</v>
      </c>
      <c r="AS108" s="26" t="n">
        <f aca="false">AP108+$B$108*'1 Der Fonds'!$B$19/12+AP108*'1 Der Fonds'!$B$20/12-'1 Der Fonds'!$B$6*'1 Der Fonds'!$B$21/12-($B$108+AP108-'1 Der Fonds'!$B$6)*'1 Der Fonds'!$B$22/12-$B$108*'1 Der Fonds'!$B$23/12</f>
        <v>57.8769466391288</v>
      </c>
      <c r="AT108" s="26" t="n">
        <f aca="false">($B$108+AS108-'1 Der Fonds'!$B$6)/AQ108</f>
        <v>10.0815283105862</v>
      </c>
      <c r="AU108" s="26" t="n">
        <f aca="false">AS108+'1 Der Fonds'!$B$26-'2 Der Rueckgabebestand'!$C$8*AT108</f>
        <v>29.6242088763115</v>
      </c>
      <c r="AV108" s="26" t="n">
        <f aca="false">AQ108+'1 Der Fonds'!$B$26/AT108-'2 Der Rueckgabebestand'!$C$8</f>
        <v>81.9939381619654</v>
      </c>
      <c r="AW108" s="26" t="n">
        <f aca="false">AU108/($B$108+AU108-'1 Der Fonds'!$B$6)</f>
        <v>0.0358375771701409</v>
      </c>
      <c r="AX108" s="26" t="n">
        <f aca="false">AU108+$B$108*'1 Der Fonds'!$B$19/12+AU108*'1 Der Fonds'!$B$20/12-'1 Der Fonds'!$B$6*'1 Der Fonds'!$B$21/12-($B$108+AU108-'1 Der Fonds'!$B$6)*'1 Der Fonds'!$B$22/12-$B$108*'1 Der Fonds'!$B$23/12</f>
        <v>31.3462237431513</v>
      </c>
      <c r="AY108" s="26" t="n">
        <f aca="false">($B$108+AX108-'1 Der Fonds'!$B$6)/AV108</f>
        <v>10.1025300444393</v>
      </c>
      <c r="AZ108" s="26" t="n">
        <f aca="false">AX108+'1 Der Fonds'!$B$26-'2 Der Rueckgabebestand'!$C$9*AY108</f>
        <v>8.07964562760912</v>
      </c>
      <c r="BA108" s="26" t="n">
        <f aca="false">AV108+'1 Der Fonds'!$B$26/AY108-'2 Der Rueckgabebestand'!$C$9</f>
        <v>79.6908934777925</v>
      </c>
      <c r="BB108" s="26" t="n">
        <f aca="false">AZ108/($B$108+AZ108-'1 Der Fonds'!$B$6)</f>
        <v>0.0100358339345551</v>
      </c>
      <c r="BC108" s="26" t="n">
        <f aca="false">AZ108+$B$108*'1 Der Fonds'!$B$19/12+AZ108*'1 Der Fonds'!$B$20/12-'1 Der Fonds'!$B$6*'1 Der Fonds'!$B$21/12-($B$108+AZ108-'1 Der Fonds'!$B$6)*'1 Der Fonds'!$B$22/12-$B$108*'1 Der Fonds'!$B$23/12</f>
        <v>9.78101362133558</v>
      </c>
      <c r="BD108" s="26" t="n">
        <f aca="false">($B$108+BC108-'1 Der Fonds'!$B$6)/BA108</f>
        <v>10.1238796355842</v>
      </c>
      <c r="BE108" s="26" t="n">
        <f aca="false">BC108+'1 Der Fonds'!$B$26-'2 Der Rueckgabebestand'!$C$10*BD108</f>
        <v>-1.39241786848234</v>
      </c>
      <c r="BF108" s="26" t="n">
        <f aca="false">BA108+'1 Der Fonds'!$B$26/BD108-'2 Der Rueckgabebestand'!$C$10</f>
        <v>78.5872225638729</v>
      </c>
      <c r="BG108" s="26" t="n">
        <f aca="false">BE108/($B$108+BE108-'1 Der Fonds'!$B$6)</f>
        <v>-0.00175013147153765</v>
      </c>
      <c r="BH108" s="26" t="n">
        <f aca="false">BE108+$B$108*'1 Der Fonds'!$B$19/12+BE108*'1 Der Fonds'!$B$20/12-'1 Der Fonds'!$B$6*'1 Der Fonds'!$B$21/12-($B$108+BE108-'1 Der Fonds'!$B$6)*'1 Der Fonds'!$B$22/12-$B$108*'1 Der Fonds'!$B$23/12</f>
        <v>0.299872731060363</v>
      </c>
      <c r="BI108" s="26" t="n">
        <f aca="false">($B$108+BH108-'1 Der Fonds'!$B$6)/BF108</f>
        <v>10.1454135509503</v>
      </c>
      <c r="BJ108" s="26" t="n">
        <f aca="false">BH108+'1 Der Fonds'!$B$26-'2 Der Rueckgabebestand'!$C$11*BI108</f>
        <v>-2.7873753995098</v>
      </c>
      <c r="BK108" s="26" t="n">
        <f aca="false">BF108+'1 Der Fonds'!$B$26/BI108-'2 Der Rueckgabebestand'!$C$11</f>
        <v>78.2829226834327</v>
      </c>
      <c r="BL108" s="26" t="n">
        <f aca="false">BJ108/($B$108+BJ108-'1 Der Fonds'!$B$6)</f>
        <v>-0.00350960852695073</v>
      </c>
      <c r="BM108" s="26" t="n">
        <f aca="false">BJ108+$B$108*'1 Der Fonds'!$B$19/12+BJ108*'1 Der Fonds'!$B$20/12-'1 Der Fonds'!$B$6*'1 Der Fonds'!$B$21/12-($B$108+BJ108-'1 Der Fonds'!$B$6)*'1 Der Fonds'!$B$22/12-$B$108*'1 Der Fonds'!$B$23/12</f>
        <v>-1.09642163426766</v>
      </c>
      <c r="BN108" s="26" t="n">
        <f aca="false">($B$108+BM108-'1 Der Fonds'!$B$6)/BK108</f>
        <v>10.1670140955809</v>
      </c>
      <c r="BO108" s="26" t="n">
        <f aca="false">BM108+'1 Der Fonds'!$B$26-'2 Der Rueckgabebestand'!$C$12*BN108</f>
        <v>-3.17992868205813</v>
      </c>
      <c r="BP108" s="26" t="n">
        <f aca="false">BK108+'1 Der Fonds'!$B$26/BN108-'2 Der Rueckgabebestand'!$C$12</f>
        <v>78.0779945670552</v>
      </c>
      <c r="BQ108" s="26" t="n">
        <f aca="false">BO108/($B$108+BO108-'1 Der Fonds'!$B$6)</f>
        <v>-0.00400585573098277</v>
      </c>
      <c r="BR108" s="26" t="n">
        <f aca="false">BO108+$B$108*'1 Der Fonds'!$B$19/12+BO108*'1 Der Fonds'!$B$20/12-'1 Der Fonds'!$B$6*'1 Der Fonds'!$B$21/12-($B$108+BO108-'1 Der Fonds'!$B$6)*'1 Der Fonds'!$B$22/12-$B$108*'1 Der Fonds'!$B$23/12</f>
        <v>-1.48935111371176</v>
      </c>
      <c r="BS108" s="26" t="n">
        <f aca="false">($B$108+BR108-'1 Der Fonds'!$B$6)/BP108</f>
        <v>10.1886665160577</v>
      </c>
      <c r="BT108" s="26" t="n">
        <f aca="false">BR108+'1 Der Fonds'!$B$26-'2 Der Rueckgabebestand'!$C$13*BS108</f>
        <v>-3.07425104593772</v>
      </c>
      <c r="BU108" s="26" t="n">
        <f aca="false">BP108+'1 Der Fonds'!$B$26/BS108-'2 Der Rueckgabebestand'!$C$13</f>
        <v>77.9224393793643</v>
      </c>
      <c r="BV108" s="26" t="n">
        <f aca="false">BT108/($B$108+BT108-'1 Der Fonds'!$B$6)</f>
        <v>-0.00387221481352357</v>
      </c>
      <c r="BW108" s="26" t="n">
        <f aca="false">BT108+$B$108*'1 Der Fonds'!$B$19/12+BT108*'1 Der Fonds'!$B$20/12-'1 Der Fonds'!$B$6*'1 Der Fonds'!$B$21/12-($B$108+BT108-'1 Der Fonds'!$B$6)*'1 Der Fonds'!$B$22/12-$B$108*'1 Der Fonds'!$B$23/12</f>
        <v>-1.38357220319007</v>
      </c>
      <c r="BX108" s="26" t="n">
        <f aca="false">($B$108+BW108-'1 Der Fonds'!$B$6)/BU108</f>
        <v>10.2103634605606</v>
      </c>
      <c r="BY108" s="26" t="n">
        <f aca="false">BW108+'1 Der Fonds'!$B$26-'2 Der Rueckgabebestand'!$C$14*BX108</f>
        <v>-2.46771758741431</v>
      </c>
      <c r="BZ108" s="26" t="n">
        <f aca="false">BU108+'1 Der Fonds'!$B$26/BX108-'2 Der Rueckgabebestand'!$C$14</f>
        <v>77.8162584986922</v>
      </c>
      <c r="CA108" s="26" t="n">
        <f aca="false">BY108/($B$108+BY108-'1 Der Fonds'!$B$6)</f>
        <v>-0.00310587454032846</v>
      </c>
      <c r="CB108" s="26" t="n">
        <f aca="false">BY108+$B$108*'1 Der Fonds'!$B$19/12+BY108*'1 Der Fonds'!$B$20/12-'1 Der Fonds'!$B$6*'1 Der Fonds'!$B$21/12-($B$108+BY108-'1 Der Fonds'!$B$6)*'1 Der Fonds'!$B$22/12-$B$108*'1 Der Fonds'!$B$23/12</f>
        <v>-0.776457483435585</v>
      </c>
      <c r="CC108" s="26" t="n">
        <f aca="false">($B$108+CB108-'1 Der Fonds'!$B$6)/BZ108</f>
        <v>10.2320974803735</v>
      </c>
      <c r="CD108" s="26" t="n">
        <f aca="false">CB108+'1 Der Fonds'!$B$26-'2 Der Rueckgabebestand'!$C$15*CC108</f>
        <v>-1.869296475585</v>
      </c>
      <c r="CE108" s="26" t="n">
        <f aca="false">BZ108+'1 Der Fonds'!$B$26/CC108-'2 Der Rueckgabebestand'!$C$15</f>
        <v>77.7094535162098</v>
      </c>
      <c r="CF108" s="26" t="n">
        <f aca="false">CD108/($B$108+CD108-'1 Der Fonds'!$B$6)</f>
        <v>-0.00235092981229293</v>
      </c>
      <c r="CG108" s="26" t="n">
        <f aca="false">CD108+$B$108*'1 Der Fonds'!$B$19/12+CD108*'1 Der Fonds'!$B$20/12-'1 Der Fonds'!$B$6*'1 Der Fonds'!$B$21/12-($B$108+CD108-'1 Der Fonds'!$B$6)*'1 Der Fonds'!$B$22/12-$B$108*'1 Der Fonds'!$B$23/12</f>
        <v>-0.177462884707437</v>
      </c>
      <c r="CH108" s="26" t="n">
        <f aca="false">($B$108+CG108-'1 Der Fonds'!$B$6)/CE108</f>
        <v>10.2538687516195</v>
      </c>
      <c r="CI108" s="26" t="n">
        <f aca="false">CG108+'1 Der Fonds'!$B$26-'2 Der Rueckgabebestand'!$C$16*CH108</f>
        <v>-2.30439726051719</v>
      </c>
      <c r="CJ108" s="26" t="n">
        <f aca="false">CE108+'1 Der Fonds'!$B$26/CH108-'2 Der Rueckgabebestand'!$C$16</f>
        <v>77.5020260147145</v>
      </c>
      <c r="CK108" s="26" t="n">
        <f aca="false">CI108/($B$108+CI108-'1 Der Fonds'!$B$6)</f>
        <v>-0.00289972318026355</v>
      </c>
      <c r="CL108" s="26" t="n">
        <f aca="false">$A$108+$B$108*'1 Der Fonds'!$B$19/12+$A$108*'1 Der Fonds'!$B$20/12-'1 Der Fonds'!$B$6*'1 Der Fonds'!$B$21/12-($B$108+$A$108-'1 Der Fonds'!$B$6)*'1 Der Fonds'!$B$22/12-$B$108*'1 Der Fonds'!$B$23/12</f>
        <v>74.7635833333334</v>
      </c>
      <c r="CM108" s="26" t="n">
        <f aca="false">($B$108+CL108-'1 Der Fonds'!$B$6)/'1 Der Fonds'!$B$8</f>
        <v>10.0202710727969</v>
      </c>
      <c r="CN108" s="26" t="n">
        <f aca="false">CL108+0-'2 Der Rueckgabebestand'!$C$5*CM108</f>
        <v>70.7554749042146</v>
      </c>
      <c r="CO108" s="26" t="n">
        <f aca="false">'1 Der Fonds'!$B$8+0/CM108-'2 Der Rueckgabebestand'!$C$5</f>
        <v>86.6</v>
      </c>
      <c r="CP108" s="26" t="n">
        <f aca="false">CN108/($B$108+CN108-'1 Der Fonds'!$B$6)</f>
        <v>0.0815384943690788</v>
      </c>
      <c r="CQ108" s="26" t="n">
        <f aca="false">CN108+$B$108*'1 Der Fonds'!$B$19/12+CN108*'1 Der Fonds'!$B$20/12-'1 Der Fonds'!$B$6*'1 Der Fonds'!$B$21/12-($B$108+CN108-'1 Der Fonds'!$B$6)*'1 Der Fonds'!$B$22/12-$B$108*'1 Der Fonds'!$B$23/12</f>
        <v>72.5169072343311</v>
      </c>
      <c r="CR108" s="26" t="n">
        <f aca="false">($B$108+CQ108-'1 Der Fonds'!$B$6)/CO108</f>
        <v>10.0406109380408</v>
      </c>
      <c r="CS108" s="26" t="n">
        <f aca="false">CQ108+0-'2 Der Rueckgabebestand'!$C$6*CR108</f>
        <v>67.4966017653107</v>
      </c>
      <c r="CT108" s="26" t="n">
        <f aca="false">CO108+0/CR108-'2 Der Rueckgabebestand'!$C$6</f>
        <v>86.1</v>
      </c>
      <c r="CU108" s="26" t="n">
        <f aca="false">CS108/($B$108+CS108-'1 Der Fonds'!$B$6)</f>
        <v>0.0780761909618638</v>
      </c>
      <c r="CV108" s="26" t="n">
        <f aca="false">CS108+$B$108*'1 Der Fonds'!$B$19/12+CS108*'1 Der Fonds'!$B$20/12-'1 Der Fonds'!$B$6*'1 Der Fonds'!$B$21/12-($B$108+CS108-'1 Der Fonds'!$B$6)*'1 Der Fonds'!$B$22/12-$B$108*'1 Der Fonds'!$B$23/12</f>
        <v>69.2549110086692</v>
      </c>
      <c r="CW108" s="26" t="n">
        <f aca="false">($B$108+CV108-'1 Der Fonds'!$B$6)/CT108</f>
        <v>10.0610326481843</v>
      </c>
      <c r="CX108" s="26" t="n">
        <f aca="false">CV108+0-'2 Der Rueckgabebestand'!$C$7*CW108</f>
        <v>47.1206391826637</v>
      </c>
      <c r="CY108" s="26" t="n">
        <f aca="false">CT108+0/CW108-'2 Der Rueckgabebestand'!$C$7</f>
        <v>83.9</v>
      </c>
      <c r="CZ108" s="26" t="n">
        <f aca="false">CX108/($B$108+CX108-'1 Der Fonds'!$B$6)</f>
        <v>0.0558221621358402</v>
      </c>
      <c r="DA108" s="26" t="n">
        <f aca="false">CX108+$B$108*'1 Der Fonds'!$B$19/12+CX108*'1 Der Fonds'!$B$20/12-'1 Der Fonds'!$B$6*'1 Der Fonds'!$B$21/12-($B$108+CX108-'1 Der Fonds'!$B$6)*'1 Der Fonds'!$B$22/12-$B$108*'1 Der Fonds'!$B$23/12</f>
        <v>48.8594214618804</v>
      </c>
      <c r="DB108" s="26" t="n">
        <f aca="false">($B$108+DA108-'1 Der Fonds'!$B$6)/CY108</f>
        <v>10.0817571092</v>
      </c>
      <c r="DC108" s="26" t="n">
        <f aca="false">DA108+0-'2 Der Rueckgabebestand'!$C$8*DB108</f>
        <v>17.6059744233604</v>
      </c>
      <c r="DD108" s="26" t="n">
        <f aca="false">CY108+0/DB108-'2 Der Rueckgabebestand'!$C$8</f>
        <v>80.8</v>
      </c>
      <c r="DE108" s="26" t="n">
        <f aca="false">DC108/($B$108+DC108-'1 Der Fonds'!$B$6)</f>
        <v>0.0216128717148475</v>
      </c>
      <c r="DF108" s="26" t="n">
        <f aca="false">DC108+$B$108*'1 Der Fonds'!$B$19/12+DC108*'1 Der Fonds'!$B$20/12-'1 Der Fonds'!$B$6*'1 Der Fonds'!$B$21/12-($B$108+DC108-'1 Der Fonds'!$B$6)*'1 Der Fonds'!$B$22/12-$B$108*'1 Der Fonds'!$B$23/12</f>
        <v>19.3164718155161</v>
      </c>
      <c r="DG108" s="26" t="n">
        <f aca="false">($B$108+DF108-'1 Der Fonds'!$B$6)/DD108</f>
        <v>10.1029266313802</v>
      </c>
      <c r="DH108" s="26" t="n">
        <f aca="false">DF108+0-'2 Der Rueckgabebestand'!$C$9*DG108</f>
        <v>-6.95113742607227</v>
      </c>
      <c r="DI108" s="26" t="n">
        <f aca="false">DD108+0/DG108-'2 Der Rueckgabebestand'!$C$9</f>
        <v>78.2</v>
      </c>
      <c r="DJ108" s="26" t="n">
        <f aca="false">DH108/($B$108+DH108-'1 Der Fonds'!$B$6)</f>
        <v>-0.00879836394349827</v>
      </c>
      <c r="DK108" s="26" t="n">
        <f aca="false">DH108+$B$108*'1 Der Fonds'!$B$19/12+DH108*'1 Der Fonds'!$B$20/12-'1 Der Fonds'!$B$6*'1 Der Fonds'!$B$21/12-($B$108+DH108-'1 Der Fonds'!$B$6)*'1 Der Fonds'!$B$22/12-$B$108*'1 Der Fonds'!$B$23/12</f>
        <v>-5.26417393277225</v>
      </c>
      <c r="DL108" s="26" t="n">
        <f aca="false">($B$108+DK108-'1 Der Fonds'!$B$6)/DI108</f>
        <v>10.1244990545681</v>
      </c>
      <c r="DM108" s="26" t="n">
        <f aca="false">DK108+0-'2 Der Rueckgabebestand'!$C$10*DL108</f>
        <v>-19.4384726091676</v>
      </c>
      <c r="DN108" s="26" t="n">
        <f aca="false">DI108+0/DL108-'2 Der Rueckgabebestand'!$C$10</f>
        <v>76.8</v>
      </c>
      <c r="DO108" s="26" t="n">
        <f aca="false">DM108/($B$108+DM108-'1 Der Fonds'!$B$6)</f>
        <v>-0.0249992726291319</v>
      </c>
      <c r="DP108" s="26" t="n">
        <f aca="false">DM108+$B$108*'1 Der Fonds'!$B$19/12+DM108*'1 Der Fonds'!$B$20/12-'1 Der Fonds'!$B$6*'1 Der Fonds'!$B$21/12-($B$108+DM108-'1 Der Fonds'!$B$6)*'1 Der Fonds'!$B$22/12-$B$108*'1 Der Fonds'!$B$23/12</f>
        <v>-17.7634761454181</v>
      </c>
      <c r="DQ108" s="26" t="n">
        <f aca="false">($B$108+DP108-'1 Der Fonds'!$B$6)/DN108</f>
        <v>10.1463089043565</v>
      </c>
      <c r="DR108" s="26" t="n">
        <f aca="false">DP108+0-'2 Der Rueckgabebestand'!$C$11*DQ108</f>
        <v>-23.851261488032</v>
      </c>
      <c r="DS108" s="26" t="n">
        <f aca="false">DN108+0/DQ108-'2 Der Rueckgabebestand'!$C$11</f>
        <v>76.2</v>
      </c>
      <c r="DT108" s="26" t="n">
        <f aca="false">DR108/($B$108+DR108-'1 Der Fonds'!$B$6)</f>
        <v>-0.0308495122606513</v>
      </c>
      <c r="DU108" s="26" t="n">
        <f aca="false">DR108+$B$108*'1 Der Fonds'!$B$19/12+DR108*'1 Der Fonds'!$B$20/12-'1 Der Fonds'!$B$6*'1 Der Fonds'!$B$21/12-($B$108+DR108-'1 Der Fonds'!$B$6)*'1 Der Fonds'!$B$22/12-$B$108*'1 Der Fonds'!$B$23/12</f>
        <v>-22.180493946958</v>
      </c>
      <c r="DV108" s="26" t="n">
        <f aca="false">($B$108+DU108-'1 Der Fonds'!$B$6)/DS108</f>
        <v>10.1682349875727</v>
      </c>
      <c r="DW108" s="26" t="n">
        <f aca="false">DU108+0-'2 Der Rueckgabebestand'!$C$12*DV108</f>
        <v>-27.2646114407444</v>
      </c>
      <c r="DX108" s="26" t="n">
        <f aca="false">DS108+0/DV108-'2 Der Rueckgabebestand'!$C$12</f>
        <v>75.7</v>
      </c>
      <c r="DY108" s="26" t="n">
        <f aca="false">DW108/($B$108+DW108-'1 Der Fonds'!$B$6)</f>
        <v>-0.0354207586736744</v>
      </c>
      <c r="DZ108" s="26" t="n">
        <f aca="false">DW108+$B$108*'1 Der Fonds'!$B$19/12+DW108*'1 Der Fonds'!$B$20/12-'1 Der Fonds'!$B$6*'1 Der Fonds'!$B$21/12-($B$108+DW108-'1 Der Fonds'!$B$6)*'1 Der Fonds'!$B$22/12-$B$108*'1 Der Fonds'!$B$23/12</f>
        <v>-25.5971150267085</v>
      </c>
      <c r="EA108" s="26" t="n">
        <f aca="false">($B$108+DZ108-'1 Der Fonds'!$B$6)/DX108</f>
        <v>10.1902626812852</v>
      </c>
      <c r="EB108" s="26" t="n">
        <f aca="false">DZ108+0-'2 Der Rueckgabebestand'!$C$13*EA108</f>
        <v>-30.1827332332868</v>
      </c>
      <c r="EC108" s="26" t="n">
        <f aca="false">DX108+0/EA108-'2 Der Rueckgabebestand'!$C$13</f>
        <v>75.25</v>
      </c>
      <c r="ED108" s="26" t="n">
        <f aca="false">EB108/($B$108+EB108-'1 Der Fonds'!$B$6)</f>
        <v>-0.0393610505936471</v>
      </c>
      <c r="EE108" s="26" t="n">
        <f aca="false">EB108+$B$108*'1 Der Fonds'!$B$19/12+EB108*'1 Der Fonds'!$B$20/12-'1 Der Fonds'!$B$6*'1 Der Fonds'!$B$21/12-($B$108+EB108-'1 Der Fonds'!$B$6)*'1 Der Fonds'!$B$22/12-$B$108*'1 Der Fonds'!$B$23/12</f>
        <v>-28.5180333526354</v>
      </c>
      <c r="EF108" s="26" t="n">
        <f aca="false">($B$108+EE108-'1 Der Fonds'!$B$6)/EC108</f>
        <v>10.2123849388354</v>
      </c>
      <c r="EG108" s="26" t="n">
        <f aca="false">EE108+0-'2 Der Rueckgabebestand'!$C$14*EF108</f>
        <v>-32.6029873281695</v>
      </c>
      <c r="EH108" s="26" t="n">
        <f aca="false">EC108+0/EF108-'2 Der Rueckgabebestand'!$C$14</f>
        <v>74.85</v>
      </c>
      <c r="EI108" s="26" t="n">
        <f aca="false">EG108/($B$108+EG108-'1 Der Fonds'!$B$6)</f>
        <v>-0.0426519031180026</v>
      </c>
      <c r="EJ108" s="26" t="n">
        <f aca="false">EG108+$B$108*'1 Der Fonds'!$B$19/12+EG108*'1 Der Fonds'!$B$20/12-'1 Der Fonds'!$B$6*'1 Der Fonds'!$B$21/12-($B$108+EG108-'1 Der Fonds'!$B$6)*'1 Der Fonds'!$B$22/12-$B$108*'1 Der Fonds'!$B$23/12</f>
        <v>-30.9406068576924</v>
      </c>
      <c r="EK108" s="26" t="n">
        <f aca="false">($B$108+EJ108-'1 Der Fonds'!$B$6)/EH108</f>
        <v>10.234594430759</v>
      </c>
      <c r="EL108" s="26" t="n">
        <f aca="false">EJ108+0-'2 Der Rueckgabebestand'!$C$15*EK108</f>
        <v>-35.0344446299959</v>
      </c>
      <c r="EM108" s="26" t="n">
        <f aca="false">EH108+0/EK108-'2 Der Rueckgabebestand'!$C$15</f>
        <v>74.45</v>
      </c>
      <c r="EN108" s="26" t="n">
        <f aca="false">EL108/($B$108+EL108-'1 Der Fonds'!$B$6)</f>
        <v>-0.0459790398438464</v>
      </c>
      <c r="EO108" s="26" t="n">
        <f aca="false">EL108+$B$108*'1 Der Fonds'!$B$19/12+EL108*'1 Der Fonds'!$B$20/12-'1 Der Fonds'!$B$6*'1 Der Fonds'!$B$21/12-($B$108+EL108-'1 Der Fonds'!$B$6)*'1 Der Fonds'!$B$22/12-$B$108*'1 Der Fonds'!$B$23/12</f>
        <v>-33.3743943060997</v>
      </c>
      <c r="EP108" s="26" t="n">
        <f aca="false">($B$108+EO108-'1 Der Fonds'!$B$6)/EM108</f>
        <v>10.2568919502203</v>
      </c>
      <c r="EQ108" s="26" t="n">
        <f aca="false">EO108+0-'2 Der Rueckgabebestand'!$C$16*EP108</f>
        <v>-38.5028402812098</v>
      </c>
      <c r="ER108" s="26" t="n">
        <f aca="false">EM108+0/EP108-'2 Der Rueckgabebestand'!$C$16</f>
        <v>73.95</v>
      </c>
      <c r="ES108" s="26" t="n">
        <f aca="false">EQ108/($B$108+EQ108-'1 Der Fonds'!$B$6)</f>
        <v>-0.0507620098346639</v>
      </c>
      <c r="ET108" s="14" t="n">
        <f aca="false">IF(C108=1,$A$108,1000000)</f>
        <v>73</v>
      </c>
      <c r="EU108" s="14" t="n">
        <f aca="false">IF(D108=1,$A$108,1000000)</f>
        <v>73</v>
      </c>
      <c r="EV108" s="14" t="n">
        <f aca="false">IF(E108=1,$A$108,1000000)</f>
        <v>73</v>
      </c>
      <c r="EW108" s="26" t="n">
        <f aca="false">IF(F108=1,$A$108,1000000)</f>
        <v>1000000</v>
      </c>
      <c r="EX108" s="26" t="n">
        <f aca="false">IF(G108=1,$A$108,1000000)</f>
        <v>1000000</v>
      </c>
      <c r="EY108" s="26" t="n">
        <f aca="false">IF(H108=1,$A$108,1000000)</f>
        <v>1000000</v>
      </c>
      <c r="EZ108" s="26" t="n">
        <f aca="false">IF(I108=1,$A$108,1000000)</f>
        <v>1000000</v>
      </c>
      <c r="FA108" s="26" t="n">
        <f aca="false">IF(J108=1,$A$108,1000000)</f>
        <v>1000000</v>
      </c>
      <c r="FB108" s="26" t="n">
        <f aca="false">IF(K108=1,$A$108,1000000)</f>
        <v>1000000</v>
      </c>
      <c r="FC108" s="26" t="n">
        <f aca="false">IF(L108=1,$A$108,1000000)</f>
        <v>1000000</v>
      </c>
      <c r="FD108" s="26" t="n">
        <f aca="false">IF(M108=1,$A$108,1000000)</f>
        <v>1000000</v>
      </c>
      <c r="FE108" s="26" t="n">
        <f aca="false">IF(N108=1,$A$108,1000000)</f>
        <v>1000000</v>
      </c>
      <c r="FF108" s="14" t="n">
        <f aca="false">IF(O108=1,$A$108,1000000)</f>
        <v>73</v>
      </c>
      <c r="FG108" s="14" t="n">
        <f aca="false">IF(P108=1,$A$108,1000000)</f>
        <v>73</v>
      </c>
      <c r="FH108" s="14" t="n">
        <f aca="false">IF(Q108=1,$A$108,1000000)</f>
        <v>73</v>
      </c>
      <c r="FI108" s="26" t="n">
        <f aca="false">IF(R108=1,$A$108,1000000)</f>
        <v>1000000</v>
      </c>
      <c r="FJ108" s="26" t="n">
        <f aca="false">IF(S108=1,$A$108,1000000)</f>
        <v>1000000</v>
      </c>
      <c r="FK108" s="26" t="n">
        <f aca="false">IF(T108=1,$A$108,1000000)</f>
        <v>1000000</v>
      </c>
      <c r="FL108" s="26" t="n">
        <f aca="false">IF(U108=1,$A$108,1000000)</f>
        <v>1000000</v>
      </c>
      <c r="FM108" s="26" t="n">
        <f aca="false">IF(V108=1,$A$108,1000000)</f>
        <v>1000000</v>
      </c>
      <c r="FN108" s="26" t="n">
        <f aca="false">IF(W108=1,$A$108,1000000)</f>
        <v>1000000</v>
      </c>
      <c r="FO108" s="26" t="n">
        <f aca="false">IF(X108=1,$A$108,1000000)</f>
        <v>1000000</v>
      </c>
      <c r="FP108" s="26" t="n">
        <f aca="false">IF(Y108=1,$A$108,1000000)</f>
        <v>1000000</v>
      </c>
      <c r="FQ108" s="26" t="n">
        <f aca="false">IF(Z108=1,$A$108,1000000)</f>
        <v>1000000</v>
      </c>
    </row>
    <row r="109" customFormat="false" ht="15" hidden="false" customHeight="false" outlineLevel="0" collapsed="false">
      <c r="A109" s="14" t="n">
        <f aca="false">A108+$B$38</f>
        <v>73.5</v>
      </c>
      <c r="B109" s="14" t="n">
        <f aca="false">'1 Der Fonds'!$B$36-A109</f>
        <v>1046.5</v>
      </c>
      <c r="C109" s="26" t="n">
        <f aca="false">IF(AH109&gt;='1 Der Fonds'!$B$12,1,0)</f>
        <v>1</v>
      </c>
      <c r="D109" s="26" t="n">
        <f aca="false">IF(AND(C109=1,AM109&gt;='1 Der Fonds'!$B$12),1,0)</f>
        <v>1</v>
      </c>
      <c r="E109" s="26" t="n">
        <f aca="false">IF(AND(D109=1,AR109&gt;='1 Der Fonds'!$B$12),1,0)</f>
        <v>1</v>
      </c>
      <c r="F109" s="26" t="n">
        <f aca="false">IF(AND(E109=1,AW109&gt;='1 Der Fonds'!$B$12),1,0)</f>
        <v>0</v>
      </c>
      <c r="G109" s="26" t="n">
        <f aca="false">IF(AND(F109=1,BB109&gt;='1 Der Fonds'!$B$12),1,0)</f>
        <v>0</v>
      </c>
      <c r="H109" s="26" t="n">
        <f aca="false">IF(AND(G109=1,BG109&gt;='1 Der Fonds'!$B$12),1,0)</f>
        <v>0</v>
      </c>
      <c r="I109" s="26" t="n">
        <f aca="false">IF(AND(H109=1,BL109&gt;='1 Der Fonds'!$B$12),1,0)</f>
        <v>0</v>
      </c>
      <c r="J109" s="26" t="n">
        <f aca="false">IF(AND(I109=1,BQ109&gt;='1 Der Fonds'!$B$12),1,0)</f>
        <v>0</v>
      </c>
      <c r="K109" s="26" t="n">
        <f aca="false">IF(AND(J109=1,BV109&gt;='1 Der Fonds'!$B$12),1,0)</f>
        <v>0</v>
      </c>
      <c r="L109" s="26" t="n">
        <f aca="false">IF(AND(K109=1,CA109&gt;='1 Der Fonds'!$B$12),1,0)</f>
        <v>0</v>
      </c>
      <c r="M109" s="26" t="n">
        <f aca="false">IF(AND(L109=1,CF109&gt;='1 Der Fonds'!$B$12),1,0)</f>
        <v>0</v>
      </c>
      <c r="N109" s="26" t="n">
        <f aca="false">IF(AND(M109=1,CK109&gt;='1 Der Fonds'!$B$12),1,0)</f>
        <v>0</v>
      </c>
      <c r="O109" s="26" t="n">
        <f aca="false">IF(CP109&gt;='1 Der Fonds'!$B$12,1,0)</f>
        <v>1</v>
      </c>
      <c r="P109" s="26" t="n">
        <f aca="false">IF(AND(O109=1,CU109&gt;='1 Der Fonds'!$B$12),1,0)</f>
        <v>1</v>
      </c>
      <c r="Q109" s="26" t="n">
        <f aca="false">IF(AND(P109=1,CZ109&gt;='1 Der Fonds'!$B$12),1,0)</f>
        <v>1</v>
      </c>
      <c r="R109" s="26" t="n">
        <f aca="false">IF(AND(Q109=1,DE109&gt;='1 Der Fonds'!$B$12),1,0)</f>
        <v>0</v>
      </c>
      <c r="S109" s="26" t="n">
        <f aca="false">IF(AND(R109=1,DJ109&gt;='1 Der Fonds'!$B$12),1,0)</f>
        <v>0</v>
      </c>
      <c r="T109" s="26" t="n">
        <f aca="false">IF(AND(S109=1,DO109&gt;='1 Der Fonds'!$B$12),1,0)</f>
        <v>0</v>
      </c>
      <c r="U109" s="26" t="n">
        <f aca="false">IF(AND(T109=1,DT109&gt;='1 Der Fonds'!$B$12),1,0)</f>
        <v>0</v>
      </c>
      <c r="V109" s="26" t="n">
        <f aca="false">IF(AND(U109=1,DY109&gt;='1 Der Fonds'!$B$12),1,0)</f>
        <v>0</v>
      </c>
      <c r="W109" s="26" t="n">
        <f aca="false">IF(AND(V109=1,ED109&gt;='1 Der Fonds'!$B$12),1,0)</f>
        <v>0</v>
      </c>
      <c r="X109" s="26" t="n">
        <f aca="false">IF(AND(W109=1,EI109&gt;='1 Der Fonds'!$B$12),1,0)</f>
        <v>0</v>
      </c>
      <c r="Y109" s="26" t="n">
        <f aca="false">IF(AND(X109=1,EN109&gt;='1 Der Fonds'!$B$12),1,0)</f>
        <v>0</v>
      </c>
      <c r="Z109" s="26" t="n">
        <f aca="false">IF(AND(Y109=1,ES109&gt;='1 Der Fonds'!$B$12),1,0)</f>
        <v>0</v>
      </c>
      <c r="AD109" s="26" t="n">
        <f aca="false">$A$109+$B$109*'1 Der Fonds'!$B$19/12+$A$109*'1 Der Fonds'!$B$20/12-'1 Der Fonds'!$B$6*'1 Der Fonds'!$B$21/12-($B$109+$A$109-'1 Der Fonds'!$B$6)*'1 Der Fonds'!$B$22/12-$B$109*'1 Der Fonds'!$B$23/12</f>
        <v>75.263</v>
      </c>
      <c r="AE109" s="26" t="n">
        <f aca="false">($B$109+AD109-'1 Der Fonds'!$B$6)/'1 Der Fonds'!$B$8</f>
        <v>10.0202643678161</v>
      </c>
      <c r="AF109" s="26" t="n">
        <f aca="false">AD109+'1 Der Fonds'!$B$26-'2 Der Rueckgabebestand'!$C$5*AE109</f>
        <v>74.2548942528736</v>
      </c>
      <c r="AG109" s="26" t="n">
        <f aca="false">'1 Der Fonds'!$B$8+'1 Der Fonds'!$B$26/AE109-'2 Der Rueckgabebestand'!$C$5</f>
        <v>86.8993932984079</v>
      </c>
      <c r="AH109" s="26" t="n">
        <f aca="false">AF109/($B$109+AF109-'1 Der Fonds'!$B$6)</f>
        <v>0.0852764592458431</v>
      </c>
      <c r="AI109" s="26" t="n">
        <f aca="false">AF109+$B$109*'1 Der Fonds'!$B$19/12+AF109*'1 Der Fonds'!$B$20/12-'1 Der Fonds'!$B$6*'1 Der Fonds'!$B$21/12-($B$109+AF109-'1 Der Fonds'!$B$6)*'1 Der Fonds'!$B$22/12-$B$109*'1 Der Fonds'!$B$23/12</f>
        <v>76.0186176931993</v>
      </c>
      <c r="AJ109" s="26" t="n">
        <f aca="false">($B$109+AI109-'1 Der Fonds'!$B$6)/AG109</f>
        <v>10.0405605214874</v>
      </c>
      <c r="AK109" s="26" t="n">
        <f aca="false">AI109+'1 Der Fonds'!$B$26-'2 Der Rueckgabebestand'!$C$6*AJ109</f>
        <v>73.9983374324556</v>
      </c>
      <c r="AL109" s="26" t="n">
        <f aca="false">AG109+'1 Der Fonds'!$B$26/AJ109-'2 Der Rueckgabebestand'!$C$6</f>
        <v>86.6981813982934</v>
      </c>
      <c r="AM109" s="26" t="n">
        <f aca="false">AK109/($B$109+AK109-'1 Der Fonds'!$B$6)</f>
        <v>0.0850068681931254</v>
      </c>
      <c r="AN109" s="26" t="n">
        <f aca="false">AK109+$B$109*'1 Der Fonds'!$B$19/12+AK109*'1 Der Fonds'!$B$20/12-'1 Der Fonds'!$B$6*'1 Der Fonds'!$B$21/12-($B$109+AK109-'1 Der Fonds'!$B$6)*'1 Der Fonds'!$B$22/12-$B$109*'1 Der Fonds'!$B$23/12</f>
        <v>75.7618150058284</v>
      </c>
      <c r="AO109" s="26" t="n">
        <f aca="false">($B$109+AN109-'1 Der Fonds'!$B$6)/AL109</f>
        <v>10.0609009432232</v>
      </c>
      <c r="AP109" s="26" t="n">
        <f aca="false">AN109+'1 Der Fonds'!$B$26-'2 Der Rueckgabebestand'!$C$7*AO109</f>
        <v>56.6278329307373</v>
      </c>
      <c r="AQ109" s="26" t="n">
        <f aca="false">AL109+'1 Der Fonds'!$B$26/AO109-'2 Der Rueckgabebestand'!$C$7</f>
        <v>84.7963654294184</v>
      </c>
      <c r="AR109" s="26" t="n">
        <f aca="false">AP109/($B$109+AP109-'1 Der Fonds'!$B$6)</f>
        <v>0.0663767266110689</v>
      </c>
      <c r="AS109" s="26" t="n">
        <f aca="false">AP109+$B$109*'1 Der Fonds'!$B$19/12+AP109*'1 Der Fonds'!$B$20/12-'1 Der Fonds'!$B$6*'1 Der Fonds'!$B$21/12-($B$109+AP109-'1 Der Fonds'!$B$6)*'1 Der Fonds'!$B$22/12-$B$109*'1 Der Fonds'!$B$23/12</f>
        <v>58.3746637706292</v>
      </c>
      <c r="AT109" s="26" t="n">
        <f aca="false">($B$109+AS109-'1 Der Fonds'!$B$6)/AQ109</f>
        <v>10.0815012464443</v>
      </c>
      <c r="AU109" s="26" t="n">
        <f aca="false">AS109+'1 Der Fonds'!$B$26-'2 Der Rueckgabebestand'!$C$8*AT109</f>
        <v>30.1220099066518</v>
      </c>
      <c r="AV109" s="26" t="n">
        <f aca="false">AQ109+'1 Der Fonds'!$B$26/AT109-'2 Der Rueckgabebestand'!$C$8</f>
        <v>81.9939401582871</v>
      </c>
      <c r="AW109" s="26" t="n">
        <f aca="false">AU109/($B$109+AU109-'1 Der Fonds'!$B$6)</f>
        <v>0.0364398837021693</v>
      </c>
      <c r="AX109" s="26" t="n">
        <f aca="false">AU109+$B$109*'1 Der Fonds'!$B$19/12+AU109*'1 Der Fonds'!$B$20/12-'1 Der Fonds'!$B$6*'1 Der Fonds'!$B$21/12-($B$109+AU109-'1 Der Fonds'!$B$6)*'1 Der Fonds'!$B$22/12-$B$109*'1 Der Fonds'!$B$23/12</f>
        <v>31.8434393328124</v>
      </c>
      <c r="AY109" s="26" t="n">
        <f aca="false">($B$109+AX109-'1 Der Fonds'!$B$6)/AV109</f>
        <v>10.1024958397379</v>
      </c>
      <c r="AZ109" s="26" t="n">
        <f aca="false">AX109+'1 Der Fonds'!$B$26-'2 Der Rueckgabebestand'!$C$9*AY109</f>
        <v>8.57695014949385</v>
      </c>
      <c r="BA109" s="26" t="n">
        <f aca="false">AV109+'1 Der Fonds'!$B$26/AY109-'2 Der Rueckgabebestand'!$C$9</f>
        <v>79.6908964795359</v>
      </c>
      <c r="BB109" s="26" t="n">
        <f aca="false">AZ109/($B$109+AZ109-'1 Der Fonds'!$B$6)</f>
        <v>0.0106535780808297</v>
      </c>
      <c r="BC109" s="26" t="n">
        <f aca="false">AZ109+$B$109*'1 Der Fonds'!$B$19/12+AZ109*'1 Der Fonds'!$B$20/12-'1 Der Fonds'!$B$6*'1 Der Fonds'!$B$21/12-($B$109+AZ109-'1 Der Fonds'!$B$6)*'1 Der Fonds'!$B$22/12-$B$109*'1 Der Fonds'!$B$23/12</f>
        <v>10.2777322267205</v>
      </c>
      <c r="BD109" s="26" t="n">
        <f aca="false">($B$109+BC109-'1 Der Fonds'!$B$6)/BA109</f>
        <v>10.1238380777144</v>
      </c>
      <c r="BE109" s="26" t="n">
        <f aca="false">BC109+'1 Der Fonds'!$B$26-'2 Der Rueckgabebestand'!$C$10*BD109</f>
        <v>-0.895641082079678</v>
      </c>
      <c r="BF109" s="26" t="n">
        <f aca="false">BA109+'1 Der Fonds'!$B$26/BD109-'2 Der Rueckgabebestand'!$C$10</f>
        <v>78.5872267820329</v>
      </c>
      <c r="BG109" s="26" t="n">
        <f aca="false">BE109/($B$109+BE109-'1 Der Fonds'!$B$6)</f>
        <v>-0.0011257367710979</v>
      </c>
      <c r="BH109" s="26" t="n">
        <f aca="false">BE109+$B$109*'1 Der Fonds'!$B$19/12+BE109*'1 Der Fonds'!$B$20/12-'1 Der Fonds'!$B$6*'1 Der Fonds'!$B$21/12-($B$109+BE109-'1 Der Fonds'!$B$6)*'1 Der Fonds'!$B$22/12-$B$109*'1 Der Fonds'!$B$23/12</f>
        <v>0.796063095216663</v>
      </c>
      <c r="BI109" s="26" t="n">
        <f aca="false">($B$109+BH109-'1 Der Fonds'!$B$6)/BF109</f>
        <v>10.1453645298691</v>
      </c>
      <c r="BJ109" s="26" t="n">
        <f aca="false">BH109+'1 Der Fonds'!$B$26-'2 Der Rueckgabebestand'!$C$11*BI109</f>
        <v>-2.2911556227048</v>
      </c>
      <c r="BK109" s="26" t="n">
        <f aca="false">BF109+'1 Der Fonds'!$B$26/BI109-'2 Der Rueckgabebestand'!$C$11</f>
        <v>78.2829283303773</v>
      </c>
      <c r="BL109" s="26" t="n">
        <f aca="false">BJ109/($B$109+BJ109-'1 Der Fonds'!$B$6)</f>
        <v>-0.00288482763560912</v>
      </c>
      <c r="BM109" s="26" t="n">
        <f aca="false">BJ109+$B$109*'1 Der Fonds'!$B$19/12+BJ109*'1 Der Fonds'!$B$20/12-'1 Der Fonds'!$B$6*'1 Der Fonds'!$B$21/12-($B$109+BJ109-'1 Der Fonds'!$B$6)*'1 Der Fonds'!$B$22/12-$B$109*'1 Der Fonds'!$B$23/12</f>
        <v>-0.600788813509894</v>
      </c>
      <c r="BN109" s="26" t="n">
        <f aca="false">($B$109+BM109-'1 Der Fonds'!$B$6)/BK109</f>
        <v>10.166957575061</v>
      </c>
      <c r="BO109" s="26" t="n">
        <f aca="false">BM109+'1 Der Fonds'!$B$26-'2 Der Rueckgabebestand'!$C$12*BN109</f>
        <v>-2.68426760104042</v>
      </c>
      <c r="BP109" s="26" t="n">
        <f aca="false">BK109+'1 Der Fonds'!$B$26/BN109-'2 Der Rueckgabebestand'!$C$12</f>
        <v>78.0780018543742</v>
      </c>
      <c r="BQ109" s="26" t="n">
        <f aca="false">BO109/($B$109+BO109-'1 Der Fonds'!$B$6)</f>
        <v>-0.00338147442975008</v>
      </c>
      <c r="BR109" s="26" t="n">
        <f aca="false">BO109+$B$109*'1 Der Fonds'!$B$19/12+BO109*'1 Der Fonds'!$B$20/12-'1 Der Fonds'!$B$6*'1 Der Fonds'!$B$21/12-($B$109+BO109-'1 Der Fonds'!$B$6)*'1 Der Fonds'!$B$22/12-$B$109*'1 Der Fonds'!$B$23/12</f>
        <v>-0.994277524158079</v>
      </c>
      <c r="BS109" s="26" t="n">
        <f aca="false">($B$109+BR109-'1 Der Fonds'!$B$6)/BP109</f>
        <v>10.1886024690996</v>
      </c>
      <c r="BT109" s="26" t="n">
        <f aca="false">BR109+'1 Der Fonds'!$B$26-'2 Der Rueckgabebestand'!$C$13*BS109</f>
        <v>-2.57914863525291</v>
      </c>
      <c r="BU109" s="26" t="n">
        <f aca="false">BP109+'1 Der Fonds'!$B$26/BS109-'2 Der Rueckgabebestand'!$C$13</f>
        <v>77.9224485176038</v>
      </c>
      <c r="BV109" s="26" t="n">
        <f aca="false">BT109/($B$109+BT109-'1 Der Fonds'!$B$6)</f>
        <v>-0.00324862186302245</v>
      </c>
      <c r="BW109" s="26" t="n">
        <f aca="false">BT109+$B$109*'1 Der Fonds'!$B$19/12+BT109*'1 Der Fonds'!$B$20/12-'1 Der Fonds'!$B$6*'1 Der Fonds'!$B$21/12-($B$109+BT109-'1 Der Fonds'!$B$6)*'1 Der Fonds'!$B$22/12-$B$109*'1 Der Fonds'!$B$23/12</f>
        <v>-0.889057819361695</v>
      </c>
      <c r="BX109" s="26" t="n">
        <f aca="false">($B$109+BW109-'1 Der Fonds'!$B$6)/BU109</f>
        <v>10.2102918647493</v>
      </c>
      <c r="BY109" s="26" t="n">
        <f aca="false">BW109+'1 Der Fonds'!$B$26-'2 Der Rueckgabebestand'!$C$14*BX109</f>
        <v>-1.97317456526143</v>
      </c>
      <c r="BZ109" s="26" t="n">
        <f aca="false">BU109+'1 Der Fonds'!$B$26/BX109-'2 Der Rueckgabebestand'!$C$14</f>
        <v>77.8162696972272</v>
      </c>
      <c r="CA109" s="26" t="n">
        <f aca="false">BY109/($B$109+BY109-'1 Der Fonds'!$B$6)</f>
        <v>-0.00248345871038624</v>
      </c>
      <c r="CB109" s="26" t="n">
        <f aca="false">BY109+$B$109*'1 Der Fonds'!$B$19/12+BY109*'1 Der Fonds'!$B$20/12-'1 Der Fonds'!$B$6*'1 Der Fonds'!$B$21/12-($B$109+BY109-'1 Der Fonds'!$B$6)*'1 Der Fonds'!$B$22/12-$B$109*'1 Der Fonds'!$B$23/12</f>
        <v>-0.282503024219801</v>
      </c>
      <c r="CC109" s="26" t="n">
        <f aca="false">($B$109+CB109-'1 Der Fonds'!$B$6)/BZ109</f>
        <v>10.2320183179399</v>
      </c>
      <c r="CD109" s="26" t="n">
        <f aca="false">CB109+'1 Der Fonds'!$B$26-'2 Der Rueckgabebestand'!$C$15*CC109</f>
        <v>-1.37531035139576</v>
      </c>
      <c r="CE109" s="26" t="n">
        <f aca="false">BZ109+'1 Der Fonds'!$B$26/CC109-'2 Der Rueckgabebestand'!$C$15</f>
        <v>77.7094669831176</v>
      </c>
      <c r="CF109" s="26" t="n">
        <f aca="false">CD109/($B$109+CD109-'1 Der Fonds'!$B$6)</f>
        <v>-0.00172967884069046</v>
      </c>
      <c r="CG109" s="26" t="n">
        <f aca="false">CD109+$B$109*'1 Der Fonds'!$B$19/12+CD109*'1 Der Fonds'!$B$20/12-'1 Der Fonds'!$B$6*'1 Der Fonds'!$B$21/12-($B$109+CD109-'1 Der Fonds'!$B$6)*'1 Der Fonds'!$B$22/12-$B$109*'1 Der Fonds'!$B$23/12</f>
        <v>0.31593414285082</v>
      </c>
      <c r="CH109" s="26" t="n">
        <f aca="false">($B$109+CG109-'1 Der Fonds'!$B$6)/CE109</f>
        <v>10.2537820046554</v>
      </c>
      <c r="CI109" s="26" t="n">
        <f aca="false">CG109+'1 Der Fonds'!$B$26-'2 Der Rueckgabebestand'!$C$16*CH109</f>
        <v>-1.81095685947686</v>
      </c>
      <c r="CJ109" s="26" t="n">
        <f aca="false">CE109+'1 Der Fonds'!$B$26/CH109-'2 Der Rueckgabebestand'!$C$16</f>
        <v>77.5020419567846</v>
      </c>
      <c r="CK109" s="26" t="n">
        <f aca="false">CI109/($B$109+CI109-'1 Der Fonds'!$B$6)</f>
        <v>-0.00227882449759237</v>
      </c>
      <c r="CL109" s="26" t="n">
        <f aca="false">$A$109+$B$109*'1 Der Fonds'!$B$19/12+$A$109*'1 Der Fonds'!$B$20/12-'1 Der Fonds'!$B$6*'1 Der Fonds'!$B$21/12-($B$109+$A$109-'1 Der Fonds'!$B$6)*'1 Der Fonds'!$B$22/12-$B$109*'1 Der Fonds'!$B$23/12</f>
        <v>75.263</v>
      </c>
      <c r="CM109" s="26" t="n">
        <f aca="false">($B$109+CL109-'1 Der Fonds'!$B$6)/'1 Der Fonds'!$B$8</f>
        <v>10.0202643678161</v>
      </c>
      <c r="CN109" s="26" t="n">
        <f aca="false">CL109+0-'2 Der Rueckgabebestand'!$C$5*CM109</f>
        <v>71.2548942528736</v>
      </c>
      <c r="CO109" s="26" t="n">
        <f aca="false">'1 Der Fonds'!$B$8+0/CM109-'2 Der Rueckgabebestand'!$C$5</f>
        <v>86.6</v>
      </c>
      <c r="CP109" s="26" t="n">
        <f aca="false">CN109/($B$109+CN109-'1 Der Fonds'!$B$6)</f>
        <v>0.0821140793613422</v>
      </c>
      <c r="CQ109" s="26" t="n">
        <f aca="false">CN109+$B$109*'1 Der Fonds'!$B$19/12+CN109*'1 Der Fonds'!$B$20/12-'1 Der Fonds'!$B$6*'1 Der Fonds'!$B$21/12-($B$109+CN109-'1 Der Fonds'!$B$6)*'1 Der Fonds'!$B$22/12-$B$109*'1 Der Fonds'!$B$23/12</f>
        <v>73.0157426931993</v>
      </c>
      <c r="CR109" s="26" t="n">
        <f aca="false">($B$109+CQ109-'1 Der Fonds'!$B$6)/CO109</f>
        <v>10.0405974906836</v>
      </c>
      <c r="CS109" s="26" t="n">
        <f aca="false">CQ109+0-'2 Der Rueckgabebestand'!$C$6*CR109</f>
        <v>67.9954439478575</v>
      </c>
      <c r="CT109" s="26" t="n">
        <f aca="false">CO109+0/CR109-'2 Der Rueckgabebestand'!$C$6</f>
        <v>86.1</v>
      </c>
      <c r="CU109" s="26" t="n">
        <f aca="false">CS109/($B$109+CS109-'1 Der Fonds'!$B$6)</f>
        <v>0.0786533282782213</v>
      </c>
      <c r="CV109" s="26" t="n">
        <f aca="false">CS109+$B$109*'1 Der Fonds'!$B$19/12+CS109*'1 Der Fonds'!$B$20/12-'1 Der Fonds'!$B$6*'1 Der Fonds'!$B$21/12-($B$109+CS109-'1 Der Fonds'!$B$6)*'1 Der Fonds'!$B$22/12-$B$109*'1 Der Fonds'!$B$23/12</f>
        <v>69.7531687483075</v>
      </c>
      <c r="CW109" s="26" t="n">
        <f aca="false">($B$109+CV109-'1 Der Fonds'!$B$6)/CT109</f>
        <v>10.0610124128723</v>
      </c>
      <c r="CX109" s="26" t="n">
        <f aca="false">CV109+0-'2 Der Rueckgabebestand'!$C$7*CW109</f>
        <v>47.6189414399884</v>
      </c>
      <c r="CY109" s="26" t="n">
        <f aca="false">CT109+0/CW109-'2 Der Rueckgabebestand'!$C$7</f>
        <v>83.9</v>
      </c>
      <c r="CZ109" s="26" t="n">
        <f aca="false">CX109/($B$109+CX109-'1 Der Fonds'!$B$6)</f>
        <v>0.0564125967351887</v>
      </c>
      <c r="DA109" s="26" t="n">
        <f aca="false">CX109+$B$109*'1 Der Fonds'!$B$19/12+CX109*'1 Der Fonds'!$B$20/12-'1 Der Fonds'!$B$6*'1 Der Fonds'!$B$21/12-($B$109+CX109-'1 Der Fonds'!$B$6)*'1 Der Fonds'!$B$22/12-$B$109*'1 Der Fonds'!$B$23/12</f>
        <v>49.3571387588684</v>
      </c>
      <c r="DB109" s="26" t="n">
        <f aca="false">($B$109+DA109-'1 Der Fonds'!$B$6)/CY109</f>
        <v>10.0817299017744</v>
      </c>
      <c r="DC109" s="26" t="n">
        <f aca="false">DA109+0-'2 Der Rueckgabebestand'!$C$8*DB109</f>
        <v>18.1037760633679</v>
      </c>
      <c r="DD109" s="26" t="n">
        <f aca="false">CY109+0/DB109-'2 Der Rueckgabebestand'!$C$8</f>
        <v>80.8</v>
      </c>
      <c r="DE109" s="26" t="n">
        <f aca="false">DC109/($B$109+DC109-'1 Der Fonds'!$B$6)</f>
        <v>0.0222240266928981</v>
      </c>
      <c r="DF109" s="26" t="n">
        <f aca="false">DC109+$B$109*'1 Der Fonds'!$B$19/12+DC109*'1 Der Fonds'!$B$20/12-'1 Der Fonds'!$B$6*'1 Der Fonds'!$B$21/12-($B$109+DC109-'1 Der Fonds'!$B$6)*'1 Der Fonds'!$B$22/12-$B$109*'1 Der Fonds'!$B$23/12</f>
        <v>19.8136880154286</v>
      </c>
      <c r="DG109" s="26" t="n">
        <f aca="false">($B$109+DF109-'1 Der Fonds'!$B$6)/DD109</f>
        <v>10.1028921784088</v>
      </c>
      <c r="DH109" s="26" t="n">
        <f aca="false">DF109+0-'2 Der Rueckgabebestand'!$C$9*DG109</f>
        <v>-6.45383164843421</v>
      </c>
      <c r="DI109" s="26" t="n">
        <f aca="false">DD109+0/DG109-'2 Der Rueckgabebestand'!$C$9</f>
        <v>78.2</v>
      </c>
      <c r="DJ109" s="26" t="n">
        <f aca="false">DH109/($B$109+DH109-'1 Der Fonds'!$B$6)</f>
        <v>-0.00816892974989063</v>
      </c>
      <c r="DK109" s="26" t="n">
        <f aca="false">DH109+$B$109*'1 Der Fonds'!$B$19/12+DH109*'1 Der Fonds'!$B$20/12-'1 Der Fonds'!$B$6*'1 Der Fonds'!$B$21/12-($B$109+DH109-'1 Der Fonds'!$B$6)*'1 Der Fonds'!$B$22/12-$B$109*'1 Der Fonds'!$B$23/12</f>
        <v>-4.76745407043062</v>
      </c>
      <c r="DL109" s="26" t="n">
        <f aca="false">($B$109+DK109-'1 Der Fonds'!$B$6)/DI109</f>
        <v>10.1244571090738</v>
      </c>
      <c r="DM109" s="26" t="n">
        <f aca="false">DK109+0-'2 Der Rueckgabebestand'!$C$10*DL109</f>
        <v>-18.9416940231339</v>
      </c>
      <c r="DN109" s="26" t="n">
        <f aca="false">DI109+0/DL109-'2 Der Rueckgabebestand'!$C$10</f>
        <v>76.8</v>
      </c>
      <c r="DO109" s="26" t="n">
        <f aca="false">DM109/($B$109+DM109-'1 Der Fonds'!$B$6)</f>
        <v>-0.0243604805935897</v>
      </c>
      <c r="DP109" s="26" t="n">
        <f aca="false">DM109+$B$109*'1 Der Fonds'!$B$19/12+DM109*'1 Der Fonds'!$B$20/12-'1 Der Fonds'!$B$6*'1 Der Fonds'!$B$21/12-($B$109+DM109-'1 Der Fonds'!$B$6)*'1 Der Fonds'!$B$22/12-$B$109*'1 Der Fonds'!$B$23/12</f>
        <v>-17.2672839799061</v>
      </c>
      <c r="DQ109" s="26" t="n">
        <f aca="false">($B$109+DP109-'1 Der Fonds'!$B$6)/DN109</f>
        <v>10.1462593231783</v>
      </c>
      <c r="DR109" s="26" t="n">
        <f aca="false">DP109+0-'2 Der Rueckgabebestand'!$C$11*DQ109</f>
        <v>-23.3550395738131</v>
      </c>
      <c r="DS109" s="26" t="n">
        <f aca="false">DN109+0/DQ109-'2 Der Rueckgabebestand'!$C$11</f>
        <v>76.2</v>
      </c>
      <c r="DT109" s="26" t="n">
        <f aca="false">DR109/($B$109+DR109-'1 Der Fonds'!$B$6)</f>
        <v>-0.0302078404041318</v>
      </c>
      <c r="DU109" s="26" t="n">
        <f aca="false">DR109+$B$109*'1 Der Fonds'!$B$19/12+DR109*'1 Der Fonds'!$B$20/12-'1 Der Fonds'!$B$6*'1 Der Fonds'!$B$21/12-($B$109+DR109-'1 Der Fonds'!$B$6)*'1 Der Fonds'!$B$22/12-$B$109*'1 Der Fonds'!$B$23/12</f>
        <v>-21.684858986738</v>
      </c>
      <c r="DV109" s="26" t="n">
        <f aca="false">($B$109+DU109-'1 Der Fonds'!$B$6)/DS109</f>
        <v>10.1681777035861</v>
      </c>
      <c r="DW109" s="26" t="n">
        <f aca="false">DU109+0-'2 Der Rueckgabebestand'!$C$12*DV109</f>
        <v>-26.768947838531</v>
      </c>
      <c r="DX109" s="26" t="n">
        <f aca="false">DS109+0/DV109-'2 Der Rueckgabebestand'!$C$12</f>
        <v>75.7</v>
      </c>
      <c r="DY109" s="26" t="n">
        <f aca="false">DW109/($B$109+DW109-'1 Der Fonds'!$B$6)</f>
        <v>-0.0347770143394392</v>
      </c>
      <c r="DZ109" s="26" t="n">
        <f aca="false">DW109+$B$109*'1 Der Fonds'!$B$19/12+DW109*'1 Der Fonds'!$B$20/12-'1 Der Fonds'!$B$6*'1 Der Fonds'!$B$21/12-($B$109+DW109-'1 Der Fonds'!$B$6)*'1 Der Fonds'!$B$22/12-$B$109*'1 Der Fonds'!$B$23/12</f>
        <v>-25.102038913543</v>
      </c>
      <c r="EA109" s="26" t="n">
        <f aca="false">($B$109+DZ109-'1 Der Fonds'!$B$6)/DX109</f>
        <v>10.190197636545</v>
      </c>
      <c r="EB109" s="26" t="n">
        <f aca="false">DZ109+0-'2 Der Rueckgabebestand'!$C$13*EA109</f>
        <v>-29.6876278499882</v>
      </c>
      <c r="EC109" s="26" t="n">
        <f aca="false">DX109+0/EA109-'2 Der Rueckgabebestand'!$C$13</f>
        <v>75.25</v>
      </c>
      <c r="ED109" s="26" t="n">
        <f aca="false">EB109/($B$109+EB109-'1 Der Fonds'!$B$6)</f>
        <v>-0.0387156349169865</v>
      </c>
      <c r="EE109" s="26" t="n">
        <f aca="false">EB109+$B$109*'1 Der Fonds'!$B$19/12+EB109*'1 Der Fonds'!$B$20/12-'1 Der Fonds'!$B$6*'1 Der Fonds'!$B$21/12-($B$109+EB109-'1 Der Fonds'!$B$6)*'1 Der Fonds'!$B$22/12-$B$109*'1 Der Fonds'!$B$23/12</f>
        <v>-28.0235159933444</v>
      </c>
      <c r="EF109" s="26" t="n">
        <f aca="false">($B$109+EE109-'1 Der Fonds'!$B$6)/EC109</f>
        <v>10.2123120798227</v>
      </c>
      <c r="EG109" s="26" t="n">
        <f aca="false">EE109+0-'2 Der Rueckgabebestand'!$C$14*EF109</f>
        <v>-32.1084408252735</v>
      </c>
      <c r="EH109" s="26" t="n">
        <f aca="false">EC109+0/EF109-'2 Der Rueckgabebestand'!$C$14</f>
        <v>74.85</v>
      </c>
      <c r="EI109" s="26" t="n">
        <f aca="false">EG109/($B$109+EG109-'1 Der Fonds'!$B$6)</f>
        <v>-0.0420052268237228</v>
      </c>
      <c r="EJ109" s="26" t="n">
        <f aca="false">EG109+$B$109*'1 Der Fonds'!$B$19/12+EG109*'1 Der Fonds'!$B$20/12-'1 Der Fonds'!$B$6*'1 Der Fonds'!$B$21/12-($B$109+EG109-'1 Der Fonds'!$B$6)*'1 Der Fonds'!$B$22/12-$B$109*'1 Der Fonds'!$B$23/12</f>
        <v>-30.4466489143977</v>
      </c>
      <c r="EK109" s="26" t="n">
        <f aca="false">($B$109+EJ109-'1 Der Fonds'!$B$6)/EH109</f>
        <v>10.2345137085585</v>
      </c>
      <c r="EL109" s="26" t="n">
        <f aca="false">EJ109+0-'2 Der Rueckgabebestand'!$C$15*EK109</f>
        <v>-34.5404543978211</v>
      </c>
      <c r="EM109" s="26" t="n">
        <f aca="false">EH109+0/EK109-'2 Der Rueckgabebestand'!$C$15</f>
        <v>74.45</v>
      </c>
      <c r="EN109" s="26" t="n">
        <f aca="false">EL109/($B$109+EL109-'1 Der Fonds'!$B$6)</f>
        <v>-0.0453310869286685</v>
      </c>
      <c r="EO109" s="26" t="n">
        <f aca="false">EL109+$B$109*'1 Der Fonds'!$B$19/12+EL109*'1 Der Fonds'!$B$20/12-'1 Der Fonds'!$B$6*'1 Der Fonds'!$B$21/12-($B$109+EL109-'1 Der Fonds'!$B$6)*'1 Der Fonds'!$B$22/12-$B$109*'1 Der Fonds'!$B$23/12</f>
        <v>-32.880993166619</v>
      </c>
      <c r="EP109" s="26" t="n">
        <f aca="false">($B$109+EO109-'1 Der Fonds'!$B$6)/EM109</f>
        <v>10.2568033154249</v>
      </c>
      <c r="EQ109" s="26" t="n">
        <f aca="false">EO109+0-'2 Der Rueckgabebestand'!$C$16*EP109</f>
        <v>-38.0093948243315</v>
      </c>
      <c r="ER109" s="26" t="n">
        <f aca="false">EM109+0/EP109-'2 Der Rueckgabebestand'!$C$16</f>
        <v>73.95</v>
      </c>
      <c r="ES109" s="26" t="n">
        <f aca="false">EQ109/($B$109+EQ109-'1 Der Fonds'!$B$6)</f>
        <v>-0.0501118861129841</v>
      </c>
      <c r="ET109" s="14" t="n">
        <f aca="false">IF(C109=1,$A$109,1000000)</f>
        <v>73.5</v>
      </c>
      <c r="EU109" s="14" t="n">
        <f aca="false">IF(D109=1,$A$109,1000000)</f>
        <v>73.5</v>
      </c>
      <c r="EV109" s="14" t="n">
        <f aca="false">IF(E109=1,$A$109,1000000)</f>
        <v>73.5</v>
      </c>
      <c r="EW109" s="26" t="n">
        <f aca="false">IF(F109=1,$A$109,1000000)</f>
        <v>1000000</v>
      </c>
      <c r="EX109" s="26" t="n">
        <f aca="false">IF(G109=1,$A$109,1000000)</f>
        <v>1000000</v>
      </c>
      <c r="EY109" s="26" t="n">
        <f aca="false">IF(H109=1,$A$109,1000000)</f>
        <v>1000000</v>
      </c>
      <c r="EZ109" s="26" t="n">
        <f aca="false">IF(I109=1,$A$109,1000000)</f>
        <v>1000000</v>
      </c>
      <c r="FA109" s="26" t="n">
        <f aca="false">IF(J109=1,$A$109,1000000)</f>
        <v>1000000</v>
      </c>
      <c r="FB109" s="26" t="n">
        <f aca="false">IF(K109=1,$A$109,1000000)</f>
        <v>1000000</v>
      </c>
      <c r="FC109" s="26" t="n">
        <f aca="false">IF(L109=1,$A$109,1000000)</f>
        <v>1000000</v>
      </c>
      <c r="FD109" s="26" t="n">
        <f aca="false">IF(M109=1,$A$109,1000000)</f>
        <v>1000000</v>
      </c>
      <c r="FE109" s="26" t="n">
        <f aca="false">IF(N109=1,$A$109,1000000)</f>
        <v>1000000</v>
      </c>
      <c r="FF109" s="14" t="n">
        <f aca="false">IF(O109=1,$A$109,1000000)</f>
        <v>73.5</v>
      </c>
      <c r="FG109" s="14" t="n">
        <f aca="false">IF(P109=1,$A$109,1000000)</f>
        <v>73.5</v>
      </c>
      <c r="FH109" s="14" t="n">
        <f aca="false">IF(Q109=1,$A$109,1000000)</f>
        <v>73.5</v>
      </c>
      <c r="FI109" s="26" t="n">
        <f aca="false">IF(R109=1,$A$109,1000000)</f>
        <v>1000000</v>
      </c>
      <c r="FJ109" s="26" t="n">
        <f aca="false">IF(S109=1,$A$109,1000000)</f>
        <v>1000000</v>
      </c>
      <c r="FK109" s="26" t="n">
        <f aca="false">IF(T109=1,$A$109,1000000)</f>
        <v>1000000</v>
      </c>
      <c r="FL109" s="26" t="n">
        <f aca="false">IF(U109=1,$A$109,1000000)</f>
        <v>1000000</v>
      </c>
      <c r="FM109" s="26" t="n">
        <f aca="false">IF(V109=1,$A$109,1000000)</f>
        <v>1000000</v>
      </c>
      <c r="FN109" s="26" t="n">
        <f aca="false">IF(W109=1,$A$109,1000000)</f>
        <v>1000000</v>
      </c>
      <c r="FO109" s="26" t="n">
        <f aca="false">IF(X109=1,$A$109,1000000)</f>
        <v>1000000</v>
      </c>
      <c r="FP109" s="26" t="n">
        <f aca="false">IF(Y109=1,$A$109,1000000)</f>
        <v>1000000</v>
      </c>
      <c r="FQ109" s="26" t="n">
        <f aca="false">IF(Z109=1,$A$109,1000000)</f>
        <v>1000000</v>
      </c>
    </row>
    <row r="110" customFormat="false" ht="15" hidden="false" customHeight="false" outlineLevel="0" collapsed="false">
      <c r="A110" s="14" t="n">
        <f aca="false">A109+$B$38</f>
        <v>74</v>
      </c>
      <c r="B110" s="14" t="n">
        <f aca="false">'1 Der Fonds'!$B$36-A110</f>
        <v>1046</v>
      </c>
      <c r="C110" s="26" t="n">
        <f aca="false">IF(AH110&gt;='1 Der Fonds'!$B$12,1,0)</f>
        <v>1</v>
      </c>
      <c r="D110" s="26" t="n">
        <f aca="false">IF(AND(C110=1,AM110&gt;='1 Der Fonds'!$B$12),1,0)</f>
        <v>1</v>
      </c>
      <c r="E110" s="26" t="n">
        <f aca="false">IF(AND(D110=1,AR110&gt;='1 Der Fonds'!$B$12),1,0)</f>
        <v>1</v>
      </c>
      <c r="F110" s="26" t="n">
        <f aca="false">IF(AND(E110=1,AW110&gt;='1 Der Fonds'!$B$12),1,0)</f>
        <v>0</v>
      </c>
      <c r="G110" s="26" t="n">
        <f aca="false">IF(AND(F110=1,BB110&gt;='1 Der Fonds'!$B$12),1,0)</f>
        <v>0</v>
      </c>
      <c r="H110" s="26" t="n">
        <f aca="false">IF(AND(G110=1,BG110&gt;='1 Der Fonds'!$B$12),1,0)</f>
        <v>0</v>
      </c>
      <c r="I110" s="26" t="n">
        <f aca="false">IF(AND(H110=1,BL110&gt;='1 Der Fonds'!$B$12),1,0)</f>
        <v>0</v>
      </c>
      <c r="J110" s="26" t="n">
        <f aca="false">IF(AND(I110=1,BQ110&gt;='1 Der Fonds'!$B$12),1,0)</f>
        <v>0</v>
      </c>
      <c r="K110" s="26" t="n">
        <f aca="false">IF(AND(J110=1,BV110&gt;='1 Der Fonds'!$B$12),1,0)</f>
        <v>0</v>
      </c>
      <c r="L110" s="26" t="n">
        <f aca="false">IF(AND(K110=1,CA110&gt;='1 Der Fonds'!$B$12),1,0)</f>
        <v>0</v>
      </c>
      <c r="M110" s="26" t="n">
        <f aca="false">IF(AND(L110=1,CF110&gt;='1 Der Fonds'!$B$12),1,0)</f>
        <v>0</v>
      </c>
      <c r="N110" s="26" t="n">
        <f aca="false">IF(AND(M110=1,CK110&gt;='1 Der Fonds'!$B$12),1,0)</f>
        <v>0</v>
      </c>
      <c r="O110" s="26" t="n">
        <f aca="false">IF(CP110&gt;='1 Der Fonds'!$B$12,1,0)</f>
        <v>1</v>
      </c>
      <c r="P110" s="26" t="n">
        <f aca="false">IF(AND(O110=1,CU110&gt;='1 Der Fonds'!$B$12),1,0)</f>
        <v>1</v>
      </c>
      <c r="Q110" s="26" t="n">
        <f aca="false">IF(AND(P110=1,CZ110&gt;='1 Der Fonds'!$B$12),1,0)</f>
        <v>1</v>
      </c>
      <c r="R110" s="26" t="n">
        <f aca="false">IF(AND(Q110=1,DE110&gt;='1 Der Fonds'!$B$12),1,0)</f>
        <v>0</v>
      </c>
      <c r="S110" s="26" t="n">
        <f aca="false">IF(AND(R110=1,DJ110&gt;='1 Der Fonds'!$B$12),1,0)</f>
        <v>0</v>
      </c>
      <c r="T110" s="26" t="n">
        <f aca="false">IF(AND(S110=1,DO110&gt;='1 Der Fonds'!$B$12),1,0)</f>
        <v>0</v>
      </c>
      <c r="U110" s="26" t="n">
        <f aca="false">IF(AND(T110=1,DT110&gt;='1 Der Fonds'!$B$12),1,0)</f>
        <v>0</v>
      </c>
      <c r="V110" s="26" t="n">
        <f aca="false">IF(AND(U110=1,DY110&gt;='1 Der Fonds'!$B$12),1,0)</f>
        <v>0</v>
      </c>
      <c r="W110" s="26" t="n">
        <f aca="false">IF(AND(V110=1,ED110&gt;='1 Der Fonds'!$B$12),1,0)</f>
        <v>0</v>
      </c>
      <c r="X110" s="26" t="n">
        <f aca="false">IF(AND(W110=1,EI110&gt;='1 Der Fonds'!$B$12),1,0)</f>
        <v>0</v>
      </c>
      <c r="Y110" s="26" t="n">
        <f aca="false">IF(AND(X110=1,EN110&gt;='1 Der Fonds'!$B$12),1,0)</f>
        <v>0</v>
      </c>
      <c r="Z110" s="26" t="n">
        <f aca="false">IF(AND(Y110=1,ES110&gt;='1 Der Fonds'!$B$12),1,0)</f>
        <v>0</v>
      </c>
      <c r="AD110" s="26" t="n">
        <f aca="false">$A$110+$B$110*'1 Der Fonds'!$B$19/12+$A$110*'1 Der Fonds'!$B$20/12-'1 Der Fonds'!$B$6*'1 Der Fonds'!$B$21/12-($B$110+$A$110-'1 Der Fonds'!$B$6)*'1 Der Fonds'!$B$22/12-$B$110*'1 Der Fonds'!$B$23/12</f>
        <v>75.7624166666667</v>
      </c>
      <c r="AE110" s="26" t="n">
        <f aca="false">($B$110+AD110-'1 Der Fonds'!$B$6)/'1 Der Fonds'!$B$8</f>
        <v>10.0202576628352</v>
      </c>
      <c r="AF110" s="26" t="n">
        <f aca="false">AD110+'1 Der Fonds'!$B$26-'2 Der Rueckgabebestand'!$C$5*AE110</f>
        <v>74.7543136015326</v>
      </c>
      <c r="AG110" s="26" t="n">
        <f aca="false">'1 Der Fonds'!$B$8+'1 Der Fonds'!$B$26/AE110-'2 Der Rueckgabebestand'!$C$5</f>
        <v>86.8993934987447</v>
      </c>
      <c r="AH110" s="26" t="n">
        <f aca="false">AF110/($B$110+AF110-'1 Der Fonds'!$B$6)</f>
        <v>0.0858500640580703</v>
      </c>
      <c r="AI110" s="26" t="n">
        <f aca="false">AF110+$B$110*'1 Der Fonds'!$B$19/12+AF110*'1 Der Fonds'!$B$20/12-'1 Der Fonds'!$B$6*'1 Der Fonds'!$B$21/12-($B$110+AF110-'1 Der Fonds'!$B$6)*'1 Der Fonds'!$B$22/12-$B$110*'1 Der Fonds'!$B$23/12</f>
        <v>76.5174531520674</v>
      </c>
      <c r="AJ110" s="26" t="n">
        <f aca="false">($B$110+AI110-'1 Der Fonds'!$B$6)/AG110</f>
        <v>10.0405470973128</v>
      </c>
      <c r="AK110" s="26" t="n">
        <f aca="false">AI110+'1 Der Fonds'!$B$26-'2 Der Rueckgabebestand'!$C$6*AJ110</f>
        <v>74.497179603411</v>
      </c>
      <c r="AL110" s="26" t="n">
        <f aca="false">AG110+'1 Der Fonds'!$B$26/AJ110-'2 Der Rueckgabebestand'!$C$6</f>
        <v>86.6981819981088</v>
      </c>
      <c r="AM110" s="26" t="n">
        <f aca="false">AK110/($B$110+AK110-'1 Der Fonds'!$B$6)</f>
        <v>0.0855800355807598</v>
      </c>
      <c r="AN110" s="26" t="n">
        <f aca="false">AK110+$B$110*'1 Der Fonds'!$B$19/12+AK110*'1 Der Fonds'!$B$20/12-'1 Der Fonds'!$B$6*'1 Der Fonds'!$B$21/12-($B$110+AK110-'1 Der Fonds'!$B$6)*'1 Der Fonds'!$B$22/12-$B$110*'1 Der Fonds'!$B$23/12</f>
        <v>76.2600727338643</v>
      </c>
      <c r="AO110" s="26" t="n">
        <f aca="false">($B$110+AN110-'1 Der Fonds'!$B$6)/AL110</f>
        <v>10.0608807777871</v>
      </c>
      <c r="AP110" s="26" t="n">
        <f aca="false">AN110+'1 Der Fonds'!$B$26-'2 Der Rueckgabebestand'!$C$7*AO110</f>
        <v>57.1261350227325</v>
      </c>
      <c r="AQ110" s="26" t="n">
        <f aca="false">AL110+'1 Der Fonds'!$B$26/AO110-'2 Der Rueckgabebestand'!$C$7</f>
        <v>84.7963666268963</v>
      </c>
      <c r="AR110" s="26" t="n">
        <f aca="false">AP110/($B$110+AP110-'1 Der Fonds'!$B$6)</f>
        <v>0.0669609483024575</v>
      </c>
      <c r="AS110" s="26" t="n">
        <f aca="false">AP110+$B$110*'1 Der Fonds'!$B$19/12+AP110*'1 Der Fonds'!$B$20/12-'1 Der Fonds'!$B$6*'1 Der Fonds'!$B$21/12-($B$110+AP110-'1 Der Fonds'!$B$6)*'1 Der Fonds'!$B$22/12-$B$110*'1 Der Fonds'!$B$23/12</f>
        <v>58.8723809021293</v>
      </c>
      <c r="AT110" s="26" t="n">
        <f aca="false">($B$110+AS110-'1 Der Fonds'!$B$6)/AQ110</f>
        <v>10.0814741823027</v>
      </c>
      <c r="AU110" s="26" t="n">
        <f aca="false">AS110+'1 Der Fonds'!$B$26-'2 Der Rueckgabebestand'!$C$8*AT110</f>
        <v>30.6198109369909</v>
      </c>
      <c r="AV110" s="26" t="n">
        <f aca="false">AQ110+'1 Der Fonds'!$B$26/AT110-'2 Der Rueckgabebestand'!$C$8</f>
        <v>81.9939421546169</v>
      </c>
      <c r="AW110" s="26" t="n">
        <f aca="false">AU110/($B$110+AU110-'1 Der Fonds'!$B$6)</f>
        <v>0.0370421934387016</v>
      </c>
      <c r="AX110" s="26" t="n">
        <f aca="false">AU110+$B$110*'1 Der Fonds'!$B$19/12+AU110*'1 Der Fonds'!$B$20/12-'1 Der Fonds'!$B$6*'1 Der Fonds'!$B$21/12-($B$110+AU110-'1 Der Fonds'!$B$6)*'1 Der Fonds'!$B$22/12-$B$110*'1 Der Fonds'!$B$23/12</f>
        <v>32.3406549224722</v>
      </c>
      <c r="AY110" s="26" t="n">
        <f aca="false">($B$110+AX110-'1 Der Fonds'!$B$6)/AV110</f>
        <v>10.1024616350372</v>
      </c>
      <c r="AZ110" s="26" t="n">
        <f aca="false">AX110+'1 Der Fonds'!$B$26-'2 Der Rueckgabebestand'!$C$9*AY110</f>
        <v>9.07425467137563</v>
      </c>
      <c r="BA110" s="26" t="n">
        <f aca="false">AV110+'1 Der Fonds'!$B$26/AY110-'2 Der Rueckgabebestand'!$C$9</f>
        <v>79.6908994812941</v>
      </c>
      <c r="BB110" s="26" t="n">
        <f aca="false">AZ110/($B$110+AZ110-'1 Der Fonds'!$B$6)</f>
        <v>0.0112713263636528</v>
      </c>
      <c r="BC110" s="26" t="n">
        <f aca="false">AZ110+$B$110*'1 Der Fonds'!$B$19/12+AZ110*'1 Der Fonds'!$B$20/12-'1 Der Fonds'!$B$6*'1 Der Fonds'!$B$21/12-($B$110+AZ110-'1 Der Fonds'!$B$6)*'1 Der Fonds'!$B$22/12-$B$110*'1 Der Fonds'!$B$23/12</f>
        <v>10.7744508321024</v>
      </c>
      <c r="BD110" s="26" t="n">
        <f aca="false">($B$110+BC110-'1 Der Fonds'!$B$6)/BA110</f>
        <v>10.1237965198457</v>
      </c>
      <c r="BE110" s="26" t="n">
        <f aca="false">BC110+'1 Der Fonds'!$B$26-'2 Der Rueckgabebestand'!$C$10*BD110</f>
        <v>-0.398864295681673</v>
      </c>
      <c r="BF110" s="26" t="n">
        <f aca="false">BA110+'1 Der Fonds'!$B$26/BD110-'2 Der Rueckgabebestand'!$C$10</f>
        <v>78.5872310002178</v>
      </c>
      <c r="BG110" s="26" t="n">
        <f aca="false">BE110/($B$110+BE110-'1 Der Fonds'!$B$6)</f>
        <v>-0.000501337011451815</v>
      </c>
      <c r="BH110" s="26" t="n">
        <f aca="false">BE110+$B$110*'1 Der Fonds'!$B$19/12+BE110*'1 Der Fonds'!$B$20/12-'1 Der Fonds'!$B$6*'1 Der Fonds'!$B$21/12-($B$110+BE110-'1 Der Fonds'!$B$6)*'1 Der Fonds'!$B$22/12-$B$110*'1 Der Fonds'!$B$23/12</f>
        <v>1.2922534593683</v>
      </c>
      <c r="BI110" s="26" t="n">
        <f aca="false">($B$110+BH110-'1 Der Fonds'!$B$6)/BF110</f>
        <v>10.14531550879</v>
      </c>
      <c r="BJ110" s="26" t="n">
        <f aca="false">BH110+'1 Der Fonds'!$B$26-'2 Der Rueckgabebestand'!$C$11*BI110</f>
        <v>-1.79493584590568</v>
      </c>
      <c r="BK110" s="26" t="n">
        <f aca="false">BF110+'1 Der Fonds'!$B$26/BI110-'2 Der Rueckgabebestand'!$C$11</f>
        <v>78.2829339773604</v>
      </c>
      <c r="BL110" s="26" t="n">
        <f aca="false">BJ110/($B$110+BJ110-'1 Der Fonds'!$B$6)</f>
        <v>-0.00226004079666434</v>
      </c>
      <c r="BM110" s="26" t="n">
        <f aca="false">BJ110+$B$110*'1 Der Fonds'!$B$19/12+BJ110*'1 Der Fonds'!$B$20/12-'1 Der Fonds'!$B$6*'1 Der Fonds'!$B$21/12-($B$110+BJ110-'1 Der Fonds'!$B$6)*'1 Der Fonds'!$B$22/12-$B$110*'1 Der Fonds'!$B$23/12</f>
        <v>-0.105155992758002</v>
      </c>
      <c r="BN110" s="26" t="n">
        <f aca="false">($B$110+BM110-'1 Der Fonds'!$B$6)/BK110</f>
        <v>10.1669010545442</v>
      </c>
      <c r="BO110" s="26" t="n">
        <f aca="false">BM110+'1 Der Fonds'!$B$26-'2 Der Rueckgabebestand'!$C$12*BN110</f>
        <v>-2.18860652003012</v>
      </c>
      <c r="BP110" s="26" t="n">
        <f aca="false">BK110+'1 Der Fonds'!$B$26/BN110-'2 Der Rueckgabebestand'!$C$12</f>
        <v>78.0780091417497</v>
      </c>
      <c r="BQ110" s="26" t="n">
        <f aca="false">BO110/($B$110+BO110-'1 Der Fonds'!$B$6)</f>
        <v>-0.00275708630287548</v>
      </c>
      <c r="BR110" s="26" t="n">
        <f aca="false">BO110+$B$110*'1 Der Fonds'!$B$19/12+BO110*'1 Der Fonds'!$B$20/12-'1 Der Fonds'!$B$6*'1 Der Fonds'!$B$21/12-($B$110+BO110-'1 Der Fonds'!$B$6)*'1 Der Fonds'!$B$22/12-$B$110*'1 Der Fonds'!$B$23/12</f>
        <v>-0.499203934611817</v>
      </c>
      <c r="BS110" s="26" t="n">
        <f aca="false">($B$110+BR110-'1 Der Fonds'!$B$6)/BP110</f>
        <v>10.1885384221461</v>
      </c>
      <c r="BT110" s="26" t="n">
        <f aca="false">BR110+'1 Der Fonds'!$B$26-'2 Der Rueckgabebestand'!$C$13*BS110</f>
        <v>-2.08404622457754</v>
      </c>
      <c r="BU110" s="26" t="n">
        <f aca="false">BP110+'1 Der Fonds'!$B$26/BS110-'2 Der Rueckgabebestand'!$C$13</f>
        <v>77.9224576559232</v>
      </c>
      <c r="BV110" s="26" t="n">
        <f aca="false">BT110/($B$110+BT110-'1 Der Fonds'!$B$6)</f>
        <v>-0.00262502121876627</v>
      </c>
      <c r="BW110" s="26" t="n">
        <f aca="false">BT110+$B$110*'1 Der Fonds'!$B$19/12+BT110*'1 Der Fonds'!$B$20/12-'1 Der Fonds'!$B$6*'1 Der Fonds'!$B$21/12-($B$110+BT110-'1 Der Fonds'!$B$6)*'1 Der Fonds'!$B$22/12-$B$110*'1 Der Fonds'!$B$23/12</f>
        <v>-0.394543435542764</v>
      </c>
      <c r="BX110" s="26" t="n">
        <f aca="false">($B$110+BW110-'1 Der Fonds'!$B$6)/BU110</f>
        <v>10.2102202689443</v>
      </c>
      <c r="BY110" s="26" t="n">
        <f aca="false">BW110+'1 Der Fonds'!$B$26-'2 Der Rueckgabebestand'!$C$14*BX110</f>
        <v>-1.47863154312047</v>
      </c>
      <c r="BZ110" s="26" t="n">
        <f aca="false">BU110+'1 Der Fonds'!$B$26/BX110-'2 Der Rueckgabebestand'!$C$14</f>
        <v>77.8162808958708</v>
      </c>
      <c r="CA110" s="26" t="n">
        <f aca="false">BY110/($B$110+BY110-'1 Der Fonds'!$B$6)</f>
        <v>-0.00186103433063388</v>
      </c>
      <c r="CB110" s="26" t="n">
        <f aca="false">BY110+$B$110*'1 Der Fonds'!$B$19/12+BY110*'1 Der Fonds'!$B$20/12-'1 Der Fonds'!$B$6*'1 Der Fonds'!$B$21/12-($B$110+BY110-'1 Der Fonds'!$B$6)*'1 Der Fonds'!$B$22/12-$B$110*'1 Der Fonds'!$B$23/12</f>
        <v>0.211451434984044</v>
      </c>
      <c r="CC110" s="26" t="n">
        <f aca="false">($B$110+CB110-'1 Der Fonds'!$B$6)/BZ110</f>
        <v>10.2319391555146</v>
      </c>
      <c r="CD110" s="26" t="n">
        <f aca="false">CB110+'1 Der Fonds'!$B$26-'2 Der Rueckgabebestand'!$C$15*CC110</f>
        <v>-0.881324227221803</v>
      </c>
      <c r="CE110" s="26" t="n">
        <f aca="false">BZ110+'1 Der Fonds'!$B$26/CC110-'2 Der Rueckgabebestand'!$C$15</f>
        <v>77.7094804501687</v>
      </c>
      <c r="CF110" s="26" t="n">
        <f aca="false">CD110/($B$110+CD110-'1 Der Fonds'!$B$6)</f>
        <v>-0.00110841847145049</v>
      </c>
      <c r="CG110" s="26" t="n">
        <f aca="false">CD110+$B$110*'1 Der Fonds'!$B$19/12+CD110*'1 Der Fonds'!$B$20/12-'1 Der Fonds'!$B$6*'1 Der Fonds'!$B$21/12-($B$110+CD110-'1 Der Fonds'!$B$6)*'1 Der Fonds'!$B$22/12-$B$110*'1 Der Fonds'!$B$23/12</f>
        <v>0.809331170393776</v>
      </c>
      <c r="CH110" s="26" t="n">
        <f aca="false">($B$110+CG110-'1 Der Fonds'!$B$6)/CE110</f>
        <v>10.2536952577022</v>
      </c>
      <c r="CI110" s="26" t="n">
        <f aca="false">CG110+'1 Der Fonds'!$B$26-'2 Der Rueckgabebestand'!$C$16*CH110</f>
        <v>-1.31751645845731</v>
      </c>
      <c r="CJ110" s="26" t="n">
        <f aca="false">CE110+'1 Der Fonds'!$B$26/CH110-'2 Der Rueckgabebestand'!$C$16</f>
        <v>77.5020578990397</v>
      </c>
      <c r="CK110" s="26" t="n">
        <f aca="false">CI110/($B$110+CI110-'1 Der Fonds'!$B$6)</f>
        <v>-0.00165791556469916</v>
      </c>
      <c r="CL110" s="26" t="n">
        <f aca="false">$A$110+$B$110*'1 Der Fonds'!$B$19/12+$A$110*'1 Der Fonds'!$B$20/12-'1 Der Fonds'!$B$6*'1 Der Fonds'!$B$21/12-($B$110+$A$110-'1 Der Fonds'!$B$6)*'1 Der Fonds'!$B$22/12-$B$110*'1 Der Fonds'!$B$23/12</f>
        <v>75.7624166666667</v>
      </c>
      <c r="CM110" s="26" t="n">
        <f aca="false">($B$110+CL110-'1 Der Fonds'!$B$6)/'1 Der Fonds'!$B$8</f>
        <v>10.0202576628352</v>
      </c>
      <c r="CN110" s="26" t="n">
        <f aca="false">CL110+0-'2 Der Rueckgabebestand'!$C$5*CM110</f>
        <v>71.7543136015326</v>
      </c>
      <c r="CO110" s="26" t="n">
        <f aca="false">'1 Der Fonds'!$B$8+0/CM110-'2 Der Rueckgabebestand'!$C$5</f>
        <v>86.6</v>
      </c>
      <c r="CP110" s="26" t="n">
        <f aca="false">CN110/($B$110+CN110-'1 Der Fonds'!$B$6)</f>
        <v>0.0826896651239025</v>
      </c>
      <c r="CQ110" s="26" t="n">
        <f aca="false">CN110+$B$110*'1 Der Fonds'!$B$19/12+CN110*'1 Der Fonds'!$B$20/12-'1 Der Fonds'!$B$6*'1 Der Fonds'!$B$21/12-($B$110+CN110-'1 Der Fonds'!$B$6)*'1 Der Fonds'!$B$22/12-$B$110*'1 Der Fonds'!$B$23/12</f>
        <v>73.5145781520674</v>
      </c>
      <c r="CR110" s="26" t="n">
        <f aca="false">($B$110+CQ110-'1 Der Fonds'!$B$6)/CO110</f>
        <v>10.0405840433264</v>
      </c>
      <c r="CS110" s="26" t="n">
        <f aca="false">CQ110+0-'2 Der Rueckgabebestand'!$C$6*CR110</f>
        <v>68.4942861304042</v>
      </c>
      <c r="CT110" s="26" t="n">
        <f aca="false">CO110+0/CR110-'2 Der Rueckgabebestand'!$C$6</f>
        <v>86.1</v>
      </c>
      <c r="CU110" s="26" t="n">
        <f aca="false">CS110/($B$110+CS110-'1 Der Fonds'!$B$6)</f>
        <v>0.0792304671404991</v>
      </c>
      <c r="CV110" s="26" t="n">
        <f aca="false">CS110+$B$110*'1 Der Fonds'!$B$19/12+CS110*'1 Der Fonds'!$B$20/12-'1 Der Fonds'!$B$6*'1 Der Fonds'!$B$21/12-($B$110+CS110-'1 Der Fonds'!$B$6)*'1 Der Fonds'!$B$22/12-$B$110*'1 Der Fonds'!$B$23/12</f>
        <v>70.2514264879458</v>
      </c>
      <c r="CW110" s="26" t="n">
        <f aca="false">($B$110+CV110-'1 Der Fonds'!$B$6)/CT110</f>
        <v>10.0609921775603</v>
      </c>
      <c r="CX110" s="26" t="n">
        <f aca="false">CV110+0-'2 Der Rueckgabebestand'!$C$7*CW110</f>
        <v>48.1172436973131</v>
      </c>
      <c r="CY110" s="26" t="n">
        <f aca="false">CT110+0/CW110-'2 Der Rueckgabebestand'!$C$7</f>
        <v>83.9</v>
      </c>
      <c r="CZ110" s="26" t="n">
        <f aca="false">CX110/($B$110+CX110-'1 Der Fonds'!$B$6)</f>
        <v>0.0570030337095769</v>
      </c>
      <c r="DA110" s="26" t="n">
        <f aca="false">CX110+$B$110*'1 Der Fonds'!$B$19/12+CX110*'1 Der Fonds'!$B$20/12-'1 Der Fonds'!$B$6*'1 Der Fonds'!$B$21/12-($B$110+CX110-'1 Der Fonds'!$B$6)*'1 Der Fonds'!$B$22/12-$B$110*'1 Der Fonds'!$B$23/12</f>
        <v>49.8548560558563</v>
      </c>
      <c r="DB110" s="26" t="n">
        <f aca="false">($B$110+DA110-'1 Der Fonds'!$B$6)/CY110</f>
        <v>10.0817026943487</v>
      </c>
      <c r="DC110" s="26" t="n">
        <f aca="false">DA110+0-'2 Der Rueckgabebestand'!$C$8*DB110</f>
        <v>18.6015777033753</v>
      </c>
      <c r="DD110" s="26" t="n">
        <f aca="false">CY110+0/DB110-'2 Der Rueckgabebestand'!$C$8</f>
        <v>80.8</v>
      </c>
      <c r="DE110" s="26" t="n">
        <f aca="false">DC110/($B$110+DC110-'1 Der Fonds'!$B$6)</f>
        <v>0.0228351849695887</v>
      </c>
      <c r="DF110" s="26" t="n">
        <f aca="false">DC110+$B$110*'1 Der Fonds'!$B$19/12+DC110*'1 Der Fonds'!$B$20/12-'1 Der Fonds'!$B$6*'1 Der Fonds'!$B$21/12-($B$110+DC110-'1 Der Fonds'!$B$6)*'1 Der Fonds'!$B$22/12-$B$110*'1 Der Fonds'!$B$23/12</f>
        <v>20.3109042153411</v>
      </c>
      <c r="DG110" s="26" t="n">
        <f aca="false">($B$110+DF110-'1 Der Fonds'!$B$6)/DD110</f>
        <v>10.1028577254374</v>
      </c>
      <c r="DH110" s="26" t="n">
        <f aca="false">DF110+0-'2 Der Rueckgabebestand'!$C$9*DG110</f>
        <v>-5.95652587079613</v>
      </c>
      <c r="DI110" s="26" t="n">
        <f aca="false">DD110+0/DG110-'2 Der Rueckgabebestand'!$C$9</f>
        <v>78.2</v>
      </c>
      <c r="DJ110" s="26" t="n">
        <f aca="false">DH110/($B$110+DH110-'1 Der Fonds'!$B$6)</f>
        <v>-0.00753949126326433</v>
      </c>
      <c r="DK110" s="26" t="n">
        <f aca="false">DH110+$B$110*'1 Der Fonds'!$B$19/12+DH110*'1 Der Fonds'!$B$20/12-'1 Der Fonds'!$B$6*'1 Der Fonds'!$B$21/12-($B$110+DH110-'1 Der Fonds'!$B$6)*'1 Der Fonds'!$B$22/12-$B$110*'1 Der Fonds'!$B$23/12</f>
        <v>-4.27073420808898</v>
      </c>
      <c r="DL110" s="26" t="n">
        <f aca="false">($B$110+DK110-'1 Der Fonds'!$B$6)/DI110</f>
        <v>10.1244151635794</v>
      </c>
      <c r="DM110" s="26" t="n">
        <f aca="false">DK110+0-'2 Der Rueckgabebestand'!$C$10*DL110</f>
        <v>-18.4449154371002</v>
      </c>
      <c r="DN110" s="26" t="n">
        <f aca="false">DI110+0/DL110-'2 Der Rueckgabebestand'!$C$10</f>
        <v>76.8</v>
      </c>
      <c r="DO110" s="26" t="n">
        <f aca="false">DM110/($B$110+DM110-'1 Der Fonds'!$B$6)</f>
        <v>-0.0237216832650113</v>
      </c>
      <c r="DP110" s="26" t="n">
        <f aca="false">DM110+$B$110*'1 Der Fonds'!$B$19/12+DM110*'1 Der Fonds'!$B$20/12-'1 Der Fonds'!$B$6*'1 Der Fonds'!$B$21/12-($B$110+DM110-'1 Der Fonds'!$B$6)*'1 Der Fonds'!$B$22/12-$B$110*'1 Der Fonds'!$B$23/12</f>
        <v>-16.7710918143941</v>
      </c>
      <c r="DQ110" s="26" t="n">
        <f aca="false">($B$110+DP110-'1 Der Fonds'!$B$6)/DN110</f>
        <v>10.1462097420001</v>
      </c>
      <c r="DR110" s="26" t="n">
        <f aca="false">DP110+0-'2 Der Rueckgabebestand'!$C$11*DQ110</f>
        <v>-22.8588176595941</v>
      </c>
      <c r="DS110" s="26" t="n">
        <f aca="false">DN110+0/DQ110-'2 Der Rueckgabebestand'!$C$11</f>
        <v>76.2</v>
      </c>
      <c r="DT110" s="26" t="n">
        <f aca="false">DR110/($B$110+DR110-'1 Der Fonds'!$B$6)</f>
        <v>-0.0295661622763352</v>
      </c>
      <c r="DU110" s="26" t="n">
        <f aca="false">DR110+$B$110*'1 Der Fonds'!$B$19/12+DR110*'1 Der Fonds'!$B$20/12-'1 Der Fonds'!$B$6*'1 Der Fonds'!$B$21/12-($B$110+DR110-'1 Der Fonds'!$B$6)*'1 Der Fonds'!$B$22/12-$B$110*'1 Der Fonds'!$B$23/12</f>
        <v>-21.1892240265179</v>
      </c>
      <c r="DV110" s="26" t="n">
        <f aca="false">($B$110+DU110-'1 Der Fonds'!$B$6)/DS110</f>
        <v>10.1681204195995</v>
      </c>
      <c r="DW110" s="26" t="n">
        <f aca="false">DU110+0-'2 Der Rueckgabebestand'!$C$12*DV110</f>
        <v>-26.2732842363176</v>
      </c>
      <c r="DX110" s="26" t="n">
        <f aca="false">DS110+0/DV110-'2 Der Rueckgabebestand'!$C$12</f>
        <v>75.7</v>
      </c>
      <c r="DY110" s="26" t="n">
        <f aca="false">DW110/($B$110+DW110-'1 Der Fonds'!$B$6)</f>
        <v>-0.0341332627518985</v>
      </c>
      <c r="DZ110" s="26" t="n">
        <f aca="false">DW110+$B$110*'1 Der Fonds'!$B$19/12+DW110*'1 Der Fonds'!$B$20/12-'1 Der Fonds'!$B$6*'1 Der Fonds'!$B$21/12-($B$110+DW110-'1 Der Fonds'!$B$6)*'1 Der Fonds'!$B$22/12-$B$110*'1 Der Fonds'!$B$23/12</f>
        <v>-24.6069628003774</v>
      </c>
      <c r="EA110" s="26" t="n">
        <f aca="false">($B$110+DZ110-'1 Der Fonds'!$B$6)/DX110</f>
        <v>10.1901325918048</v>
      </c>
      <c r="EB110" s="26" t="n">
        <f aca="false">DZ110+0-'2 Der Rueckgabebestand'!$C$13*EA110</f>
        <v>-29.1925224666896</v>
      </c>
      <c r="EC110" s="26" t="n">
        <f aca="false">DX110+0/EA110-'2 Der Rueckgabebestand'!$C$13</f>
        <v>75.25</v>
      </c>
      <c r="ED110" s="26" t="n">
        <f aca="false">EB110/($B$110+EB110-'1 Der Fonds'!$B$6)</f>
        <v>-0.0380702110008069</v>
      </c>
      <c r="EE110" s="26" t="n">
        <f aca="false">EB110+$B$110*'1 Der Fonds'!$B$19/12+EB110*'1 Der Fonds'!$B$20/12-'1 Der Fonds'!$B$6*'1 Der Fonds'!$B$21/12-($B$110+EB110-'1 Der Fonds'!$B$6)*'1 Der Fonds'!$B$22/12-$B$110*'1 Der Fonds'!$B$23/12</f>
        <v>-27.5289986340535</v>
      </c>
      <c r="EF110" s="26" t="n">
        <f aca="false">($B$110+EE110-'1 Der Fonds'!$B$6)/EC110</f>
        <v>10.2122392208099</v>
      </c>
      <c r="EG110" s="26" t="n">
        <f aca="false">EE110+0-'2 Der Rueckgabebestand'!$C$14*EF110</f>
        <v>-31.6138943223775</v>
      </c>
      <c r="EH110" s="26" t="n">
        <f aca="false">EC110+0/EF110-'2 Der Rueckgabebestand'!$C$14</f>
        <v>74.85</v>
      </c>
      <c r="EI110" s="26" t="n">
        <f aca="false">EG110/($B$110+EG110-'1 Der Fonds'!$B$6)</f>
        <v>-0.0413585413020452</v>
      </c>
      <c r="EJ110" s="26" t="n">
        <f aca="false">EG110+$B$110*'1 Der Fonds'!$B$19/12+EG110*'1 Der Fonds'!$B$20/12-'1 Der Fonds'!$B$6*'1 Der Fonds'!$B$21/12-($B$110+EG110-'1 Der Fonds'!$B$6)*'1 Der Fonds'!$B$22/12-$B$110*'1 Der Fonds'!$B$23/12</f>
        <v>-29.9526909711031</v>
      </c>
      <c r="EK110" s="26" t="n">
        <f aca="false">($B$110+EJ110-'1 Der Fonds'!$B$6)/EH110</f>
        <v>10.234432986358</v>
      </c>
      <c r="EL110" s="26" t="n">
        <f aca="false">EJ110+0-'2 Der Rueckgabebestand'!$C$15*EK110</f>
        <v>-34.0464641656463</v>
      </c>
      <c r="EM110" s="26" t="n">
        <f aca="false">EH110+0/EK110-'2 Der Rueckgabebestand'!$C$15</f>
        <v>74.45</v>
      </c>
      <c r="EN110" s="26" t="n">
        <f aca="false">EL110/($B$110+EL110-'1 Der Fonds'!$B$6)</f>
        <v>-0.0446831237922726</v>
      </c>
      <c r="EO110" s="26" t="n">
        <f aca="false">EL110+$B$110*'1 Der Fonds'!$B$19/12+EL110*'1 Der Fonds'!$B$20/12-'1 Der Fonds'!$B$6*'1 Der Fonds'!$B$21/12-($B$110+EL110-'1 Der Fonds'!$B$6)*'1 Der Fonds'!$B$22/12-$B$110*'1 Der Fonds'!$B$23/12</f>
        <v>-32.3875920271384</v>
      </c>
      <c r="EP110" s="26" t="n">
        <f aca="false">($B$110+EO110-'1 Der Fonds'!$B$6)/EM110</f>
        <v>10.2567146806294</v>
      </c>
      <c r="EQ110" s="26" t="n">
        <f aca="false">EO110+0-'2 Der Rueckgabebestand'!$C$16*EP110</f>
        <v>-37.5159493674531</v>
      </c>
      <c r="ER110" s="26" t="n">
        <f aca="false">EM110+0/EP110-'2 Der Rueckgabebestand'!$C$16</f>
        <v>73.95</v>
      </c>
      <c r="ES110" s="26" t="n">
        <f aca="false">EQ110/($B$110+EQ110-'1 Der Fonds'!$B$6)</f>
        <v>-0.0494617511550391</v>
      </c>
      <c r="ET110" s="14" t="n">
        <f aca="false">IF(C110=1,$A$110,1000000)</f>
        <v>74</v>
      </c>
      <c r="EU110" s="14" t="n">
        <f aca="false">IF(D110=1,$A$110,1000000)</f>
        <v>74</v>
      </c>
      <c r="EV110" s="14" t="n">
        <f aca="false">IF(E110=1,$A$110,1000000)</f>
        <v>74</v>
      </c>
      <c r="EW110" s="26" t="n">
        <f aca="false">IF(F110=1,$A$110,1000000)</f>
        <v>1000000</v>
      </c>
      <c r="EX110" s="26" t="n">
        <f aca="false">IF(G110=1,$A$110,1000000)</f>
        <v>1000000</v>
      </c>
      <c r="EY110" s="26" t="n">
        <f aca="false">IF(H110=1,$A$110,1000000)</f>
        <v>1000000</v>
      </c>
      <c r="EZ110" s="26" t="n">
        <f aca="false">IF(I110=1,$A$110,1000000)</f>
        <v>1000000</v>
      </c>
      <c r="FA110" s="26" t="n">
        <f aca="false">IF(J110=1,$A$110,1000000)</f>
        <v>1000000</v>
      </c>
      <c r="FB110" s="26" t="n">
        <f aca="false">IF(K110=1,$A$110,1000000)</f>
        <v>1000000</v>
      </c>
      <c r="FC110" s="26" t="n">
        <f aca="false">IF(L110=1,$A$110,1000000)</f>
        <v>1000000</v>
      </c>
      <c r="FD110" s="26" t="n">
        <f aca="false">IF(M110=1,$A$110,1000000)</f>
        <v>1000000</v>
      </c>
      <c r="FE110" s="26" t="n">
        <f aca="false">IF(N110=1,$A$110,1000000)</f>
        <v>1000000</v>
      </c>
      <c r="FF110" s="14" t="n">
        <f aca="false">IF(O110=1,$A$110,1000000)</f>
        <v>74</v>
      </c>
      <c r="FG110" s="14" t="n">
        <f aca="false">IF(P110=1,$A$110,1000000)</f>
        <v>74</v>
      </c>
      <c r="FH110" s="14" t="n">
        <f aca="false">IF(Q110=1,$A$110,1000000)</f>
        <v>74</v>
      </c>
      <c r="FI110" s="26" t="n">
        <f aca="false">IF(R110=1,$A$110,1000000)</f>
        <v>1000000</v>
      </c>
      <c r="FJ110" s="26" t="n">
        <f aca="false">IF(S110=1,$A$110,1000000)</f>
        <v>1000000</v>
      </c>
      <c r="FK110" s="26" t="n">
        <f aca="false">IF(T110=1,$A$110,1000000)</f>
        <v>1000000</v>
      </c>
      <c r="FL110" s="26" t="n">
        <f aca="false">IF(U110=1,$A$110,1000000)</f>
        <v>1000000</v>
      </c>
      <c r="FM110" s="26" t="n">
        <f aca="false">IF(V110=1,$A$110,1000000)</f>
        <v>1000000</v>
      </c>
      <c r="FN110" s="26" t="n">
        <f aca="false">IF(W110=1,$A$110,1000000)</f>
        <v>1000000</v>
      </c>
      <c r="FO110" s="26" t="n">
        <f aca="false">IF(X110=1,$A$110,1000000)</f>
        <v>1000000</v>
      </c>
      <c r="FP110" s="26" t="n">
        <f aca="false">IF(Y110=1,$A$110,1000000)</f>
        <v>1000000</v>
      </c>
      <c r="FQ110" s="26" t="n">
        <f aca="false">IF(Z110=1,$A$110,1000000)</f>
        <v>1000000</v>
      </c>
    </row>
    <row r="111" customFormat="false" ht="15" hidden="false" customHeight="false" outlineLevel="0" collapsed="false">
      <c r="A111" s="14" t="n">
        <f aca="false">A110+$B$38</f>
        <v>74.5</v>
      </c>
      <c r="B111" s="14" t="n">
        <f aca="false">'1 Der Fonds'!$B$36-A111</f>
        <v>1045.5</v>
      </c>
      <c r="C111" s="26" t="n">
        <f aca="false">IF(AH111&gt;='1 Der Fonds'!$B$12,1,0)</f>
        <v>1</v>
      </c>
      <c r="D111" s="26" t="n">
        <f aca="false">IF(AND(C111=1,AM111&gt;='1 Der Fonds'!$B$12),1,0)</f>
        <v>1</v>
      </c>
      <c r="E111" s="26" t="n">
        <f aca="false">IF(AND(D111=1,AR111&gt;='1 Der Fonds'!$B$12),1,0)</f>
        <v>1</v>
      </c>
      <c r="F111" s="26" t="n">
        <f aca="false">IF(AND(E111=1,AW111&gt;='1 Der Fonds'!$B$12),1,0)</f>
        <v>0</v>
      </c>
      <c r="G111" s="26" t="n">
        <f aca="false">IF(AND(F111=1,BB111&gt;='1 Der Fonds'!$B$12),1,0)</f>
        <v>0</v>
      </c>
      <c r="H111" s="26" t="n">
        <f aca="false">IF(AND(G111=1,BG111&gt;='1 Der Fonds'!$B$12),1,0)</f>
        <v>0</v>
      </c>
      <c r="I111" s="26" t="n">
        <f aca="false">IF(AND(H111=1,BL111&gt;='1 Der Fonds'!$B$12),1,0)</f>
        <v>0</v>
      </c>
      <c r="J111" s="26" t="n">
        <f aca="false">IF(AND(I111=1,BQ111&gt;='1 Der Fonds'!$B$12),1,0)</f>
        <v>0</v>
      </c>
      <c r="K111" s="26" t="n">
        <f aca="false">IF(AND(J111=1,BV111&gt;='1 Der Fonds'!$B$12),1,0)</f>
        <v>0</v>
      </c>
      <c r="L111" s="26" t="n">
        <f aca="false">IF(AND(K111=1,CA111&gt;='1 Der Fonds'!$B$12),1,0)</f>
        <v>0</v>
      </c>
      <c r="M111" s="26" t="n">
        <f aca="false">IF(AND(L111=1,CF111&gt;='1 Der Fonds'!$B$12),1,0)</f>
        <v>0</v>
      </c>
      <c r="N111" s="26" t="n">
        <f aca="false">IF(AND(M111=1,CK111&gt;='1 Der Fonds'!$B$12),1,0)</f>
        <v>0</v>
      </c>
      <c r="O111" s="26" t="n">
        <f aca="false">IF(CP111&gt;='1 Der Fonds'!$B$12,1,0)</f>
        <v>1</v>
      </c>
      <c r="P111" s="26" t="n">
        <f aca="false">IF(AND(O111=1,CU111&gt;='1 Der Fonds'!$B$12),1,0)</f>
        <v>1</v>
      </c>
      <c r="Q111" s="26" t="n">
        <f aca="false">IF(AND(P111=1,CZ111&gt;='1 Der Fonds'!$B$12),1,0)</f>
        <v>1</v>
      </c>
      <c r="R111" s="26" t="n">
        <f aca="false">IF(AND(Q111=1,DE111&gt;='1 Der Fonds'!$B$12),1,0)</f>
        <v>0</v>
      </c>
      <c r="S111" s="26" t="n">
        <f aca="false">IF(AND(R111=1,DJ111&gt;='1 Der Fonds'!$B$12),1,0)</f>
        <v>0</v>
      </c>
      <c r="T111" s="26" t="n">
        <f aca="false">IF(AND(S111=1,DO111&gt;='1 Der Fonds'!$B$12),1,0)</f>
        <v>0</v>
      </c>
      <c r="U111" s="26" t="n">
        <f aca="false">IF(AND(T111=1,DT111&gt;='1 Der Fonds'!$B$12),1,0)</f>
        <v>0</v>
      </c>
      <c r="V111" s="26" t="n">
        <f aca="false">IF(AND(U111=1,DY111&gt;='1 Der Fonds'!$B$12),1,0)</f>
        <v>0</v>
      </c>
      <c r="W111" s="26" t="n">
        <f aca="false">IF(AND(V111=1,ED111&gt;='1 Der Fonds'!$B$12),1,0)</f>
        <v>0</v>
      </c>
      <c r="X111" s="26" t="n">
        <f aca="false">IF(AND(W111=1,EI111&gt;='1 Der Fonds'!$B$12),1,0)</f>
        <v>0</v>
      </c>
      <c r="Y111" s="26" t="n">
        <f aca="false">IF(AND(X111=1,EN111&gt;='1 Der Fonds'!$B$12),1,0)</f>
        <v>0</v>
      </c>
      <c r="Z111" s="26" t="n">
        <f aca="false">IF(AND(Y111=1,ES111&gt;='1 Der Fonds'!$B$12),1,0)</f>
        <v>0</v>
      </c>
      <c r="AD111" s="26" t="n">
        <f aca="false">$A$111+$B$111*'1 Der Fonds'!$B$19/12+$A$111*'1 Der Fonds'!$B$20/12-'1 Der Fonds'!$B$6*'1 Der Fonds'!$B$21/12-($B$111+$A$111-'1 Der Fonds'!$B$6)*'1 Der Fonds'!$B$22/12-$B$111*'1 Der Fonds'!$B$23/12</f>
        <v>76.2618333333333</v>
      </c>
      <c r="AE111" s="26" t="n">
        <f aca="false">($B$111+AD111-'1 Der Fonds'!$B$6)/'1 Der Fonds'!$B$8</f>
        <v>10.0202509578544</v>
      </c>
      <c r="AF111" s="26" t="n">
        <f aca="false">AD111+'1 Der Fonds'!$B$26-'2 Der Rueckgabebestand'!$C$5*AE111</f>
        <v>75.2537329501916</v>
      </c>
      <c r="AG111" s="26" t="n">
        <f aca="false">'1 Der Fonds'!$B$8+'1 Der Fonds'!$B$26/AE111-'2 Der Rueckgabebestand'!$C$5</f>
        <v>86.8993936990818</v>
      </c>
      <c r="AH111" s="26" t="n">
        <f aca="false">AF111/($B$111+AF111-'1 Der Fonds'!$B$6)</f>
        <v>0.0864236696353</v>
      </c>
      <c r="AI111" s="26" t="n">
        <f aca="false">AF111+$B$111*'1 Der Fonds'!$B$19/12+AF111*'1 Der Fonds'!$B$20/12-'1 Der Fonds'!$B$6*'1 Der Fonds'!$B$21/12-($B$111+AF111-'1 Der Fonds'!$B$6)*'1 Der Fonds'!$B$22/12-$B$111*'1 Der Fonds'!$B$23/12</f>
        <v>77.0162886109355</v>
      </c>
      <c r="AJ111" s="26" t="n">
        <f aca="false">($B$111+AI111-'1 Der Fonds'!$B$6)/AG111</f>
        <v>10.0405336731383</v>
      </c>
      <c r="AK111" s="26" t="n">
        <f aca="false">AI111+'1 Der Fonds'!$B$26-'2 Der Rueckgabebestand'!$C$6*AJ111</f>
        <v>74.9960217743663</v>
      </c>
      <c r="AL111" s="26" t="n">
        <f aca="false">AG111+'1 Der Fonds'!$B$26/AJ111-'2 Der Rueckgabebestand'!$C$6</f>
        <v>86.6981825979255</v>
      </c>
      <c r="AM111" s="26" t="n">
        <f aca="false">AK111/($B$111+AK111-'1 Der Fonds'!$B$6)</f>
        <v>0.0861532044931107</v>
      </c>
      <c r="AN111" s="26" t="n">
        <f aca="false">AK111+$B$111*'1 Der Fonds'!$B$19/12+AK111*'1 Der Fonds'!$B$20/12-'1 Der Fonds'!$B$6*'1 Der Fonds'!$B$21/12-($B$111+AK111-'1 Der Fonds'!$B$6)*'1 Der Fonds'!$B$22/12-$B$111*'1 Der Fonds'!$B$23/12</f>
        <v>76.7583304619001</v>
      </c>
      <c r="AO111" s="26" t="n">
        <f aca="false">($B$111+AN111-'1 Der Fonds'!$B$6)/AL111</f>
        <v>10.0608606123512</v>
      </c>
      <c r="AP111" s="26" t="n">
        <f aca="false">AN111+'1 Der Fonds'!$B$26-'2 Der Rueckgabebestand'!$C$7*AO111</f>
        <v>57.6244371147275</v>
      </c>
      <c r="AQ111" s="26" t="n">
        <f aca="false">AL111+'1 Der Fonds'!$B$26/AO111-'2 Der Rueckgabebestand'!$C$7</f>
        <v>84.7963678243779</v>
      </c>
      <c r="AR111" s="26" t="n">
        <f aca="false">AP111/($B$111+AP111-'1 Der Fonds'!$B$6)</f>
        <v>0.0675451723193087</v>
      </c>
      <c r="AS111" s="26" t="n">
        <f aca="false">AP111+$B$111*'1 Der Fonds'!$B$19/12+AP111*'1 Der Fonds'!$B$20/12-'1 Der Fonds'!$B$6*'1 Der Fonds'!$B$21/12-($B$111+AP111-'1 Der Fonds'!$B$6)*'1 Der Fonds'!$B$22/12-$B$111*'1 Der Fonds'!$B$23/12</f>
        <v>59.3700980336291</v>
      </c>
      <c r="AT111" s="26" t="n">
        <f aca="false">($B$111+AS111-'1 Der Fonds'!$B$6)/AQ111</f>
        <v>10.0814471181614</v>
      </c>
      <c r="AU111" s="26" t="n">
        <f aca="false">AS111+'1 Der Fonds'!$B$26-'2 Der Rueckgabebestand'!$C$8*AT111</f>
        <v>31.1176119673287</v>
      </c>
      <c r="AV111" s="26" t="n">
        <f aca="false">AQ111+'1 Der Fonds'!$B$26/AT111-'2 Der Rueckgabebestand'!$C$8</f>
        <v>81.9939441509546</v>
      </c>
      <c r="AW111" s="26" t="n">
        <f aca="false">AU111/($B$111+AU111-'1 Der Fonds'!$B$6)</f>
        <v>0.0376445063797632</v>
      </c>
      <c r="AX111" s="26" t="n">
        <f aca="false">AU111+$B$111*'1 Der Fonds'!$B$19/12+AU111*'1 Der Fonds'!$B$20/12-'1 Der Fonds'!$B$6*'1 Der Fonds'!$B$21/12-($B$111+AU111-'1 Der Fonds'!$B$6)*'1 Der Fonds'!$B$22/12-$B$111*'1 Der Fonds'!$B$23/12</f>
        <v>32.8378705121308</v>
      </c>
      <c r="AY111" s="26" t="n">
        <f aca="false">($B$111+AX111-'1 Der Fonds'!$B$6)/AV111</f>
        <v>10.1024274303371</v>
      </c>
      <c r="AZ111" s="26" t="n">
        <f aca="false">AX111+'1 Der Fonds'!$B$26-'2 Der Rueckgabebestand'!$C$9*AY111</f>
        <v>9.57155919325435</v>
      </c>
      <c r="BA111" s="26" t="n">
        <f aca="false">AV111+'1 Der Fonds'!$B$26/AY111-'2 Der Rueckgabebestand'!$C$9</f>
        <v>79.6909024830671</v>
      </c>
      <c r="BB111" s="26" t="n">
        <f aca="false">AZ111/($B$111+AZ111-'1 Der Fonds'!$B$6)</f>
        <v>0.011889078783066</v>
      </c>
      <c r="BC111" s="26" t="n">
        <f aca="false">AZ111+$B$111*'1 Der Fonds'!$B$19/12+AZ111*'1 Der Fonds'!$B$20/12-'1 Der Fonds'!$B$6*'1 Der Fonds'!$B$21/12-($B$111+AZ111-'1 Der Fonds'!$B$6)*'1 Der Fonds'!$B$22/12-$B$111*'1 Der Fonds'!$B$23/12</f>
        <v>11.2711694374812</v>
      </c>
      <c r="BD111" s="26" t="n">
        <f aca="false">($B$111+BC111-'1 Der Fonds'!$B$6)/BA111</f>
        <v>10.1237549619783</v>
      </c>
      <c r="BE111" s="26" t="n">
        <f aca="false">BC111+'1 Der Fonds'!$B$26-'2 Der Rueckgabebestand'!$C$10*BD111</f>
        <v>0.0979124907115647</v>
      </c>
      <c r="BF111" s="26" t="n">
        <f aca="false">BA111+'1 Der Fonds'!$B$26/BD111-'2 Der Rueckgabebestand'!$C$10</f>
        <v>78.5872352184273</v>
      </c>
      <c r="BG111" s="26" t="n">
        <f aca="false">BE111/($B$111+BE111-'1 Der Fonds'!$B$6)</f>
        <v>0.000123067807461986</v>
      </c>
      <c r="BH111" s="26" t="n">
        <f aca="false">BE111+$B$111*'1 Der Fonds'!$B$19/12+BE111*'1 Der Fonds'!$B$20/12-'1 Der Fonds'!$B$6*'1 Der Fonds'!$B$21/12-($B$111+BE111-'1 Der Fonds'!$B$6)*'1 Der Fonds'!$B$22/12-$B$111*'1 Der Fonds'!$B$23/12</f>
        <v>1.78844382351516</v>
      </c>
      <c r="BI111" s="26" t="n">
        <f aca="false">($B$111+BH111-'1 Der Fonds'!$B$6)/BF111</f>
        <v>10.1452664877128</v>
      </c>
      <c r="BJ111" s="26" t="n">
        <f aca="false">BH111+'1 Der Fonds'!$B$26-'2 Der Rueckgabebestand'!$C$11*BI111</f>
        <v>-1.29871606911253</v>
      </c>
      <c r="BK111" s="26" t="n">
        <f aca="false">BF111+'1 Der Fonds'!$B$26/BI111-'2 Der Rueckgabebestand'!$C$11</f>
        <v>78.2829396243819</v>
      </c>
      <c r="BL111" s="26" t="n">
        <f aca="false">BJ111/($B$111+BJ111-'1 Der Fonds'!$B$6)</f>
        <v>-0.0016352480100316</v>
      </c>
      <c r="BM111" s="26" t="n">
        <f aca="false">BJ111+$B$111*'1 Der Fonds'!$B$19/12+BJ111*'1 Der Fonds'!$B$20/12-'1 Der Fonds'!$B$6*'1 Der Fonds'!$B$21/12-($B$111+BJ111-'1 Der Fonds'!$B$6)*'1 Der Fonds'!$B$22/12-$B$111*'1 Der Fonds'!$B$23/12</f>
        <v>0.390476827987909</v>
      </c>
      <c r="BN111" s="26" t="n">
        <f aca="false">($B$111+BM111-'1 Der Fonds'!$B$6)/BK111</f>
        <v>10.1668445340305</v>
      </c>
      <c r="BO111" s="26" t="n">
        <f aca="false">BM111+'1 Der Fonds'!$B$26-'2 Der Rueckgabebestand'!$C$12*BN111</f>
        <v>-1.69294543902735</v>
      </c>
      <c r="BP111" s="26" t="n">
        <f aca="false">BK111+'1 Der Fonds'!$B$26/BN111-'2 Der Rueckgabebestand'!$C$12</f>
        <v>78.0780164291819</v>
      </c>
      <c r="BQ111" s="26" t="n">
        <f aca="false">BO111/($B$111+BO111-'1 Der Fonds'!$B$6)</f>
        <v>-0.00213269135024714</v>
      </c>
      <c r="BR111" s="26" t="n">
        <f aca="false">BO111+$B$111*'1 Der Fonds'!$B$19/12+BO111*'1 Der Fonds'!$B$20/12-'1 Der Fonds'!$B$6*'1 Der Fonds'!$B$21/12-($B$111+BO111-'1 Der Fonds'!$B$6)*'1 Der Fonds'!$B$22/12-$B$111*'1 Der Fonds'!$B$23/12</f>
        <v>-0.00413034507308174</v>
      </c>
      <c r="BS111" s="26" t="n">
        <f aca="false">($B$111+BR111-'1 Der Fonds'!$B$6)/BP111</f>
        <v>10.188474375197</v>
      </c>
      <c r="BT111" s="26" t="n">
        <f aca="false">BR111+'1 Der Fonds'!$B$26-'2 Der Rueckgabebestand'!$C$13*BS111</f>
        <v>-1.58894381391171</v>
      </c>
      <c r="BU111" s="26" t="n">
        <f aca="false">BP111+'1 Der Fonds'!$B$26/BS111-'2 Der Rueckgabebestand'!$C$13</f>
        <v>77.9224667943223</v>
      </c>
      <c r="BV111" s="26" t="n">
        <f aca="false">BT111/($B$111+BT111-'1 Der Fonds'!$B$6)</f>
        <v>-0.00200141288061275</v>
      </c>
      <c r="BW111" s="26" t="n">
        <f aca="false">BT111+$B$111*'1 Der Fonds'!$B$19/12+BT111*'1 Der Fonds'!$B$20/12-'1 Der Fonds'!$B$6*'1 Der Fonds'!$B$21/12-($B$111+BT111-'1 Der Fonds'!$B$6)*'1 Der Fonds'!$B$22/12-$B$111*'1 Der Fonds'!$B$23/12</f>
        <v>0.0999709482666221</v>
      </c>
      <c r="BX111" s="26" t="n">
        <f aca="false">($B$111+BW111-'1 Der Fonds'!$B$6)/BU111</f>
        <v>10.2101486731454</v>
      </c>
      <c r="BY111" s="26" t="n">
        <f aca="false">BW111+'1 Der Fonds'!$B$26-'2 Der Rueckgabebestand'!$C$14*BX111</f>
        <v>-0.984088520991542</v>
      </c>
      <c r="BZ111" s="26" t="n">
        <f aca="false">BU111+'1 Der Fonds'!$B$26/BX111-'2 Der Rueckgabebestand'!$C$14</f>
        <v>77.8162920946228</v>
      </c>
      <c r="CA111" s="26" t="n">
        <f aca="false">BY111/($B$111+BY111-'1 Der Fonds'!$B$6)</f>
        <v>-0.00123860140089535</v>
      </c>
      <c r="CB111" s="26" t="n">
        <f aca="false">BY111+$B$111*'1 Der Fonds'!$B$19/12+BY111*'1 Der Fonds'!$B$20/12-'1 Der Fonds'!$B$6*'1 Der Fonds'!$B$21/12-($B$111+BY111-'1 Der Fonds'!$B$6)*'1 Der Fonds'!$B$22/12-$B$111*'1 Der Fonds'!$B$23/12</f>
        <v>0.705405894175841</v>
      </c>
      <c r="CC111" s="26" t="n">
        <f aca="false">($B$111+CB111-'1 Der Fonds'!$B$6)/BZ111</f>
        <v>10.2318599930977</v>
      </c>
      <c r="CD111" s="26" t="n">
        <f aca="false">CB111+'1 Der Fonds'!$B$26-'2 Der Rueckgabebestand'!$C$15*CC111</f>
        <v>-0.387338103063239</v>
      </c>
      <c r="CE111" s="26" t="n">
        <f aca="false">BZ111+'1 Der Fonds'!$B$26/CC111-'2 Der Rueckgabebestand'!$C$15</f>
        <v>77.7094939173631</v>
      </c>
      <c r="CF111" s="26" t="n">
        <f aca="false">CD111/($B$111+CD111-'1 Der Fonds'!$B$6)</f>
        <v>-0.000487148704359894</v>
      </c>
      <c r="CG111" s="26" t="n">
        <f aca="false">CD111+$B$111*'1 Der Fonds'!$B$19/12+CD111*'1 Der Fonds'!$B$20/12-'1 Der Fonds'!$B$6*'1 Der Fonds'!$B$21/12-($B$111+CD111-'1 Der Fonds'!$B$6)*'1 Der Fonds'!$B$22/12-$B$111*'1 Der Fonds'!$B$23/12</f>
        <v>1.30272819792133</v>
      </c>
      <c r="CH111" s="26" t="n">
        <f aca="false">($B$111+CG111-'1 Der Fonds'!$B$6)/CE111</f>
        <v>10.2536085107599</v>
      </c>
      <c r="CI111" s="26" t="n">
        <f aca="false">CG111+'1 Der Fonds'!$B$26-'2 Der Rueckgabebestand'!$C$16*CH111</f>
        <v>-0.82407605745864</v>
      </c>
      <c r="CJ111" s="26" t="n">
        <f aca="false">CE111+'1 Der Fonds'!$B$26/CH111-'2 Der Rueckgabebestand'!$C$16</f>
        <v>77.5020738414798</v>
      </c>
      <c r="CK111" s="26" t="n">
        <f aca="false">CI111/($B$111+CI111-'1 Der Fonds'!$B$6)</f>
        <v>-0.00103699638133019</v>
      </c>
      <c r="CL111" s="26" t="n">
        <f aca="false">$A$111+$B$111*'1 Der Fonds'!$B$19/12+$A$111*'1 Der Fonds'!$B$20/12-'1 Der Fonds'!$B$6*'1 Der Fonds'!$B$21/12-($B$111+$A$111-'1 Der Fonds'!$B$6)*'1 Der Fonds'!$B$22/12-$B$111*'1 Der Fonds'!$B$23/12</f>
        <v>76.2618333333333</v>
      </c>
      <c r="CM111" s="26" t="n">
        <f aca="false">($B$111+CL111-'1 Der Fonds'!$B$6)/'1 Der Fonds'!$B$8</f>
        <v>10.0202509578544</v>
      </c>
      <c r="CN111" s="26" t="n">
        <f aca="false">CL111+0-'2 Der Rueckgabebestand'!$C$5*CM111</f>
        <v>72.2537329501916</v>
      </c>
      <c r="CO111" s="26" t="n">
        <f aca="false">'1 Der Fonds'!$B$8+0/CM111-'2 Der Rueckgabebestand'!$C$5</f>
        <v>86.6</v>
      </c>
      <c r="CP111" s="26" t="n">
        <f aca="false">CN111/($B$111+CN111-'1 Der Fonds'!$B$6)</f>
        <v>0.0832652516567611</v>
      </c>
      <c r="CQ111" s="26" t="n">
        <f aca="false">CN111+$B$111*'1 Der Fonds'!$B$19/12+CN111*'1 Der Fonds'!$B$20/12-'1 Der Fonds'!$B$6*'1 Der Fonds'!$B$21/12-($B$111+CN111-'1 Der Fonds'!$B$6)*'1 Der Fonds'!$B$22/12-$B$111*'1 Der Fonds'!$B$23/12</f>
        <v>74.0134136109355</v>
      </c>
      <c r="CR111" s="26" t="n">
        <f aca="false">($B$111+CQ111-'1 Der Fonds'!$B$6)/CO111</f>
        <v>10.0405705959692</v>
      </c>
      <c r="CS111" s="26" t="n">
        <f aca="false">CQ111+0-'2 Der Rueckgabebestand'!$C$6*CR111</f>
        <v>68.9931283129509</v>
      </c>
      <c r="CT111" s="26" t="n">
        <f aca="false">CO111+0/CR111-'2 Der Rueckgabebestand'!$C$6</f>
        <v>86.1</v>
      </c>
      <c r="CU111" s="26" t="n">
        <f aca="false">CS111/($B$111+CS111-'1 Der Fonds'!$B$6)</f>
        <v>0.0798076075487034</v>
      </c>
      <c r="CV111" s="26" t="n">
        <f aca="false">CS111+$B$111*'1 Der Fonds'!$B$19/12+CS111*'1 Der Fonds'!$B$20/12-'1 Der Fonds'!$B$6*'1 Der Fonds'!$B$21/12-($B$111+CS111-'1 Der Fonds'!$B$6)*'1 Der Fonds'!$B$22/12-$B$111*'1 Der Fonds'!$B$23/12</f>
        <v>70.7496842275841</v>
      </c>
      <c r="CW111" s="26" t="n">
        <f aca="false">($B$111+CV111-'1 Der Fonds'!$B$6)/CT111</f>
        <v>10.0609719422484</v>
      </c>
      <c r="CX111" s="26" t="n">
        <f aca="false">CV111+0-'2 Der Rueckgabebestand'!$C$7*CW111</f>
        <v>48.6155459546377</v>
      </c>
      <c r="CY111" s="26" t="n">
        <f aca="false">CT111+0/CW111-'2 Der Rueckgabebestand'!$C$7</f>
        <v>83.9</v>
      </c>
      <c r="CZ111" s="26" t="n">
        <f aca="false">CX111/($B$111+CX111-'1 Der Fonds'!$B$6)</f>
        <v>0.0575934730590192</v>
      </c>
      <c r="DA111" s="26" t="n">
        <f aca="false">CX111+$B$111*'1 Der Fonds'!$B$19/12+CX111*'1 Der Fonds'!$B$20/12-'1 Der Fonds'!$B$6*'1 Der Fonds'!$B$21/12-($B$111+CX111-'1 Der Fonds'!$B$6)*'1 Der Fonds'!$B$22/12-$B$111*'1 Der Fonds'!$B$23/12</f>
        <v>50.3525733528443</v>
      </c>
      <c r="DB111" s="26" t="n">
        <f aca="false">($B$111+DA111-'1 Der Fonds'!$B$6)/CY111</f>
        <v>10.0816754869231</v>
      </c>
      <c r="DC111" s="26" t="n">
        <f aca="false">DA111+0-'2 Der Rueckgabebestand'!$C$8*DB111</f>
        <v>19.0993793433828</v>
      </c>
      <c r="DD111" s="26" t="n">
        <f aca="false">CY111+0/DB111-'2 Der Rueckgabebestand'!$C$8</f>
        <v>80.8</v>
      </c>
      <c r="DE111" s="26" t="n">
        <f aca="false">DC111/($B$111+DC111-'1 Der Fonds'!$B$6)</f>
        <v>0.0234463465449459</v>
      </c>
      <c r="DF111" s="26" t="n">
        <f aca="false">DC111+$B$111*'1 Der Fonds'!$B$19/12+DC111*'1 Der Fonds'!$B$20/12-'1 Der Fonds'!$B$6*'1 Der Fonds'!$B$21/12-($B$111+DC111-'1 Der Fonds'!$B$6)*'1 Der Fonds'!$B$22/12-$B$111*'1 Der Fonds'!$B$23/12</f>
        <v>20.8081204152535</v>
      </c>
      <c r="DG111" s="26" t="n">
        <f aca="false">($B$111+DF111-'1 Der Fonds'!$B$6)/DD111</f>
        <v>10.102823272466</v>
      </c>
      <c r="DH111" s="26" t="n">
        <f aca="false">DF111+0-'2 Der Rueckgabebestand'!$C$9*DG111</f>
        <v>-5.45922009315809</v>
      </c>
      <c r="DI111" s="26" t="n">
        <f aca="false">DD111+0/DG111-'2 Der Rueckgabebestand'!$C$9</f>
        <v>78.2</v>
      </c>
      <c r="DJ111" s="26" t="n">
        <f aca="false">DH111/($B$111+DH111-'1 Der Fonds'!$B$6)</f>
        <v>-0.00691004848357551</v>
      </c>
      <c r="DK111" s="26" t="n">
        <f aca="false">DH111+$B$111*'1 Der Fonds'!$B$19/12+DH111*'1 Der Fonds'!$B$20/12-'1 Der Fonds'!$B$6*'1 Der Fonds'!$B$21/12-($B$111+DH111-'1 Der Fonds'!$B$6)*'1 Der Fonds'!$B$22/12-$B$111*'1 Der Fonds'!$B$23/12</f>
        <v>-3.77401434574736</v>
      </c>
      <c r="DL111" s="26" t="n">
        <f aca="false">($B$111+DK111-'1 Der Fonds'!$B$6)/DI111</f>
        <v>10.1243732180851</v>
      </c>
      <c r="DM111" s="26" t="n">
        <f aca="false">DK111+0-'2 Der Rueckgabebestand'!$C$10*DL111</f>
        <v>-17.9481368510665</v>
      </c>
      <c r="DN111" s="26" t="n">
        <f aca="false">DI111+0/DL111-'2 Der Rueckgabebestand'!$C$10</f>
        <v>76.8</v>
      </c>
      <c r="DO111" s="26" t="n">
        <f aca="false">DM111/($B$111+DM111-'1 Der Fonds'!$B$6)</f>
        <v>-0.023082880643331</v>
      </c>
      <c r="DP111" s="26" t="n">
        <f aca="false">DM111+$B$111*'1 Der Fonds'!$B$19/12+DM111*'1 Der Fonds'!$B$20/12-'1 Der Fonds'!$B$6*'1 Der Fonds'!$B$21/12-($B$111+DM111-'1 Der Fonds'!$B$6)*'1 Der Fonds'!$B$22/12-$B$111*'1 Der Fonds'!$B$23/12</f>
        <v>-16.2748996488821</v>
      </c>
      <c r="DQ111" s="26" t="n">
        <f aca="false">($B$111+DP111-'1 Der Fonds'!$B$6)/DN111</f>
        <v>10.1461601608218</v>
      </c>
      <c r="DR111" s="26" t="n">
        <f aca="false">DP111+0-'2 Der Rueckgabebestand'!$C$11*DQ111</f>
        <v>-22.3625957453752</v>
      </c>
      <c r="DS111" s="26" t="n">
        <f aca="false">DN111+0/DQ111-'2 Der Rueckgabebestand'!$C$11</f>
        <v>76.2</v>
      </c>
      <c r="DT111" s="26" t="n">
        <f aca="false">DR111/($B$111+DR111-'1 Der Fonds'!$B$6)</f>
        <v>-0.0289244778771695</v>
      </c>
      <c r="DU111" s="26" t="n">
        <f aca="false">DR111+$B$111*'1 Der Fonds'!$B$19/12+DR111*'1 Der Fonds'!$B$20/12-'1 Der Fonds'!$B$6*'1 Der Fonds'!$B$21/12-($B$111+DR111-'1 Der Fonds'!$B$6)*'1 Der Fonds'!$B$22/12-$B$111*'1 Der Fonds'!$B$23/12</f>
        <v>-20.6935890662978</v>
      </c>
      <c r="DV111" s="26" t="n">
        <f aca="false">($B$111+DU111-'1 Der Fonds'!$B$6)/DS111</f>
        <v>10.1680631356129</v>
      </c>
      <c r="DW111" s="26" t="n">
        <f aca="false">DU111+0-'2 Der Rueckgabebestand'!$C$12*DV111</f>
        <v>-25.7776206341043</v>
      </c>
      <c r="DX111" s="26" t="n">
        <f aca="false">DS111+0/DV111-'2 Der Rueckgabebestand'!$C$12</f>
        <v>75.7</v>
      </c>
      <c r="DY111" s="26" t="n">
        <f aca="false">DW111/($B$111+DW111-'1 Der Fonds'!$B$6)</f>
        <v>-0.0334895039109297</v>
      </c>
      <c r="DZ111" s="26" t="n">
        <f aca="false">DW111+$B$111*'1 Der Fonds'!$B$19/12+DW111*'1 Der Fonds'!$B$20/12-'1 Der Fonds'!$B$6*'1 Der Fonds'!$B$21/12-($B$111+DW111-'1 Der Fonds'!$B$6)*'1 Der Fonds'!$B$22/12-$B$111*'1 Der Fonds'!$B$23/12</f>
        <v>-24.111886687212</v>
      </c>
      <c r="EA111" s="26" t="n">
        <f aca="false">($B$111+DZ111-'1 Der Fonds'!$B$6)/DX111</f>
        <v>10.1900675470646</v>
      </c>
      <c r="EB111" s="26" t="n">
        <f aca="false">DZ111+0-'2 Der Rueckgabebestand'!$C$13*EA111</f>
        <v>-28.697417083391</v>
      </c>
      <c r="EC111" s="26" t="n">
        <f aca="false">DX111+0/EA111-'2 Der Rueckgabebestand'!$C$13</f>
        <v>75.25</v>
      </c>
      <c r="ED111" s="26" t="n">
        <f aca="false">EB111/($B$111+EB111-'1 Der Fonds'!$B$6)</f>
        <v>-0.0374247788449506</v>
      </c>
      <c r="EE111" s="26" t="n">
        <f aca="false">EB111+$B$111*'1 Der Fonds'!$B$19/12+EB111*'1 Der Fonds'!$B$20/12-'1 Der Fonds'!$B$6*'1 Der Fonds'!$B$21/12-($B$111+EB111-'1 Der Fonds'!$B$6)*'1 Der Fonds'!$B$22/12-$B$111*'1 Der Fonds'!$B$23/12</f>
        <v>-27.0344812747626</v>
      </c>
      <c r="EF111" s="26" t="n">
        <f aca="false">($B$111+EE111-'1 Der Fonds'!$B$6)/EC111</f>
        <v>10.2121663617972</v>
      </c>
      <c r="EG111" s="26" t="n">
        <f aca="false">EE111+0-'2 Der Rueckgabebestand'!$C$14*EF111</f>
        <v>-31.1193478194815</v>
      </c>
      <c r="EH111" s="26" t="n">
        <f aca="false">EC111+0/EF111-'2 Der Rueckgabebestand'!$C$14</f>
        <v>74.85</v>
      </c>
      <c r="EI111" s="26" t="n">
        <f aca="false">EG111/($B$111+EG111-'1 Der Fonds'!$B$6)</f>
        <v>-0.0407118465527725</v>
      </c>
      <c r="EJ111" s="26" t="n">
        <f aca="false">EG111+$B$111*'1 Der Fonds'!$B$19/12+EG111*'1 Der Fonds'!$B$20/12-'1 Der Fonds'!$B$6*'1 Der Fonds'!$B$21/12-($B$111+EG111-'1 Der Fonds'!$B$6)*'1 Der Fonds'!$B$22/12-$B$111*'1 Der Fonds'!$B$23/12</f>
        <v>-29.4587330278085</v>
      </c>
      <c r="EK111" s="26" t="n">
        <f aca="false">($B$111+EJ111-'1 Der Fonds'!$B$6)/EH111</f>
        <v>10.2343522641575</v>
      </c>
      <c r="EL111" s="26" t="n">
        <f aca="false">EJ111+0-'2 Der Rueckgabebestand'!$C$15*EK111</f>
        <v>-33.5524739334715</v>
      </c>
      <c r="EM111" s="26" t="n">
        <f aca="false">EH111+0/EK111-'2 Der Rueckgabebestand'!$C$15</f>
        <v>74.45</v>
      </c>
      <c r="EN111" s="26" t="n">
        <f aca="false">EL111/($B$111+EL111-'1 Der Fonds'!$B$6)</f>
        <v>-0.044035150434417</v>
      </c>
      <c r="EO111" s="26" t="n">
        <f aca="false">EL111+$B$111*'1 Der Fonds'!$B$19/12+EL111*'1 Der Fonds'!$B$20/12-'1 Der Fonds'!$B$6*'1 Der Fonds'!$B$21/12-($B$111+EL111-'1 Der Fonds'!$B$6)*'1 Der Fonds'!$B$22/12-$B$111*'1 Der Fonds'!$B$23/12</f>
        <v>-31.8941908876577</v>
      </c>
      <c r="EP111" s="26" t="n">
        <f aca="false">($B$111+EO111-'1 Der Fonds'!$B$6)/EM111</f>
        <v>10.256626045834</v>
      </c>
      <c r="EQ111" s="26" t="n">
        <f aca="false">EO111+0-'2 Der Rueckgabebestand'!$C$16*EP111</f>
        <v>-37.0225039105747</v>
      </c>
      <c r="ER111" s="26" t="n">
        <f aca="false">EM111+0/EP111-'2 Der Rueckgabebestand'!$C$16</f>
        <v>73.95</v>
      </c>
      <c r="ES111" s="26" t="n">
        <f aca="false">EQ111/($B$111+EQ111-'1 Der Fonds'!$B$6)</f>
        <v>-0.0488116049605376</v>
      </c>
      <c r="ET111" s="14" t="n">
        <f aca="false">IF(C111=1,$A$111,1000000)</f>
        <v>74.5</v>
      </c>
      <c r="EU111" s="14" t="n">
        <f aca="false">IF(D111=1,$A$111,1000000)</f>
        <v>74.5</v>
      </c>
      <c r="EV111" s="14" t="n">
        <f aca="false">IF(E111=1,$A$111,1000000)</f>
        <v>74.5</v>
      </c>
      <c r="EW111" s="26" t="n">
        <f aca="false">IF(F111=1,$A$111,1000000)</f>
        <v>1000000</v>
      </c>
      <c r="EX111" s="26" t="n">
        <f aca="false">IF(G111=1,$A$111,1000000)</f>
        <v>1000000</v>
      </c>
      <c r="EY111" s="26" t="n">
        <f aca="false">IF(H111=1,$A$111,1000000)</f>
        <v>1000000</v>
      </c>
      <c r="EZ111" s="26" t="n">
        <f aca="false">IF(I111=1,$A$111,1000000)</f>
        <v>1000000</v>
      </c>
      <c r="FA111" s="26" t="n">
        <f aca="false">IF(J111=1,$A$111,1000000)</f>
        <v>1000000</v>
      </c>
      <c r="FB111" s="26" t="n">
        <f aca="false">IF(K111=1,$A$111,1000000)</f>
        <v>1000000</v>
      </c>
      <c r="FC111" s="26" t="n">
        <f aca="false">IF(L111=1,$A$111,1000000)</f>
        <v>1000000</v>
      </c>
      <c r="FD111" s="26" t="n">
        <f aca="false">IF(M111=1,$A$111,1000000)</f>
        <v>1000000</v>
      </c>
      <c r="FE111" s="26" t="n">
        <f aca="false">IF(N111=1,$A$111,1000000)</f>
        <v>1000000</v>
      </c>
      <c r="FF111" s="14" t="n">
        <f aca="false">IF(O111=1,$A$111,1000000)</f>
        <v>74.5</v>
      </c>
      <c r="FG111" s="14" t="n">
        <f aca="false">IF(P111=1,$A$111,1000000)</f>
        <v>74.5</v>
      </c>
      <c r="FH111" s="14" t="n">
        <f aca="false">IF(Q111=1,$A$111,1000000)</f>
        <v>74.5</v>
      </c>
      <c r="FI111" s="26" t="n">
        <f aca="false">IF(R111=1,$A$111,1000000)</f>
        <v>1000000</v>
      </c>
      <c r="FJ111" s="26" t="n">
        <f aca="false">IF(S111=1,$A$111,1000000)</f>
        <v>1000000</v>
      </c>
      <c r="FK111" s="26" t="n">
        <f aca="false">IF(T111=1,$A$111,1000000)</f>
        <v>1000000</v>
      </c>
      <c r="FL111" s="26" t="n">
        <f aca="false">IF(U111=1,$A$111,1000000)</f>
        <v>1000000</v>
      </c>
      <c r="FM111" s="26" t="n">
        <f aca="false">IF(V111=1,$A$111,1000000)</f>
        <v>1000000</v>
      </c>
      <c r="FN111" s="26" t="n">
        <f aca="false">IF(W111=1,$A$111,1000000)</f>
        <v>1000000</v>
      </c>
      <c r="FO111" s="26" t="n">
        <f aca="false">IF(X111=1,$A$111,1000000)</f>
        <v>1000000</v>
      </c>
      <c r="FP111" s="26" t="n">
        <f aca="false">IF(Y111=1,$A$111,1000000)</f>
        <v>1000000</v>
      </c>
      <c r="FQ111" s="26" t="n">
        <f aca="false">IF(Z111=1,$A$111,1000000)</f>
        <v>1000000</v>
      </c>
    </row>
    <row r="112" customFormat="false" ht="15" hidden="false" customHeight="false" outlineLevel="0" collapsed="false">
      <c r="A112" s="14" t="n">
        <f aca="false">A111+$B$38</f>
        <v>75</v>
      </c>
      <c r="B112" s="14" t="n">
        <f aca="false">'1 Der Fonds'!$B$36-A112</f>
        <v>1045</v>
      </c>
      <c r="C112" s="26" t="n">
        <f aca="false">IF(AH112&gt;='1 Der Fonds'!$B$12,1,0)</f>
        <v>1</v>
      </c>
      <c r="D112" s="26" t="n">
        <f aca="false">IF(AND(C112=1,AM112&gt;='1 Der Fonds'!$B$12),1,0)</f>
        <v>1</v>
      </c>
      <c r="E112" s="26" t="n">
        <f aca="false">IF(AND(D112=1,AR112&gt;='1 Der Fonds'!$B$12),1,0)</f>
        <v>1</v>
      </c>
      <c r="F112" s="26" t="n">
        <f aca="false">IF(AND(E112=1,AW112&gt;='1 Der Fonds'!$B$12),1,0)</f>
        <v>0</v>
      </c>
      <c r="G112" s="26" t="n">
        <f aca="false">IF(AND(F112=1,BB112&gt;='1 Der Fonds'!$B$12),1,0)</f>
        <v>0</v>
      </c>
      <c r="H112" s="26" t="n">
        <f aca="false">IF(AND(G112=1,BG112&gt;='1 Der Fonds'!$B$12),1,0)</f>
        <v>0</v>
      </c>
      <c r="I112" s="26" t="n">
        <f aca="false">IF(AND(H112=1,BL112&gt;='1 Der Fonds'!$B$12),1,0)</f>
        <v>0</v>
      </c>
      <c r="J112" s="26" t="n">
        <f aca="false">IF(AND(I112=1,BQ112&gt;='1 Der Fonds'!$B$12),1,0)</f>
        <v>0</v>
      </c>
      <c r="K112" s="26" t="n">
        <f aca="false">IF(AND(J112=1,BV112&gt;='1 Der Fonds'!$B$12),1,0)</f>
        <v>0</v>
      </c>
      <c r="L112" s="26" t="n">
        <f aca="false">IF(AND(K112=1,CA112&gt;='1 Der Fonds'!$B$12),1,0)</f>
        <v>0</v>
      </c>
      <c r="M112" s="26" t="n">
        <f aca="false">IF(AND(L112=1,CF112&gt;='1 Der Fonds'!$B$12),1,0)</f>
        <v>0</v>
      </c>
      <c r="N112" s="26" t="n">
        <f aca="false">IF(AND(M112=1,CK112&gt;='1 Der Fonds'!$B$12),1,0)</f>
        <v>0</v>
      </c>
      <c r="O112" s="26" t="n">
        <f aca="false">IF(CP112&gt;='1 Der Fonds'!$B$12,1,0)</f>
        <v>1</v>
      </c>
      <c r="P112" s="26" t="n">
        <f aca="false">IF(AND(O112=1,CU112&gt;='1 Der Fonds'!$B$12),1,0)</f>
        <v>1</v>
      </c>
      <c r="Q112" s="26" t="n">
        <f aca="false">IF(AND(P112=1,CZ112&gt;='1 Der Fonds'!$B$12),1,0)</f>
        <v>1</v>
      </c>
      <c r="R112" s="26" t="n">
        <f aca="false">IF(AND(Q112=1,DE112&gt;='1 Der Fonds'!$B$12),1,0)</f>
        <v>0</v>
      </c>
      <c r="S112" s="26" t="n">
        <f aca="false">IF(AND(R112=1,DJ112&gt;='1 Der Fonds'!$B$12),1,0)</f>
        <v>0</v>
      </c>
      <c r="T112" s="26" t="n">
        <f aca="false">IF(AND(S112=1,DO112&gt;='1 Der Fonds'!$B$12),1,0)</f>
        <v>0</v>
      </c>
      <c r="U112" s="26" t="n">
        <f aca="false">IF(AND(T112=1,DT112&gt;='1 Der Fonds'!$B$12),1,0)</f>
        <v>0</v>
      </c>
      <c r="V112" s="26" t="n">
        <f aca="false">IF(AND(U112=1,DY112&gt;='1 Der Fonds'!$B$12),1,0)</f>
        <v>0</v>
      </c>
      <c r="W112" s="26" t="n">
        <f aca="false">IF(AND(V112=1,ED112&gt;='1 Der Fonds'!$B$12),1,0)</f>
        <v>0</v>
      </c>
      <c r="X112" s="26" t="n">
        <f aca="false">IF(AND(W112=1,EI112&gt;='1 Der Fonds'!$B$12),1,0)</f>
        <v>0</v>
      </c>
      <c r="Y112" s="26" t="n">
        <f aca="false">IF(AND(X112=1,EN112&gt;='1 Der Fonds'!$B$12),1,0)</f>
        <v>0</v>
      </c>
      <c r="Z112" s="26" t="n">
        <f aca="false">IF(AND(Y112=1,ES112&gt;='1 Der Fonds'!$B$12),1,0)</f>
        <v>0</v>
      </c>
      <c r="AD112" s="26" t="n">
        <f aca="false">$A$112+$B$112*'1 Der Fonds'!$B$19/12+$A$112*'1 Der Fonds'!$B$20/12-'1 Der Fonds'!$B$6*'1 Der Fonds'!$B$21/12-($B$112+$A$112-'1 Der Fonds'!$B$6)*'1 Der Fonds'!$B$22/12-$B$112*'1 Der Fonds'!$B$23/12</f>
        <v>76.76125</v>
      </c>
      <c r="AE112" s="26" t="n">
        <f aca="false">($B$112+AD112-'1 Der Fonds'!$B$6)/'1 Der Fonds'!$B$8</f>
        <v>10.0202442528736</v>
      </c>
      <c r="AF112" s="26" t="n">
        <f aca="false">AD112+'1 Der Fonds'!$B$26-'2 Der Rueckgabebestand'!$C$5*AE112</f>
        <v>75.7531522988506</v>
      </c>
      <c r="AG112" s="26" t="n">
        <f aca="false">'1 Der Fonds'!$B$8+'1 Der Fonds'!$B$26/AE112-'2 Der Rueckgabebestand'!$C$5</f>
        <v>86.8993938994191</v>
      </c>
      <c r="AH112" s="26" t="n">
        <f aca="false">AF112/($B$112+AF112-'1 Der Fonds'!$B$6)</f>
        <v>0.0869972759775338</v>
      </c>
      <c r="AI112" s="26" t="n">
        <f aca="false">AF112+$B$112*'1 Der Fonds'!$B$19/12+AF112*'1 Der Fonds'!$B$20/12-'1 Der Fonds'!$B$6*'1 Der Fonds'!$B$21/12-($B$112+AF112-'1 Der Fonds'!$B$6)*'1 Der Fonds'!$B$22/12-$B$112*'1 Der Fonds'!$B$23/12</f>
        <v>77.5151240698037</v>
      </c>
      <c r="AJ112" s="26" t="n">
        <f aca="false">($B$112+AI112-'1 Der Fonds'!$B$6)/AG112</f>
        <v>10.0405202489639</v>
      </c>
      <c r="AK112" s="26" t="n">
        <f aca="false">AI112+'1 Der Fonds'!$B$26-'2 Der Rueckgabebestand'!$C$6*AJ112</f>
        <v>75.4948639453217</v>
      </c>
      <c r="AL112" s="26" t="n">
        <f aca="false">AG112+'1 Der Fonds'!$B$26/AJ112-'2 Der Rueckgabebestand'!$C$6</f>
        <v>86.6981831977436</v>
      </c>
      <c r="AM112" s="26" t="n">
        <f aca="false">AK112/($B$112+AK112-'1 Der Fonds'!$B$6)</f>
        <v>0.0867263749301843</v>
      </c>
      <c r="AN112" s="26" t="n">
        <f aca="false">AK112+$B$112*'1 Der Fonds'!$B$19/12+AK112*'1 Der Fonds'!$B$20/12-'1 Der Fonds'!$B$6*'1 Der Fonds'!$B$21/12-($B$112+AK112-'1 Der Fonds'!$B$6)*'1 Der Fonds'!$B$22/12-$B$112*'1 Der Fonds'!$B$23/12</f>
        <v>77.256588189936</v>
      </c>
      <c r="AO112" s="26" t="n">
        <f aca="false">($B$112+AN112-'1 Der Fonds'!$B$6)/AL112</f>
        <v>10.0608404469154</v>
      </c>
      <c r="AP112" s="26" t="n">
        <f aca="false">AN112+'1 Der Fonds'!$B$26-'2 Der Rueckgabebestand'!$C$7*AO112</f>
        <v>58.1227392067222</v>
      </c>
      <c r="AQ112" s="26" t="n">
        <f aca="false">AL112+'1 Der Fonds'!$B$26/AO112-'2 Der Rueckgabebestand'!$C$7</f>
        <v>84.7963690218632</v>
      </c>
      <c r="AR112" s="26" t="n">
        <f aca="false">AP112/($B$112+AP112-'1 Der Fonds'!$B$6)</f>
        <v>0.0681293986616366</v>
      </c>
      <c r="AS112" s="26" t="n">
        <f aca="false">AP112+$B$112*'1 Der Fonds'!$B$19/12+AP112*'1 Der Fonds'!$B$20/12-'1 Der Fonds'!$B$6*'1 Der Fonds'!$B$21/12-($B$112+AP112-'1 Der Fonds'!$B$6)*'1 Der Fonds'!$B$22/12-$B$112*'1 Der Fonds'!$B$23/12</f>
        <v>59.8678151651286</v>
      </c>
      <c r="AT112" s="26" t="n">
        <f aca="false">($B$112+AS112-'1 Der Fonds'!$B$6)/AQ112</f>
        <v>10.0814200540204</v>
      </c>
      <c r="AU112" s="26" t="n">
        <f aca="false">AS112+'1 Der Fonds'!$B$26-'2 Der Rueckgabebestand'!$C$8*AT112</f>
        <v>31.6154129976653</v>
      </c>
      <c r="AV112" s="26" t="n">
        <f aca="false">AQ112+'1 Der Fonds'!$B$26/AT112-'2 Der Rueckgabebestand'!$C$8</f>
        <v>81.9939461473004</v>
      </c>
      <c r="AW112" s="26" t="n">
        <f aca="false">AU112/($B$112+AU112-'1 Der Fonds'!$B$6)</f>
        <v>0.0382468225253799</v>
      </c>
      <c r="AX112" s="26" t="n">
        <f aca="false">AU112+$B$112*'1 Der Fonds'!$B$19/12+AU112*'1 Der Fonds'!$B$20/12-'1 Der Fonds'!$B$6*'1 Der Fonds'!$B$21/12-($B$112+AU112-'1 Der Fonds'!$B$6)*'1 Der Fonds'!$B$22/12-$B$112*'1 Der Fonds'!$B$23/12</f>
        <v>33.3350861017881</v>
      </c>
      <c r="AY112" s="26" t="n">
        <f aca="false">($B$112+AX112-'1 Der Fonds'!$B$6)/AV112</f>
        <v>10.1023932256377</v>
      </c>
      <c r="AZ112" s="26" t="n">
        <f aca="false">AX112+'1 Der Fonds'!$B$26-'2 Der Rueckgabebestand'!$C$9*AY112</f>
        <v>10.0688637151301</v>
      </c>
      <c r="BA112" s="26" t="n">
        <f aca="false">AV112+'1 Der Fonds'!$B$26/AY112-'2 Der Rueckgabebestand'!$C$9</f>
        <v>79.6909054848549</v>
      </c>
      <c r="BB112" s="26" t="n">
        <f aca="false">AZ112/($B$112+AZ112-'1 Der Fonds'!$B$6)</f>
        <v>0.0125068353391107</v>
      </c>
      <c r="BC112" s="26" t="n">
        <f aca="false">AZ112+$B$112*'1 Der Fonds'!$B$19/12+AZ112*'1 Der Fonds'!$B$20/12-'1 Der Fonds'!$B$6*'1 Der Fonds'!$B$21/12-($B$112+AZ112-'1 Der Fonds'!$B$6)*'1 Der Fonds'!$B$22/12-$B$112*'1 Der Fonds'!$B$23/12</f>
        <v>11.7678880428571</v>
      </c>
      <c r="BD112" s="26" t="n">
        <f aca="false">($B$112+BC112-'1 Der Fonds'!$B$6)/BA112</f>
        <v>10.1237134041121</v>
      </c>
      <c r="BE112" s="26" t="n">
        <f aca="false">BC112+'1 Der Fonds'!$B$26-'2 Der Rueckgabebestand'!$C$10*BD112</f>
        <v>0.59468927710013</v>
      </c>
      <c r="BF112" s="26" t="n">
        <f aca="false">BA112+'1 Der Fonds'!$B$26/BD112-'2 Der Rueckgabebestand'!$C$10</f>
        <v>78.5872394366617</v>
      </c>
      <c r="BG112" s="26" t="n">
        <f aca="false">BE112/($B$112+BE112-'1 Der Fonds'!$B$6)</f>
        <v>0.000747477685705119</v>
      </c>
      <c r="BH112" s="26" t="n">
        <f aca="false">BE112+$B$112*'1 Der Fonds'!$B$19/12+BE112*'1 Der Fonds'!$B$20/12-'1 Der Fonds'!$B$6*'1 Der Fonds'!$B$21/12-($B$112+BE112-'1 Der Fonds'!$B$6)*'1 Der Fonds'!$B$22/12-$B$112*'1 Der Fonds'!$B$23/12</f>
        <v>2.28463418765735</v>
      </c>
      <c r="BI112" s="26" t="n">
        <f aca="false">($B$112+BH112-'1 Der Fonds'!$B$6)/BF112</f>
        <v>10.1452174666377</v>
      </c>
      <c r="BJ112" s="26" t="n">
        <f aca="false">BH112+'1 Der Fonds'!$B$26-'2 Der Rueckgabebestand'!$C$11*BI112</f>
        <v>-0.802496292325256</v>
      </c>
      <c r="BK112" s="26" t="n">
        <f aca="false">BF112+'1 Der Fonds'!$B$26/BI112-'2 Der Rueckgabebestand'!$C$11</f>
        <v>78.282945271442</v>
      </c>
      <c r="BL112" s="26" t="n">
        <f aca="false">BJ112/($B$112+BJ112-'1 Der Fonds'!$B$6)</f>
        <v>-0.00101044927562582</v>
      </c>
      <c r="BM112" s="26" t="n">
        <f aca="false">BJ112+$B$112*'1 Der Fonds'!$B$19/12+BJ112*'1 Der Fonds'!$B$20/12-'1 Der Fonds'!$B$6*'1 Der Fonds'!$B$21/12-($B$112+BJ112-'1 Der Fonds'!$B$6)*'1 Der Fonds'!$B$22/12-$B$112*'1 Der Fonds'!$B$23/12</f>
        <v>0.886109648727932</v>
      </c>
      <c r="BN112" s="26" t="n">
        <f aca="false">($B$112+BM112-'1 Der Fonds'!$B$6)/BK112</f>
        <v>10.1667880135199</v>
      </c>
      <c r="BO112" s="26" t="n">
        <f aca="false">BM112+'1 Der Fonds'!$B$26-'2 Der Rueckgabebestand'!$C$12*BN112</f>
        <v>-1.197284358032</v>
      </c>
      <c r="BP112" s="26" t="n">
        <f aca="false">BK112+'1 Der Fonds'!$B$26/BN112-'2 Der Rueckgabebestand'!$C$12</f>
        <v>78.0780237166708</v>
      </c>
      <c r="BQ112" s="26" t="n">
        <f aca="false">BO112/($B$112+BO112-'1 Der Fonds'!$B$6)</f>
        <v>-0.00150828957175301</v>
      </c>
      <c r="BR112" s="26" t="n">
        <f aca="false">BO112+$B$112*'1 Der Fonds'!$B$19/12+BO112*'1 Der Fonds'!$B$20/12-'1 Der Fonds'!$B$6*'1 Der Fonds'!$B$21/12-($B$112+BO112-'1 Der Fonds'!$B$6)*'1 Der Fonds'!$B$22/12-$B$112*'1 Der Fonds'!$B$23/12</f>
        <v>0.490943244458219</v>
      </c>
      <c r="BS112" s="26" t="n">
        <f aca="false">($B$112+BR112-'1 Der Fonds'!$B$6)/BP112</f>
        <v>10.1884103282523</v>
      </c>
      <c r="BT112" s="26" t="n">
        <f aca="false">BR112+'1 Der Fonds'!$B$26-'2 Der Rueckgabebestand'!$C$13*BS112</f>
        <v>-1.09384140325533</v>
      </c>
      <c r="BU112" s="26" t="n">
        <f aca="false">BP112+'1 Der Fonds'!$B$26/BS112-'2 Der Rueckgabebestand'!$C$13</f>
        <v>77.9224759328012</v>
      </c>
      <c r="BV112" s="26" t="n">
        <f aca="false">BT112/($B$112+BT112-'1 Der Fonds'!$B$6)</f>
        <v>-0.00137779684841937</v>
      </c>
      <c r="BW112" s="26" t="n">
        <f aca="false">BT112+$B$112*'1 Der Fonds'!$B$19/12+BT112*'1 Der Fonds'!$B$20/12-'1 Der Fonds'!$B$6*'1 Der Fonds'!$B$21/12-($B$112+BT112-'1 Der Fonds'!$B$6)*'1 Der Fonds'!$B$22/12-$B$112*'1 Der Fonds'!$B$23/12</f>
        <v>0.594485332066553</v>
      </c>
      <c r="BX112" s="26" t="n">
        <f aca="false">($B$112+BW112-'1 Der Fonds'!$B$6)/BU112</f>
        <v>10.2100770773528</v>
      </c>
      <c r="BY112" s="26" t="n">
        <f aca="false">BW112+'1 Der Fonds'!$B$26-'2 Der Rueckgabebestand'!$C$14*BX112</f>
        <v>-0.489545498874557</v>
      </c>
      <c r="BZ112" s="26" t="n">
        <f aca="false">BU112+'1 Der Fonds'!$B$26/BX112-'2 Der Rueckgabebestand'!$C$14</f>
        <v>77.8163032934833</v>
      </c>
      <c r="CA112" s="26" t="n">
        <f aca="false">BY112/($B$112+BY112-'1 Der Fonds'!$B$6)</f>
        <v>-0.000616159920994298</v>
      </c>
      <c r="CB112" s="26" t="n">
        <f aca="false">BY112+$B$112*'1 Der Fonds'!$B$19/12+BY112*'1 Der Fonds'!$B$20/12-'1 Der Fonds'!$B$6*'1 Der Fonds'!$B$21/12-($B$112+BY112-'1 Der Fonds'!$B$6)*'1 Der Fonds'!$B$22/12-$B$112*'1 Der Fonds'!$B$23/12</f>
        <v>1.19936035335569</v>
      </c>
      <c r="CC112" s="26" t="n">
        <f aca="false">($B$112+CB112-'1 Der Fonds'!$B$6)/BZ112</f>
        <v>10.2317808306891</v>
      </c>
      <c r="CD112" s="26" t="n">
        <f aca="false">CB112+'1 Der Fonds'!$B$26-'2 Der Rueckgabebestand'!$C$15*CC112</f>
        <v>0.106648021080029</v>
      </c>
      <c r="CE112" s="26" t="n">
        <f aca="false">BZ112+'1 Der Fonds'!$B$26/CC112-'2 Der Rueckgabebestand'!$C$15</f>
        <v>77.7095073847009</v>
      </c>
      <c r="CF112" s="26" t="n">
        <f aca="false">CD112/($B$112+CD112-'1 Der Fonds'!$B$6)</f>
        <v>0.000134130460794741</v>
      </c>
      <c r="CG112" s="26" t="n">
        <f aca="false">CD112+$B$112*'1 Der Fonds'!$B$19/12+CD112*'1 Der Fonds'!$B$20/12-'1 Der Fonds'!$B$6*'1 Der Fonds'!$B$21/12-($B$112+CD112-'1 Der Fonds'!$B$6)*'1 Der Fonds'!$B$22/12-$B$112*'1 Der Fonds'!$B$23/12</f>
        <v>1.79612522543356</v>
      </c>
      <c r="CH112" s="26" t="n">
        <f aca="false">($B$112+CG112-'1 Der Fonds'!$B$6)/CE112</f>
        <v>10.2535217638286</v>
      </c>
      <c r="CI112" s="26" t="n">
        <f aca="false">CG112+'1 Der Fonds'!$B$26-'2 Der Rueckgabebestand'!$C$16*CH112</f>
        <v>-0.330635656480756</v>
      </c>
      <c r="CJ112" s="26" t="n">
        <f aca="false">CE112+'1 Der Fonds'!$B$26/CH112-'2 Der Rueckgabebestand'!$C$16</f>
        <v>77.5020897841047</v>
      </c>
      <c r="CK112" s="26" t="n">
        <f aca="false">CI112/($B$112+CI112-'1 Der Fonds'!$B$6)</f>
        <v>-0.000416066947231439</v>
      </c>
      <c r="CL112" s="26" t="n">
        <f aca="false">$A$112+$B$112*'1 Der Fonds'!$B$19/12+$A$112*'1 Der Fonds'!$B$20/12-'1 Der Fonds'!$B$6*'1 Der Fonds'!$B$21/12-($B$112+$A$112-'1 Der Fonds'!$B$6)*'1 Der Fonds'!$B$22/12-$B$112*'1 Der Fonds'!$B$23/12</f>
        <v>76.76125</v>
      </c>
      <c r="CM112" s="26" t="n">
        <f aca="false">($B$112+CL112-'1 Der Fonds'!$B$6)/'1 Der Fonds'!$B$8</f>
        <v>10.0202442528736</v>
      </c>
      <c r="CN112" s="26" t="n">
        <f aca="false">CL112+0-'2 Der Rueckgabebestand'!$C$5*CM112</f>
        <v>72.7531522988506</v>
      </c>
      <c r="CO112" s="26" t="n">
        <f aca="false">'1 Der Fonds'!$B$8+0/CM112-'2 Der Rueckgabebestand'!$C$5</f>
        <v>86.6</v>
      </c>
      <c r="CP112" s="26" t="n">
        <f aca="false">CN112/($B$112+CN112-'1 Der Fonds'!$B$6)</f>
        <v>0.0838408389599197</v>
      </c>
      <c r="CQ112" s="26" t="n">
        <f aca="false">CN112+$B$112*'1 Der Fonds'!$B$19/12+CN112*'1 Der Fonds'!$B$20/12-'1 Der Fonds'!$B$6*'1 Der Fonds'!$B$21/12-($B$112+CN112-'1 Der Fonds'!$B$6)*'1 Der Fonds'!$B$22/12-$B$112*'1 Der Fonds'!$B$23/12</f>
        <v>74.5122490698036</v>
      </c>
      <c r="CR112" s="26" t="n">
        <f aca="false">($B$112+CQ112-'1 Der Fonds'!$B$6)/CO112</f>
        <v>10.0405571486121</v>
      </c>
      <c r="CS112" s="26" t="n">
        <f aca="false">CQ112+0-'2 Der Rueckgabebestand'!$C$6*CR112</f>
        <v>69.4919704954976</v>
      </c>
      <c r="CT112" s="26" t="n">
        <f aca="false">CO112+0/CR112-'2 Der Rueckgabebestand'!$C$6</f>
        <v>86.1</v>
      </c>
      <c r="CU112" s="26" t="n">
        <f aca="false">CS112/($B$112+CS112-'1 Der Fonds'!$B$6)</f>
        <v>0.0803847495028406</v>
      </c>
      <c r="CV112" s="26" t="n">
        <f aca="false">CS112+$B$112*'1 Der Fonds'!$B$19/12+CS112*'1 Der Fonds'!$B$20/12-'1 Der Fonds'!$B$6*'1 Der Fonds'!$B$21/12-($B$112+CS112-'1 Der Fonds'!$B$6)*'1 Der Fonds'!$B$22/12-$B$112*'1 Der Fonds'!$B$23/12</f>
        <v>71.2479419672225</v>
      </c>
      <c r="CW112" s="26" t="n">
        <f aca="false">($B$112+CV112-'1 Der Fonds'!$B$6)/CT112</f>
        <v>10.0609517069364</v>
      </c>
      <c r="CX112" s="26" t="n">
        <f aca="false">CV112+0-'2 Der Rueckgabebestand'!$C$7*CW112</f>
        <v>49.1138482119624</v>
      </c>
      <c r="CY112" s="26" t="n">
        <f aca="false">CT112+0/CW112-'2 Der Rueckgabebestand'!$C$7</f>
        <v>83.9</v>
      </c>
      <c r="CZ112" s="26" t="n">
        <f aca="false">CX112/($B$112+CX112-'1 Der Fonds'!$B$6)</f>
        <v>0.05818391478353</v>
      </c>
      <c r="DA112" s="26" t="n">
        <f aca="false">CX112+$B$112*'1 Der Fonds'!$B$19/12+CX112*'1 Der Fonds'!$B$20/12-'1 Der Fonds'!$B$6*'1 Der Fonds'!$B$21/12-($B$112+CX112-'1 Der Fonds'!$B$6)*'1 Der Fonds'!$B$22/12-$B$112*'1 Der Fonds'!$B$23/12</f>
        <v>50.8502906498322</v>
      </c>
      <c r="DB112" s="26" t="n">
        <f aca="false">($B$112+DA112-'1 Der Fonds'!$B$6)/CY112</f>
        <v>10.0816482794974</v>
      </c>
      <c r="DC112" s="26" t="n">
        <f aca="false">DA112+0-'2 Der Rueckgabebestand'!$C$8*DB112</f>
        <v>19.5971809833903</v>
      </c>
      <c r="DD112" s="26" t="n">
        <f aca="false">CY112+0/DB112-'2 Der Rueckgabebestand'!$C$8</f>
        <v>80.8</v>
      </c>
      <c r="DE112" s="26" t="n">
        <f aca="false">DC112/($B$112+DC112-'1 Der Fonds'!$B$6)</f>
        <v>0.0240575114189965</v>
      </c>
      <c r="DF112" s="26" t="n">
        <f aca="false">DC112+$B$112*'1 Der Fonds'!$B$19/12+DC112*'1 Der Fonds'!$B$20/12-'1 Der Fonds'!$B$6*'1 Der Fonds'!$B$21/12-($B$112+DC112-'1 Der Fonds'!$B$6)*'1 Der Fonds'!$B$22/12-$B$112*'1 Der Fonds'!$B$23/12</f>
        <v>21.305336615166</v>
      </c>
      <c r="DG112" s="26" t="n">
        <f aca="false">($B$112+DF112-'1 Der Fonds'!$B$6)/DD112</f>
        <v>10.1027888194946</v>
      </c>
      <c r="DH112" s="26" t="n">
        <f aca="false">DF112+0-'2 Der Rueckgabebestand'!$C$9*DG112</f>
        <v>-4.96191431552004</v>
      </c>
      <c r="DI112" s="26" t="n">
        <f aca="false">DD112+0/DG112-'2 Der Rueckgabebestand'!$C$9</f>
        <v>78.2</v>
      </c>
      <c r="DJ112" s="26" t="n">
        <f aca="false">DH112/($B$112+DH112-'1 Der Fonds'!$B$6)</f>
        <v>-0.0062806014107802</v>
      </c>
      <c r="DK112" s="26" t="n">
        <f aca="false">DH112+$B$112*'1 Der Fonds'!$B$19/12+DH112*'1 Der Fonds'!$B$20/12-'1 Der Fonds'!$B$6*'1 Der Fonds'!$B$21/12-($B$112+DH112-'1 Der Fonds'!$B$6)*'1 Der Fonds'!$B$22/12-$B$112*'1 Der Fonds'!$B$23/12</f>
        <v>-3.27729448340574</v>
      </c>
      <c r="DL112" s="26" t="n">
        <f aca="false">($B$112+DK112-'1 Der Fonds'!$B$6)/DI112</f>
        <v>10.1243312725907</v>
      </c>
      <c r="DM112" s="26" t="n">
        <f aca="false">DK112+0-'2 Der Rueckgabebestand'!$C$10*DL112</f>
        <v>-17.4513582650328</v>
      </c>
      <c r="DN112" s="26" t="n">
        <f aca="false">DI112+0/DL112-'2 Der Rueckgabebestand'!$C$10</f>
        <v>76.8</v>
      </c>
      <c r="DO112" s="26" t="n">
        <f aca="false">DM112/($B$112+DM112-'1 Der Fonds'!$B$6)</f>
        <v>-0.022444072728483</v>
      </c>
      <c r="DP112" s="26" t="n">
        <f aca="false">DM112+$B$112*'1 Der Fonds'!$B$19/12+DM112*'1 Der Fonds'!$B$20/12-'1 Der Fonds'!$B$6*'1 Der Fonds'!$B$21/12-($B$112+DM112-'1 Der Fonds'!$B$6)*'1 Der Fonds'!$B$22/12-$B$112*'1 Der Fonds'!$B$23/12</f>
        <v>-15.7787074833701</v>
      </c>
      <c r="DQ112" s="26" t="n">
        <f aca="false">($B$112+DP112-'1 Der Fonds'!$B$6)/DN112</f>
        <v>10.1461105796436</v>
      </c>
      <c r="DR112" s="26" t="n">
        <f aca="false">DP112+0-'2 Der Rueckgabebestand'!$C$11*DQ112</f>
        <v>-21.8663738311562</v>
      </c>
      <c r="DS112" s="26" t="n">
        <f aca="false">DN112+0/DQ112-'2 Der Rueckgabebestand'!$C$11</f>
        <v>76.2</v>
      </c>
      <c r="DT112" s="26" t="n">
        <f aca="false">DR112/($B$112+DR112-'1 Der Fonds'!$B$6)</f>
        <v>-0.0282827872065428</v>
      </c>
      <c r="DU112" s="26" t="n">
        <f aca="false">DR112+$B$112*'1 Der Fonds'!$B$19/12+DR112*'1 Der Fonds'!$B$20/12-'1 Der Fonds'!$B$6*'1 Der Fonds'!$B$21/12-($B$112+DR112-'1 Der Fonds'!$B$6)*'1 Der Fonds'!$B$22/12-$B$112*'1 Der Fonds'!$B$23/12</f>
        <v>-20.1979541060778</v>
      </c>
      <c r="DV112" s="26" t="n">
        <f aca="false">($B$112+DU112-'1 Der Fonds'!$B$6)/DS112</f>
        <v>10.1680058516263</v>
      </c>
      <c r="DW112" s="26" t="n">
        <f aca="false">DU112+0-'2 Der Rueckgabebestand'!$C$12*DV112</f>
        <v>-25.2819570318909</v>
      </c>
      <c r="DX112" s="26" t="n">
        <f aca="false">DS112+0/DV112-'2 Der Rueckgabebestand'!$C$12</f>
        <v>75.7</v>
      </c>
      <c r="DY112" s="26" t="n">
        <f aca="false">DW112/($B$112+DW112-'1 Der Fonds'!$B$6)</f>
        <v>-0.0328457378164102</v>
      </c>
      <c r="DZ112" s="26" t="n">
        <f aca="false">DW112+$B$112*'1 Der Fonds'!$B$19/12+DW112*'1 Der Fonds'!$B$20/12-'1 Der Fonds'!$B$6*'1 Der Fonds'!$B$21/12-($B$112+DW112-'1 Der Fonds'!$B$6)*'1 Der Fonds'!$B$22/12-$B$112*'1 Der Fonds'!$B$23/12</f>
        <v>-23.6168105740465</v>
      </c>
      <c r="EA112" s="26" t="n">
        <f aca="false">($B$112+DZ112-'1 Der Fonds'!$B$6)/DX112</f>
        <v>10.1900025023244</v>
      </c>
      <c r="EB112" s="26" t="n">
        <f aca="false">DZ112+0-'2 Der Rueckgabebestand'!$C$13*EA112</f>
        <v>-28.2023117000924</v>
      </c>
      <c r="EC112" s="26" t="n">
        <f aca="false">DX112+0/EA112-'2 Der Rueckgabebestand'!$C$13</f>
        <v>75.25</v>
      </c>
      <c r="ED112" s="26" t="n">
        <f aca="false">EB112/($B$112+EB112-'1 Der Fonds'!$B$6)</f>
        <v>-0.0367793384492599</v>
      </c>
      <c r="EE112" s="26" t="n">
        <f aca="false">EB112+$B$112*'1 Der Fonds'!$B$19/12+EB112*'1 Der Fonds'!$B$20/12-'1 Der Fonds'!$B$6*'1 Der Fonds'!$B$21/12-($B$112+EB112-'1 Der Fonds'!$B$6)*'1 Der Fonds'!$B$22/12-$B$112*'1 Der Fonds'!$B$23/12</f>
        <v>-26.5399639154717</v>
      </c>
      <c r="EF112" s="26" t="n">
        <f aca="false">($B$112+EE112-'1 Der Fonds'!$B$6)/EC112</f>
        <v>10.2120935027844</v>
      </c>
      <c r="EG112" s="26" t="n">
        <f aca="false">EE112+0-'2 Der Rueckgabebestand'!$C$14*EF112</f>
        <v>-30.6248013165854</v>
      </c>
      <c r="EH112" s="26" t="n">
        <f aca="false">EC112+0/EF112-'2 Der Rueckgabebestand'!$C$14</f>
        <v>74.85</v>
      </c>
      <c r="EI112" s="26" t="n">
        <f aca="false">EG112/($B$112+EG112-'1 Der Fonds'!$B$6)</f>
        <v>-0.0400651425757071</v>
      </c>
      <c r="EJ112" s="26" t="n">
        <f aca="false">EG112+$B$112*'1 Der Fonds'!$B$19/12+EG112*'1 Der Fonds'!$B$20/12-'1 Der Fonds'!$B$6*'1 Der Fonds'!$B$21/12-($B$112+EG112-'1 Der Fonds'!$B$6)*'1 Der Fonds'!$B$22/12-$B$112*'1 Der Fonds'!$B$23/12</f>
        <v>-28.9647750845138</v>
      </c>
      <c r="EK112" s="26" t="n">
        <f aca="false">($B$112+EJ112-'1 Der Fonds'!$B$6)/EH112</f>
        <v>10.2342715419571</v>
      </c>
      <c r="EL112" s="26" t="n">
        <f aca="false">EJ112+0-'2 Der Rueckgabebestand'!$C$15*EK112</f>
        <v>-33.0584837012967</v>
      </c>
      <c r="EM112" s="26" t="n">
        <f aca="false">EH112+0/EK112-'2 Der Rueckgabebestand'!$C$15</f>
        <v>74.45</v>
      </c>
      <c r="EN112" s="26" t="n">
        <f aca="false">EL112/($B$112+EL112-'1 Der Fonds'!$B$6)</f>
        <v>-0.0433871668548597</v>
      </c>
      <c r="EO112" s="26" t="n">
        <f aca="false">EL112+$B$112*'1 Der Fonds'!$B$19/12+EL112*'1 Der Fonds'!$B$20/12-'1 Der Fonds'!$B$6*'1 Der Fonds'!$B$21/12-($B$112+EL112-'1 Der Fonds'!$B$6)*'1 Der Fonds'!$B$22/12-$B$112*'1 Der Fonds'!$B$23/12</f>
        <v>-31.4007897481771</v>
      </c>
      <c r="EP112" s="26" t="n">
        <f aca="false">($B$112+EO112-'1 Der Fonds'!$B$6)/EM112</f>
        <v>10.2565374110386</v>
      </c>
      <c r="EQ112" s="26" t="n">
        <f aca="false">EO112+0-'2 Der Rueckgabebestand'!$C$16*EP112</f>
        <v>-36.5290584536964</v>
      </c>
      <c r="ER112" s="26" t="n">
        <f aca="false">EM112+0/EP112-'2 Der Rueckgabebestand'!$C$16</f>
        <v>73.95</v>
      </c>
      <c r="ES112" s="26" t="n">
        <f aca="false">EQ112/($B$112+EQ112-'1 Der Fonds'!$B$6)</f>
        <v>-0.0481614475291883</v>
      </c>
      <c r="ET112" s="14" t="n">
        <f aca="false">IF(C112=1,$A$112,1000000)</f>
        <v>75</v>
      </c>
      <c r="EU112" s="14" t="n">
        <f aca="false">IF(D112=1,$A$112,1000000)</f>
        <v>75</v>
      </c>
      <c r="EV112" s="14" t="n">
        <f aca="false">IF(E112=1,$A$112,1000000)</f>
        <v>75</v>
      </c>
      <c r="EW112" s="26" t="n">
        <f aca="false">IF(F112=1,$A$112,1000000)</f>
        <v>1000000</v>
      </c>
      <c r="EX112" s="26" t="n">
        <f aca="false">IF(G112=1,$A$112,1000000)</f>
        <v>1000000</v>
      </c>
      <c r="EY112" s="26" t="n">
        <f aca="false">IF(H112=1,$A$112,1000000)</f>
        <v>1000000</v>
      </c>
      <c r="EZ112" s="26" t="n">
        <f aca="false">IF(I112=1,$A$112,1000000)</f>
        <v>1000000</v>
      </c>
      <c r="FA112" s="26" t="n">
        <f aca="false">IF(J112=1,$A$112,1000000)</f>
        <v>1000000</v>
      </c>
      <c r="FB112" s="26" t="n">
        <f aca="false">IF(K112=1,$A$112,1000000)</f>
        <v>1000000</v>
      </c>
      <c r="FC112" s="26" t="n">
        <f aca="false">IF(L112=1,$A$112,1000000)</f>
        <v>1000000</v>
      </c>
      <c r="FD112" s="26" t="n">
        <f aca="false">IF(M112=1,$A$112,1000000)</f>
        <v>1000000</v>
      </c>
      <c r="FE112" s="26" t="n">
        <f aca="false">IF(N112=1,$A$112,1000000)</f>
        <v>1000000</v>
      </c>
      <c r="FF112" s="14" t="n">
        <f aca="false">IF(O112=1,$A$112,1000000)</f>
        <v>75</v>
      </c>
      <c r="FG112" s="14" t="n">
        <f aca="false">IF(P112=1,$A$112,1000000)</f>
        <v>75</v>
      </c>
      <c r="FH112" s="14" t="n">
        <f aca="false">IF(Q112=1,$A$112,1000000)</f>
        <v>75</v>
      </c>
      <c r="FI112" s="26" t="n">
        <f aca="false">IF(R112=1,$A$112,1000000)</f>
        <v>1000000</v>
      </c>
      <c r="FJ112" s="26" t="n">
        <f aca="false">IF(S112=1,$A$112,1000000)</f>
        <v>1000000</v>
      </c>
      <c r="FK112" s="26" t="n">
        <f aca="false">IF(T112=1,$A$112,1000000)</f>
        <v>1000000</v>
      </c>
      <c r="FL112" s="26" t="n">
        <f aca="false">IF(U112=1,$A$112,1000000)</f>
        <v>1000000</v>
      </c>
      <c r="FM112" s="26" t="n">
        <f aca="false">IF(V112=1,$A$112,1000000)</f>
        <v>1000000</v>
      </c>
      <c r="FN112" s="26" t="n">
        <f aca="false">IF(W112=1,$A$112,1000000)</f>
        <v>1000000</v>
      </c>
      <c r="FO112" s="26" t="n">
        <f aca="false">IF(X112=1,$A$112,1000000)</f>
        <v>1000000</v>
      </c>
      <c r="FP112" s="26" t="n">
        <f aca="false">IF(Y112=1,$A$112,1000000)</f>
        <v>1000000</v>
      </c>
      <c r="FQ112" s="26" t="n">
        <f aca="false">IF(Z112=1,$A$112,1000000)</f>
        <v>1000000</v>
      </c>
    </row>
    <row r="113" customFormat="false" ht="15" hidden="false" customHeight="false" outlineLevel="0" collapsed="false">
      <c r="A113" s="14" t="n">
        <f aca="false">A112+$B$38</f>
        <v>75.5</v>
      </c>
      <c r="B113" s="14" t="n">
        <f aca="false">'1 Der Fonds'!$B$36-A113</f>
        <v>1044.5</v>
      </c>
      <c r="C113" s="26" t="n">
        <f aca="false">IF(AH113&gt;='1 Der Fonds'!$B$12,1,0)</f>
        <v>1</v>
      </c>
      <c r="D113" s="26" t="n">
        <f aca="false">IF(AND(C113=1,AM113&gt;='1 Der Fonds'!$B$12),1,0)</f>
        <v>1</v>
      </c>
      <c r="E113" s="26" t="n">
        <f aca="false">IF(AND(D113=1,AR113&gt;='1 Der Fonds'!$B$12),1,0)</f>
        <v>1</v>
      </c>
      <c r="F113" s="26" t="n">
        <f aca="false">IF(AND(E113=1,AW113&gt;='1 Der Fonds'!$B$12),1,0)</f>
        <v>0</v>
      </c>
      <c r="G113" s="26" t="n">
        <f aca="false">IF(AND(F113=1,BB113&gt;='1 Der Fonds'!$B$12),1,0)</f>
        <v>0</v>
      </c>
      <c r="H113" s="26" t="n">
        <f aca="false">IF(AND(G113=1,BG113&gt;='1 Der Fonds'!$B$12),1,0)</f>
        <v>0</v>
      </c>
      <c r="I113" s="26" t="n">
        <f aca="false">IF(AND(H113=1,BL113&gt;='1 Der Fonds'!$B$12),1,0)</f>
        <v>0</v>
      </c>
      <c r="J113" s="26" t="n">
        <f aca="false">IF(AND(I113=1,BQ113&gt;='1 Der Fonds'!$B$12),1,0)</f>
        <v>0</v>
      </c>
      <c r="K113" s="26" t="n">
        <f aca="false">IF(AND(J113=1,BV113&gt;='1 Der Fonds'!$B$12),1,0)</f>
        <v>0</v>
      </c>
      <c r="L113" s="26" t="n">
        <f aca="false">IF(AND(K113=1,CA113&gt;='1 Der Fonds'!$B$12),1,0)</f>
        <v>0</v>
      </c>
      <c r="M113" s="26" t="n">
        <f aca="false">IF(AND(L113=1,CF113&gt;='1 Der Fonds'!$B$12),1,0)</f>
        <v>0</v>
      </c>
      <c r="N113" s="26" t="n">
        <f aca="false">IF(AND(M113=1,CK113&gt;='1 Der Fonds'!$B$12),1,0)</f>
        <v>0</v>
      </c>
      <c r="O113" s="26" t="n">
        <f aca="false">IF(CP113&gt;='1 Der Fonds'!$B$12,1,0)</f>
        <v>1</v>
      </c>
      <c r="P113" s="26" t="n">
        <f aca="false">IF(AND(O113=1,CU113&gt;='1 Der Fonds'!$B$12),1,0)</f>
        <v>1</v>
      </c>
      <c r="Q113" s="26" t="n">
        <f aca="false">IF(AND(P113=1,CZ113&gt;='1 Der Fonds'!$B$12),1,0)</f>
        <v>1</v>
      </c>
      <c r="R113" s="26" t="n">
        <f aca="false">IF(AND(Q113=1,DE113&gt;='1 Der Fonds'!$B$12),1,0)</f>
        <v>0</v>
      </c>
      <c r="S113" s="26" t="n">
        <f aca="false">IF(AND(R113=1,DJ113&gt;='1 Der Fonds'!$B$12),1,0)</f>
        <v>0</v>
      </c>
      <c r="T113" s="26" t="n">
        <f aca="false">IF(AND(S113=1,DO113&gt;='1 Der Fonds'!$B$12),1,0)</f>
        <v>0</v>
      </c>
      <c r="U113" s="26" t="n">
        <f aca="false">IF(AND(T113=1,DT113&gt;='1 Der Fonds'!$B$12),1,0)</f>
        <v>0</v>
      </c>
      <c r="V113" s="26" t="n">
        <f aca="false">IF(AND(U113=1,DY113&gt;='1 Der Fonds'!$B$12),1,0)</f>
        <v>0</v>
      </c>
      <c r="W113" s="26" t="n">
        <f aca="false">IF(AND(V113=1,ED113&gt;='1 Der Fonds'!$B$12),1,0)</f>
        <v>0</v>
      </c>
      <c r="X113" s="26" t="n">
        <f aca="false">IF(AND(W113=1,EI113&gt;='1 Der Fonds'!$B$12),1,0)</f>
        <v>0</v>
      </c>
      <c r="Y113" s="26" t="n">
        <f aca="false">IF(AND(X113=1,EN113&gt;='1 Der Fonds'!$B$12),1,0)</f>
        <v>0</v>
      </c>
      <c r="Z113" s="26" t="n">
        <f aca="false">IF(AND(Y113=1,ES113&gt;='1 Der Fonds'!$B$12),1,0)</f>
        <v>0</v>
      </c>
      <c r="AD113" s="26" t="n">
        <f aca="false">$A$113+$B$113*'1 Der Fonds'!$B$19/12+$A$113*'1 Der Fonds'!$B$20/12-'1 Der Fonds'!$B$6*'1 Der Fonds'!$B$21/12-($B$113+$A$113-'1 Der Fonds'!$B$6)*'1 Der Fonds'!$B$22/12-$B$113*'1 Der Fonds'!$B$23/12</f>
        <v>77.2606666666667</v>
      </c>
      <c r="AE113" s="26" t="n">
        <f aca="false">($B$113+AD113-'1 Der Fonds'!$B$6)/'1 Der Fonds'!$B$8</f>
        <v>10.0202375478927</v>
      </c>
      <c r="AF113" s="26" t="n">
        <f aca="false">AD113+'1 Der Fonds'!$B$26-'2 Der Rueckgabebestand'!$C$5*AE113</f>
        <v>76.2525716475096</v>
      </c>
      <c r="AG113" s="26" t="n">
        <f aca="false">'1 Der Fonds'!$B$8+'1 Der Fonds'!$B$26/AE113-'2 Der Rueckgabebestand'!$C$5</f>
        <v>86.8993940997567</v>
      </c>
      <c r="AH113" s="26" t="n">
        <f aca="false">AF113/($B$113+AF113-'1 Der Fonds'!$B$6)</f>
        <v>0.0875708830847731</v>
      </c>
      <c r="AI113" s="26" t="n">
        <f aca="false">AF113+$B$113*'1 Der Fonds'!$B$19/12+AF113*'1 Der Fonds'!$B$20/12-'1 Der Fonds'!$B$6*'1 Der Fonds'!$B$21/12-($B$113+AF113-'1 Der Fonds'!$B$6)*'1 Der Fonds'!$B$22/12-$B$113*'1 Der Fonds'!$B$23/12</f>
        <v>78.0139595286718</v>
      </c>
      <c r="AJ113" s="26" t="n">
        <f aca="false">($B$113+AI113-'1 Der Fonds'!$B$6)/AG113</f>
        <v>10.0405068247894</v>
      </c>
      <c r="AK113" s="26" t="n">
        <f aca="false">AI113+'1 Der Fonds'!$B$26-'2 Der Rueckgabebestand'!$C$6*AJ113</f>
        <v>75.9937061162771</v>
      </c>
      <c r="AL113" s="26" t="n">
        <f aca="false">AG113+'1 Der Fonds'!$B$26/AJ113-'2 Der Rueckgabebestand'!$C$6</f>
        <v>86.698183797563</v>
      </c>
      <c r="AM113" s="26" t="n">
        <f aca="false">AK113/($B$113+AK113-'1 Der Fonds'!$B$6)</f>
        <v>0.0872995468919866</v>
      </c>
      <c r="AN113" s="26" t="n">
        <f aca="false">AK113+$B$113*'1 Der Fonds'!$B$19/12+AK113*'1 Der Fonds'!$B$20/12-'1 Der Fonds'!$B$6*'1 Der Fonds'!$B$21/12-($B$113+AK113-'1 Der Fonds'!$B$6)*'1 Der Fonds'!$B$22/12-$B$113*'1 Der Fonds'!$B$23/12</f>
        <v>77.7548459179719</v>
      </c>
      <c r="AO113" s="26" t="n">
        <f aca="false">($B$113+AN113-'1 Der Fonds'!$B$6)/AL113</f>
        <v>10.0608202814797</v>
      </c>
      <c r="AP113" s="26" t="n">
        <f aca="false">AN113+'1 Der Fonds'!$B$26-'2 Der Rueckgabebestand'!$C$7*AO113</f>
        <v>58.6210412987166</v>
      </c>
      <c r="AQ113" s="26" t="n">
        <f aca="false">AL113+'1 Der Fonds'!$B$26/AO113-'2 Der Rueckgabebestand'!$C$7</f>
        <v>84.7963702193523</v>
      </c>
      <c r="AR113" s="26" t="n">
        <f aca="false">AP113/($B$113+AP113-'1 Der Fonds'!$B$6)</f>
        <v>0.0687136273294551</v>
      </c>
      <c r="AS113" s="26" t="n">
        <f aca="false">AP113+$B$113*'1 Der Fonds'!$B$19/12+AP113*'1 Der Fonds'!$B$20/12-'1 Der Fonds'!$B$6*'1 Der Fonds'!$B$21/12-($B$113+AP113-'1 Der Fonds'!$B$6)*'1 Der Fonds'!$B$22/12-$B$113*'1 Der Fonds'!$B$23/12</f>
        <v>60.3655322966279</v>
      </c>
      <c r="AT113" s="26" t="n">
        <f aca="false">($B$113+AS113-'1 Der Fonds'!$B$6)/AQ113</f>
        <v>10.0813929898798</v>
      </c>
      <c r="AU113" s="26" t="n">
        <f aca="false">AS113+'1 Der Fonds'!$B$26-'2 Der Rueckgabebestand'!$C$8*AT113</f>
        <v>32.1132140280006</v>
      </c>
      <c r="AV113" s="26" t="n">
        <f aca="false">AQ113+'1 Der Fonds'!$B$26/AT113-'2 Der Rueckgabebestand'!$C$8</f>
        <v>81.9939481436542</v>
      </c>
      <c r="AW113" s="26" t="n">
        <f aca="false">AU113/($B$113+AU113-'1 Der Fonds'!$B$6)</f>
        <v>0.0388491418755772</v>
      </c>
      <c r="AX113" s="26" t="n">
        <f aca="false">AU113+$B$113*'1 Der Fonds'!$B$19/12+AU113*'1 Der Fonds'!$B$20/12-'1 Der Fonds'!$B$6*'1 Der Fonds'!$B$21/12-($B$113+AU113-'1 Der Fonds'!$B$6)*'1 Der Fonds'!$B$22/12-$B$113*'1 Der Fonds'!$B$23/12</f>
        <v>33.8323016914441</v>
      </c>
      <c r="AY113" s="26" t="n">
        <f aca="false">($B$113+AX113-'1 Der Fonds'!$B$6)/AV113</f>
        <v>10.1023590209389</v>
      </c>
      <c r="AZ113" s="26" t="n">
        <f aca="false">AX113+'1 Der Fonds'!$B$26-'2 Der Rueckgabebestand'!$C$9*AY113</f>
        <v>10.5661682370029</v>
      </c>
      <c r="BA113" s="26" t="n">
        <f aca="false">AV113+'1 Der Fonds'!$B$26/AY113-'2 Der Rueckgabebestand'!$C$9</f>
        <v>79.6909084866574</v>
      </c>
      <c r="BB113" s="26" t="n">
        <f aca="false">AZ113/($B$113+AZ113-'1 Der Fonds'!$B$6)</f>
        <v>0.0131245960318287</v>
      </c>
      <c r="BC113" s="26" t="n">
        <f aca="false">AZ113+$B$113*'1 Der Fonds'!$B$19/12+AZ113*'1 Der Fonds'!$B$20/12-'1 Der Fonds'!$B$6*'1 Der Fonds'!$B$21/12-($B$113+AZ113-'1 Der Fonds'!$B$6)*'1 Der Fonds'!$B$22/12-$B$113*'1 Der Fonds'!$B$23/12</f>
        <v>12.26460664823</v>
      </c>
      <c r="BD113" s="26" t="n">
        <f aca="false">($B$113+BC113-'1 Der Fonds'!$B$6)/BA113</f>
        <v>10.1236718462471</v>
      </c>
      <c r="BE113" s="26" t="n">
        <f aca="false">BC113+'1 Der Fonds'!$B$26-'2 Der Rueckgabebestand'!$C$10*BD113</f>
        <v>1.09146606348402</v>
      </c>
      <c r="BF113" s="26" t="n">
        <f aca="false">BA113+'1 Der Fonds'!$B$26/BD113-'2 Der Rueckgabebestand'!$C$10</f>
        <v>78.5872436549207</v>
      </c>
      <c r="BG113" s="26" t="n">
        <f aca="false">BE113/($B$113+BE113-'1 Der Fonds'!$B$6)</f>
        <v>0.00137189262333908</v>
      </c>
      <c r="BH113" s="26" t="n">
        <f aca="false">BE113+$B$113*'1 Der Fonds'!$B$19/12+BE113*'1 Der Fonds'!$B$20/12-'1 Der Fonds'!$B$6*'1 Der Fonds'!$B$21/12-($B$113+BE113-'1 Der Fonds'!$B$6)*'1 Der Fonds'!$B$22/12-$B$113*'1 Der Fonds'!$B$23/12</f>
        <v>2.78082455179486</v>
      </c>
      <c r="BI113" s="26" t="n">
        <f aca="false">($B$113+BH113-'1 Der Fonds'!$B$6)/BF113</f>
        <v>10.1451684455646</v>
      </c>
      <c r="BJ113" s="26" t="n">
        <f aca="false">BH113+'1 Der Fonds'!$B$26-'2 Der Rueckgabebestand'!$C$11*BI113</f>
        <v>-0.306276515543876</v>
      </c>
      <c r="BK113" s="26" t="n">
        <f aca="false">BF113+'1 Der Fonds'!$B$26/BI113-'2 Der Rueckgabebestand'!$C$11</f>
        <v>78.2829509185406</v>
      </c>
      <c r="BL113" s="26" t="n">
        <f aca="false">BJ113/($B$113+BJ113-'1 Der Fonds'!$B$6)</f>
        <v>-0.000385644593362075</v>
      </c>
      <c r="BM113" s="26" t="n">
        <f aca="false">BJ113+$B$113*'1 Der Fonds'!$B$19/12+BJ113*'1 Der Fonds'!$B$20/12-'1 Der Fonds'!$B$6*'1 Der Fonds'!$B$21/12-($B$113+BJ113-'1 Der Fonds'!$B$6)*'1 Der Fonds'!$B$22/12-$B$113*'1 Der Fonds'!$B$23/12</f>
        <v>1.38174246946206</v>
      </c>
      <c r="BN113" s="26" t="n">
        <f aca="false">($B$113+BM113-'1 Der Fonds'!$B$6)/BK113</f>
        <v>10.1667314930123</v>
      </c>
      <c r="BO113" s="26" t="n">
        <f aca="false">BM113+'1 Der Fonds'!$B$26-'2 Der Rueckgabebestand'!$C$12*BN113</f>
        <v>-0.701623277044087</v>
      </c>
      <c r="BP113" s="26" t="n">
        <f aca="false">BK113+'1 Der Fonds'!$B$26/BN113-'2 Der Rueckgabebestand'!$C$12</f>
        <v>78.0780310042163</v>
      </c>
      <c r="BQ113" s="26" t="n">
        <f aca="false">BO113/($B$113+BO113-'1 Der Fonds'!$B$6)</f>
        <v>-0.000883880967281142</v>
      </c>
      <c r="BR113" s="26" t="n">
        <f aca="false">BO113+$B$113*'1 Der Fonds'!$B$19/12+BO113*'1 Der Fonds'!$B$20/12-'1 Der Fonds'!$B$6*'1 Der Fonds'!$B$21/12-($B$113+BO113-'1 Der Fonds'!$B$6)*'1 Der Fonds'!$B$22/12-$B$113*'1 Der Fonds'!$B$23/12</f>
        <v>0.986016833982079</v>
      </c>
      <c r="BS113" s="26" t="n">
        <f aca="false">($B$113+BR113-'1 Der Fonds'!$B$6)/BP113</f>
        <v>10.1883462813122</v>
      </c>
      <c r="BT113" s="26" t="n">
        <f aca="false">BR113+'1 Der Fonds'!$B$26-'2 Der Rueckgabebestand'!$C$13*BS113</f>
        <v>-0.598738992608392</v>
      </c>
      <c r="BU113" s="26" t="n">
        <f aca="false">BP113+'1 Der Fonds'!$B$26/BS113-'2 Der Rueckgabebestand'!$C$13</f>
        <v>77.9224850713599</v>
      </c>
      <c r="BV113" s="26" t="n">
        <f aca="false">BT113/($B$113+BT113-'1 Der Fonds'!$B$6)</f>
        <v>-0.000754173122043722</v>
      </c>
      <c r="BW113" s="26" t="n">
        <f aca="false">BT113+$B$113*'1 Der Fonds'!$B$19/12+BT113*'1 Der Fonds'!$B$20/12-'1 Der Fonds'!$B$6*'1 Der Fonds'!$B$21/12-($B$113+BT113-'1 Der Fonds'!$B$6)*'1 Der Fonds'!$B$22/12-$B$113*'1 Der Fonds'!$B$23/12</f>
        <v>1.08899971585702</v>
      </c>
      <c r="BX113" s="26" t="n">
        <f aca="false">($B$113+BW113-'1 Der Fonds'!$B$6)/BU113</f>
        <v>10.2100054815664</v>
      </c>
      <c r="BY113" s="26" t="n">
        <f aca="false">BW113+'1 Der Fonds'!$B$26-'2 Der Rueckgabebestand'!$C$14*BX113</f>
        <v>0.00499752323048153</v>
      </c>
      <c r="BZ113" s="26" t="n">
        <f aca="false">BU113+'1 Der Fonds'!$B$26/BX113-'2 Der Rueckgabebestand'!$C$14</f>
        <v>77.8163144924524</v>
      </c>
      <c r="CA113" s="26" t="n">
        <f aca="false">BY113/($B$113+BY113-'1 Der Fonds'!$B$6)</f>
        <v>6.29010924545557E-006</v>
      </c>
      <c r="CB113" s="26" t="n">
        <f aca="false">BY113+$B$113*'1 Der Fonds'!$B$19/12+BY113*'1 Der Fonds'!$B$20/12-'1 Der Fonds'!$B$6*'1 Der Fonds'!$B$21/12-($B$113+BY113-'1 Der Fonds'!$B$6)*'1 Der Fonds'!$B$22/12-$B$113*'1 Der Fonds'!$B$23/12</f>
        <v>1.69331481252358</v>
      </c>
      <c r="CC113" s="26" t="n">
        <f aca="false">($B$113+CB113-'1 Der Fonds'!$B$6)/BZ113</f>
        <v>10.231701668289</v>
      </c>
      <c r="CD113" s="26" t="n">
        <f aca="false">CB113+'1 Der Fonds'!$B$26-'2 Der Rueckgabebestand'!$C$15*CC113</f>
        <v>0.600634145207991</v>
      </c>
      <c r="CE113" s="26" t="n">
        <f aca="false">BZ113+'1 Der Fonds'!$B$26/CC113-'2 Der Rueckgabebestand'!$C$15</f>
        <v>77.7095208521821</v>
      </c>
      <c r="CF113" s="26" t="n">
        <f aca="false">CD113/($B$113+CD113-'1 Der Fonds'!$B$6)</f>
        <v>0.000755419024226684</v>
      </c>
      <c r="CG113" s="26" t="n">
        <f aca="false">CD113+$B$113*'1 Der Fonds'!$B$19/12+CD113*'1 Der Fonds'!$B$20/12-'1 Der Fonds'!$B$6*'1 Der Fonds'!$B$21/12-($B$113+CD113-'1 Der Fonds'!$B$6)*'1 Der Fonds'!$B$22/12-$B$113*'1 Der Fonds'!$B$23/12</f>
        <v>2.28952225293048</v>
      </c>
      <c r="CH113" s="26" t="n">
        <f aca="false">($B$113+CG113-'1 Der Fonds'!$B$6)/CE113</f>
        <v>10.2534350169083</v>
      </c>
      <c r="CI113" s="26" t="n">
        <f aca="false">CG113+'1 Der Fonds'!$B$26-'2 Der Rueckgabebestand'!$C$16*CH113</f>
        <v>0.162804744476328</v>
      </c>
      <c r="CJ113" s="26" t="n">
        <f aca="false">CE113+'1 Der Fonds'!$B$26/CH113-'2 Der Rueckgabebestand'!$C$16</f>
        <v>77.5021057269147</v>
      </c>
      <c r="CK113" s="26" t="n">
        <f aca="false">CI113/($B$113+CI113-'1 Der Fonds'!$B$6)</f>
        <v>0.000204872737850966</v>
      </c>
      <c r="CL113" s="26" t="n">
        <f aca="false">$A$113+$B$113*'1 Der Fonds'!$B$19/12+$A$113*'1 Der Fonds'!$B$20/12-'1 Der Fonds'!$B$6*'1 Der Fonds'!$B$21/12-($B$113+$A$113-'1 Der Fonds'!$B$6)*'1 Der Fonds'!$B$22/12-$B$113*'1 Der Fonds'!$B$23/12</f>
        <v>77.2606666666667</v>
      </c>
      <c r="CM113" s="26" t="n">
        <f aca="false">($B$113+CL113-'1 Der Fonds'!$B$6)/'1 Der Fonds'!$B$8</f>
        <v>10.0202375478927</v>
      </c>
      <c r="CN113" s="26" t="n">
        <f aca="false">CL113+0-'2 Der Rueckgabebestand'!$C$5*CM113</f>
        <v>73.2525716475096</v>
      </c>
      <c r="CO113" s="26" t="n">
        <f aca="false">'1 Der Fonds'!$B$8+0/CM113-'2 Der Rueckgabebestand'!$C$5</f>
        <v>86.6</v>
      </c>
      <c r="CP113" s="26" t="n">
        <f aca="false">CN113/($B$113+CN113-'1 Der Fonds'!$B$6)</f>
        <v>0.0844164270333797</v>
      </c>
      <c r="CQ113" s="26" t="n">
        <f aca="false">CN113+$B$113*'1 Der Fonds'!$B$19/12+CN113*'1 Der Fonds'!$B$20/12-'1 Der Fonds'!$B$6*'1 Der Fonds'!$B$21/12-($B$113+CN113-'1 Der Fonds'!$B$6)*'1 Der Fonds'!$B$22/12-$B$113*'1 Der Fonds'!$B$23/12</f>
        <v>75.0110845286718</v>
      </c>
      <c r="CR113" s="26" t="n">
        <f aca="false">($B$113+CQ113-'1 Der Fonds'!$B$6)/CO113</f>
        <v>10.0405437012549</v>
      </c>
      <c r="CS113" s="26" t="n">
        <f aca="false">CQ113+0-'2 Der Rueckgabebestand'!$C$6*CR113</f>
        <v>69.9908126780444</v>
      </c>
      <c r="CT113" s="26" t="n">
        <f aca="false">CO113+0/CR113-'2 Der Rueckgabebestand'!$C$6</f>
        <v>86.1</v>
      </c>
      <c r="CU113" s="26" t="n">
        <f aca="false">CS113/($B$113+CS113-'1 Der Fonds'!$B$6)</f>
        <v>0.0809618930029167</v>
      </c>
      <c r="CV113" s="26" t="n">
        <f aca="false">CS113+$B$113*'1 Der Fonds'!$B$19/12+CS113*'1 Der Fonds'!$B$20/12-'1 Der Fonds'!$B$6*'1 Der Fonds'!$B$21/12-($B$113+CS113-'1 Der Fonds'!$B$6)*'1 Der Fonds'!$B$22/12-$B$113*'1 Der Fonds'!$B$23/12</f>
        <v>71.7461997068608</v>
      </c>
      <c r="CW113" s="26" t="n">
        <f aca="false">($B$113+CV113-'1 Der Fonds'!$B$6)/CT113</f>
        <v>10.0609314716244</v>
      </c>
      <c r="CX113" s="26" t="n">
        <f aca="false">CV113+0-'2 Der Rueckgabebestand'!$C$7*CW113</f>
        <v>49.6121504692872</v>
      </c>
      <c r="CY113" s="26" t="n">
        <f aca="false">CT113+0/CW113-'2 Der Rueckgabebestand'!$C$7</f>
        <v>83.9</v>
      </c>
      <c r="CZ113" s="26" t="n">
        <f aca="false">CX113/($B$113+CX113-'1 Der Fonds'!$B$6)</f>
        <v>0.0587743588831237</v>
      </c>
      <c r="DA113" s="26" t="n">
        <f aca="false">CX113+$B$113*'1 Der Fonds'!$B$19/12+CX113*'1 Der Fonds'!$B$20/12-'1 Der Fonds'!$B$6*'1 Der Fonds'!$B$21/12-($B$113+CX113-'1 Der Fonds'!$B$6)*'1 Der Fonds'!$B$22/12-$B$113*'1 Der Fonds'!$B$23/12</f>
        <v>51.3480079468202</v>
      </c>
      <c r="DB113" s="26" t="n">
        <f aca="false">($B$113+DA113-'1 Der Fonds'!$B$6)/CY113</f>
        <v>10.0816210720718</v>
      </c>
      <c r="DC113" s="26" t="n">
        <f aca="false">DA113+0-'2 Der Rueckgabebestand'!$C$8*DB113</f>
        <v>20.0949826233978</v>
      </c>
      <c r="DD113" s="26" t="n">
        <f aca="false">CY113+0/DB113-'2 Der Rueckgabebestand'!$C$8</f>
        <v>80.8</v>
      </c>
      <c r="DE113" s="26" t="n">
        <f aca="false">DC113/($B$113+DC113-'1 Der Fonds'!$B$6)</f>
        <v>0.0246686795917672</v>
      </c>
      <c r="DF113" s="26" t="n">
        <f aca="false">DC113+$B$113*'1 Der Fonds'!$B$19/12+DC113*'1 Der Fonds'!$B$20/12-'1 Der Fonds'!$B$6*'1 Der Fonds'!$B$21/12-($B$113+DC113-'1 Der Fonds'!$B$6)*'1 Der Fonds'!$B$22/12-$B$113*'1 Der Fonds'!$B$23/12</f>
        <v>21.8025528150785</v>
      </c>
      <c r="DG113" s="26" t="n">
        <f aca="false">($B$113+DF113-'1 Der Fonds'!$B$6)/DD113</f>
        <v>10.1027543665233</v>
      </c>
      <c r="DH113" s="26" t="n">
        <f aca="false">DF113+0-'2 Der Rueckgabebestand'!$C$9*DG113</f>
        <v>-4.46460853788192</v>
      </c>
      <c r="DI113" s="26" t="n">
        <f aca="false">DD113+0/DG113-'2 Der Rueckgabebestand'!$C$9</f>
        <v>78.2</v>
      </c>
      <c r="DJ113" s="26" t="n">
        <f aca="false">DH113/($B$113+DH113-'1 Der Fonds'!$B$6)</f>
        <v>-0.00565115004483441</v>
      </c>
      <c r="DK113" s="26" t="n">
        <f aca="false">DH113+$B$113*'1 Der Fonds'!$B$19/12+DH113*'1 Der Fonds'!$B$20/12-'1 Der Fonds'!$B$6*'1 Der Fonds'!$B$21/12-($B$113+DH113-'1 Der Fonds'!$B$6)*'1 Der Fonds'!$B$22/12-$B$113*'1 Der Fonds'!$B$23/12</f>
        <v>-2.78057462106405</v>
      </c>
      <c r="DL113" s="26" t="n">
        <f aca="false">($B$113+DK113-'1 Der Fonds'!$B$6)/DI113</f>
        <v>10.1242893270964</v>
      </c>
      <c r="DM113" s="26" t="n">
        <f aca="false">DK113+0-'2 Der Rueckgabebestand'!$C$10*DL113</f>
        <v>-16.954579678999</v>
      </c>
      <c r="DN113" s="26" t="n">
        <f aca="false">DI113+0/DL113-'2 Der Rueckgabebestand'!$C$10</f>
        <v>76.8</v>
      </c>
      <c r="DO113" s="26" t="n">
        <f aca="false">DM113/($B$113+DM113-'1 Der Fonds'!$B$6)</f>
        <v>-0.0218052595204013</v>
      </c>
      <c r="DP113" s="26" t="n">
        <f aca="false">DM113+$B$113*'1 Der Fonds'!$B$19/12+DM113*'1 Der Fonds'!$B$20/12-'1 Der Fonds'!$B$6*'1 Der Fonds'!$B$21/12-($B$113+DM113-'1 Der Fonds'!$B$6)*'1 Der Fonds'!$B$22/12-$B$113*'1 Der Fonds'!$B$23/12</f>
        <v>-15.282515317858</v>
      </c>
      <c r="DQ113" s="26" t="n">
        <f aca="false">($B$113+DP113-'1 Der Fonds'!$B$6)/DN113</f>
        <v>10.1460609984654</v>
      </c>
      <c r="DR113" s="26" t="n">
        <f aca="false">DP113+0-'2 Der Rueckgabebestand'!$C$11*DQ113</f>
        <v>-21.3701519169372</v>
      </c>
      <c r="DS113" s="26" t="n">
        <f aca="false">DN113+0/DQ113-'2 Der Rueckgabebestand'!$C$11</f>
        <v>76.2</v>
      </c>
      <c r="DT113" s="26" t="n">
        <f aca="false">DR113/($B$113+DR113-'1 Der Fonds'!$B$6)</f>
        <v>-0.0276410902643631</v>
      </c>
      <c r="DU113" s="26" t="n">
        <f aca="false">DR113+$B$113*'1 Der Fonds'!$B$19/12+DR113*'1 Der Fonds'!$B$20/12-'1 Der Fonds'!$B$6*'1 Der Fonds'!$B$21/12-($B$113+DR113-'1 Der Fonds'!$B$6)*'1 Der Fonds'!$B$22/12-$B$113*'1 Der Fonds'!$B$23/12</f>
        <v>-19.7023191458576</v>
      </c>
      <c r="DV113" s="26" t="n">
        <f aca="false">($B$113+DU113-'1 Der Fonds'!$B$6)/DS113</f>
        <v>10.1679485676397</v>
      </c>
      <c r="DW113" s="26" t="n">
        <f aca="false">DU113+0-'2 Der Rueckgabebestand'!$C$12*DV113</f>
        <v>-24.7862934296775</v>
      </c>
      <c r="DX113" s="26" t="n">
        <f aca="false">DS113+0/DV113-'2 Der Rueckgabebestand'!$C$12</f>
        <v>75.7</v>
      </c>
      <c r="DY113" s="26" t="n">
        <f aca="false">DW113/($B$113+DW113-'1 Der Fonds'!$B$6)</f>
        <v>-0.0322019644682174</v>
      </c>
      <c r="DZ113" s="26" t="n">
        <f aca="false">DW113+$B$113*'1 Der Fonds'!$B$19/12+DW113*'1 Der Fonds'!$B$20/12-'1 Der Fonds'!$B$6*'1 Der Fonds'!$B$21/12-($B$113+DW113-'1 Der Fonds'!$B$6)*'1 Der Fonds'!$B$22/12-$B$113*'1 Der Fonds'!$B$23/12</f>
        <v>-23.1217344608809</v>
      </c>
      <c r="EA113" s="26" t="n">
        <f aca="false">($B$113+DZ113-'1 Der Fonds'!$B$6)/DX113</f>
        <v>10.1899374575841</v>
      </c>
      <c r="EB113" s="26" t="n">
        <f aca="false">DZ113+0-'2 Der Rueckgabebestand'!$C$13*EA113</f>
        <v>-27.7072063167938</v>
      </c>
      <c r="EC113" s="26" t="n">
        <f aca="false">DX113+0/EA113-'2 Der Rueckgabebestand'!$C$13</f>
        <v>75.25</v>
      </c>
      <c r="ED113" s="26" t="n">
        <f aca="false">EB113/($B$113+EB113-'1 Der Fonds'!$B$6)</f>
        <v>-0.0361338898135769</v>
      </c>
      <c r="EE113" s="26" t="n">
        <f aca="false">EB113+$B$113*'1 Der Fonds'!$B$19/12+EB113*'1 Der Fonds'!$B$20/12-'1 Der Fonds'!$B$6*'1 Der Fonds'!$B$21/12-($B$113+EB113-'1 Der Fonds'!$B$6)*'1 Der Fonds'!$B$22/12-$B$113*'1 Der Fonds'!$B$23/12</f>
        <v>-26.0454465561807</v>
      </c>
      <c r="EF113" s="26" t="n">
        <f aca="false">($B$113+EE113-'1 Der Fonds'!$B$6)/EC113</f>
        <v>10.2120206437717</v>
      </c>
      <c r="EG113" s="26" t="n">
        <f aca="false">EE113+0-'2 Der Rueckgabebestand'!$C$14*EF113</f>
        <v>-30.1302548136894</v>
      </c>
      <c r="EH113" s="26" t="n">
        <f aca="false">EC113+0/EF113-'2 Der Rueckgabebestand'!$C$14</f>
        <v>74.85</v>
      </c>
      <c r="EI113" s="26" t="n">
        <f aca="false">EG113/($B$113+EG113-'1 Der Fonds'!$B$6)</f>
        <v>-0.0394184293706514</v>
      </c>
      <c r="EJ113" s="26" t="n">
        <f aca="false">EG113+$B$113*'1 Der Fonds'!$B$19/12+EG113*'1 Der Fonds'!$B$20/12-'1 Der Fonds'!$B$6*'1 Der Fonds'!$B$21/12-($B$113+EG113-'1 Der Fonds'!$B$6)*'1 Der Fonds'!$B$22/12-$B$113*'1 Der Fonds'!$B$23/12</f>
        <v>-28.4708171412191</v>
      </c>
      <c r="EK113" s="26" t="n">
        <f aca="false">($B$113+EJ113-'1 Der Fonds'!$B$6)/EH113</f>
        <v>10.2341908197566</v>
      </c>
      <c r="EL113" s="26" t="n">
        <f aca="false">EJ113+0-'2 Der Rueckgabebestand'!$C$15*EK113</f>
        <v>-32.5644934691218</v>
      </c>
      <c r="EM113" s="26" t="n">
        <f aca="false">EH113+0/EK113-'2 Der Rueckgabebestand'!$C$15</f>
        <v>74.45</v>
      </c>
      <c r="EN113" s="26" t="n">
        <f aca="false">EL113/($B$113+EL113-'1 Der Fonds'!$B$6)</f>
        <v>-0.0427391730533588</v>
      </c>
      <c r="EO113" s="26" t="n">
        <f aca="false">EL113+$B$113*'1 Der Fonds'!$B$19/12+EL113*'1 Der Fonds'!$B$20/12-'1 Der Fonds'!$B$6*'1 Der Fonds'!$B$21/12-($B$113+EL113-'1 Der Fonds'!$B$6)*'1 Der Fonds'!$B$22/12-$B$113*'1 Der Fonds'!$B$23/12</f>
        <v>-30.9073886086963</v>
      </c>
      <c r="EP113" s="26" t="n">
        <f aca="false">($B$113+EO113-'1 Der Fonds'!$B$6)/EM113</f>
        <v>10.2564487762432</v>
      </c>
      <c r="EQ113" s="26" t="n">
        <f aca="false">EO113+0-'2 Der Rueckgabebestand'!$C$16*EP113</f>
        <v>-36.0356129968179</v>
      </c>
      <c r="ER113" s="26" t="n">
        <f aca="false">EM113+0/EP113-'2 Der Rueckgabebestand'!$C$16</f>
        <v>73.95</v>
      </c>
      <c r="ES113" s="26" t="n">
        <f aca="false">EQ113/($B$113+EQ113-'1 Der Fonds'!$B$6)</f>
        <v>-0.0475112788606998</v>
      </c>
      <c r="ET113" s="14" t="n">
        <f aca="false">IF(C113=1,$A$113,1000000)</f>
        <v>75.5</v>
      </c>
      <c r="EU113" s="14" t="n">
        <f aca="false">IF(D113=1,$A$113,1000000)</f>
        <v>75.5</v>
      </c>
      <c r="EV113" s="14" t="n">
        <f aca="false">IF(E113=1,$A$113,1000000)</f>
        <v>75.5</v>
      </c>
      <c r="EW113" s="26" t="n">
        <f aca="false">IF(F113=1,$A$113,1000000)</f>
        <v>1000000</v>
      </c>
      <c r="EX113" s="26" t="n">
        <f aca="false">IF(G113=1,$A$113,1000000)</f>
        <v>1000000</v>
      </c>
      <c r="EY113" s="26" t="n">
        <f aca="false">IF(H113=1,$A$113,1000000)</f>
        <v>1000000</v>
      </c>
      <c r="EZ113" s="26" t="n">
        <f aca="false">IF(I113=1,$A$113,1000000)</f>
        <v>1000000</v>
      </c>
      <c r="FA113" s="26" t="n">
        <f aca="false">IF(J113=1,$A$113,1000000)</f>
        <v>1000000</v>
      </c>
      <c r="FB113" s="26" t="n">
        <f aca="false">IF(K113=1,$A$113,1000000)</f>
        <v>1000000</v>
      </c>
      <c r="FC113" s="26" t="n">
        <f aca="false">IF(L113=1,$A$113,1000000)</f>
        <v>1000000</v>
      </c>
      <c r="FD113" s="26" t="n">
        <f aca="false">IF(M113=1,$A$113,1000000)</f>
        <v>1000000</v>
      </c>
      <c r="FE113" s="26" t="n">
        <f aca="false">IF(N113=1,$A$113,1000000)</f>
        <v>1000000</v>
      </c>
      <c r="FF113" s="14" t="n">
        <f aca="false">IF(O113=1,$A$113,1000000)</f>
        <v>75.5</v>
      </c>
      <c r="FG113" s="14" t="n">
        <f aca="false">IF(P113=1,$A$113,1000000)</f>
        <v>75.5</v>
      </c>
      <c r="FH113" s="14" t="n">
        <f aca="false">IF(Q113=1,$A$113,1000000)</f>
        <v>75.5</v>
      </c>
      <c r="FI113" s="26" t="n">
        <f aca="false">IF(R113=1,$A$113,1000000)</f>
        <v>1000000</v>
      </c>
      <c r="FJ113" s="26" t="n">
        <f aca="false">IF(S113=1,$A$113,1000000)</f>
        <v>1000000</v>
      </c>
      <c r="FK113" s="26" t="n">
        <f aca="false">IF(T113=1,$A$113,1000000)</f>
        <v>1000000</v>
      </c>
      <c r="FL113" s="26" t="n">
        <f aca="false">IF(U113=1,$A$113,1000000)</f>
        <v>1000000</v>
      </c>
      <c r="FM113" s="26" t="n">
        <f aca="false">IF(V113=1,$A$113,1000000)</f>
        <v>1000000</v>
      </c>
      <c r="FN113" s="26" t="n">
        <f aca="false">IF(W113=1,$A$113,1000000)</f>
        <v>1000000</v>
      </c>
      <c r="FO113" s="26" t="n">
        <f aca="false">IF(X113=1,$A$113,1000000)</f>
        <v>1000000</v>
      </c>
      <c r="FP113" s="26" t="n">
        <f aca="false">IF(Y113=1,$A$113,1000000)</f>
        <v>1000000</v>
      </c>
      <c r="FQ113" s="26" t="n">
        <f aca="false">IF(Z113=1,$A$113,1000000)</f>
        <v>1000000</v>
      </c>
    </row>
    <row r="114" customFormat="false" ht="15" hidden="false" customHeight="false" outlineLevel="0" collapsed="false">
      <c r="A114" s="14" t="n">
        <f aca="false">A113+$B$38</f>
        <v>76</v>
      </c>
      <c r="B114" s="14" t="n">
        <f aca="false">'1 Der Fonds'!$B$36-A114</f>
        <v>1044</v>
      </c>
      <c r="C114" s="26" t="n">
        <f aca="false">IF(AH114&gt;='1 Der Fonds'!$B$12,1,0)</f>
        <v>1</v>
      </c>
      <c r="D114" s="26" t="n">
        <f aca="false">IF(AND(C114=1,AM114&gt;='1 Der Fonds'!$B$12),1,0)</f>
        <v>1</v>
      </c>
      <c r="E114" s="26" t="n">
        <f aca="false">IF(AND(D114=1,AR114&gt;='1 Der Fonds'!$B$12),1,0)</f>
        <v>1</v>
      </c>
      <c r="F114" s="26" t="n">
        <f aca="false">IF(AND(E114=1,AW114&gt;='1 Der Fonds'!$B$12),1,0)</f>
        <v>0</v>
      </c>
      <c r="G114" s="26" t="n">
        <f aca="false">IF(AND(F114=1,BB114&gt;='1 Der Fonds'!$B$12),1,0)</f>
        <v>0</v>
      </c>
      <c r="H114" s="26" t="n">
        <f aca="false">IF(AND(G114=1,BG114&gt;='1 Der Fonds'!$B$12),1,0)</f>
        <v>0</v>
      </c>
      <c r="I114" s="26" t="n">
        <f aca="false">IF(AND(H114=1,BL114&gt;='1 Der Fonds'!$B$12),1,0)</f>
        <v>0</v>
      </c>
      <c r="J114" s="26" t="n">
        <f aca="false">IF(AND(I114=1,BQ114&gt;='1 Der Fonds'!$B$12),1,0)</f>
        <v>0</v>
      </c>
      <c r="K114" s="26" t="n">
        <f aca="false">IF(AND(J114=1,BV114&gt;='1 Der Fonds'!$B$12),1,0)</f>
        <v>0</v>
      </c>
      <c r="L114" s="26" t="n">
        <f aca="false">IF(AND(K114=1,CA114&gt;='1 Der Fonds'!$B$12),1,0)</f>
        <v>0</v>
      </c>
      <c r="M114" s="26" t="n">
        <f aca="false">IF(AND(L114=1,CF114&gt;='1 Der Fonds'!$B$12),1,0)</f>
        <v>0</v>
      </c>
      <c r="N114" s="26" t="n">
        <f aca="false">IF(AND(M114=1,CK114&gt;='1 Der Fonds'!$B$12),1,0)</f>
        <v>0</v>
      </c>
      <c r="O114" s="26" t="n">
        <f aca="false">IF(CP114&gt;='1 Der Fonds'!$B$12,1,0)</f>
        <v>1</v>
      </c>
      <c r="P114" s="26" t="n">
        <f aca="false">IF(AND(O114=1,CU114&gt;='1 Der Fonds'!$B$12),1,0)</f>
        <v>1</v>
      </c>
      <c r="Q114" s="26" t="n">
        <f aca="false">IF(AND(P114=1,CZ114&gt;='1 Der Fonds'!$B$12),1,0)</f>
        <v>1</v>
      </c>
      <c r="R114" s="26" t="n">
        <f aca="false">IF(AND(Q114=1,DE114&gt;='1 Der Fonds'!$B$12),1,0)</f>
        <v>0</v>
      </c>
      <c r="S114" s="26" t="n">
        <f aca="false">IF(AND(R114=1,DJ114&gt;='1 Der Fonds'!$B$12),1,0)</f>
        <v>0</v>
      </c>
      <c r="T114" s="26" t="n">
        <f aca="false">IF(AND(S114=1,DO114&gt;='1 Der Fonds'!$B$12),1,0)</f>
        <v>0</v>
      </c>
      <c r="U114" s="26" t="n">
        <f aca="false">IF(AND(T114=1,DT114&gt;='1 Der Fonds'!$B$12),1,0)</f>
        <v>0</v>
      </c>
      <c r="V114" s="26" t="n">
        <f aca="false">IF(AND(U114=1,DY114&gt;='1 Der Fonds'!$B$12),1,0)</f>
        <v>0</v>
      </c>
      <c r="W114" s="26" t="n">
        <f aca="false">IF(AND(V114=1,ED114&gt;='1 Der Fonds'!$B$12),1,0)</f>
        <v>0</v>
      </c>
      <c r="X114" s="26" t="n">
        <f aca="false">IF(AND(W114=1,EI114&gt;='1 Der Fonds'!$B$12),1,0)</f>
        <v>0</v>
      </c>
      <c r="Y114" s="26" t="n">
        <f aca="false">IF(AND(X114=1,EN114&gt;='1 Der Fonds'!$B$12),1,0)</f>
        <v>0</v>
      </c>
      <c r="Z114" s="26" t="n">
        <f aca="false">IF(AND(Y114=1,ES114&gt;='1 Der Fonds'!$B$12),1,0)</f>
        <v>0</v>
      </c>
      <c r="AD114" s="26" t="n">
        <f aca="false">$A$114+$B$114*'1 Der Fonds'!$B$19/12+$A$114*'1 Der Fonds'!$B$20/12-'1 Der Fonds'!$B$6*'1 Der Fonds'!$B$21/12-($B$114+$A$114-'1 Der Fonds'!$B$6)*'1 Der Fonds'!$B$22/12-$B$114*'1 Der Fonds'!$B$23/12</f>
        <v>77.7600833333333</v>
      </c>
      <c r="AE114" s="26" t="n">
        <f aca="false">($B$114+AD114-'1 Der Fonds'!$B$6)/'1 Der Fonds'!$B$8</f>
        <v>10.0202308429119</v>
      </c>
      <c r="AF114" s="26" t="n">
        <f aca="false">AD114+'1 Der Fonds'!$B$26-'2 Der Rueckgabebestand'!$C$5*AE114</f>
        <v>76.7519909961686</v>
      </c>
      <c r="AG114" s="26" t="n">
        <f aca="false">'1 Der Fonds'!$B$8+'1 Der Fonds'!$B$26/AE114-'2 Der Rueckgabebestand'!$C$5</f>
        <v>86.8993943000946</v>
      </c>
      <c r="AH114" s="26" t="n">
        <f aca="false">AF114/($B$114+AF114-'1 Der Fonds'!$B$6)</f>
        <v>0.0881444909570196</v>
      </c>
      <c r="AI114" s="26" t="n">
        <f aca="false">AF114+$B$114*'1 Der Fonds'!$B$19/12+AF114*'1 Der Fonds'!$B$20/12-'1 Der Fonds'!$B$6*'1 Der Fonds'!$B$21/12-($B$114+AF114-'1 Der Fonds'!$B$6)*'1 Der Fonds'!$B$22/12-$B$114*'1 Der Fonds'!$B$23/12</f>
        <v>78.5127949875399</v>
      </c>
      <c r="AJ114" s="26" t="n">
        <f aca="false">($B$114+AI114-'1 Der Fonds'!$B$6)/AG114</f>
        <v>10.040493400615</v>
      </c>
      <c r="AK114" s="26" t="n">
        <f aca="false">AI114+'1 Der Fonds'!$B$26-'2 Der Rueckgabebestand'!$C$6*AJ114</f>
        <v>76.4925482872324</v>
      </c>
      <c r="AL114" s="26" t="n">
        <f aca="false">AG114+'1 Der Fonds'!$B$26/AJ114-'2 Der Rueckgabebestand'!$C$6</f>
        <v>86.6981843973837</v>
      </c>
      <c r="AM114" s="26" t="n">
        <f aca="false">AK114/($B$114+AK114-'1 Der Fonds'!$B$6)</f>
        <v>0.0878727203785236</v>
      </c>
      <c r="AN114" s="26" t="n">
        <f aca="false">AK114+$B$114*'1 Der Fonds'!$B$19/12+AK114*'1 Der Fonds'!$B$20/12-'1 Der Fonds'!$B$6*'1 Der Fonds'!$B$21/12-($B$114+AK114-'1 Der Fonds'!$B$6)*'1 Der Fonds'!$B$22/12-$B$114*'1 Der Fonds'!$B$23/12</f>
        <v>78.2531036460077</v>
      </c>
      <c r="AO114" s="26" t="n">
        <f aca="false">($B$114+AN114-'1 Der Fonds'!$B$6)/AL114</f>
        <v>10.0608001160441</v>
      </c>
      <c r="AP114" s="26" t="n">
        <f aca="false">AN114+'1 Der Fonds'!$B$26-'2 Der Rueckgabebestand'!$C$7*AO114</f>
        <v>59.1193433907107</v>
      </c>
      <c r="AQ114" s="26" t="n">
        <f aca="false">AL114+'1 Der Fonds'!$B$26/AO114-'2 Der Rueckgabebestand'!$C$7</f>
        <v>84.7963714168451</v>
      </c>
      <c r="AR114" s="26" t="n">
        <f aca="false">AP114/($B$114+AP114-'1 Der Fonds'!$B$6)</f>
        <v>0.0692978583227779</v>
      </c>
      <c r="AS114" s="26" t="n">
        <f aca="false">AP114+$B$114*'1 Der Fonds'!$B$19/12+AP114*'1 Der Fonds'!$B$20/12-'1 Der Fonds'!$B$6*'1 Der Fonds'!$B$21/12-($B$114+AP114-'1 Der Fonds'!$B$6)*'1 Der Fonds'!$B$22/12-$B$114*'1 Der Fonds'!$B$23/12</f>
        <v>60.8632494281268</v>
      </c>
      <c r="AT114" s="26" t="n">
        <f aca="false">($B$114+AS114-'1 Der Fonds'!$B$6)/AQ114</f>
        <v>10.0813659257394</v>
      </c>
      <c r="AU114" s="26" t="n">
        <f aca="false">AS114+'1 Der Fonds'!$B$26-'2 Der Rueckgabebestand'!$C$8*AT114</f>
        <v>32.6110150583346</v>
      </c>
      <c r="AV114" s="26" t="n">
        <f aca="false">AQ114+'1 Der Fonds'!$B$26/AT114-'2 Der Rueckgabebestand'!$C$8</f>
        <v>81.993950140016</v>
      </c>
      <c r="AW114" s="26" t="n">
        <f aca="false">AU114/($B$114+AU114-'1 Der Fonds'!$B$6)</f>
        <v>0.0394514644303805</v>
      </c>
      <c r="AX114" s="26" t="n">
        <f aca="false">AU114+$B$114*'1 Der Fonds'!$B$19/12+AU114*'1 Der Fonds'!$B$20/12-'1 Der Fonds'!$B$6*'1 Der Fonds'!$B$21/12-($B$114+AU114-'1 Der Fonds'!$B$6)*'1 Der Fonds'!$B$22/12-$B$114*'1 Der Fonds'!$B$23/12</f>
        <v>34.3295172810988</v>
      </c>
      <c r="AY114" s="26" t="n">
        <f aca="false">($B$114+AX114-'1 Der Fonds'!$B$6)/AV114</f>
        <v>10.1023248162409</v>
      </c>
      <c r="AZ114" s="26" t="n">
        <f aca="false">AX114+'1 Der Fonds'!$B$26-'2 Der Rueckgabebestand'!$C$9*AY114</f>
        <v>11.0634727588726</v>
      </c>
      <c r="BA114" s="26" t="n">
        <f aca="false">AV114+'1 Der Fonds'!$B$26/AY114-'2 Der Rueckgabebestand'!$C$9</f>
        <v>79.6909114884748</v>
      </c>
      <c r="BB114" s="26" t="n">
        <f aca="false">AZ114/($B$114+AZ114-'1 Der Fonds'!$B$6)</f>
        <v>0.0137423608612613</v>
      </c>
      <c r="BC114" s="26" t="n">
        <f aca="false">AZ114+$B$114*'1 Der Fonds'!$B$19/12+AZ114*'1 Der Fonds'!$B$20/12-'1 Der Fonds'!$B$6*'1 Der Fonds'!$B$21/12-($B$114+AZ114-'1 Der Fonds'!$B$6)*'1 Der Fonds'!$B$22/12-$B$114*'1 Der Fonds'!$B$23/12</f>
        <v>12.7613252535999</v>
      </c>
      <c r="BD114" s="26" t="n">
        <f aca="false">($B$114+BC114-'1 Der Fonds'!$B$6)/BA114</f>
        <v>10.1236302883833</v>
      </c>
      <c r="BE114" s="26" t="n">
        <f aca="false">BC114+'1 Der Fonds'!$B$26-'2 Der Rueckgabebestand'!$C$10*BD114</f>
        <v>1.58824284986318</v>
      </c>
      <c r="BF114" s="26" t="n">
        <f aca="false">BA114+'1 Der Fonds'!$B$26/BD114-'2 Der Rueckgabebestand'!$C$10</f>
        <v>78.5872478732045</v>
      </c>
      <c r="BG114" s="26" t="n">
        <f aca="false">BE114/($B$114+BE114-'1 Der Fonds'!$B$6)</f>
        <v>0.00199631262042531</v>
      </c>
      <c r="BH114" s="26" t="n">
        <f aca="false">BE114+$B$114*'1 Der Fonds'!$B$19/12+BE114*'1 Der Fonds'!$B$20/12-'1 Der Fonds'!$B$6*'1 Der Fonds'!$B$21/12-($B$114+BE114-'1 Der Fonds'!$B$6)*'1 Der Fonds'!$B$22/12-$B$114*'1 Der Fonds'!$B$23/12</f>
        <v>3.27701491592763</v>
      </c>
      <c r="BI114" s="26" t="n">
        <f aca="false">($B$114+BH114-'1 Der Fonds'!$B$6)/BF114</f>
        <v>10.1451194244934</v>
      </c>
      <c r="BJ114" s="26" t="n">
        <f aca="false">BH114+'1 Der Fonds'!$B$26-'2 Der Rueckgabebestand'!$C$11*BI114</f>
        <v>0.18994326123157</v>
      </c>
      <c r="BK114" s="26" t="n">
        <f aca="false">BF114+'1 Der Fonds'!$B$26/BI114-'2 Der Rueckgabebestand'!$C$11</f>
        <v>78.2829565656776</v>
      </c>
      <c r="BL114" s="26" t="n">
        <f aca="false">BJ114/($B$114+BJ114-'1 Der Fonds'!$B$6)</f>
        <v>0.000239166036844529</v>
      </c>
      <c r="BM114" s="26" t="n">
        <f aca="false">BJ114+$B$114*'1 Der Fonds'!$B$19/12+BJ114*'1 Der Fonds'!$B$20/12-'1 Der Fonds'!$B$6*'1 Der Fonds'!$B$21/12-($B$114+BJ114-'1 Der Fonds'!$B$6)*'1 Der Fonds'!$B$22/12-$B$114*'1 Der Fonds'!$B$23/12</f>
        <v>1.87737529019025</v>
      </c>
      <c r="BN114" s="26" t="n">
        <f aca="false">($B$114+BM114-'1 Der Fonds'!$B$6)/BK114</f>
        <v>10.1666749725078</v>
      </c>
      <c r="BO114" s="26" t="n">
        <f aca="false">BM114+'1 Der Fonds'!$B$26-'2 Der Rueckgabebestand'!$C$12*BN114</f>
        <v>-0.205962196063654</v>
      </c>
      <c r="BP114" s="26" t="n">
        <f aca="false">BK114+'1 Der Fonds'!$B$26/BN114-'2 Der Rueckgabebestand'!$C$12</f>
        <v>78.0780382918184</v>
      </c>
      <c r="BQ114" s="26" t="n">
        <f aca="false">BO114/($B$114+BO114-'1 Der Fonds'!$B$6)</f>
        <v>-0.000259465536719647</v>
      </c>
      <c r="BR114" s="26" t="n">
        <f aca="false">BO114+$B$114*'1 Der Fonds'!$B$19/12+BO114*'1 Der Fonds'!$B$20/12-'1 Der Fonds'!$B$6*'1 Der Fonds'!$B$21/12-($B$114+BO114-'1 Der Fonds'!$B$6)*'1 Der Fonds'!$B$22/12-$B$114*'1 Der Fonds'!$B$23/12</f>
        <v>1.48109042349845</v>
      </c>
      <c r="BS114" s="26" t="n">
        <f aca="false">($B$114+BR114-'1 Der Fonds'!$B$6)/BP114</f>
        <v>10.1882822343765</v>
      </c>
      <c r="BT114" s="26" t="n">
        <f aca="false">BR114+'1 Der Fonds'!$B$26-'2 Der Rueckgabebestand'!$C$13*BS114</f>
        <v>-0.103636581970956</v>
      </c>
      <c r="BU114" s="26" t="n">
        <f aca="false">BP114+'1 Der Fonds'!$B$26/BS114-'2 Der Rueckgabebestand'!$C$13</f>
        <v>77.9224942099984</v>
      </c>
      <c r="BV114" s="26" t="n">
        <f aca="false">BT114/($B$114+BT114-'1 Der Fonds'!$B$6)</f>
        <v>-0.000130541701343435</v>
      </c>
      <c r="BW114" s="26" t="n">
        <f aca="false">BT114+$B$114*'1 Der Fonds'!$B$19/12+BT114*'1 Der Fonds'!$B$20/12-'1 Der Fonds'!$B$6*'1 Der Fonds'!$B$21/12-($B$114+BT114-'1 Der Fonds'!$B$6)*'1 Der Fonds'!$B$22/12-$B$114*'1 Der Fonds'!$B$23/12</f>
        <v>1.58351409963799</v>
      </c>
      <c r="BX114" s="26" t="n">
        <f aca="false">($B$114+BW114-'1 Der Fonds'!$B$6)/BU114</f>
        <v>10.2099338857862</v>
      </c>
      <c r="BY114" s="26" t="n">
        <f aca="false">BW114+'1 Der Fonds'!$B$26-'2 Der Rueckgabebestand'!$C$14*BX114</f>
        <v>0.499540545323526</v>
      </c>
      <c r="BZ114" s="26" t="n">
        <f aca="false">BU114+'1 Der Fonds'!$B$26/BX114-'2 Der Rueckgabebestand'!$C$14</f>
        <v>77.8163256915299</v>
      </c>
      <c r="CA114" s="26" t="n">
        <f aca="false">BY114/($B$114+BY114-'1 Der Fonds'!$B$6)</f>
        <v>0.000628748690000065</v>
      </c>
      <c r="CB114" s="26" t="n">
        <f aca="false">BY114+$B$114*'1 Der Fonds'!$B$19/12+BY114*'1 Der Fonds'!$B$20/12-'1 Der Fonds'!$B$6*'1 Der Fonds'!$B$21/12-($B$114+BY114-'1 Der Fonds'!$B$6)*'1 Der Fonds'!$B$22/12-$B$114*'1 Der Fonds'!$B$23/12</f>
        <v>2.18726927167946</v>
      </c>
      <c r="CC114" s="26" t="n">
        <f aca="false">($B$114+CB114-'1 Der Fonds'!$B$6)/BZ114</f>
        <v>10.2316225058971</v>
      </c>
      <c r="CD114" s="26" t="n">
        <f aca="false">CB114+'1 Der Fonds'!$B$26-'2 Der Rueckgabebestand'!$C$15*CC114</f>
        <v>1.0946202693206</v>
      </c>
      <c r="CE114" s="26" t="n">
        <f aca="false">BZ114+'1 Der Fonds'!$B$26/CC114-'2 Der Rueckgabebestand'!$C$15</f>
        <v>77.7095343198067</v>
      </c>
      <c r="CF114" s="26" t="n">
        <f aca="false">CD114/($B$114+CD114-'1 Der Fonds'!$B$6)</f>
        <v>0.00137671698614918</v>
      </c>
      <c r="CG114" s="26" t="n">
        <f aca="false">CD114+$B$114*'1 Der Fonds'!$B$19/12+CD114*'1 Der Fonds'!$B$20/12-'1 Der Fonds'!$B$6*'1 Der Fonds'!$B$21/12-($B$114+CD114-'1 Der Fonds'!$B$6)*'1 Der Fonds'!$B$22/12-$B$114*'1 Der Fonds'!$B$23/12</f>
        <v>2.78291928041204</v>
      </c>
      <c r="CH114" s="26" t="n">
        <f aca="false">($B$114+CG114-'1 Der Fonds'!$B$6)/CE114</f>
        <v>10.2533482699989</v>
      </c>
      <c r="CI114" s="26" t="n">
        <f aca="false">CG114+'1 Der Fonds'!$B$26-'2 Der Rueckgabebestand'!$C$16*CH114</f>
        <v>0.656245145412577</v>
      </c>
      <c r="CJ114" s="26" t="n">
        <f aca="false">CE114+'1 Der Fonds'!$B$26/CH114-'2 Der Rueckgabebestand'!$C$16</f>
        <v>77.5021216699095</v>
      </c>
      <c r="CK114" s="26" t="n">
        <f aca="false">CI114/($B$114+CI114-'1 Der Fonds'!$B$6)</f>
        <v>0.000825822674170883</v>
      </c>
      <c r="CL114" s="26" t="n">
        <f aca="false">$A$114+$B$114*'1 Der Fonds'!$B$19/12+$A$114*'1 Der Fonds'!$B$20/12-'1 Der Fonds'!$B$6*'1 Der Fonds'!$B$21/12-($B$114+$A$114-'1 Der Fonds'!$B$6)*'1 Der Fonds'!$B$22/12-$B$114*'1 Der Fonds'!$B$23/12</f>
        <v>77.7600833333333</v>
      </c>
      <c r="CM114" s="26" t="n">
        <f aca="false">($B$114+CL114-'1 Der Fonds'!$B$6)/'1 Der Fonds'!$B$8</f>
        <v>10.0202308429119</v>
      </c>
      <c r="CN114" s="26" t="n">
        <f aca="false">CL114+0-'2 Der Rueckgabebestand'!$C$5*CM114</f>
        <v>73.7519909961686</v>
      </c>
      <c r="CO114" s="26" t="n">
        <f aca="false">'1 Der Fonds'!$B$8+0/CM114-'2 Der Rueckgabebestand'!$C$5</f>
        <v>86.6</v>
      </c>
      <c r="CP114" s="26" t="n">
        <f aca="false">CN114/($B$114+CN114-'1 Der Fonds'!$B$6)</f>
        <v>0.0849920158771427</v>
      </c>
      <c r="CQ114" s="26" t="n">
        <f aca="false">CN114+$B$114*'1 Der Fonds'!$B$19/12+CN114*'1 Der Fonds'!$B$20/12-'1 Der Fonds'!$B$6*'1 Der Fonds'!$B$21/12-($B$114+CN114-'1 Der Fonds'!$B$6)*'1 Der Fonds'!$B$22/12-$B$114*'1 Der Fonds'!$B$23/12</f>
        <v>75.5099199875399</v>
      </c>
      <c r="CR114" s="26" t="n">
        <f aca="false">($B$114+CQ114-'1 Der Fonds'!$B$6)/CO114</f>
        <v>10.0405302538977</v>
      </c>
      <c r="CS114" s="26" t="n">
        <f aca="false">CQ114+0-'2 Der Rueckgabebestand'!$C$6*CR114</f>
        <v>70.4896548605911</v>
      </c>
      <c r="CT114" s="26" t="n">
        <f aca="false">CO114+0/CR114-'2 Der Rueckgabebestand'!$C$6</f>
        <v>86.1</v>
      </c>
      <c r="CU114" s="26" t="n">
        <f aca="false">CS114/($B$114+CS114-'1 Der Fonds'!$B$6)</f>
        <v>0.0815390380489381</v>
      </c>
      <c r="CV114" s="26" t="n">
        <f aca="false">CS114+$B$114*'1 Der Fonds'!$B$19/12+CS114*'1 Der Fonds'!$B$20/12-'1 Der Fonds'!$B$6*'1 Der Fonds'!$B$21/12-($B$114+CS114-'1 Der Fonds'!$B$6)*'1 Der Fonds'!$B$22/12-$B$114*'1 Der Fonds'!$B$23/12</f>
        <v>72.2444574464992</v>
      </c>
      <c r="CW114" s="26" t="n">
        <f aca="false">($B$114+CV114-'1 Der Fonds'!$B$6)/CT114</f>
        <v>10.0609112363124</v>
      </c>
      <c r="CX114" s="26" t="n">
        <f aca="false">CV114+0-'2 Der Rueckgabebestand'!$C$7*CW114</f>
        <v>50.1104527266118</v>
      </c>
      <c r="CY114" s="26" t="n">
        <f aca="false">CT114+0/CW114-'2 Der Rueckgabebestand'!$C$7</f>
        <v>83.9</v>
      </c>
      <c r="CZ114" s="26" t="n">
        <f aca="false">CX114/($B$114+CX114-'1 Der Fonds'!$B$6)</f>
        <v>0.0593648053578143</v>
      </c>
      <c r="DA114" s="26" t="n">
        <f aca="false">CX114+$B$114*'1 Der Fonds'!$B$19/12+CX114*'1 Der Fonds'!$B$20/12-'1 Der Fonds'!$B$6*'1 Der Fonds'!$B$21/12-($B$114+CX114-'1 Der Fonds'!$B$6)*'1 Der Fonds'!$B$22/12-$B$114*'1 Der Fonds'!$B$23/12</f>
        <v>51.8457252438082</v>
      </c>
      <c r="DB114" s="26" t="n">
        <f aca="false">($B$114+DA114-'1 Der Fonds'!$B$6)/CY114</f>
        <v>10.0815938646461</v>
      </c>
      <c r="DC114" s="26" t="n">
        <f aca="false">DA114+0-'2 Der Rueckgabebestand'!$C$8*DB114</f>
        <v>20.5927842634052</v>
      </c>
      <c r="DD114" s="26" t="n">
        <f aca="false">CY114+0/DB114-'2 Der Rueckgabebestand'!$C$8</f>
        <v>80.8</v>
      </c>
      <c r="DE114" s="26" t="n">
        <f aca="false">DC114/($B$114+DC114-'1 Der Fonds'!$B$6)</f>
        <v>0.0252798510632846</v>
      </c>
      <c r="DF114" s="26" t="n">
        <f aca="false">DC114+$B$114*'1 Der Fonds'!$B$19/12+DC114*'1 Der Fonds'!$B$20/12-'1 Der Fonds'!$B$6*'1 Der Fonds'!$B$21/12-($B$114+DC114-'1 Der Fonds'!$B$6)*'1 Der Fonds'!$B$22/12-$B$114*'1 Der Fonds'!$B$23/12</f>
        <v>22.299769014991</v>
      </c>
      <c r="DG114" s="26" t="n">
        <f aca="false">($B$114+DF114-'1 Der Fonds'!$B$6)/DD114</f>
        <v>10.1027199135519</v>
      </c>
      <c r="DH114" s="26" t="n">
        <f aca="false">DF114+0-'2 Der Rueckgabebestand'!$C$9*DG114</f>
        <v>-3.96730276024385</v>
      </c>
      <c r="DI114" s="26" t="n">
        <f aca="false">DD114+0/DG114-'2 Der Rueckgabebestand'!$C$9</f>
        <v>78.2</v>
      </c>
      <c r="DJ114" s="26" t="n">
        <f aca="false">DH114/($B$114+DH114-'1 Der Fonds'!$B$6)</f>
        <v>-0.00502169438569436</v>
      </c>
      <c r="DK114" s="26" t="n">
        <f aca="false">DH114+$B$114*'1 Der Fonds'!$B$19/12+DH114*'1 Der Fonds'!$B$20/12-'1 Der Fonds'!$B$6*'1 Der Fonds'!$B$21/12-($B$114+DH114-'1 Der Fonds'!$B$6)*'1 Der Fonds'!$B$22/12-$B$114*'1 Der Fonds'!$B$23/12</f>
        <v>-2.28385475872242</v>
      </c>
      <c r="DL114" s="26" t="n">
        <f aca="false">($B$114+DK114-'1 Der Fonds'!$B$6)/DI114</f>
        <v>10.124247381602</v>
      </c>
      <c r="DM114" s="26" t="n">
        <f aca="false">DK114+0-'2 Der Rueckgabebestand'!$C$10*DL114</f>
        <v>-16.4578010929652</v>
      </c>
      <c r="DN114" s="26" t="n">
        <f aca="false">DI114+0/DL114-'2 Der Rueckgabebestand'!$C$10</f>
        <v>76.8</v>
      </c>
      <c r="DO114" s="26" t="n">
        <f aca="false">DM114/($B$114+DM114-'1 Der Fonds'!$B$6)</f>
        <v>-0.0211664410190205</v>
      </c>
      <c r="DP114" s="26" t="n">
        <f aca="false">DM114+$B$114*'1 Der Fonds'!$B$19/12+DM114*'1 Der Fonds'!$B$20/12-'1 Der Fonds'!$B$6*'1 Der Fonds'!$B$21/12-($B$114+DM114-'1 Der Fonds'!$B$6)*'1 Der Fonds'!$B$22/12-$B$114*'1 Der Fonds'!$B$23/12</f>
        <v>-14.786323152346</v>
      </c>
      <c r="DQ114" s="26" t="n">
        <f aca="false">($B$114+DP114-'1 Der Fonds'!$B$6)/DN114</f>
        <v>10.1460114172872</v>
      </c>
      <c r="DR114" s="26" t="n">
        <f aca="false">DP114+0-'2 Der Rueckgabebestand'!$C$11*DQ114</f>
        <v>-20.8739300027183</v>
      </c>
      <c r="DS114" s="26" t="n">
        <f aca="false">DN114+0/DQ114-'2 Der Rueckgabebestand'!$C$11</f>
        <v>76.2</v>
      </c>
      <c r="DT114" s="26" t="n">
        <f aca="false">DR114/($B$114+DR114-'1 Der Fonds'!$B$6)</f>
        <v>-0.0269993870505385</v>
      </c>
      <c r="DU114" s="26" t="n">
        <f aca="false">DR114+$B$114*'1 Der Fonds'!$B$19/12+DR114*'1 Der Fonds'!$B$20/12-'1 Der Fonds'!$B$6*'1 Der Fonds'!$B$21/12-($B$114+DR114-'1 Der Fonds'!$B$6)*'1 Der Fonds'!$B$22/12-$B$114*'1 Der Fonds'!$B$23/12</f>
        <v>-19.2066841856376</v>
      </c>
      <c r="DV114" s="26" t="n">
        <f aca="false">($B$114+DU114-'1 Der Fonds'!$B$6)/DS114</f>
        <v>10.167891283653</v>
      </c>
      <c r="DW114" s="26" t="n">
        <f aca="false">DU114+0-'2 Der Rueckgabebestand'!$C$12*DV114</f>
        <v>-24.2906298274641</v>
      </c>
      <c r="DX114" s="26" t="n">
        <f aca="false">DS114+0/DV114-'2 Der Rueckgabebestand'!$C$12</f>
        <v>75.7</v>
      </c>
      <c r="DY114" s="26" t="n">
        <f aca="false">DW114/($B$114+DW114-'1 Der Fonds'!$B$6)</f>
        <v>-0.0315581838662289</v>
      </c>
      <c r="DZ114" s="26" t="n">
        <f aca="false">DW114+$B$114*'1 Der Fonds'!$B$19/12+DW114*'1 Der Fonds'!$B$20/12-'1 Der Fonds'!$B$6*'1 Der Fonds'!$B$21/12-($B$114+DW114-'1 Der Fonds'!$B$6)*'1 Der Fonds'!$B$22/12-$B$114*'1 Der Fonds'!$B$23/12</f>
        <v>-22.6266583477154</v>
      </c>
      <c r="EA114" s="26" t="n">
        <f aca="false">($B$114+DZ114-'1 Der Fonds'!$B$6)/DX114</f>
        <v>10.1898724128439</v>
      </c>
      <c r="EB114" s="26" t="n">
        <f aca="false">DZ114+0-'2 Der Rueckgabebestand'!$C$13*EA114</f>
        <v>-27.2121009334952</v>
      </c>
      <c r="EC114" s="26" t="n">
        <f aca="false">DX114+0/EA114-'2 Der Rueckgabebestand'!$C$13</f>
        <v>75.25</v>
      </c>
      <c r="ED114" s="26" t="n">
        <f aca="false">EB114/($B$114+EB114-'1 Der Fonds'!$B$6)</f>
        <v>-0.0354884329377439</v>
      </c>
      <c r="EE114" s="26" t="n">
        <f aca="false">EB114+$B$114*'1 Der Fonds'!$B$19/12+EB114*'1 Der Fonds'!$B$20/12-'1 Der Fonds'!$B$6*'1 Der Fonds'!$B$21/12-($B$114+EB114-'1 Der Fonds'!$B$6)*'1 Der Fonds'!$B$22/12-$B$114*'1 Der Fonds'!$B$23/12</f>
        <v>-25.5509291968898</v>
      </c>
      <c r="EF114" s="26" t="n">
        <f aca="false">($B$114+EE114-'1 Der Fonds'!$B$6)/EC114</f>
        <v>10.2119477847589</v>
      </c>
      <c r="EG114" s="26" t="n">
        <f aca="false">EE114+0-'2 Der Rueckgabebestand'!$C$14*EF114</f>
        <v>-29.6357083107934</v>
      </c>
      <c r="EH114" s="26" t="n">
        <f aca="false">EC114+0/EF114-'2 Der Rueckgabebestand'!$C$14</f>
        <v>74.85</v>
      </c>
      <c r="EI114" s="26" t="n">
        <f aca="false">EG114/($B$114+EG114-'1 Der Fonds'!$B$6)</f>
        <v>-0.038771706937408</v>
      </c>
      <c r="EJ114" s="26" t="n">
        <f aca="false">EG114+$B$114*'1 Der Fonds'!$B$19/12+EG114*'1 Der Fonds'!$B$20/12-'1 Der Fonds'!$B$6*'1 Der Fonds'!$B$21/12-($B$114+EG114-'1 Der Fonds'!$B$6)*'1 Der Fonds'!$B$22/12-$B$114*'1 Der Fonds'!$B$23/12</f>
        <v>-27.9768591979245</v>
      </c>
      <c r="EK114" s="26" t="n">
        <f aca="false">($B$114+EJ114-'1 Der Fonds'!$B$6)/EH114</f>
        <v>10.2341100975561</v>
      </c>
      <c r="EL114" s="26" t="n">
        <f aca="false">EJ114+0-'2 Der Rueckgabebestand'!$C$15*EK114</f>
        <v>-32.070503236947</v>
      </c>
      <c r="EM114" s="26" t="n">
        <f aca="false">EH114+0/EK114-'2 Der Rueckgabebestand'!$C$15</f>
        <v>74.45</v>
      </c>
      <c r="EN114" s="26" t="n">
        <f aca="false">EL114/($B$114+EL114-'1 Der Fonds'!$B$6)</f>
        <v>-0.0420911690296725</v>
      </c>
      <c r="EO114" s="26" t="n">
        <f aca="false">EL114+$B$114*'1 Der Fonds'!$B$19/12+EL114*'1 Der Fonds'!$B$20/12-'1 Der Fonds'!$B$6*'1 Der Fonds'!$B$21/12-($B$114+EL114-'1 Der Fonds'!$B$6)*'1 Der Fonds'!$B$22/12-$B$114*'1 Der Fonds'!$B$23/12</f>
        <v>-30.4139874692157</v>
      </c>
      <c r="EP114" s="26" t="n">
        <f aca="false">($B$114+EO114-'1 Der Fonds'!$B$6)/EM114</f>
        <v>10.2563601414477</v>
      </c>
      <c r="EQ114" s="26" t="n">
        <f aca="false">EO114+0-'2 Der Rueckgabebestand'!$C$16*EP114</f>
        <v>-35.5421675399396</v>
      </c>
      <c r="ER114" s="26" t="n">
        <f aca="false">EM114+0/EP114-'2 Der Rueckgabebestand'!$C$16</f>
        <v>73.95</v>
      </c>
      <c r="ES114" s="26" t="n">
        <f aca="false">EQ114/($B$114+EQ114-'1 Der Fonds'!$B$6)</f>
        <v>-0.046861098954781</v>
      </c>
      <c r="ET114" s="14" t="n">
        <f aca="false">IF(C114=1,$A$114,1000000)</f>
        <v>76</v>
      </c>
      <c r="EU114" s="14" t="n">
        <f aca="false">IF(D114=1,$A$114,1000000)</f>
        <v>76</v>
      </c>
      <c r="EV114" s="14" t="n">
        <f aca="false">IF(E114=1,$A$114,1000000)</f>
        <v>76</v>
      </c>
      <c r="EW114" s="26" t="n">
        <f aca="false">IF(F114=1,$A$114,1000000)</f>
        <v>1000000</v>
      </c>
      <c r="EX114" s="26" t="n">
        <f aca="false">IF(G114=1,$A$114,1000000)</f>
        <v>1000000</v>
      </c>
      <c r="EY114" s="26" t="n">
        <f aca="false">IF(H114=1,$A$114,1000000)</f>
        <v>1000000</v>
      </c>
      <c r="EZ114" s="26" t="n">
        <f aca="false">IF(I114=1,$A$114,1000000)</f>
        <v>1000000</v>
      </c>
      <c r="FA114" s="26" t="n">
        <f aca="false">IF(J114=1,$A$114,1000000)</f>
        <v>1000000</v>
      </c>
      <c r="FB114" s="26" t="n">
        <f aca="false">IF(K114=1,$A$114,1000000)</f>
        <v>1000000</v>
      </c>
      <c r="FC114" s="26" t="n">
        <f aca="false">IF(L114=1,$A$114,1000000)</f>
        <v>1000000</v>
      </c>
      <c r="FD114" s="26" t="n">
        <f aca="false">IF(M114=1,$A$114,1000000)</f>
        <v>1000000</v>
      </c>
      <c r="FE114" s="26" t="n">
        <f aca="false">IF(N114=1,$A$114,1000000)</f>
        <v>1000000</v>
      </c>
      <c r="FF114" s="14" t="n">
        <f aca="false">IF(O114=1,$A$114,1000000)</f>
        <v>76</v>
      </c>
      <c r="FG114" s="14" t="n">
        <f aca="false">IF(P114=1,$A$114,1000000)</f>
        <v>76</v>
      </c>
      <c r="FH114" s="14" t="n">
        <f aca="false">IF(Q114=1,$A$114,1000000)</f>
        <v>76</v>
      </c>
      <c r="FI114" s="26" t="n">
        <f aca="false">IF(R114=1,$A$114,1000000)</f>
        <v>1000000</v>
      </c>
      <c r="FJ114" s="26" t="n">
        <f aca="false">IF(S114=1,$A$114,1000000)</f>
        <v>1000000</v>
      </c>
      <c r="FK114" s="26" t="n">
        <f aca="false">IF(T114=1,$A$114,1000000)</f>
        <v>1000000</v>
      </c>
      <c r="FL114" s="26" t="n">
        <f aca="false">IF(U114=1,$A$114,1000000)</f>
        <v>1000000</v>
      </c>
      <c r="FM114" s="26" t="n">
        <f aca="false">IF(V114=1,$A$114,1000000)</f>
        <v>1000000</v>
      </c>
      <c r="FN114" s="26" t="n">
        <f aca="false">IF(W114=1,$A$114,1000000)</f>
        <v>1000000</v>
      </c>
      <c r="FO114" s="26" t="n">
        <f aca="false">IF(X114=1,$A$114,1000000)</f>
        <v>1000000</v>
      </c>
      <c r="FP114" s="26" t="n">
        <f aca="false">IF(Y114=1,$A$114,1000000)</f>
        <v>1000000</v>
      </c>
      <c r="FQ114" s="26" t="n">
        <f aca="false">IF(Z114=1,$A$114,1000000)</f>
        <v>1000000</v>
      </c>
    </row>
    <row r="115" customFormat="false" ht="15" hidden="false" customHeight="false" outlineLevel="0" collapsed="false">
      <c r="A115" s="14" t="n">
        <f aca="false">A114+$B$38</f>
        <v>76.5</v>
      </c>
      <c r="B115" s="14" t="n">
        <f aca="false">'1 Der Fonds'!$B$36-A115</f>
        <v>1043.5</v>
      </c>
      <c r="C115" s="26" t="n">
        <f aca="false">IF(AH115&gt;='1 Der Fonds'!$B$12,1,0)</f>
        <v>1</v>
      </c>
      <c r="D115" s="26" t="n">
        <f aca="false">IF(AND(C115=1,AM115&gt;='1 Der Fonds'!$B$12),1,0)</f>
        <v>1</v>
      </c>
      <c r="E115" s="26" t="n">
        <f aca="false">IF(AND(D115=1,AR115&gt;='1 Der Fonds'!$B$12),1,0)</f>
        <v>1</v>
      </c>
      <c r="F115" s="26" t="n">
        <f aca="false">IF(AND(E115=1,AW115&gt;='1 Der Fonds'!$B$12),1,0)</f>
        <v>0</v>
      </c>
      <c r="G115" s="26" t="n">
        <f aca="false">IF(AND(F115=1,BB115&gt;='1 Der Fonds'!$B$12),1,0)</f>
        <v>0</v>
      </c>
      <c r="H115" s="26" t="n">
        <f aca="false">IF(AND(G115=1,BG115&gt;='1 Der Fonds'!$B$12),1,0)</f>
        <v>0</v>
      </c>
      <c r="I115" s="26" t="n">
        <f aca="false">IF(AND(H115=1,BL115&gt;='1 Der Fonds'!$B$12),1,0)</f>
        <v>0</v>
      </c>
      <c r="J115" s="26" t="n">
        <f aca="false">IF(AND(I115=1,BQ115&gt;='1 Der Fonds'!$B$12),1,0)</f>
        <v>0</v>
      </c>
      <c r="K115" s="26" t="n">
        <f aca="false">IF(AND(J115=1,BV115&gt;='1 Der Fonds'!$B$12),1,0)</f>
        <v>0</v>
      </c>
      <c r="L115" s="26" t="n">
        <f aca="false">IF(AND(K115=1,CA115&gt;='1 Der Fonds'!$B$12),1,0)</f>
        <v>0</v>
      </c>
      <c r="M115" s="26" t="n">
        <f aca="false">IF(AND(L115=1,CF115&gt;='1 Der Fonds'!$B$12),1,0)</f>
        <v>0</v>
      </c>
      <c r="N115" s="26" t="n">
        <f aca="false">IF(AND(M115=1,CK115&gt;='1 Der Fonds'!$B$12),1,0)</f>
        <v>0</v>
      </c>
      <c r="O115" s="26" t="n">
        <f aca="false">IF(CP115&gt;='1 Der Fonds'!$B$12,1,0)</f>
        <v>1</v>
      </c>
      <c r="P115" s="26" t="n">
        <f aca="false">IF(AND(O115=1,CU115&gt;='1 Der Fonds'!$B$12),1,0)</f>
        <v>1</v>
      </c>
      <c r="Q115" s="26" t="n">
        <f aca="false">IF(AND(P115=1,CZ115&gt;='1 Der Fonds'!$B$12),1,0)</f>
        <v>1</v>
      </c>
      <c r="R115" s="26" t="n">
        <f aca="false">IF(AND(Q115=1,DE115&gt;='1 Der Fonds'!$B$12),1,0)</f>
        <v>0</v>
      </c>
      <c r="S115" s="26" t="n">
        <f aca="false">IF(AND(R115=1,DJ115&gt;='1 Der Fonds'!$B$12),1,0)</f>
        <v>0</v>
      </c>
      <c r="T115" s="26" t="n">
        <f aca="false">IF(AND(S115=1,DO115&gt;='1 Der Fonds'!$B$12),1,0)</f>
        <v>0</v>
      </c>
      <c r="U115" s="26" t="n">
        <f aca="false">IF(AND(T115=1,DT115&gt;='1 Der Fonds'!$B$12),1,0)</f>
        <v>0</v>
      </c>
      <c r="V115" s="26" t="n">
        <f aca="false">IF(AND(U115=1,DY115&gt;='1 Der Fonds'!$B$12),1,0)</f>
        <v>0</v>
      </c>
      <c r="W115" s="26" t="n">
        <f aca="false">IF(AND(V115=1,ED115&gt;='1 Der Fonds'!$B$12),1,0)</f>
        <v>0</v>
      </c>
      <c r="X115" s="26" t="n">
        <f aca="false">IF(AND(W115=1,EI115&gt;='1 Der Fonds'!$B$12),1,0)</f>
        <v>0</v>
      </c>
      <c r="Y115" s="26" t="n">
        <f aca="false">IF(AND(X115=1,EN115&gt;='1 Der Fonds'!$B$12),1,0)</f>
        <v>0</v>
      </c>
      <c r="Z115" s="26" t="n">
        <f aca="false">IF(AND(Y115=1,ES115&gt;='1 Der Fonds'!$B$12),1,0)</f>
        <v>0</v>
      </c>
      <c r="AD115" s="26" t="n">
        <f aca="false">$A$115+$B$115*'1 Der Fonds'!$B$19/12+$A$115*'1 Der Fonds'!$B$20/12-'1 Der Fonds'!$B$6*'1 Der Fonds'!$B$21/12-($B$115+$A$115-'1 Der Fonds'!$B$6)*'1 Der Fonds'!$B$22/12-$B$115*'1 Der Fonds'!$B$23/12</f>
        <v>78.2595</v>
      </c>
      <c r="AE115" s="26" t="n">
        <f aca="false">($B$115+AD115-'1 Der Fonds'!$B$6)/'1 Der Fonds'!$B$8</f>
        <v>10.020224137931</v>
      </c>
      <c r="AF115" s="26" t="n">
        <f aca="false">AD115+'1 Der Fonds'!$B$26-'2 Der Rueckgabebestand'!$C$5*AE115</f>
        <v>77.2514103448276</v>
      </c>
      <c r="AG115" s="26" t="n">
        <f aca="false">'1 Der Fonds'!$B$8+'1 Der Fonds'!$B$26/AE115-'2 Der Rueckgabebestand'!$C$5</f>
        <v>86.8993945004327</v>
      </c>
      <c r="AH115" s="26" t="n">
        <f aca="false">AF115/($B$115+AF115-'1 Der Fonds'!$B$6)</f>
        <v>0.0887180995942747</v>
      </c>
      <c r="AI115" s="26" t="n">
        <f aca="false">AF115+$B$115*'1 Der Fonds'!$B$19/12+AF115*'1 Der Fonds'!$B$20/12-'1 Der Fonds'!$B$6*'1 Der Fonds'!$B$21/12-($B$115+AF115-'1 Der Fonds'!$B$6)*'1 Der Fonds'!$B$22/12-$B$115*'1 Der Fonds'!$B$23/12</f>
        <v>79.0116304464081</v>
      </c>
      <c r="AJ115" s="26" t="n">
        <f aca="false">($B$115+AI115-'1 Der Fonds'!$B$6)/AG115</f>
        <v>10.0404799764406</v>
      </c>
      <c r="AK115" s="26" t="n">
        <f aca="false">AI115+'1 Der Fonds'!$B$26-'2 Der Rueckgabebestand'!$C$6*AJ115</f>
        <v>76.9913904581877</v>
      </c>
      <c r="AL115" s="26" t="n">
        <f aca="false">AG115+'1 Der Fonds'!$B$26/AJ115-'2 Der Rueckgabebestand'!$C$6</f>
        <v>86.6981849972057</v>
      </c>
      <c r="AM115" s="26" t="n">
        <f aca="false">AK115/($B$115+AK115-'1 Der Fonds'!$B$6)</f>
        <v>0.0884458953898015</v>
      </c>
      <c r="AN115" s="26" t="n">
        <f aca="false">AK115+$B$115*'1 Der Fonds'!$B$19/12+AK115*'1 Der Fonds'!$B$20/12-'1 Der Fonds'!$B$6*'1 Der Fonds'!$B$21/12-($B$115+AK115-'1 Der Fonds'!$B$6)*'1 Der Fonds'!$B$22/12-$B$115*'1 Der Fonds'!$B$23/12</f>
        <v>78.7513613740435</v>
      </c>
      <c r="AO115" s="26" t="n">
        <f aca="false">($B$115+AN115-'1 Der Fonds'!$B$6)/AL115</f>
        <v>10.0607799506086</v>
      </c>
      <c r="AP115" s="26" t="n">
        <f aca="false">AN115+'1 Der Fonds'!$B$26-'2 Der Rueckgabebestand'!$C$7*AO115</f>
        <v>59.6176454827046</v>
      </c>
      <c r="AQ115" s="26" t="n">
        <f aca="false">AL115+'1 Der Fonds'!$B$26/AO115-'2 Der Rueckgabebestand'!$C$7</f>
        <v>84.7963726143416</v>
      </c>
      <c r="AR115" s="26" t="n">
        <f aca="false">AP115/($B$115+AP115-'1 Der Fonds'!$B$6)</f>
        <v>0.069882091641619</v>
      </c>
      <c r="AS115" s="26" t="n">
        <f aca="false">AP115+$B$115*'1 Der Fonds'!$B$19/12+AP115*'1 Der Fonds'!$B$20/12-'1 Der Fonds'!$B$6*'1 Der Fonds'!$B$21/12-($B$115+AP115-'1 Der Fonds'!$B$6)*'1 Der Fonds'!$B$22/12-$B$115*'1 Der Fonds'!$B$23/12</f>
        <v>61.3609665596255</v>
      </c>
      <c r="AT115" s="26" t="n">
        <f aca="false">($B$115+AS115-'1 Der Fonds'!$B$6)/AQ115</f>
        <v>10.0813388615994</v>
      </c>
      <c r="AU115" s="26" t="n">
        <f aca="false">AS115+'1 Der Fonds'!$B$26-'2 Der Rueckgabebestand'!$C$8*AT115</f>
        <v>33.1088160886673</v>
      </c>
      <c r="AV115" s="26" t="n">
        <f aca="false">AQ115+'1 Der Fonds'!$B$26/AT115-'2 Der Rueckgabebestand'!$C$8</f>
        <v>81.9939521363857</v>
      </c>
      <c r="AW115" s="26" t="n">
        <f aca="false">AU115/($B$115+AU115-'1 Der Fonds'!$B$6)</f>
        <v>0.0400537901898156</v>
      </c>
      <c r="AX115" s="26" t="n">
        <f aca="false">AU115+$B$115*'1 Der Fonds'!$B$19/12+AU115*'1 Der Fonds'!$B$20/12-'1 Der Fonds'!$B$6*'1 Der Fonds'!$B$21/12-($B$115+AU115-'1 Der Fonds'!$B$6)*'1 Der Fonds'!$B$22/12-$B$115*'1 Der Fonds'!$B$23/12</f>
        <v>34.8267328707523</v>
      </c>
      <c r="AY115" s="26" t="n">
        <f aca="false">($B$115+AX115-'1 Der Fonds'!$B$6)/AV115</f>
        <v>10.1022906115434</v>
      </c>
      <c r="AZ115" s="26" t="n">
        <f aca="false">AX115+'1 Der Fonds'!$B$26-'2 Der Rueckgabebestand'!$C$9*AY115</f>
        <v>11.5607772807393</v>
      </c>
      <c r="BA115" s="26" t="n">
        <f aca="false">AV115+'1 Der Fonds'!$B$26/AY115-'2 Der Rueckgabebestand'!$C$9</f>
        <v>79.6909144903069</v>
      </c>
      <c r="BB115" s="26" t="n">
        <f aca="false">AZ115/($B$115+AZ115-'1 Der Fonds'!$B$6)</f>
        <v>0.0143601298274501</v>
      </c>
      <c r="BC115" s="26" t="n">
        <f aca="false">AZ115+$B$115*'1 Der Fonds'!$B$19/12+AZ115*'1 Der Fonds'!$B$20/12-'1 Der Fonds'!$B$6*'1 Der Fonds'!$B$21/12-($B$115+AZ115-'1 Der Fonds'!$B$6)*'1 Der Fonds'!$B$22/12-$B$115*'1 Der Fonds'!$B$23/12</f>
        <v>13.2580438589667</v>
      </c>
      <c r="BD115" s="26" t="n">
        <f aca="false">($B$115+BC115-'1 Der Fonds'!$B$6)/BA115</f>
        <v>10.1235887305208</v>
      </c>
      <c r="BE115" s="26" t="n">
        <f aca="false">BC115+'1 Der Fonds'!$B$26-'2 Der Rueckgabebestand'!$C$10*BD115</f>
        <v>2.0850196362376</v>
      </c>
      <c r="BF115" s="26" t="n">
        <f aca="false">BA115+'1 Der Fonds'!$B$26/BD115-'2 Der Rueckgabebestand'!$C$10</f>
        <v>78.5872520915131</v>
      </c>
      <c r="BG115" s="26" t="n">
        <f aca="false">BE115/($B$115+BE115-'1 Der Fonds'!$B$6)</f>
        <v>0.00262073767702529</v>
      </c>
      <c r="BH115" s="26" t="n">
        <f aca="false">BE115+$B$115*'1 Der Fonds'!$B$19/12+BE115*'1 Der Fonds'!$B$20/12-'1 Der Fonds'!$B$6*'1 Der Fonds'!$B$21/12-($B$115+BE115-'1 Der Fonds'!$B$6)*'1 Der Fonds'!$B$22/12-$B$115*'1 Der Fonds'!$B$23/12</f>
        <v>3.77320528005566</v>
      </c>
      <c r="BI115" s="26" t="n">
        <f aca="false">($B$115+BH115-'1 Der Fonds'!$B$6)/BF115</f>
        <v>10.1450704034243</v>
      </c>
      <c r="BJ115" s="26" t="n">
        <f aca="false">BH115+'1 Der Fonds'!$B$26-'2 Der Rueckgabebestand'!$C$11*BI115</f>
        <v>0.686163038001062</v>
      </c>
      <c r="BK115" s="26" t="n">
        <f aca="false">BF115+'1 Der Fonds'!$B$26/BI115-'2 Der Rueckgabebestand'!$C$11</f>
        <v>78.2829622128531</v>
      </c>
      <c r="BL115" s="26" t="n">
        <f aca="false">BJ115/($B$115+BJ115-'1 Der Fonds'!$B$6)</f>
        <v>0.000863982615078915</v>
      </c>
      <c r="BM115" s="26" t="n">
        <f aca="false">BJ115+$B$115*'1 Der Fonds'!$B$19/12+BJ115*'1 Der Fonds'!$B$20/12-'1 Der Fonds'!$B$6*'1 Der Fonds'!$B$21/12-($B$115+BJ115-'1 Der Fonds'!$B$6)*'1 Der Fonds'!$B$22/12-$B$115*'1 Der Fonds'!$B$23/12</f>
        <v>2.37300811091248</v>
      </c>
      <c r="BN115" s="26" t="n">
        <f aca="false">($B$115+BM115-'1 Der Fonds'!$B$6)/BK115</f>
        <v>10.1666184520064</v>
      </c>
      <c r="BO115" s="26" t="n">
        <f aca="false">BM115+'1 Der Fonds'!$B$26-'2 Der Rueckgabebestand'!$C$12*BN115</f>
        <v>0.289698884909279</v>
      </c>
      <c r="BP115" s="26" t="n">
        <f aca="false">BK115+'1 Der Fonds'!$B$26/BN115-'2 Der Rueckgabebestand'!$C$12</f>
        <v>78.0780455794772</v>
      </c>
      <c r="BQ115" s="26" t="n">
        <f aca="false">BO115/($B$115+BO115-'1 Der Fonds'!$B$6)</f>
        <v>0.000364956720043405</v>
      </c>
      <c r="BR115" s="26" t="n">
        <f aca="false">BO115+$B$115*'1 Der Fonds'!$B$19/12+BO115*'1 Der Fonds'!$B$20/12-'1 Der Fonds'!$B$6*'1 Der Fonds'!$B$21/12-($B$115+BO115-'1 Der Fonds'!$B$6)*'1 Der Fonds'!$B$22/12-$B$115*'1 Der Fonds'!$B$23/12</f>
        <v>1.97616401300732</v>
      </c>
      <c r="BS115" s="26" t="n">
        <f aca="false">($B$115+BR115-'1 Der Fonds'!$B$6)/BP115</f>
        <v>10.1882181874452</v>
      </c>
      <c r="BT115" s="26" t="n">
        <f aca="false">BR115+'1 Der Fonds'!$B$26-'2 Der Rueckgabebestand'!$C$13*BS115</f>
        <v>0.39146582865696</v>
      </c>
      <c r="BU115" s="26" t="n">
        <f aca="false">BP115+'1 Der Fonds'!$B$26/BS115-'2 Der Rueckgabebestand'!$C$13</f>
        <v>77.9225033487166</v>
      </c>
      <c r="BV115" s="26" t="n">
        <f aca="false">BT115/($B$115+BT115-'1 Der Fonds'!$B$6)</f>
        <v>0.00049309741382388</v>
      </c>
      <c r="BW115" s="26" t="n">
        <f aca="false">BT115+$B$115*'1 Der Fonds'!$B$19/12+BT115*'1 Der Fonds'!$B$20/12-'1 Der Fonds'!$B$6*'1 Der Fonds'!$B$21/12-($B$115+BT115-'1 Der Fonds'!$B$6)*'1 Der Fonds'!$B$22/12-$B$115*'1 Der Fonds'!$B$23/12</f>
        <v>2.07802848340942</v>
      </c>
      <c r="BX115" s="26" t="n">
        <f aca="false">($B$115+BW115-'1 Der Fonds'!$B$6)/BU115</f>
        <v>10.2098622900122</v>
      </c>
      <c r="BY115" s="26" t="n">
        <f aca="false">BW115+'1 Der Fonds'!$B$26-'2 Der Rueckgabebestand'!$C$14*BX115</f>
        <v>0.994083567404551</v>
      </c>
      <c r="BZ115" s="26" t="n">
        <f aca="false">BU115+'1 Der Fonds'!$B$26/BX115-'2 Der Rueckgabebestand'!$C$14</f>
        <v>77.816336890716</v>
      </c>
      <c r="CA115" s="26" t="n">
        <f aca="false">BY115/($B$115+BY115-'1 Der Fonds'!$B$6)</f>
        <v>0.00125121582144572</v>
      </c>
      <c r="CB115" s="26" t="n">
        <f aca="false">BY115+$B$115*'1 Der Fonds'!$B$19/12+BY115*'1 Der Fonds'!$B$20/12-'1 Der Fonds'!$B$6*'1 Der Fonds'!$B$21/12-($B$115+BY115-'1 Der Fonds'!$B$6)*'1 Der Fonds'!$B$22/12-$B$115*'1 Der Fonds'!$B$23/12</f>
        <v>2.68122373082331</v>
      </c>
      <c r="CC115" s="26" t="n">
        <f aca="false">($B$115+CB115-'1 Der Fonds'!$B$6)/BZ115</f>
        <v>10.2315433435137</v>
      </c>
      <c r="CD115" s="26" t="n">
        <f aca="false">CB115+'1 Der Fonds'!$B$26-'2 Der Rueckgabebestand'!$C$15*CC115</f>
        <v>1.58860639341784</v>
      </c>
      <c r="CE115" s="26" t="n">
        <f aca="false">BZ115+'1 Der Fonds'!$B$26/CC115-'2 Der Rueckgabebestand'!$C$15</f>
        <v>77.7095477875746</v>
      </c>
      <c r="CF115" s="26" t="n">
        <f aca="false">CD115/($B$115+CD115-'1 Der Fonds'!$B$6)</f>
        <v>0.00199802434677549</v>
      </c>
      <c r="CG115" s="26" t="n">
        <f aca="false">CD115+$B$115*'1 Der Fonds'!$B$19/12+CD115*'1 Der Fonds'!$B$20/12-'1 Der Fonds'!$B$6*'1 Der Fonds'!$B$21/12-($B$115+CD115-'1 Der Fonds'!$B$6)*'1 Der Fonds'!$B$22/12-$B$115*'1 Der Fonds'!$B$23/12</f>
        <v>3.2763163078782</v>
      </c>
      <c r="CH115" s="26" t="n">
        <f aca="false">($B$115+CG115-'1 Der Fonds'!$B$6)/CE115</f>
        <v>10.2532615231005</v>
      </c>
      <c r="CI115" s="26" t="n">
        <f aca="false">CG115+'1 Der Fonds'!$B$26-'2 Der Rueckgabebestand'!$C$16*CH115</f>
        <v>1.14968554632795</v>
      </c>
      <c r="CJ115" s="26" t="n">
        <f aca="false">CE115+'1 Der Fonds'!$B$26/CH115-'2 Der Rueckgabebestand'!$C$16</f>
        <v>77.5021376130893</v>
      </c>
      <c r="CK115" s="26" t="n">
        <f aca="false">CI115/($B$115+CI115-'1 Der Fonds'!$B$6)</f>
        <v>0.00144678286198217</v>
      </c>
      <c r="CL115" s="26" t="n">
        <f aca="false">$A$115+$B$115*'1 Der Fonds'!$B$19/12+$A$115*'1 Der Fonds'!$B$20/12-'1 Der Fonds'!$B$6*'1 Der Fonds'!$B$21/12-($B$115+$A$115-'1 Der Fonds'!$B$6)*'1 Der Fonds'!$B$22/12-$B$115*'1 Der Fonds'!$B$23/12</f>
        <v>78.2595</v>
      </c>
      <c r="CM115" s="26" t="n">
        <f aca="false">($B$115+CL115-'1 Der Fonds'!$B$6)/'1 Der Fonds'!$B$8</f>
        <v>10.020224137931</v>
      </c>
      <c r="CN115" s="26" t="n">
        <f aca="false">CL115+0-'2 Der Rueckgabebestand'!$C$5*CM115</f>
        <v>74.2514103448276</v>
      </c>
      <c r="CO115" s="26" t="n">
        <f aca="false">'1 Der Fonds'!$B$8+0/CM115-'2 Der Rueckgabebestand'!$C$5</f>
        <v>86.6</v>
      </c>
      <c r="CP115" s="26" t="n">
        <f aca="false">CN115/($B$115+CN115-'1 Der Fonds'!$B$6)</f>
        <v>0.0855676054912104</v>
      </c>
      <c r="CQ115" s="26" t="n">
        <f aca="false">CN115+$B$115*'1 Der Fonds'!$B$19/12+CN115*'1 Der Fonds'!$B$20/12-'1 Der Fonds'!$B$6*'1 Der Fonds'!$B$21/12-($B$115+CN115-'1 Der Fonds'!$B$6)*'1 Der Fonds'!$B$22/12-$B$115*'1 Der Fonds'!$B$23/12</f>
        <v>76.0087554464081</v>
      </c>
      <c r="CR115" s="26" t="n">
        <f aca="false">($B$115+CQ115-'1 Der Fonds'!$B$6)/CO115</f>
        <v>10.0405168065405</v>
      </c>
      <c r="CS115" s="26" t="n">
        <f aca="false">CQ115+0-'2 Der Rueckgabebestand'!$C$6*CR115</f>
        <v>70.9884970431378</v>
      </c>
      <c r="CT115" s="26" t="n">
        <f aca="false">CO115+0/CR115-'2 Der Rueckgabebestand'!$C$6</f>
        <v>86.1</v>
      </c>
      <c r="CU115" s="26" t="n">
        <f aca="false">CS115/($B$115+CS115-'1 Der Fonds'!$B$6)</f>
        <v>0.0821161846409109</v>
      </c>
      <c r="CV115" s="26" t="n">
        <f aca="false">CS115+$B$115*'1 Der Fonds'!$B$19/12+CS115*'1 Der Fonds'!$B$20/12-'1 Der Fonds'!$B$6*'1 Der Fonds'!$B$21/12-($B$115+CS115-'1 Der Fonds'!$B$6)*'1 Der Fonds'!$B$22/12-$B$115*'1 Der Fonds'!$B$23/12</f>
        <v>72.7427151861375</v>
      </c>
      <c r="CW115" s="26" t="n">
        <f aca="false">($B$115+CV115-'1 Der Fonds'!$B$6)/CT115</f>
        <v>10.0608910010004</v>
      </c>
      <c r="CX115" s="26" t="n">
        <f aca="false">CV115+0-'2 Der Rueckgabebestand'!$C$7*CW115</f>
        <v>50.6087549839365</v>
      </c>
      <c r="CY115" s="26" t="n">
        <f aca="false">CT115+0/CW115-'2 Der Rueckgabebestand'!$C$7</f>
        <v>83.9</v>
      </c>
      <c r="CZ115" s="26" t="n">
        <f aca="false">CX115/($B$115+CX115-'1 Der Fonds'!$B$6)</f>
        <v>0.0599552542076164</v>
      </c>
      <c r="DA115" s="26" t="n">
        <f aca="false">CX115+$B$115*'1 Der Fonds'!$B$19/12+CX115*'1 Der Fonds'!$B$20/12-'1 Der Fonds'!$B$6*'1 Der Fonds'!$B$21/12-($B$115+CX115-'1 Der Fonds'!$B$6)*'1 Der Fonds'!$B$22/12-$B$115*'1 Der Fonds'!$B$23/12</f>
        <v>52.3434425407961</v>
      </c>
      <c r="DB115" s="26" t="n">
        <f aca="false">($B$115+DA115-'1 Der Fonds'!$B$6)/CY115</f>
        <v>10.0815666572205</v>
      </c>
      <c r="DC115" s="26" t="n">
        <f aca="false">DA115+0-'2 Der Rueckgabebestand'!$C$8*DB115</f>
        <v>21.0905859034127</v>
      </c>
      <c r="DD115" s="26" t="n">
        <f aca="false">CY115+0/DB115-'2 Der Rueckgabebestand'!$C$8</f>
        <v>80.8</v>
      </c>
      <c r="DE115" s="26" t="n">
        <f aca="false">DC115/($B$115+DC115-'1 Der Fonds'!$B$6)</f>
        <v>0.0258910258335756</v>
      </c>
      <c r="DF115" s="26" t="n">
        <f aca="false">DC115+$B$115*'1 Der Fonds'!$B$19/12+DC115*'1 Der Fonds'!$B$20/12-'1 Der Fonds'!$B$6*'1 Der Fonds'!$B$21/12-($B$115+DC115-'1 Der Fonds'!$B$6)*'1 Der Fonds'!$B$22/12-$B$115*'1 Der Fonds'!$B$23/12</f>
        <v>22.7969852149035</v>
      </c>
      <c r="DG115" s="26" t="n">
        <f aca="false">($B$115+DF115-'1 Der Fonds'!$B$6)/DD115</f>
        <v>10.1026854605805</v>
      </c>
      <c r="DH115" s="26" t="n">
        <f aca="false">DF115+0-'2 Der Rueckgabebestand'!$C$9*DG115</f>
        <v>-3.46999698260579</v>
      </c>
      <c r="DI115" s="26" t="n">
        <f aca="false">DD115+0/DG115-'2 Der Rueckgabebestand'!$C$9</f>
        <v>78.2</v>
      </c>
      <c r="DJ115" s="26" t="n">
        <f aca="false">DH115/($B$115+DH115-'1 Der Fonds'!$B$6)</f>
        <v>-0.00439223443331606</v>
      </c>
      <c r="DK115" s="26" t="n">
        <f aca="false">DH115+$B$115*'1 Der Fonds'!$B$19/12+DH115*'1 Der Fonds'!$B$20/12-'1 Der Fonds'!$B$6*'1 Der Fonds'!$B$21/12-($B$115+DH115-'1 Der Fonds'!$B$6)*'1 Der Fonds'!$B$22/12-$B$115*'1 Der Fonds'!$B$23/12</f>
        <v>-1.78713489638079</v>
      </c>
      <c r="DL115" s="26" t="n">
        <f aca="false">($B$115+DK115-'1 Der Fonds'!$B$6)/DI115</f>
        <v>10.1242054361077</v>
      </c>
      <c r="DM115" s="26" t="n">
        <f aca="false">DK115+0-'2 Der Rueckgabebestand'!$C$10*DL115</f>
        <v>-15.9610225069315</v>
      </c>
      <c r="DN115" s="26" t="n">
        <f aca="false">DI115+0/DL115-'2 Der Rueckgabebestand'!$C$10</f>
        <v>76.8</v>
      </c>
      <c r="DO115" s="26" t="n">
        <f aca="false">DM115/($B$115+DM115-'1 Der Fonds'!$B$6)</f>
        <v>-0.0205276172242745</v>
      </c>
      <c r="DP115" s="26" t="n">
        <f aca="false">DM115+$B$115*'1 Der Fonds'!$B$19/12+DM115*'1 Der Fonds'!$B$20/12-'1 Der Fonds'!$B$6*'1 Der Fonds'!$B$21/12-($B$115+DM115-'1 Der Fonds'!$B$6)*'1 Der Fonds'!$B$22/12-$B$115*'1 Der Fonds'!$B$23/12</f>
        <v>-14.290130986834</v>
      </c>
      <c r="DQ115" s="26" t="n">
        <f aca="false">($B$115+DP115-'1 Der Fonds'!$B$6)/DN115</f>
        <v>10.1459618361089</v>
      </c>
      <c r="DR115" s="26" t="n">
        <f aca="false">DP115+0-'2 Der Rueckgabebestand'!$C$11*DQ115</f>
        <v>-20.3777080884993</v>
      </c>
      <c r="DS115" s="26" t="n">
        <f aca="false">DN115+0/DQ115-'2 Der Rueckgabebestand'!$C$11</f>
        <v>76.2</v>
      </c>
      <c r="DT115" s="26" t="n">
        <f aca="false">DR115/($B$115+DR115-'1 Der Fonds'!$B$6)</f>
        <v>-0.026357677564977</v>
      </c>
      <c r="DU115" s="26" t="n">
        <f aca="false">DR115+$B$115*'1 Der Fonds'!$B$19/12+DR115*'1 Der Fonds'!$B$20/12-'1 Der Fonds'!$B$6*'1 Der Fonds'!$B$21/12-($B$115+DR115-'1 Der Fonds'!$B$6)*'1 Der Fonds'!$B$22/12-$B$115*'1 Der Fonds'!$B$23/12</f>
        <v>-18.7110492254175</v>
      </c>
      <c r="DV115" s="26" t="n">
        <f aca="false">($B$115+DU115-'1 Der Fonds'!$B$6)/DS115</f>
        <v>10.1678339996664</v>
      </c>
      <c r="DW115" s="26" t="n">
        <f aca="false">DU115+0-'2 Der Rueckgabebestand'!$C$12*DV115</f>
        <v>-23.7949662252507</v>
      </c>
      <c r="DX115" s="26" t="n">
        <f aca="false">DS115+0/DV115-'2 Der Rueckgabebestand'!$C$12</f>
        <v>75.7</v>
      </c>
      <c r="DY115" s="26" t="n">
        <f aca="false">DW115/($B$115+DW115-'1 Der Fonds'!$B$6)</f>
        <v>-0.0309143960103218</v>
      </c>
      <c r="DZ115" s="26" t="n">
        <f aca="false">DW115+$B$115*'1 Der Fonds'!$B$19/12+DW115*'1 Der Fonds'!$B$20/12-'1 Der Fonds'!$B$6*'1 Der Fonds'!$B$21/12-($B$115+DW115-'1 Der Fonds'!$B$6)*'1 Der Fonds'!$B$22/12-$B$115*'1 Der Fonds'!$B$23/12</f>
        <v>-22.1315822345499</v>
      </c>
      <c r="EA115" s="26" t="n">
        <f aca="false">($B$115+DZ115-'1 Der Fonds'!$B$6)/DX115</f>
        <v>10.1898073681037</v>
      </c>
      <c r="EB115" s="26" t="n">
        <f aca="false">DZ115+0-'2 Der Rueckgabebestand'!$C$13*EA115</f>
        <v>-26.7169955501966</v>
      </c>
      <c r="EC115" s="26" t="n">
        <f aca="false">DX115+0/EA115-'2 Der Rueckgabebestand'!$C$13</f>
        <v>75.25</v>
      </c>
      <c r="ED115" s="26" t="n">
        <f aca="false">EB115/($B$115+EB115-'1 Der Fonds'!$B$6)</f>
        <v>-0.034842967821603</v>
      </c>
      <c r="EE115" s="26" t="n">
        <f aca="false">EB115+$B$115*'1 Der Fonds'!$B$19/12+EB115*'1 Der Fonds'!$B$20/12-'1 Der Fonds'!$B$6*'1 Der Fonds'!$B$21/12-($B$115+EB115-'1 Der Fonds'!$B$6)*'1 Der Fonds'!$B$22/12-$B$115*'1 Der Fonds'!$B$23/12</f>
        <v>-25.0564118375988</v>
      </c>
      <c r="EF115" s="26" t="n">
        <f aca="false">($B$115+EE115-'1 Der Fonds'!$B$6)/EC115</f>
        <v>10.2118749257462</v>
      </c>
      <c r="EG115" s="26" t="n">
        <f aca="false">EE115+0-'2 Der Rueckgabebestand'!$C$14*EF115</f>
        <v>-29.1411618078973</v>
      </c>
      <c r="EH115" s="26" t="n">
        <f aca="false">EC115+0/EF115-'2 Der Rueckgabebestand'!$C$14</f>
        <v>74.85</v>
      </c>
      <c r="EI115" s="26" t="n">
        <f aca="false">EG115/($B$115+EG115-'1 Der Fonds'!$B$6)</f>
        <v>-0.0381249752757793</v>
      </c>
      <c r="EJ115" s="26" t="n">
        <f aca="false">EG115+$B$115*'1 Der Fonds'!$B$19/12+EG115*'1 Der Fonds'!$B$20/12-'1 Der Fonds'!$B$6*'1 Der Fonds'!$B$21/12-($B$115+EG115-'1 Der Fonds'!$B$6)*'1 Der Fonds'!$B$22/12-$B$115*'1 Der Fonds'!$B$23/12</f>
        <v>-27.4829012546299</v>
      </c>
      <c r="EK115" s="26" t="n">
        <f aca="false">($B$115+EJ115-'1 Der Fonds'!$B$6)/EH115</f>
        <v>10.2340293753556</v>
      </c>
      <c r="EL115" s="26" t="n">
        <f aca="false">EJ115+0-'2 Der Rueckgabebestand'!$C$15*EK115</f>
        <v>-31.5765130047721</v>
      </c>
      <c r="EM115" s="26" t="n">
        <f aca="false">EH115+0/EK115-'2 Der Rueckgabebestand'!$C$15</f>
        <v>74.45</v>
      </c>
      <c r="EN115" s="26" t="n">
        <f aca="false">EL115/($B$115+EL115-'1 Der Fonds'!$B$6)</f>
        <v>-0.0414431547835589</v>
      </c>
      <c r="EO115" s="26" t="n">
        <f aca="false">EL115+$B$115*'1 Der Fonds'!$B$19/12+EL115*'1 Der Fonds'!$B$20/12-'1 Der Fonds'!$B$6*'1 Der Fonds'!$B$21/12-($B$115+EL115-'1 Der Fonds'!$B$6)*'1 Der Fonds'!$B$22/12-$B$115*'1 Der Fonds'!$B$23/12</f>
        <v>-29.9205863297351</v>
      </c>
      <c r="EP115" s="26" t="n">
        <f aca="false">($B$115+EO115-'1 Der Fonds'!$B$6)/EM115</f>
        <v>10.2562715066523</v>
      </c>
      <c r="EQ115" s="26" t="n">
        <f aca="false">EO115+0-'2 Der Rueckgabebestand'!$C$16*EP115</f>
        <v>-35.0487220830612</v>
      </c>
      <c r="ER115" s="26" t="n">
        <f aca="false">EM115+0/EP115-'2 Der Rueckgabebestand'!$C$16</f>
        <v>73.95</v>
      </c>
      <c r="ES115" s="26" t="n">
        <f aca="false">EQ115/($B$115+EQ115-'1 Der Fonds'!$B$6)</f>
        <v>-0.0462109078111403</v>
      </c>
      <c r="ET115" s="14" t="n">
        <f aca="false">IF(C115=1,$A$115,1000000)</f>
        <v>76.5</v>
      </c>
      <c r="EU115" s="14" t="n">
        <f aca="false">IF(D115=1,$A$115,1000000)</f>
        <v>76.5</v>
      </c>
      <c r="EV115" s="14" t="n">
        <f aca="false">IF(E115=1,$A$115,1000000)</f>
        <v>76.5</v>
      </c>
      <c r="EW115" s="26" t="n">
        <f aca="false">IF(F115=1,$A$115,1000000)</f>
        <v>1000000</v>
      </c>
      <c r="EX115" s="26" t="n">
        <f aca="false">IF(G115=1,$A$115,1000000)</f>
        <v>1000000</v>
      </c>
      <c r="EY115" s="26" t="n">
        <f aca="false">IF(H115=1,$A$115,1000000)</f>
        <v>1000000</v>
      </c>
      <c r="EZ115" s="26" t="n">
        <f aca="false">IF(I115=1,$A$115,1000000)</f>
        <v>1000000</v>
      </c>
      <c r="FA115" s="26" t="n">
        <f aca="false">IF(J115=1,$A$115,1000000)</f>
        <v>1000000</v>
      </c>
      <c r="FB115" s="26" t="n">
        <f aca="false">IF(K115=1,$A$115,1000000)</f>
        <v>1000000</v>
      </c>
      <c r="FC115" s="26" t="n">
        <f aca="false">IF(L115=1,$A$115,1000000)</f>
        <v>1000000</v>
      </c>
      <c r="FD115" s="26" t="n">
        <f aca="false">IF(M115=1,$A$115,1000000)</f>
        <v>1000000</v>
      </c>
      <c r="FE115" s="26" t="n">
        <f aca="false">IF(N115=1,$A$115,1000000)</f>
        <v>1000000</v>
      </c>
      <c r="FF115" s="14" t="n">
        <f aca="false">IF(O115=1,$A$115,1000000)</f>
        <v>76.5</v>
      </c>
      <c r="FG115" s="14" t="n">
        <f aca="false">IF(P115=1,$A$115,1000000)</f>
        <v>76.5</v>
      </c>
      <c r="FH115" s="14" t="n">
        <f aca="false">IF(Q115=1,$A$115,1000000)</f>
        <v>76.5</v>
      </c>
      <c r="FI115" s="26" t="n">
        <f aca="false">IF(R115=1,$A$115,1000000)</f>
        <v>1000000</v>
      </c>
      <c r="FJ115" s="26" t="n">
        <f aca="false">IF(S115=1,$A$115,1000000)</f>
        <v>1000000</v>
      </c>
      <c r="FK115" s="26" t="n">
        <f aca="false">IF(T115=1,$A$115,1000000)</f>
        <v>1000000</v>
      </c>
      <c r="FL115" s="26" t="n">
        <f aca="false">IF(U115=1,$A$115,1000000)</f>
        <v>1000000</v>
      </c>
      <c r="FM115" s="26" t="n">
        <f aca="false">IF(V115=1,$A$115,1000000)</f>
        <v>1000000</v>
      </c>
      <c r="FN115" s="26" t="n">
        <f aca="false">IF(W115=1,$A$115,1000000)</f>
        <v>1000000</v>
      </c>
      <c r="FO115" s="26" t="n">
        <f aca="false">IF(X115=1,$A$115,1000000)</f>
        <v>1000000</v>
      </c>
      <c r="FP115" s="26" t="n">
        <f aca="false">IF(Y115=1,$A$115,1000000)</f>
        <v>1000000</v>
      </c>
      <c r="FQ115" s="26" t="n">
        <f aca="false">IF(Z115=1,$A$115,1000000)</f>
        <v>1000000</v>
      </c>
    </row>
    <row r="116" customFormat="false" ht="15" hidden="false" customHeight="false" outlineLevel="0" collapsed="false">
      <c r="A116" s="14" t="n">
        <f aca="false">A115+$B$38</f>
        <v>77</v>
      </c>
      <c r="B116" s="14" t="n">
        <f aca="false">'1 Der Fonds'!$B$36-A116</f>
        <v>1043</v>
      </c>
      <c r="C116" s="26" t="n">
        <f aca="false">IF(AH116&gt;='1 Der Fonds'!$B$12,1,0)</f>
        <v>1</v>
      </c>
      <c r="D116" s="26" t="n">
        <f aca="false">IF(AND(C116=1,AM116&gt;='1 Der Fonds'!$B$12),1,0)</f>
        <v>1</v>
      </c>
      <c r="E116" s="26" t="n">
        <f aca="false">IF(AND(D116=1,AR116&gt;='1 Der Fonds'!$B$12),1,0)</f>
        <v>1</v>
      </c>
      <c r="F116" s="26" t="n">
        <f aca="false">IF(AND(E116=1,AW116&gt;='1 Der Fonds'!$B$12),1,0)</f>
        <v>0</v>
      </c>
      <c r="G116" s="26" t="n">
        <f aca="false">IF(AND(F116=1,BB116&gt;='1 Der Fonds'!$B$12),1,0)</f>
        <v>0</v>
      </c>
      <c r="H116" s="26" t="n">
        <f aca="false">IF(AND(G116=1,BG116&gt;='1 Der Fonds'!$B$12),1,0)</f>
        <v>0</v>
      </c>
      <c r="I116" s="26" t="n">
        <f aca="false">IF(AND(H116=1,BL116&gt;='1 Der Fonds'!$B$12),1,0)</f>
        <v>0</v>
      </c>
      <c r="J116" s="26" t="n">
        <f aca="false">IF(AND(I116=1,BQ116&gt;='1 Der Fonds'!$B$12),1,0)</f>
        <v>0</v>
      </c>
      <c r="K116" s="26" t="n">
        <f aca="false">IF(AND(J116=1,BV116&gt;='1 Der Fonds'!$B$12),1,0)</f>
        <v>0</v>
      </c>
      <c r="L116" s="26" t="n">
        <f aca="false">IF(AND(K116=1,CA116&gt;='1 Der Fonds'!$B$12),1,0)</f>
        <v>0</v>
      </c>
      <c r="M116" s="26" t="n">
        <f aca="false">IF(AND(L116=1,CF116&gt;='1 Der Fonds'!$B$12),1,0)</f>
        <v>0</v>
      </c>
      <c r="N116" s="26" t="n">
        <f aca="false">IF(AND(M116=1,CK116&gt;='1 Der Fonds'!$B$12),1,0)</f>
        <v>0</v>
      </c>
      <c r="O116" s="26" t="n">
        <f aca="false">IF(CP116&gt;='1 Der Fonds'!$B$12,1,0)</f>
        <v>1</v>
      </c>
      <c r="P116" s="26" t="n">
        <f aca="false">IF(AND(O116=1,CU116&gt;='1 Der Fonds'!$B$12),1,0)</f>
        <v>1</v>
      </c>
      <c r="Q116" s="26" t="n">
        <f aca="false">IF(AND(P116=1,CZ116&gt;='1 Der Fonds'!$B$12),1,0)</f>
        <v>1</v>
      </c>
      <c r="R116" s="26" t="n">
        <f aca="false">IF(AND(Q116=1,DE116&gt;='1 Der Fonds'!$B$12),1,0)</f>
        <v>0</v>
      </c>
      <c r="S116" s="26" t="n">
        <f aca="false">IF(AND(R116=1,DJ116&gt;='1 Der Fonds'!$B$12),1,0)</f>
        <v>0</v>
      </c>
      <c r="T116" s="26" t="n">
        <f aca="false">IF(AND(S116=1,DO116&gt;='1 Der Fonds'!$B$12),1,0)</f>
        <v>0</v>
      </c>
      <c r="U116" s="26" t="n">
        <f aca="false">IF(AND(T116=1,DT116&gt;='1 Der Fonds'!$B$12),1,0)</f>
        <v>0</v>
      </c>
      <c r="V116" s="26" t="n">
        <f aca="false">IF(AND(U116=1,DY116&gt;='1 Der Fonds'!$B$12),1,0)</f>
        <v>0</v>
      </c>
      <c r="W116" s="26" t="n">
        <f aca="false">IF(AND(V116=1,ED116&gt;='1 Der Fonds'!$B$12),1,0)</f>
        <v>0</v>
      </c>
      <c r="X116" s="26" t="n">
        <f aca="false">IF(AND(W116=1,EI116&gt;='1 Der Fonds'!$B$12),1,0)</f>
        <v>0</v>
      </c>
      <c r="Y116" s="26" t="n">
        <f aca="false">IF(AND(X116=1,EN116&gt;='1 Der Fonds'!$B$12),1,0)</f>
        <v>0</v>
      </c>
      <c r="Z116" s="26" t="n">
        <f aca="false">IF(AND(Y116=1,ES116&gt;='1 Der Fonds'!$B$12),1,0)</f>
        <v>0</v>
      </c>
      <c r="AD116" s="26" t="n">
        <f aca="false">$A$116+$B$116*'1 Der Fonds'!$B$19/12+$A$116*'1 Der Fonds'!$B$20/12-'1 Der Fonds'!$B$6*'1 Der Fonds'!$B$21/12-($B$116+$A$116-'1 Der Fonds'!$B$6)*'1 Der Fonds'!$B$22/12-$B$116*'1 Der Fonds'!$B$23/12</f>
        <v>78.7589166666667</v>
      </c>
      <c r="AE116" s="26" t="n">
        <f aca="false">($B$116+AD116-'1 Der Fonds'!$B$6)/'1 Der Fonds'!$B$8</f>
        <v>10.0202174329502</v>
      </c>
      <c r="AF116" s="26" t="n">
        <f aca="false">AD116+'1 Der Fonds'!$B$26-'2 Der Rueckgabebestand'!$C$5*AE116</f>
        <v>77.7508296934866</v>
      </c>
      <c r="AG116" s="26" t="n">
        <f aca="false">'1 Der Fonds'!$B$8+'1 Der Fonds'!$B$26/AE116-'2 Der Rueckgabebestand'!$C$5</f>
        <v>86.8993947007711</v>
      </c>
      <c r="AH116" s="26" t="n">
        <f aca="false">AF116/($B$116+AF116-'1 Der Fonds'!$B$6)</f>
        <v>0.08929170899654</v>
      </c>
      <c r="AI116" s="26" t="n">
        <f aca="false">AF116+$B$116*'1 Der Fonds'!$B$19/12+AF116*'1 Der Fonds'!$B$20/12-'1 Der Fonds'!$B$6*'1 Der Fonds'!$B$21/12-($B$116+AF116-'1 Der Fonds'!$B$6)*'1 Der Fonds'!$B$22/12-$B$116*'1 Der Fonds'!$B$23/12</f>
        <v>79.5104659052762</v>
      </c>
      <c r="AJ116" s="26" t="n">
        <f aca="false">($B$116+AI116-'1 Der Fonds'!$B$6)/AG116</f>
        <v>10.0404665522663</v>
      </c>
      <c r="AK116" s="26" t="n">
        <f aca="false">AI116+'1 Der Fonds'!$B$26-'2 Der Rueckgabebestand'!$C$6*AJ116</f>
        <v>77.4902326291431</v>
      </c>
      <c r="AL116" s="26" t="n">
        <f aca="false">AG116+'1 Der Fonds'!$B$26/AJ116-'2 Der Rueckgabebestand'!$C$6</f>
        <v>86.6981855970291</v>
      </c>
      <c r="AM116" s="26" t="n">
        <f aca="false">AK116/($B$116+AK116-'1 Der Fonds'!$B$6)</f>
        <v>0.0890190719258264</v>
      </c>
      <c r="AN116" s="26" t="n">
        <f aca="false">AK116+$B$116*'1 Der Fonds'!$B$19/12+AK116*'1 Der Fonds'!$B$20/12-'1 Der Fonds'!$B$6*'1 Der Fonds'!$B$21/12-($B$116+AK116-'1 Der Fonds'!$B$6)*'1 Der Fonds'!$B$22/12-$B$116*'1 Der Fonds'!$B$23/12</f>
        <v>79.2496191020793</v>
      </c>
      <c r="AO116" s="26" t="n">
        <f aca="false">($B$116+AN116-'1 Der Fonds'!$B$6)/AL116</f>
        <v>10.0607597851733</v>
      </c>
      <c r="AP116" s="26" t="n">
        <f aca="false">AN116+'1 Der Fonds'!$B$26-'2 Der Rueckgabebestand'!$C$7*AO116</f>
        <v>60.1159475746981</v>
      </c>
      <c r="AQ116" s="26" t="n">
        <f aca="false">AL116+'1 Der Fonds'!$B$26/AO116-'2 Der Rueckgabebestand'!$C$7</f>
        <v>84.7963738118418</v>
      </c>
      <c r="AR116" s="26" t="n">
        <f aca="false">AP116/($B$116+AP116-'1 Der Fonds'!$B$6)</f>
        <v>0.0704663272859923</v>
      </c>
      <c r="AS116" s="26" t="n">
        <f aca="false">AP116+$B$116*'1 Der Fonds'!$B$19/12+AP116*'1 Der Fonds'!$B$20/12-'1 Der Fonds'!$B$6*'1 Der Fonds'!$B$21/12-($B$116+AP116-'1 Der Fonds'!$B$6)*'1 Der Fonds'!$B$22/12-$B$116*'1 Der Fonds'!$B$23/12</f>
        <v>61.8586836911239</v>
      </c>
      <c r="AT116" s="26" t="n">
        <f aca="false">($B$116+AS116-'1 Der Fonds'!$B$6)/AQ116</f>
        <v>10.0813117974597</v>
      </c>
      <c r="AU116" s="26" t="n">
        <f aca="false">AS116+'1 Der Fonds'!$B$26-'2 Der Rueckgabebestand'!$C$8*AT116</f>
        <v>33.6066171189988</v>
      </c>
      <c r="AV116" s="26" t="n">
        <f aca="false">AQ116+'1 Der Fonds'!$B$26/AT116-'2 Der Rueckgabebestand'!$C$8</f>
        <v>81.9939541327635</v>
      </c>
      <c r="AW116" s="26" t="n">
        <f aca="false">AU116/($B$116+AU116-'1 Der Fonds'!$B$6)</f>
        <v>0.0406561191539079</v>
      </c>
      <c r="AX116" s="26" t="n">
        <f aca="false">AU116+$B$116*'1 Der Fonds'!$B$19/12+AU116*'1 Der Fonds'!$B$20/12-'1 Der Fonds'!$B$6*'1 Der Fonds'!$B$21/12-($B$116+AU116-'1 Der Fonds'!$B$6)*'1 Der Fonds'!$B$22/12-$B$116*'1 Der Fonds'!$B$23/12</f>
        <v>35.3239484604045</v>
      </c>
      <c r="AY116" s="26" t="n">
        <f aca="false">($B$116+AX116-'1 Der Fonds'!$B$6)/AV116</f>
        <v>10.1022564068467</v>
      </c>
      <c r="AZ116" s="26" t="n">
        <f aca="false">AX116+'1 Der Fonds'!$B$26-'2 Der Rueckgabebestand'!$C$9*AY116</f>
        <v>12.0580818026031</v>
      </c>
      <c r="BA116" s="26" t="n">
        <f aca="false">AV116+'1 Der Fonds'!$B$26/AY116-'2 Der Rueckgabebestand'!$C$9</f>
        <v>79.6909174921539</v>
      </c>
      <c r="BB116" s="26" t="n">
        <f aca="false">AZ116/($B$116+AZ116-'1 Der Fonds'!$B$6)</f>
        <v>0.0149779029304369</v>
      </c>
      <c r="BC116" s="26" t="n">
        <f aca="false">AZ116+$B$116*'1 Der Fonds'!$B$19/12+AZ116*'1 Der Fonds'!$B$20/12-'1 Der Fonds'!$B$6*'1 Der Fonds'!$B$21/12-($B$116+AZ116-'1 Der Fonds'!$B$6)*'1 Der Fonds'!$B$22/12-$B$116*'1 Der Fonds'!$B$23/12</f>
        <v>13.7547624643306</v>
      </c>
      <c r="BD116" s="26" t="n">
        <f aca="false">($B$116+BC116-'1 Der Fonds'!$B$6)/BA116</f>
        <v>10.1235471726594</v>
      </c>
      <c r="BE116" s="26" t="n">
        <f aca="false">BC116+'1 Der Fonds'!$B$26-'2 Der Rueckgabebestand'!$C$10*BD116</f>
        <v>2.58179642260738</v>
      </c>
      <c r="BF116" s="26" t="n">
        <f aca="false">BA116+'1 Der Fonds'!$B$26/BD116-'2 Der Rueckgabebestand'!$C$10</f>
        <v>78.5872563098464</v>
      </c>
      <c r="BG116" s="26" t="n">
        <f aca="false">BE116/($B$116+BE116-'1 Der Fonds'!$B$6)</f>
        <v>0.00324516779320067</v>
      </c>
      <c r="BH116" s="26" t="n">
        <f aca="false">BE116+$B$116*'1 Der Fonds'!$B$19/12+BE116*'1 Der Fonds'!$B$20/12-'1 Der Fonds'!$B$6*'1 Der Fonds'!$B$21/12-($B$116+BE116-'1 Der Fonds'!$B$6)*'1 Der Fonds'!$B$22/12-$B$116*'1 Der Fonds'!$B$23/12</f>
        <v>4.26939564417904</v>
      </c>
      <c r="BI116" s="26" t="n">
        <f aca="false">($B$116+BH116-'1 Der Fonds'!$B$6)/BF116</f>
        <v>10.1450213823572</v>
      </c>
      <c r="BJ116" s="26" t="n">
        <f aca="false">BH116+'1 Der Fonds'!$B$26-'2 Der Rueckgabebestand'!$C$11*BI116</f>
        <v>1.18238281476471</v>
      </c>
      <c r="BK116" s="26" t="n">
        <f aca="false">BF116+'1 Der Fonds'!$B$26/BI116-'2 Der Rueckgabebestand'!$C$11</f>
        <v>78.2829678600672</v>
      </c>
      <c r="BL116" s="26" t="n">
        <f aca="false">BJ116/($B$116+BJ116-'1 Der Fonds'!$B$6)</f>
        <v>0.00148880514142617</v>
      </c>
      <c r="BM116" s="26" t="n">
        <f aca="false">BJ116+$B$116*'1 Der Fonds'!$B$19/12+BJ116*'1 Der Fonds'!$B$20/12-'1 Der Fonds'!$B$6*'1 Der Fonds'!$B$21/12-($B$116+BJ116-'1 Der Fonds'!$B$6)*'1 Der Fonds'!$B$22/12-$B$116*'1 Der Fonds'!$B$23/12</f>
        <v>2.86864093162886</v>
      </c>
      <c r="BN116" s="26" t="n">
        <f aca="false">($B$116+BM116-'1 Der Fonds'!$B$6)/BK116</f>
        <v>10.1665619315081</v>
      </c>
      <c r="BO116" s="26" t="n">
        <f aca="false">BM116+'1 Der Fonds'!$B$26-'2 Der Rueckgabebestand'!$C$12*BN116</f>
        <v>0.785359965874828</v>
      </c>
      <c r="BP116" s="26" t="n">
        <f aca="false">BK116+'1 Der Fonds'!$B$26/BN116-'2 Der Rueckgabebestand'!$C$12</f>
        <v>78.0780528671926</v>
      </c>
      <c r="BQ116" s="26" t="n">
        <f aca="false">BO116/($B$116+BO116-'1 Der Fonds'!$B$6)</f>
        <v>0.000989385803120116</v>
      </c>
      <c r="BR116" s="26" t="n">
        <f aca="false">BO116+$B$116*'1 Der Fonds'!$B$19/12+BO116*'1 Der Fonds'!$B$20/12-'1 Der Fonds'!$B$6*'1 Der Fonds'!$B$21/12-($B$116+BO116-'1 Der Fonds'!$B$6)*'1 Der Fonds'!$B$22/12-$B$116*'1 Der Fonds'!$B$23/12</f>
        <v>2.47123760250879</v>
      </c>
      <c r="BS116" s="26" t="n">
        <f aca="false">($B$116+BR116-'1 Der Fonds'!$B$6)/BP116</f>
        <v>10.1881541405185</v>
      </c>
      <c r="BT116" s="26" t="n">
        <f aca="false">BR116+'1 Der Fonds'!$B$26-'2 Der Rueckgabebestand'!$C$13*BS116</f>
        <v>0.886568239275476</v>
      </c>
      <c r="BU116" s="26" t="n">
        <f aca="false">BP116+'1 Der Fonds'!$B$26/BS116-'2 Der Rueckgabebestand'!$C$13</f>
        <v>77.9225124875147</v>
      </c>
      <c r="BV116" s="26" t="n">
        <f aca="false">BT116/($B$116+BT116-'1 Der Fonds'!$B$6)</f>
        <v>0.0011167442236008</v>
      </c>
      <c r="BW116" s="26" t="n">
        <f aca="false">BT116+$B$116*'1 Der Fonds'!$B$19/12+BT116*'1 Der Fonds'!$B$20/12-'1 Der Fonds'!$B$6*'1 Der Fonds'!$B$21/12-($B$116+BT116-'1 Der Fonds'!$B$6)*'1 Der Fonds'!$B$22/12-$B$116*'1 Der Fonds'!$B$23/12</f>
        <v>2.57254286717145</v>
      </c>
      <c r="BX116" s="26" t="n">
        <f aca="false">($B$116+BW116-'1 Der Fonds'!$B$6)/BU116</f>
        <v>10.2097906942444</v>
      </c>
      <c r="BY116" s="26" t="n">
        <f aca="false">BW116+'1 Der Fonds'!$B$26-'2 Der Rueckgabebestand'!$C$14*BX116</f>
        <v>1.48862658947368</v>
      </c>
      <c r="BZ116" s="26" t="n">
        <f aca="false">BU116+'1 Der Fonds'!$B$26/BX116-'2 Der Rueckgabebestand'!$C$14</f>
        <v>77.8163480900105</v>
      </c>
      <c r="CA116" s="26" t="n">
        <f aca="false">BY116/($B$116+BY116-'1 Der Fonds'!$B$6)</f>
        <v>0.00187369150375878</v>
      </c>
      <c r="CB116" s="26" t="n">
        <f aca="false">BY116+$B$116*'1 Der Fonds'!$B$19/12+BY116*'1 Der Fonds'!$B$20/12-'1 Der Fonds'!$B$6*'1 Der Fonds'!$B$21/12-($B$116+BY116-'1 Der Fonds'!$B$6)*'1 Der Fonds'!$B$22/12-$B$116*'1 Der Fonds'!$B$23/12</f>
        <v>3.17517818995526</v>
      </c>
      <c r="CC116" s="26" t="n">
        <f aca="false">($B$116+CB116-'1 Der Fonds'!$B$6)/BZ116</f>
        <v>10.2314641811386</v>
      </c>
      <c r="CD116" s="26" t="n">
        <f aca="false">CB116+'1 Der Fonds'!$B$26-'2 Der Rueckgabebestand'!$C$15*CC116</f>
        <v>2.08259251749983</v>
      </c>
      <c r="CE116" s="26" t="n">
        <f aca="false">BZ116+'1 Der Fonds'!$B$26/CC116-'2 Der Rueckgabebestand'!$C$15</f>
        <v>77.709561255486</v>
      </c>
      <c r="CF116" s="26" t="n">
        <f aca="false">CD116/($B$116+CD116-'1 Der Fonds'!$B$6)</f>
        <v>0.00261934110631908</v>
      </c>
      <c r="CG116" s="26" t="n">
        <f aca="false">CD116+$B$116*'1 Der Fonds'!$B$19/12+CD116*'1 Der Fonds'!$B$20/12-'1 Der Fonds'!$B$6*'1 Der Fonds'!$B$21/12-($B$116+CD116-'1 Der Fonds'!$B$6)*'1 Der Fonds'!$B$22/12-$B$116*'1 Der Fonds'!$B$23/12</f>
        <v>3.7697133353291</v>
      </c>
      <c r="CH116" s="26" t="n">
        <f aca="false">($B$116+CG116-'1 Der Fonds'!$B$6)/CE116</f>
        <v>10.253174776213</v>
      </c>
      <c r="CI116" s="26" t="n">
        <f aca="false">CG116+'1 Der Fonds'!$B$26-'2 Der Rueckgabebestand'!$C$16*CH116</f>
        <v>1.64312594722259</v>
      </c>
      <c r="CJ116" s="26" t="n">
        <f aca="false">CE116+'1 Der Fonds'!$B$26/CH116-'2 Der Rueckgabebestand'!$C$16</f>
        <v>77.502153556454</v>
      </c>
      <c r="CK116" s="26" t="n">
        <f aca="false">CI116/($B$116+CI116-'1 Der Fonds'!$B$6)</f>
        <v>0.00206775330153893</v>
      </c>
      <c r="CL116" s="26" t="n">
        <f aca="false">$A$116+$B$116*'1 Der Fonds'!$B$19/12+$A$116*'1 Der Fonds'!$B$20/12-'1 Der Fonds'!$B$6*'1 Der Fonds'!$B$21/12-($B$116+$A$116-'1 Der Fonds'!$B$6)*'1 Der Fonds'!$B$22/12-$B$116*'1 Der Fonds'!$B$23/12</f>
        <v>78.7589166666667</v>
      </c>
      <c r="CM116" s="26" t="n">
        <f aca="false">($B$116+CL116-'1 Der Fonds'!$B$6)/'1 Der Fonds'!$B$8</f>
        <v>10.0202174329502</v>
      </c>
      <c r="CN116" s="26" t="n">
        <f aca="false">CL116+0-'2 Der Rueckgabebestand'!$C$5*CM116</f>
        <v>74.7508296934866</v>
      </c>
      <c r="CO116" s="26" t="n">
        <f aca="false">'1 Der Fonds'!$B$8+0/CM116-'2 Der Rueckgabebestand'!$C$5</f>
        <v>86.6</v>
      </c>
      <c r="CP116" s="26" t="n">
        <f aca="false">CN116/($B$116+CN116-'1 Der Fonds'!$B$6)</f>
        <v>0.0861431958755841</v>
      </c>
      <c r="CQ116" s="26" t="n">
        <f aca="false">CN116+$B$116*'1 Der Fonds'!$B$19/12+CN116*'1 Der Fonds'!$B$20/12-'1 Der Fonds'!$B$6*'1 Der Fonds'!$B$21/12-($B$116+CN116-'1 Der Fonds'!$B$6)*'1 Der Fonds'!$B$22/12-$B$116*'1 Der Fonds'!$B$23/12</f>
        <v>76.5075909052762</v>
      </c>
      <c r="CR116" s="26" t="n">
        <f aca="false">($B$116+CQ116-'1 Der Fonds'!$B$6)/CO116</f>
        <v>10.0405033591833</v>
      </c>
      <c r="CS116" s="26" t="n">
        <f aca="false">CQ116+0-'2 Der Rueckgabebestand'!$C$6*CR116</f>
        <v>71.4873392256845</v>
      </c>
      <c r="CT116" s="26" t="n">
        <f aca="false">CO116+0/CR116-'2 Der Rueckgabebestand'!$C$6</f>
        <v>86.1</v>
      </c>
      <c r="CU116" s="26" t="n">
        <f aca="false">CS116/($B$116+CS116-'1 Der Fonds'!$B$6)</f>
        <v>0.0826933327788412</v>
      </c>
      <c r="CV116" s="26" t="n">
        <f aca="false">CS116+$B$116*'1 Der Fonds'!$B$19/12+CS116*'1 Der Fonds'!$B$20/12-'1 Der Fonds'!$B$6*'1 Der Fonds'!$B$21/12-($B$116+CS116-'1 Der Fonds'!$B$6)*'1 Der Fonds'!$B$22/12-$B$116*'1 Der Fonds'!$B$23/12</f>
        <v>73.2409729257758</v>
      </c>
      <c r="CW116" s="26" t="n">
        <f aca="false">($B$116+CV116-'1 Der Fonds'!$B$6)/CT116</f>
        <v>10.0608707656885</v>
      </c>
      <c r="CX116" s="26" t="n">
        <f aca="false">CV116+0-'2 Der Rueckgabebestand'!$C$7*CW116</f>
        <v>51.1070572412612</v>
      </c>
      <c r="CY116" s="26" t="n">
        <f aca="false">CT116+0/CW116-'2 Der Rueckgabebestand'!$C$7</f>
        <v>83.9</v>
      </c>
      <c r="CZ116" s="26" t="n">
        <f aca="false">CX116/($B$116+CX116-'1 Der Fonds'!$B$6)</f>
        <v>0.0605457054325443</v>
      </c>
      <c r="DA116" s="26" t="n">
        <f aca="false">CX116+$B$116*'1 Der Fonds'!$B$19/12+CX116*'1 Der Fonds'!$B$20/12-'1 Der Fonds'!$B$6*'1 Der Fonds'!$B$21/12-($B$116+CX116-'1 Der Fonds'!$B$6)*'1 Der Fonds'!$B$22/12-$B$116*'1 Der Fonds'!$B$23/12</f>
        <v>52.8411598377841</v>
      </c>
      <c r="DB116" s="26" t="n">
        <f aca="false">($B$116+DA116-'1 Der Fonds'!$B$6)/CY116</f>
        <v>10.0815394497948</v>
      </c>
      <c r="DC116" s="26" t="n">
        <f aca="false">DA116+0-'2 Der Rueckgabebestand'!$C$8*DB116</f>
        <v>21.5883875434202</v>
      </c>
      <c r="DD116" s="26" t="n">
        <f aca="false">CY116+0/DB116-'2 Der Rueckgabebestand'!$C$8</f>
        <v>80.8</v>
      </c>
      <c r="DE116" s="26" t="n">
        <f aca="false">DC116/($B$116+DC116-'1 Der Fonds'!$B$6)</f>
        <v>0.0265022039026667</v>
      </c>
      <c r="DF116" s="26" t="n">
        <f aca="false">DC116+$B$116*'1 Der Fonds'!$B$19/12+DC116*'1 Der Fonds'!$B$20/12-'1 Der Fonds'!$B$6*'1 Der Fonds'!$B$21/12-($B$116+DC116-'1 Der Fonds'!$B$6)*'1 Der Fonds'!$B$22/12-$B$116*'1 Der Fonds'!$B$23/12</f>
        <v>23.2942014148159</v>
      </c>
      <c r="DG116" s="26" t="n">
        <f aca="false">($B$116+DF116-'1 Der Fonds'!$B$6)/DD116</f>
        <v>10.1026510076091</v>
      </c>
      <c r="DH116" s="26" t="n">
        <f aca="false">DF116+0-'2 Der Rueckgabebestand'!$C$9*DG116</f>
        <v>-2.97269120496774</v>
      </c>
      <c r="DI116" s="26" t="n">
        <f aca="false">DD116+0/DG116-'2 Der Rueckgabebestand'!$C$9</f>
        <v>78.2</v>
      </c>
      <c r="DJ116" s="26" t="n">
        <f aca="false">DH116/($B$116+DH116-'1 Der Fonds'!$B$6)</f>
        <v>-0.00376277018765561</v>
      </c>
      <c r="DK116" s="26" t="n">
        <f aca="false">DH116+$B$116*'1 Der Fonds'!$B$19/12+DH116*'1 Der Fonds'!$B$20/12-'1 Der Fonds'!$B$6*'1 Der Fonds'!$B$21/12-($B$116+DH116-'1 Der Fonds'!$B$6)*'1 Der Fonds'!$B$22/12-$B$116*'1 Der Fonds'!$B$23/12</f>
        <v>-1.29041503403917</v>
      </c>
      <c r="DL116" s="26" t="n">
        <f aca="false">($B$116+DK116-'1 Der Fonds'!$B$6)/DI116</f>
        <v>10.1241634906133</v>
      </c>
      <c r="DM116" s="26" t="n">
        <f aca="false">DK116+0-'2 Der Rueckgabebestand'!$C$10*DL116</f>
        <v>-15.4642439208978</v>
      </c>
      <c r="DN116" s="26" t="n">
        <f aca="false">DI116+0/DL116-'2 Der Rueckgabebestand'!$C$10</f>
        <v>76.8</v>
      </c>
      <c r="DO116" s="26" t="n">
        <f aca="false">DM116/($B$116+DM116-'1 Der Fonds'!$B$6)</f>
        <v>-0.0198887881360977</v>
      </c>
      <c r="DP116" s="26" t="n">
        <f aca="false">DM116+$B$116*'1 Der Fonds'!$B$19/12+DM116*'1 Der Fonds'!$B$20/12-'1 Der Fonds'!$B$6*'1 Der Fonds'!$B$21/12-($B$116+DM116-'1 Der Fonds'!$B$6)*'1 Der Fonds'!$B$22/12-$B$116*'1 Der Fonds'!$B$23/12</f>
        <v>-13.793938821322</v>
      </c>
      <c r="DQ116" s="26" t="n">
        <f aca="false">($B$116+DP116-'1 Der Fonds'!$B$6)/DN116</f>
        <v>10.1459122549307</v>
      </c>
      <c r="DR116" s="26" t="n">
        <f aca="false">DP116+0-'2 Der Rueckgabebestand'!$C$11*DQ116</f>
        <v>-19.8814861742804</v>
      </c>
      <c r="DS116" s="26" t="n">
        <f aca="false">DN116+0/DQ116-'2 Der Rueckgabebestand'!$C$11</f>
        <v>76.2</v>
      </c>
      <c r="DT116" s="26" t="n">
        <f aca="false">DR116/($B$116+DR116-'1 Der Fonds'!$B$6)</f>
        <v>-0.0257159618075867</v>
      </c>
      <c r="DU116" s="26" t="n">
        <f aca="false">DR116+$B$116*'1 Der Fonds'!$B$19/12+DR116*'1 Der Fonds'!$B$20/12-'1 Der Fonds'!$B$6*'1 Der Fonds'!$B$21/12-($B$116+DR116-'1 Der Fonds'!$B$6)*'1 Der Fonds'!$B$22/12-$B$116*'1 Der Fonds'!$B$23/12</f>
        <v>-18.2154142651974</v>
      </c>
      <c r="DV116" s="26" t="n">
        <f aca="false">($B$116+DU116-'1 Der Fonds'!$B$6)/DS116</f>
        <v>10.1677767156798</v>
      </c>
      <c r="DW116" s="26" t="n">
        <f aca="false">DU116+0-'2 Der Rueckgabebestand'!$C$12*DV116</f>
        <v>-23.2993026230373</v>
      </c>
      <c r="DX116" s="26" t="n">
        <f aca="false">DS116+0/DV116-'2 Der Rueckgabebestand'!$C$12</f>
        <v>75.7</v>
      </c>
      <c r="DY116" s="26" t="n">
        <f aca="false">DW116/($B$116+DW116-'1 Der Fonds'!$B$6)</f>
        <v>-0.0302706009003737</v>
      </c>
      <c r="DZ116" s="26" t="n">
        <f aca="false">DW116+$B$116*'1 Der Fonds'!$B$19/12+DW116*'1 Der Fonds'!$B$20/12-'1 Der Fonds'!$B$6*'1 Der Fonds'!$B$21/12-($B$116+DW116-'1 Der Fonds'!$B$6)*'1 Der Fonds'!$B$22/12-$B$116*'1 Der Fonds'!$B$23/12</f>
        <v>-21.6365061213844</v>
      </c>
      <c r="EA116" s="26" t="n">
        <f aca="false">($B$116+DZ116-'1 Der Fonds'!$B$6)/DX116</f>
        <v>10.1897423233635</v>
      </c>
      <c r="EB116" s="26" t="n">
        <f aca="false">DZ116+0-'2 Der Rueckgabebestand'!$C$13*EA116</f>
        <v>-26.221890166898</v>
      </c>
      <c r="EC116" s="26" t="n">
        <f aca="false">DX116+0/EA116-'2 Der Rueckgabebestand'!$C$13</f>
        <v>75.25</v>
      </c>
      <c r="ED116" s="26" t="n">
        <f aca="false">EB116/($B$116+EB116-'1 Der Fonds'!$B$6)</f>
        <v>-0.0341974944649965</v>
      </c>
      <c r="EE116" s="26" t="n">
        <f aca="false">EB116+$B$116*'1 Der Fonds'!$B$19/12+EB116*'1 Der Fonds'!$B$20/12-'1 Der Fonds'!$B$6*'1 Der Fonds'!$B$21/12-($B$116+EB116-'1 Der Fonds'!$B$6)*'1 Der Fonds'!$B$22/12-$B$116*'1 Der Fonds'!$B$23/12</f>
        <v>-24.5618944783079</v>
      </c>
      <c r="EF116" s="26" t="n">
        <f aca="false">($B$116+EE116-'1 Der Fonds'!$B$6)/EC116</f>
        <v>10.2118020667335</v>
      </c>
      <c r="EG116" s="26" t="n">
        <f aca="false">EE116+0-'2 Der Rueckgabebestand'!$C$14*EF116</f>
        <v>-28.6466153050013</v>
      </c>
      <c r="EH116" s="26" t="n">
        <f aca="false">EC116+0/EF116-'2 Der Rueckgabebestand'!$C$14</f>
        <v>74.85</v>
      </c>
      <c r="EI116" s="26" t="n">
        <f aca="false">EG116/($B$116+EG116-'1 Der Fonds'!$B$6)</f>
        <v>-0.0374782343855679</v>
      </c>
      <c r="EJ116" s="26" t="n">
        <f aca="false">EG116+$B$116*'1 Der Fonds'!$B$19/12+EG116*'1 Der Fonds'!$B$20/12-'1 Der Fonds'!$B$6*'1 Der Fonds'!$B$21/12-($B$116+EG116-'1 Der Fonds'!$B$6)*'1 Der Fonds'!$B$22/12-$B$116*'1 Der Fonds'!$B$23/12</f>
        <v>-26.9889433113353</v>
      </c>
      <c r="EK116" s="26" t="n">
        <f aca="false">($B$116+EJ116-'1 Der Fonds'!$B$6)/EH116</f>
        <v>10.2339486531552</v>
      </c>
      <c r="EL116" s="26" t="n">
        <f aca="false">EJ116+0-'2 Der Rueckgabebestand'!$C$15*EK116</f>
        <v>-31.0825227725973</v>
      </c>
      <c r="EM116" s="26" t="n">
        <f aca="false">EH116+0/EK116-'2 Der Rueckgabebestand'!$C$15</f>
        <v>74.45</v>
      </c>
      <c r="EN116" s="26" t="n">
        <f aca="false">EL116/($B$116+EL116-'1 Der Fonds'!$B$6)</f>
        <v>-0.0407951303147761</v>
      </c>
      <c r="EO116" s="26" t="n">
        <f aca="false">EL116+$B$116*'1 Der Fonds'!$B$19/12+EL116*'1 Der Fonds'!$B$20/12-'1 Der Fonds'!$B$6*'1 Der Fonds'!$B$21/12-($B$116+EL116-'1 Der Fonds'!$B$6)*'1 Der Fonds'!$B$22/12-$B$116*'1 Der Fonds'!$B$23/12</f>
        <v>-29.4271851902544</v>
      </c>
      <c r="EP116" s="26" t="n">
        <f aca="false">($B$116+EO116-'1 Der Fonds'!$B$6)/EM116</f>
        <v>10.2561828718569</v>
      </c>
      <c r="EQ116" s="26" t="n">
        <f aca="false">EO116+0-'2 Der Rueckgabebestand'!$C$16*EP116</f>
        <v>-34.5552766261829</v>
      </c>
      <c r="ER116" s="26" t="n">
        <f aca="false">EM116+0/EP116-'2 Der Rueckgabebestand'!$C$16</f>
        <v>73.95</v>
      </c>
      <c r="ES116" s="26" t="n">
        <f aca="false">EQ116/($B$116+EQ116-'1 Der Fonds'!$B$6)</f>
        <v>-0.0455607054294865</v>
      </c>
      <c r="ET116" s="14" t="n">
        <f aca="false">IF(C116=1,$A$116,1000000)</f>
        <v>77</v>
      </c>
      <c r="EU116" s="14" t="n">
        <f aca="false">IF(D116=1,$A$116,1000000)</f>
        <v>77</v>
      </c>
      <c r="EV116" s="14" t="n">
        <f aca="false">IF(E116=1,$A$116,1000000)</f>
        <v>77</v>
      </c>
      <c r="EW116" s="26" t="n">
        <f aca="false">IF(F116=1,$A$116,1000000)</f>
        <v>1000000</v>
      </c>
      <c r="EX116" s="26" t="n">
        <f aca="false">IF(G116=1,$A$116,1000000)</f>
        <v>1000000</v>
      </c>
      <c r="EY116" s="26" t="n">
        <f aca="false">IF(H116=1,$A$116,1000000)</f>
        <v>1000000</v>
      </c>
      <c r="EZ116" s="26" t="n">
        <f aca="false">IF(I116=1,$A$116,1000000)</f>
        <v>1000000</v>
      </c>
      <c r="FA116" s="26" t="n">
        <f aca="false">IF(J116=1,$A$116,1000000)</f>
        <v>1000000</v>
      </c>
      <c r="FB116" s="26" t="n">
        <f aca="false">IF(K116=1,$A$116,1000000)</f>
        <v>1000000</v>
      </c>
      <c r="FC116" s="26" t="n">
        <f aca="false">IF(L116=1,$A$116,1000000)</f>
        <v>1000000</v>
      </c>
      <c r="FD116" s="26" t="n">
        <f aca="false">IF(M116=1,$A$116,1000000)</f>
        <v>1000000</v>
      </c>
      <c r="FE116" s="26" t="n">
        <f aca="false">IF(N116=1,$A$116,1000000)</f>
        <v>1000000</v>
      </c>
      <c r="FF116" s="14" t="n">
        <f aca="false">IF(O116=1,$A$116,1000000)</f>
        <v>77</v>
      </c>
      <c r="FG116" s="14" t="n">
        <f aca="false">IF(P116=1,$A$116,1000000)</f>
        <v>77</v>
      </c>
      <c r="FH116" s="14" t="n">
        <f aca="false">IF(Q116=1,$A$116,1000000)</f>
        <v>77</v>
      </c>
      <c r="FI116" s="26" t="n">
        <f aca="false">IF(R116=1,$A$116,1000000)</f>
        <v>1000000</v>
      </c>
      <c r="FJ116" s="26" t="n">
        <f aca="false">IF(S116=1,$A$116,1000000)</f>
        <v>1000000</v>
      </c>
      <c r="FK116" s="26" t="n">
        <f aca="false">IF(T116=1,$A$116,1000000)</f>
        <v>1000000</v>
      </c>
      <c r="FL116" s="26" t="n">
        <f aca="false">IF(U116=1,$A$116,1000000)</f>
        <v>1000000</v>
      </c>
      <c r="FM116" s="26" t="n">
        <f aca="false">IF(V116=1,$A$116,1000000)</f>
        <v>1000000</v>
      </c>
      <c r="FN116" s="26" t="n">
        <f aca="false">IF(W116=1,$A$116,1000000)</f>
        <v>1000000</v>
      </c>
      <c r="FO116" s="26" t="n">
        <f aca="false">IF(X116=1,$A$116,1000000)</f>
        <v>1000000</v>
      </c>
      <c r="FP116" s="26" t="n">
        <f aca="false">IF(Y116=1,$A$116,1000000)</f>
        <v>1000000</v>
      </c>
      <c r="FQ116" s="26" t="n">
        <f aca="false">IF(Z116=1,$A$116,1000000)</f>
        <v>1000000</v>
      </c>
    </row>
    <row r="117" customFormat="false" ht="15" hidden="false" customHeight="false" outlineLevel="0" collapsed="false">
      <c r="A117" s="14" t="n">
        <f aca="false">A116+$B$38</f>
        <v>77.5</v>
      </c>
      <c r="B117" s="14" t="n">
        <f aca="false">'1 Der Fonds'!$B$36-A117</f>
        <v>1042.5</v>
      </c>
      <c r="C117" s="26" t="n">
        <f aca="false">IF(AH117&gt;='1 Der Fonds'!$B$12,1,0)</f>
        <v>1</v>
      </c>
      <c r="D117" s="26" t="n">
        <f aca="false">IF(AND(C117=1,AM117&gt;='1 Der Fonds'!$B$12),1,0)</f>
        <v>1</v>
      </c>
      <c r="E117" s="26" t="n">
        <f aca="false">IF(AND(D117=1,AR117&gt;='1 Der Fonds'!$B$12),1,0)</f>
        <v>1</v>
      </c>
      <c r="F117" s="26" t="n">
        <f aca="false">IF(AND(E117=1,AW117&gt;='1 Der Fonds'!$B$12),1,0)</f>
        <v>0</v>
      </c>
      <c r="G117" s="26" t="n">
        <f aca="false">IF(AND(F117=1,BB117&gt;='1 Der Fonds'!$B$12),1,0)</f>
        <v>0</v>
      </c>
      <c r="H117" s="26" t="n">
        <f aca="false">IF(AND(G117=1,BG117&gt;='1 Der Fonds'!$B$12),1,0)</f>
        <v>0</v>
      </c>
      <c r="I117" s="26" t="n">
        <f aca="false">IF(AND(H117=1,BL117&gt;='1 Der Fonds'!$B$12),1,0)</f>
        <v>0</v>
      </c>
      <c r="J117" s="26" t="n">
        <f aca="false">IF(AND(I117=1,BQ117&gt;='1 Der Fonds'!$B$12),1,0)</f>
        <v>0</v>
      </c>
      <c r="K117" s="26" t="n">
        <f aca="false">IF(AND(J117=1,BV117&gt;='1 Der Fonds'!$B$12),1,0)</f>
        <v>0</v>
      </c>
      <c r="L117" s="26" t="n">
        <f aca="false">IF(AND(K117=1,CA117&gt;='1 Der Fonds'!$B$12),1,0)</f>
        <v>0</v>
      </c>
      <c r="M117" s="26" t="n">
        <f aca="false">IF(AND(L117=1,CF117&gt;='1 Der Fonds'!$B$12),1,0)</f>
        <v>0</v>
      </c>
      <c r="N117" s="26" t="n">
        <f aca="false">IF(AND(M117=1,CK117&gt;='1 Der Fonds'!$B$12),1,0)</f>
        <v>0</v>
      </c>
      <c r="O117" s="26" t="n">
        <f aca="false">IF(CP117&gt;='1 Der Fonds'!$B$12,1,0)</f>
        <v>1</v>
      </c>
      <c r="P117" s="26" t="n">
        <f aca="false">IF(AND(O117=1,CU117&gt;='1 Der Fonds'!$B$12),1,0)</f>
        <v>1</v>
      </c>
      <c r="Q117" s="26" t="n">
        <f aca="false">IF(AND(P117=1,CZ117&gt;='1 Der Fonds'!$B$12),1,0)</f>
        <v>1</v>
      </c>
      <c r="R117" s="26" t="n">
        <f aca="false">IF(AND(Q117=1,DE117&gt;='1 Der Fonds'!$B$12),1,0)</f>
        <v>0</v>
      </c>
      <c r="S117" s="26" t="n">
        <f aca="false">IF(AND(R117=1,DJ117&gt;='1 Der Fonds'!$B$12),1,0)</f>
        <v>0</v>
      </c>
      <c r="T117" s="26" t="n">
        <f aca="false">IF(AND(S117=1,DO117&gt;='1 Der Fonds'!$B$12),1,0)</f>
        <v>0</v>
      </c>
      <c r="U117" s="26" t="n">
        <f aca="false">IF(AND(T117=1,DT117&gt;='1 Der Fonds'!$B$12),1,0)</f>
        <v>0</v>
      </c>
      <c r="V117" s="26" t="n">
        <f aca="false">IF(AND(U117=1,DY117&gt;='1 Der Fonds'!$B$12),1,0)</f>
        <v>0</v>
      </c>
      <c r="W117" s="26" t="n">
        <f aca="false">IF(AND(V117=1,ED117&gt;='1 Der Fonds'!$B$12),1,0)</f>
        <v>0</v>
      </c>
      <c r="X117" s="26" t="n">
        <f aca="false">IF(AND(W117=1,EI117&gt;='1 Der Fonds'!$B$12),1,0)</f>
        <v>0</v>
      </c>
      <c r="Y117" s="26" t="n">
        <f aca="false">IF(AND(X117=1,EN117&gt;='1 Der Fonds'!$B$12),1,0)</f>
        <v>0</v>
      </c>
      <c r="Z117" s="26" t="n">
        <f aca="false">IF(AND(Y117=1,ES117&gt;='1 Der Fonds'!$B$12),1,0)</f>
        <v>0</v>
      </c>
      <c r="AD117" s="26" t="n">
        <f aca="false">$A$117+$B$117*'1 Der Fonds'!$B$19/12+$A$117*'1 Der Fonds'!$B$20/12-'1 Der Fonds'!$B$6*'1 Der Fonds'!$B$21/12-($B$117+$A$117-'1 Der Fonds'!$B$6)*'1 Der Fonds'!$B$22/12-$B$117*'1 Der Fonds'!$B$23/12</f>
        <v>79.2583333333334</v>
      </c>
      <c r="AE117" s="26" t="n">
        <f aca="false">($B$117+AD117-'1 Der Fonds'!$B$6)/'1 Der Fonds'!$B$8</f>
        <v>10.0202107279694</v>
      </c>
      <c r="AF117" s="26" t="n">
        <f aca="false">AD117+'1 Der Fonds'!$B$26-'2 Der Rueckgabebestand'!$C$5*AE117</f>
        <v>78.2502490421456</v>
      </c>
      <c r="AG117" s="26" t="n">
        <f aca="false">'1 Der Fonds'!$B$8+'1 Der Fonds'!$B$26/AE117-'2 Der Rueckgabebestand'!$C$5</f>
        <v>86.8993949011098</v>
      </c>
      <c r="AH117" s="26" t="n">
        <f aca="false">AF117/($B$117+AF117-'1 Der Fonds'!$B$6)</f>
        <v>0.0898653191638171</v>
      </c>
      <c r="AI117" s="26" t="n">
        <f aca="false">AF117+$B$117*'1 Der Fonds'!$B$19/12+AF117*'1 Der Fonds'!$B$20/12-'1 Der Fonds'!$B$6*'1 Der Fonds'!$B$21/12-($B$117+AF117-'1 Der Fonds'!$B$6)*'1 Der Fonds'!$B$22/12-$B$117*'1 Der Fonds'!$B$23/12</f>
        <v>80.0093013641444</v>
      </c>
      <c r="AJ117" s="26" t="n">
        <f aca="false">($B$117+AI117-'1 Der Fonds'!$B$6)/AG117</f>
        <v>10.0404531280919</v>
      </c>
      <c r="AK117" s="26" t="n">
        <f aca="false">AI117+'1 Der Fonds'!$B$26-'2 Der Rueckgabebestand'!$C$6*AJ117</f>
        <v>77.9890748000984</v>
      </c>
      <c r="AL117" s="26" t="n">
        <f aca="false">AG117+'1 Der Fonds'!$B$26/AJ117-'2 Der Rueckgabebestand'!$C$6</f>
        <v>86.6981861968539</v>
      </c>
      <c r="AM117" s="26" t="n">
        <f aca="false">AK117/($B$117+AK117-'1 Der Fonds'!$B$6)</f>
        <v>0.0895922499866044</v>
      </c>
      <c r="AN117" s="26" t="n">
        <f aca="false">AK117+$B$117*'1 Der Fonds'!$B$19/12+AK117*'1 Der Fonds'!$B$20/12-'1 Der Fonds'!$B$6*'1 Der Fonds'!$B$21/12-($B$117+AK117-'1 Der Fonds'!$B$6)*'1 Der Fonds'!$B$22/12-$B$117*'1 Der Fonds'!$B$23/12</f>
        <v>79.7478768301152</v>
      </c>
      <c r="AO117" s="26" t="n">
        <f aca="false">($B$117+AN117-'1 Der Fonds'!$B$6)/AL117</f>
        <v>10.0607396197381</v>
      </c>
      <c r="AP117" s="26" t="n">
        <f aca="false">AN117+'1 Der Fonds'!$B$26-'2 Der Rueckgabebestand'!$C$7*AO117</f>
        <v>60.6142496666914</v>
      </c>
      <c r="AQ117" s="26" t="n">
        <f aca="false">AL117+'1 Der Fonds'!$B$26/AO117-'2 Der Rueckgabebestand'!$C$7</f>
        <v>84.7963750093458</v>
      </c>
      <c r="AR117" s="26" t="n">
        <f aca="false">AP117/($B$117+AP117-'1 Der Fonds'!$B$6)</f>
        <v>0.0710505652559117</v>
      </c>
      <c r="AS117" s="26" t="n">
        <f aca="false">AP117+$B$117*'1 Der Fonds'!$B$19/12+AP117*'1 Der Fonds'!$B$20/12-'1 Der Fonds'!$B$6*'1 Der Fonds'!$B$21/12-($B$117+AP117-'1 Der Fonds'!$B$6)*'1 Der Fonds'!$B$22/12-$B$117*'1 Der Fonds'!$B$23/12</f>
        <v>62.356400822622</v>
      </c>
      <c r="AT117" s="26" t="n">
        <f aca="false">($B$117+AS117-'1 Der Fonds'!$B$6)/AQ117</f>
        <v>10.0812847333203</v>
      </c>
      <c r="AU117" s="26" t="n">
        <f aca="false">AS117+'1 Der Fonds'!$B$26-'2 Der Rueckgabebestand'!$C$8*AT117</f>
        <v>34.104418149329</v>
      </c>
      <c r="AV117" s="26" t="n">
        <f aca="false">AQ117+'1 Der Fonds'!$B$26/AT117-'2 Der Rueckgabebestand'!$C$8</f>
        <v>81.9939561291494</v>
      </c>
      <c r="AW117" s="26" t="n">
        <f aca="false">AU117/($B$117+AU117-'1 Der Fonds'!$B$6)</f>
        <v>0.0412584513226833</v>
      </c>
      <c r="AX117" s="26" t="n">
        <f aca="false">AU117+$B$117*'1 Der Fonds'!$B$19/12+AU117*'1 Der Fonds'!$B$20/12-'1 Der Fonds'!$B$6*'1 Der Fonds'!$B$21/12-($B$117+AU117-'1 Der Fonds'!$B$6)*'1 Der Fonds'!$B$22/12-$B$117*'1 Der Fonds'!$B$23/12</f>
        <v>35.8211640500555</v>
      </c>
      <c r="AY117" s="26" t="n">
        <f aca="false">($B$117+AX117-'1 Der Fonds'!$B$6)/AV117</f>
        <v>10.1022222021506</v>
      </c>
      <c r="AZ117" s="26" t="n">
        <f aca="false">AX117+'1 Der Fonds'!$B$26-'2 Der Rueckgabebestand'!$C$9*AY117</f>
        <v>12.5553863244639</v>
      </c>
      <c r="BA117" s="26" t="n">
        <f aca="false">AV117+'1 Der Fonds'!$B$26/AY117-'2 Der Rueckgabebestand'!$C$9</f>
        <v>79.6909204940157</v>
      </c>
      <c r="BB117" s="26" t="n">
        <f aca="false">AZ117/($B$117+AZ117-'1 Der Fonds'!$B$6)</f>
        <v>0.015595680170263</v>
      </c>
      <c r="BC117" s="26" t="n">
        <f aca="false">AZ117+$B$117*'1 Der Fonds'!$B$19/12+AZ117*'1 Der Fonds'!$B$20/12-'1 Der Fonds'!$B$6*'1 Der Fonds'!$B$21/12-($B$117+AZ117-'1 Der Fonds'!$B$6)*'1 Der Fonds'!$B$22/12-$B$117*'1 Der Fonds'!$B$23/12</f>
        <v>14.2514810696915</v>
      </c>
      <c r="BD117" s="26" t="n">
        <f aca="false">($B$117+BC117-'1 Der Fonds'!$B$6)/BA117</f>
        <v>10.1235056147993</v>
      </c>
      <c r="BE117" s="26" t="n">
        <f aca="false">BC117+'1 Der Fonds'!$B$26-'2 Der Rueckgabebestand'!$C$10*BD117</f>
        <v>3.07857320897248</v>
      </c>
      <c r="BF117" s="26" t="n">
        <f aca="false">BA117+'1 Der Fonds'!$B$26/BD117-'2 Der Rueckgabebestand'!$C$10</f>
        <v>78.5872605282045</v>
      </c>
      <c r="BG117" s="26" t="n">
        <f aca="false">BE117/($B$117+BE117-'1 Der Fonds'!$B$6)</f>
        <v>0.00386960296901289</v>
      </c>
      <c r="BH117" s="26" t="n">
        <f aca="false">BE117+$B$117*'1 Der Fonds'!$B$19/12+BE117*'1 Der Fonds'!$B$20/12-'1 Der Fonds'!$B$6*'1 Der Fonds'!$B$21/12-($B$117+BE117-'1 Der Fonds'!$B$6)*'1 Der Fonds'!$B$22/12-$B$117*'1 Der Fonds'!$B$23/12</f>
        <v>4.76558600829775</v>
      </c>
      <c r="BI117" s="26" t="n">
        <f aca="false">($B$117+BH117-'1 Der Fonds'!$B$6)/BF117</f>
        <v>10.1449723612921</v>
      </c>
      <c r="BJ117" s="26" t="n">
        <f aca="false">BH117+'1 Der Fonds'!$B$26-'2 Der Rueckgabebestand'!$C$11*BI117</f>
        <v>1.67860259152247</v>
      </c>
      <c r="BK117" s="26" t="n">
        <f aca="false">BF117+'1 Der Fonds'!$B$26/BI117-'2 Der Rueckgabebestand'!$C$11</f>
        <v>78.2829735073198</v>
      </c>
      <c r="BL117" s="26" t="n">
        <f aca="false">BJ117/($B$117+BJ117-'1 Der Fonds'!$B$6)</f>
        <v>0.0021136336159712</v>
      </c>
      <c r="BM117" s="26" t="n">
        <f aca="false">BJ117+$B$117*'1 Der Fonds'!$B$19/12+BJ117*'1 Der Fonds'!$B$20/12-'1 Der Fonds'!$B$6*'1 Der Fonds'!$B$21/12-($B$117+BJ117-'1 Der Fonds'!$B$6)*'1 Der Fonds'!$B$22/12-$B$117*'1 Der Fonds'!$B$23/12</f>
        <v>3.36427375233935</v>
      </c>
      <c r="BN117" s="26" t="n">
        <f aca="false">($B$117+BM117-'1 Der Fonds'!$B$6)/BK117</f>
        <v>10.1665054110128</v>
      </c>
      <c r="BO117" s="26" t="n">
        <f aca="false">BM117+'1 Der Fonds'!$B$26-'2 Der Rueckgabebestand'!$C$12*BN117</f>
        <v>1.28102104683294</v>
      </c>
      <c r="BP117" s="26" t="n">
        <f aca="false">BK117+'1 Der Fonds'!$B$26/BN117-'2 Der Rueckgabebestand'!$C$12</f>
        <v>78.0780601549647</v>
      </c>
      <c r="BQ117" s="26" t="n">
        <f aca="false">BO117/($B$117+BO117-'1 Der Fonds'!$B$6)</f>
        <v>0.00161382171262238</v>
      </c>
      <c r="BR117" s="26" t="n">
        <f aca="false">BO117+$B$117*'1 Der Fonds'!$B$19/12+BO117*'1 Der Fonds'!$B$20/12-'1 Der Fonds'!$B$6*'1 Der Fonds'!$B$21/12-($B$117+BO117-'1 Der Fonds'!$B$6)*'1 Der Fonds'!$B$22/12-$B$117*'1 Der Fonds'!$B$23/12</f>
        <v>2.96631119200282</v>
      </c>
      <c r="BS117" s="26" t="n">
        <f aca="false">($B$117+BR117-'1 Der Fonds'!$B$6)/BP117</f>
        <v>10.1880900935962</v>
      </c>
      <c r="BT117" s="26" t="n">
        <f aca="false">BR117+'1 Der Fonds'!$B$26-'2 Der Rueckgabebestand'!$C$13*BS117</f>
        <v>1.38167064988454</v>
      </c>
      <c r="BU117" s="26" t="n">
        <f aca="false">BP117+'1 Der Fonds'!$B$26/BS117-'2 Der Rueckgabebestand'!$C$13</f>
        <v>77.9225216263926</v>
      </c>
      <c r="BV117" s="26" t="n">
        <f aca="false">BT117/($B$117+BT117-'1 Der Fonds'!$B$6)</f>
        <v>0.0017403987281297</v>
      </c>
      <c r="BW117" s="26" t="n">
        <f aca="false">BT117+$B$117*'1 Der Fonds'!$B$19/12+BT117*'1 Der Fonds'!$B$20/12-'1 Der Fonds'!$B$6*'1 Der Fonds'!$B$21/12-($B$117+BT117-'1 Der Fonds'!$B$6)*'1 Der Fonds'!$B$22/12-$B$117*'1 Der Fonds'!$B$23/12</f>
        <v>3.06705725092401</v>
      </c>
      <c r="BX117" s="26" t="n">
        <f aca="false">($B$117+BW117-'1 Der Fonds'!$B$6)/BU117</f>
        <v>10.2097190984829</v>
      </c>
      <c r="BY117" s="26" t="n">
        <f aca="false">BW117+'1 Der Fonds'!$B$26-'2 Der Rueckgabebestand'!$C$14*BX117</f>
        <v>1.98316961153087</v>
      </c>
      <c r="BZ117" s="26" t="n">
        <f aca="false">BU117+'1 Der Fonds'!$B$26/BX117-'2 Der Rueckgabebestand'!$C$14</f>
        <v>77.8163592894137</v>
      </c>
      <c r="CA117" s="26" t="n">
        <f aca="false">BY117/($B$117+BY117-'1 Der Fonds'!$B$6)</f>
        <v>0.00249617573711543</v>
      </c>
      <c r="CB117" s="26" t="n">
        <f aca="false">BY117+$B$117*'1 Der Fonds'!$B$19/12+BY117*'1 Der Fonds'!$B$20/12-'1 Der Fonds'!$B$6*'1 Der Fonds'!$B$21/12-($B$117+BY117-'1 Der Fonds'!$B$6)*'1 Der Fonds'!$B$22/12-$B$117*'1 Der Fonds'!$B$23/12</f>
        <v>3.66913264907525</v>
      </c>
      <c r="CC117" s="26" t="n">
        <f aca="false">($B$117+CB117-'1 Der Fonds'!$B$6)/BZ117</f>
        <v>10.2313850187719</v>
      </c>
      <c r="CD117" s="26" t="n">
        <f aca="false">CB117+'1 Der Fonds'!$B$26-'2 Der Rueckgabebestand'!$C$15*CC117</f>
        <v>2.5765786415665</v>
      </c>
      <c r="CE117" s="26" t="n">
        <f aca="false">BZ117+'1 Der Fonds'!$B$26/CC117-'2 Der Rueckgabebestand'!$C$15</f>
        <v>77.7095747235407</v>
      </c>
      <c r="CF117" s="26" t="n">
        <f aca="false">CD117/($B$117+CD117-'1 Der Fonds'!$B$6)</f>
        <v>0.00324066726499319</v>
      </c>
      <c r="CG117" s="26" t="n">
        <f aca="false">CD117+$B$117*'1 Der Fonds'!$B$19/12+CD117*'1 Der Fonds'!$B$20/12-'1 Der Fonds'!$B$6*'1 Der Fonds'!$B$21/12-($B$117+CD117-'1 Der Fonds'!$B$6)*'1 Der Fonds'!$B$22/12-$B$117*'1 Der Fonds'!$B$23/12</f>
        <v>4.26311036276467</v>
      </c>
      <c r="CH117" s="26" t="n">
        <f aca="false">($B$117+CG117-'1 Der Fonds'!$B$6)/CE117</f>
        <v>10.2530880293365</v>
      </c>
      <c r="CI117" s="26" t="n">
        <f aca="false">CG117+'1 Der Fonds'!$B$26-'2 Der Rueckgabebestand'!$C$16*CH117</f>
        <v>2.13656634809643</v>
      </c>
      <c r="CJ117" s="26" t="n">
        <f aca="false">CE117+'1 Der Fonds'!$B$26/CH117-'2 Der Rueckgabebestand'!$C$16</f>
        <v>77.5021695000038</v>
      </c>
      <c r="CK117" s="26" t="n">
        <f aca="false">CI117/($B$117+CI117-'1 Der Fonds'!$B$6)</f>
        <v>0.00268873399309501</v>
      </c>
      <c r="CL117" s="26" t="n">
        <f aca="false">$A$117+$B$117*'1 Der Fonds'!$B$19/12+$A$117*'1 Der Fonds'!$B$20/12-'1 Der Fonds'!$B$6*'1 Der Fonds'!$B$21/12-($B$117+$A$117-'1 Der Fonds'!$B$6)*'1 Der Fonds'!$B$22/12-$B$117*'1 Der Fonds'!$B$23/12</f>
        <v>79.2583333333334</v>
      </c>
      <c r="CM117" s="26" t="n">
        <f aca="false">($B$117+CL117-'1 Der Fonds'!$B$6)/'1 Der Fonds'!$B$8</f>
        <v>10.0202107279694</v>
      </c>
      <c r="CN117" s="26" t="n">
        <f aca="false">CL117+0-'2 Der Rueckgabebestand'!$C$5*CM117</f>
        <v>75.2502490421456</v>
      </c>
      <c r="CO117" s="26" t="n">
        <f aca="false">'1 Der Fonds'!$B$8+0/CM117-'2 Der Rueckgabebestand'!$C$5</f>
        <v>86.6</v>
      </c>
      <c r="CP117" s="26" t="n">
        <f aca="false">CN117/($B$117+CN117-'1 Der Fonds'!$B$6)</f>
        <v>0.0867187870302654</v>
      </c>
      <c r="CQ117" s="26" t="n">
        <f aca="false">CN117+$B$117*'1 Der Fonds'!$B$19/12+CN117*'1 Der Fonds'!$B$20/12-'1 Der Fonds'!$B$6*'1 Der Fonds'!$B$21/12-($B$117+CN117-'1 Der Fonds'!$B$6)*'1 Der Fonds'!$B$22/12-$B$117*'1 Der Fonds'!$B$23/12</f>
        <v>77.0064263641444</v>
      </c>
      <c r="CR117" s="26" t="n">
        <f aca="false">($B$117+CQ117-'1 Der Fonds'!$B$6)/CO117</f>
        <v>10.0404899118261</v>
      </c>
      <c r="CS117" s="26" t="n">
        <f aca="false">CQ117+0-'2 Der Rueckgabebestand'!$C$6*CR117</f>
        <v>71.9861814082313</v>
      </c>
      <c r="CT117" s="26" t="n">
        <f aca="false">CO117+0/CR117-'2 Der Rueckgabebestand'!$C$6</f>
        <v>86.1</v>
      </c>
      <c r="CU117" s="26" t="n">
        <f aca="false">CS117/($B$117+CS117-'1 Der Fonds'!$B$6)</f>
        <v>0.0832704824627355</v>
      </c>
      <c r="CV117" s="26" t="n">
        <f aca="false">CS117+$B$117*'1 Der Fonds'!$B$19/12+CS117*'1 Der Fonds'!$B$20/12-'1 Der Fonds'!$B$6*'1 Der Fonds'!$B$21/12-($B$117+CS117-'1 Der Fonds'!$B$6)*'1 Der Fonds'!$B$22/12-$B$117*'1 Der Fonds'!$B$23/12</f>
        <v>73.7392306654142</v>
      </c>
      <c r="CW117" s="26" t="n">
        <f aca="false">($B$117+CV117-'1 Der Fonds'!$B$6)/CT117</f>
        <v>10.0608505303765</v>
      </c>
      <c r="CX117" s="26" t="n">
        <f aca="false">CV117+0-'2 Der Rueckgabebestand'!$C$7*CW117</f>
        <v>51.605359498586</v>
      </c>
      <c r="CY117" s="26" t="n">
        <f aca="false">CT117+0/CW117-'2 Der Rueckgabebestand'!$C$7</f>
        <v>83.9</v>
      </c>
      <c r="CZ117" s="26" t="n">
        <f aca="false">CX117/($B$117+CX117-'1 Der Fonds'!$B$6)</f>
        <v>0.0611361590326123</v>
      </c>
      <c r="DA117" s="26" t="n">
        <f aca="false">CX117+$B$117*'1 Der Fonds'!$B$19/12+CX117*'1 Der Fonds'!$B$20/12-'1 Der Fonds'!$B$6*'1 Der Fonds'!$B$21/12-($B$117+CX117-'1 Der Fonds'!$B$6)*'1 Der Fonds'!$B$22/12-$B$117*'1 Der Fonds'!$B$23/12</f>
        <v>53.3388771347721</v>
      </c>
      <c r="DB117" s="26" t="n">
        <f aca="false">($B$117+DA117-'1 Der Fonds'!$B$6)/CY117</f>
        <v>10.0815122423692</v>
      </c>
      <c r="DC117" s="26" t="n">
        <f aca="false">DA117+0-'2 Der Rueckgabebestand'!$C$8*DB117</f>
        <v>22.0861891834277</v>
      </c>
      <c r="DD117" s="26" t="n">
        <f aca="false">CY117+0/DB117-'2 Der Rueckgabebestand'!$C$8</f>
        <v>80.8</v>
      </c>
      <c r="DE117" s="26" t="n">
        <f aca="false">DC117/($B$117+DC117-'1 Der Fonds'!$B$6)</f>
        <v>0.0271133852705848</v>
      </c>
      <c r="DF117" s="26" t="n">
        <f aca="false">DC117+$B$117*'1 Der Fonds'!$B$19/12+DC117*'1 Der Fonds'!$B$20/12-'1 Der Fonds'!$B$6*'1 Der Fonds'!$B$21/12-($B$117+DC117-'1 Der Fonds'!$B$6)*'1 Der Fonds'!$B$22/12-$B$117*'1 Der Fonds'!$B$23/12</f>
        <v>23.7914176147285</v>
      </c>
      <c r="DG117" s="26" t="n">
        <f aca="false">($B$117+DF117-'1 Der Fonds'!$B$6)/DD117</f>
        <v>10.1026165546377</v>
      </c>
      <c r="DH117" s="26" t="n">
        <f aca="false">DF117+0-'2 Der Rueckgabebestand'!$C$9*DG117</f>
        <v>-2.4753854273296</v>
      </c>
      <c r="DI117" s="26" t="n">
        <f aca="false">DD117+0/DG117-'2 Der Rueckgabebestand'!$C$9</f>
        <v>78.2</v>
      </c>
      <c r="DJ117" s="26" t="n">
        <f aca="false">DH117/($B$117+DH117-'1 Der Fonds'!$B$6)</f>
        <v>-0.00313330164866895</v>
      </c>
      <c r="DK117" s="26" t="n">
        <f aca="false">DH117+$B$117*'1 Der Fonds'!$B$19/12+DH117*'1 Der Fonds'!$B$20/12-'1 Der Fonds'!$B$6*'1 Der Fonds'!$B$21/12-($B$117+DH117-'1 Der Fonds'!$B$6)*'1 Der Fonds'!$B$22/12-$B$117*'1 Der Fonds'!$B$23/12</f>
        <v>-0.793695171697456</v>
      </c>
      <c r="DL117" s="26" t="n">
        <f aca="false">($B$117+DK117-'1 Der Fonds'!$B$6)/DI117</f>
        <v>10.124121545119</v>
      </c>
      <c r="DM117" s="26" t="n">
        <f aca="false">DK117+0-'2 Der Rueckgabebestand'!$C$10*DL117</f>
        <v>-14.967465334864</v>
      </c>
      <c r="DN117" s="26" t="n">
        <f aca="false">DI117+0/DL117-'2 Der Rueckgabebestand'!$C$10</f>
        <v>76.8</v>
      </c>
      <c r="DO117" s="26" t="n">
        <f aca="false">DM117/($B$117+DM117-'1 Der Fonds'!$B$6)</f>
        <v>-0.0192499537544241</v>
      </c>
      <c r="DP117" s="26" t="n">
        <f aca="false">DM117+$B$117*'1 Der Fonds'!$B$19/12+DM117*'1 Der Fonds'!$B$20/12-'1 Der Fonds'!$B$6*'1 Der Fonds'!$B$21/12-($B$117+DM117-'1 Der Fonds'!$B$6)*'1 Der Fonds'!$B$22/12-$B$117*'1 Der Fonds'!$B$23/12</f>
        <v>-13.2977466558099</v>
      </c>
      <c r="DQ117" s="26" t="n">
        <f aca="false">($B$117+DP117-'1 Der Fonds'!$B$6)/DN117</f>
        <v>10.1458626737525</v>
      </c>
      <c r="DR117" s="26" t="n">
        <f aca="false">DP117+0-'2 Der Rueckgabebestand'!$C$11*DQ117</f>
        <v>-19.3852642600614</v>
      </c>
      <c r="DS117" s="26" t="n">
        <f aca="false">DN117+0/DQ117-'2 Der Rueckgabebestand'!$C$11</f>
        <v>76.2</v>
      </c>
      <c r="DT117" s="26" t="n">
        <f aca="false">DR117/($B$117+DR117-'1 Der Fonds'!$B$6)</f>
        <v>-0.0250742397782756</v>
      </c>
      <c r="DU117" s="26" t="n">
        <f aca="false">DR117+$B$117*'1 Der Fonds'!$B$19/12+DR117*'1 Der Fonds'!$B$20/12-'1 Der Fonds'!$B$6*'1 Der Fonds'!$B$21/12-($B$117+DR117-'1 Der Fonds'!$B$6)*'1 Der Fonds'!$B$22/12-$B$117*'1 Der Fonds'!$B$23/12</f>
        <v>-17.7197793049773</v>
      </c>
      <c r="DV117" s="26" t="n">
        <f aca="false">($B$117+DU117-'1 Der Fonds'!$B$6)/DS117</f>
        <v>10.1677194316932</v>
      </c>
      <c r="DW117" s="26" t="n">
        <f aca="false">DU117+0-'2 Der Rueckgabebestand'!$C$12*DV117</f>
        <v>-22.8036390208239</v>
      </c>
      <c r="DX117" s="26" t="n">
        <f aca="false">DS117+0/DV117-'2 Der Rueckgabebestand'!$C$12</f>
        <v>75.7</v>
      </c>
      <c r="DY117" s="26" t="n">
        <f aca="false">DW117/($B$117+DW117-'1 Der Fonds'!$B$6)</f>
        <v>-0.0296267985362618</v>
      </c>
      <c r="DZ117" s="26" t="n">
        <f aca="false">DW117+$B$117*'1 Der Fonds'!$B$19/12+DW117*'1 Der Fonds'!$B$20/12-'1 Der Fonds'!$B$6*'1 Der Fonds'!$B$21/12-($B$117+DW117-'1 Der Fonds'!$B$6)*'1 Der Fonds'!$B$22/12-$B$117*'1 Der Fonds'!$B$23/12</f>
        <v>-21.1414300082188</v>
      </c>
      <c r="EA117" s="26" t="n">
        <f aca="false">($B$117+DZ117-'1 Der Fonds'!$B$6)/DX117</f>
        <v>10.1896772786233</v>
      </c>
      <c r="EB117" s="26" t="n">
        <f aca="false">DZ117+0-'2 Der Rueckgabebestand'!$C$13*EA117</f>
        <v>-25.7267847835993</v>
      </c>
      <c r="EC117" s="26" t="n">
        <f aca="false">DX117+0/EA117-'2 Der Rueckgabebestand'!$C$13</f>
        <v>75.25</v>
      </c>
      <c r="ED117" s="26" t="n">
        <f aca="false">EB117/($B$117+EB117-'1 Der Fonds'!$B$6)</f>
        <v>-0.0335520128677664</v>
      </c>
      <c r="EE117" s="26" t="n">
        <f aca="false">EB117+$B$117*'1 Der Fonds'!$B$19/12+EB117*'1 Der Fonds'!$B$20/12-'1 Der Fonds'!$B$6*'1 Der Fonds'!$B$21/12-($B$117+EB117-'1 Der Fonds'!$B$6)*'1 Der Fonds'!$B$22/12-$B$117*'1 Der Fonds'!$B$23/12</f>
        <v>-24.0673771190169</v>
      </c>
      <c r="EF117" s="26" t="n">
        <f aca="false">($B$117+EE117-'1 Der Fonds'!$B$6)/EC117</f>
        <v>10.2117292077207</v>
      </c>
      <c r="EG117" s="26" t="n">
        <f aca="false">EE117+0-'2 Der Rueckgabebestand'!$C$14*EF117</f>
        <v>-28.1520688021052</v>
      </c>
      <c r="EH117" s="26" t="n">
        <f aca="false">EC117+0/EF117-'2 Der Rueckgabebestand'!$C$14</f>
        <v>74.85</v>
      </c>
      <c r="EI117" s="26" t="n">
        <f aca="false">EG117/($B$117+EG117-'1 Der Fonds'!$B$6)</f>
        <v>-0.036831484266576</v>
      </c>
      <c r="EJ117" s="26" t="n">
        <f aca="false">EG117+$B$117*'1 Der Fonds'!$B$19/12+EG117*'1 Der Fonds'!$B$20/12-'1 Der Fonds'!$B$6*'1 Der Fonds'!$B$21/12-($B$117+EG117-'1 Der Fonds'!$B$6)*'1 Der Fonds'!$B$22/12-$B$117*'1 Der Fonds'!$B$23/12</f>
        <v>-26.4949853680406</v>
      </c>
      <c r="EK117" s="26" t="n">
        <f aca="false">($B$117+EJ117-'1 Der Fonds'!$B$6)/EH117</f>
        <v>10.2338679309547</v>
      </c>
      <c r="EL117" s="26" t="n">
        <f aca="false">EJ117+0-'2 Der Rueckgabebestand'!$C$15*EK117</f>
        <v>-30.5885325404224</v>
      </c>
      <c r="EM117" s="26" t="n">
        <f aca="false">EH117+0/EK117-'2 Der Rueckgabebestand'!$C$15</f>
        <v>74.45</v>
      </c>
      <c r="EN117" s="26" t="n">
        <f aca="false">EL117/($B$117+EL117-'1 Der Fonds'!$B$6)</f>
        <v>-0.0401470956230821</v>
      </c>
      <c r="EO117" s="26" t="n">
        <f aca="false">EL117+$B$117*'1 Der Fonds'!$B$19/12+EL117*'1 Der Fonds'!$B$20/12-'1 Der Fonds'!$B$6*'1 Der Fonds'!$B$21/12-($B$117+EL117-'1 Der Fonds'!$B$6)*'1 Der Fonds'!$B$22/12-$B$117*'1 Der Fonds'!$B$23/12</f>
        <v>-28.9337840507737</v>
      </c>
      <c r="EP117" s="26" t="n">
        <f aca="false">($B$117+EO117-'1 Der Fonds'!$B$6)/EM117</f>
        <v>10.2560942370615</v>
      </c>
      <c r="EQ117" s="26" t="n">
        <f aca="false">EO117+0-'2 Der Rueckgabebestand'!$C$16*EP117</f>
        <v>-34.0618311693044</v>
      </c>
      <c r="ER117" s="26" t="n">
        <f aca="false">EM117+0/EP117-'2 Der Rueckgabebestand'!$C$16</f>
        <v>73.95</v>
      </c>
      <c r="ES117" s="26" t="n">
        <f aca="false">EQ117/($B$117+EQ117-'1 Der Fonds'!$B$6)</f>
        <v>-0.0449104918095281</v>
      </c>
      <c r="ET117" s="14" t="n">
        <f aca="false">IF(C117=1,$A$117,1000000)</f>
        <v>77.5</v>
      </c>
      <c r="EU117" s="14" t="n">
        <f aca="false">IF(D117=1,$A$117,1000000)</f>
        <v>77.5</v>
      </c>
      <c r="EV117" s="14" t="n">
        <f aca="false">IF(E117=1,$A$117,1000000)</f>
        <v>77.5</v>
      </c>
      <c r="EW117" s="26" t="n">
        <f aca="false">IF(F117=1,$A$117,1000000)</f>
        <v>1000000</v>
      </c>
      <c r="EX117" s="26" t="n">
        <f aca="false">IF(G117=1,$A$117,1000000)</f>
        <v>1000000</v>
      </c>
      <c r="EY117" s="26" t="n">
        <f aca="false">IF(H117=1,$A$117,1000000)</f>
        <v>1000000</v>
      </c>
      <c r="EZ117" s="26" t="n">
        <f aca="false">IF(I117=1,$A$117,1000000)</f>
        <v>1000000</v>
      </c>
      <c r="FA117" s="26" t="n">
        <f aca="false">IF(J117=1,$A$117,1000000)</f>
        <v>1000000</v>
      </c>
      <c r="FB117" s="26" t="n">
        <f aca="false">IF(K117=1,$A$117,1000000)</f>
        <v>1000000</v>
      </c>
      <c r="FC117" s="26" t="n">
        <f aca="false">IF(L117=1,$A$117,1000000)</f>
        <v>1000000</v>
      </c>
      <c r="FD117" s="26" t="n">
        <f aca="false">IF(M117=1,$A$117,1000000)</f>
        <v>1000000</v>
      </c>
      <c r="FE117" s="26" t="n">
        <f aca="false">IF(N117=1,$A$117,1000000)</f>
        <v>1000000</v>
      </c>
      <c r="FF117" s="14" t="n">
        <f aca="false">IF(O117=1,$A$117,1000000)</f>
        <v>77.5</v>
      </c>
      <c r="FG117" s="14" t="n">
        <f aca="false">IF(P117=1,$A$117,1000000)</f>
        <v>77.5</v>
      </c>
      <c r="FH117" s="14" t="n">
        <f aca="false">IF(Q117=1,$A$117,1000000)</f>
        <v>77.5</v>
      </c>
      <c r="FI117" s="26" t="n">
        <f aca="false">IF(R117=1,$A$117,1000000)</f>
        <v>1000000</v>
      </c>
      <c r="FJ117" s="26" t="n">
        <f aca="false">IF(S117=1,$A$117,1000000)</f>
        <v>1000000</v>
      </c>
      <c r="FK117" s="26" t="n">
        <f aca="false">IF(T117=1,$A$117,1000000)</f>
        <v>1000000</v>
      </c>
      <c r="FL117" s="26" t="n">
        <f aca="false">IF(U117=1,$A$117,1000000)</f>
        <v>1000000</v>
      </c>
      <c r="FM117" s="26" t="n">
        <f aca="false">IF(V117=1,$A$117,1000000)</f>
        <v>1000000</v>
      </c>
      <c r="FN117" s="26" t="n">
        <f aca="false">IF(W117=1,$A$117,1000000)</f>
        <v>1000000</v>
      </c>
      <c r="FO117" s="26" t="n">
        <f aca="false">IF(X117=1,$A$117,1000000)</f>
        <v>1000000</v>
      </c>
      <c r="FP117" s="26" t="n">
        <f aca="false">IF(Y117=1,$A$117,1000000)</f>
        <v>1000000</v>
      </c>
      <c r="FQ117" s="26" t="n">
        <f aca="false">IF(Z117=1,$A$117,1000000)</f>
        <v>1000000</v>
      </c>
    </row>
    <row r="118" customFormat="false" ht="15" hidden="false" customHeight="false" outlineLevel="0" collapsed="false">
      <c r="A118" s="14" t="n">
        <f aca="false">A117+$B$38</f>
        <v>78</v>
      </c>
      <c r="B118" s="14" t="n">
        <f aca="false">'1 Der Fonds'!$B$36-A118</f>
        <v>1042</v>
      </c>
      <c r="C118" s="26" t="n">
        <f aca="false">IF(AH118&gt;='1 Der Fonds'!$B$12,1,0)</f>
        <v>1</v>
      </c>
      <c r="D118" s="26" t="n">
        <f aca="false">IF(AND(C118=1,AM118&gt;='1 Der Fonds'!$B$12),1,0)</f>
        <v>1</v>
      </c>
      <c r="E118" s="26" t="n">
        <f aca="false">IF(AND(D118=1,AR118&gt;='1 Der Fonds'!$B$12),1,0)</f>
        <v>1</v>
      </c>
      <c r="F118" s="26" t="n">
        <f aca="false">IF(AND(E118=1,AW118&gt;='1 Der Fonds'!$B$12),1,0)</f>
        <v>0</v>
      </c>
      <c r="G118" s="26" t="n">
        <f aca="false">IF(AND(F118=1,BB118&gt;='1 Der Fonds'!$B$12),1,0)</f>
        <v>0</v>
      </c>
      <c r="H118" s="26" t="n">
        <f aca="false">IF(AND(G118=1,BG118&gt;='1 Der Fonds'!$B$12),1,0)</f>
        <v>0</v>
      </c>
      <c r="I118" s="26" t="n">
        <f aca="false">IF(AND(H118=1,BL118&gt;='1 Der Fonds'!$B$12),1,0)</f>
        <v>0</v>
      </c>
      <c r="J118" s="26" t="n">
        <f aca="false">IF(AND(I118=1,BQ118&gt;='1 Der Fonds'!$B$12),1,0)</f>
        <v>0</v>
      </c>
      <c r="K118" s="26" t="n">
        <f aca="false">IF(AND(J118=1,BV118&gt;='1 Der Fonds'!$B$12),1,0)</f>
        <v>0</v>
      </c>
      <c r="L118" s="26" t="n">
        <f aca="false">IF(AND(K118=1,CA118&gt;='1 Der Fonds'!$B$12),1,0)</f>
        <v>0</v>
      </c>
      <c r="M118" s="26" t="n">
        <f aca="false">IF(AND(L118=1,CF118&gt;='1 Der Fonds'!$B$12),1,0)</f>
        <v>0</v>
      </c>
      <c r="N118" s="26" t="n">
        <f aca="false">IF(AND(M118=1,CK118&gt;='1 Der Fonds'!$B$12),1,0)</f>
        <v>0</v>
      </c>
      <c r="O118" s="26" t="n">
        <f aca="false">IF(CP118&gt;='1 Der Fonds'!$B$12,1,0)</f>
        <v>1</v>
      </c>
      <c r="P118" s="26" t="n">
        <f aca="false">IF(AND(O118=1,CU118&gt;='1 Der Fonds'!$B$12),1,0)</f>
        <v>1</v>
      </c>
      <c r="Q118" s="26" t="n">
        <f aca="false">IF(AND(P118=1,CZ118&gt;='1 Der Fonds'!$B$12),1,0)</f>
        <v>1</v>
      </c>
      <c r="R118" s="26" t="n">
        <f aca="false">IF(AND(Q118=1,DE118&gt;='1 Der Fonds'!$B$12),1,0)</f>
        <v>0</v>
      </c>
      <c r="S118" s="26" t="n">
        <f aca="false">IF(AND(R118=1,DJ118&gt;='1 Der Fonds'!$B$12),1,0)</f>
        <v>0</v>
      </c>
      <c r="T118" s="26" t="n">
        <f aca="false">IF(AND(S118=1,DO118&gt;='1 Der Fonds'!$B$12),1,0)</f>
        <v>0</v>
      </c>
      <c r="U118" s="26" t="n">
        <f aca="false">IF(AND(T118=1,DT118&gt;='1 Der Fonds'!$B$12),1,0)</f>
        <v>0</v>
      </c>
      <c r="V118" s="26" t="n">
        <f aca="false">IF(AND(U118=1,DY118&gt;='1 Der Fonds'!$B$12),1,0)</f>
        <v>0</v>
      </c>
      <c r="W118" s="26" t="n">
        <f aca="false">IF(AND(V118=1,ED118&gt;='1 Der Fonds'!$B$12),1,0)</f>
        <v>0</v>
      </c>
      <c r="X118" s="26" t="n">
        <f aca="false">IF(AND(W118=1,EI118&gt;='1 Der Fonds'!$B$12),1,0)</f>
        <v>0</v>
      </c>
      <c r="Y118" s="26" t="n">
        <f aca="false">IF(AND(X118=1,EN118&gt;='1 Der Fonds'!$B$12),1,0)</f>
        <v>0</v>
      </c>
      <c r="Z118" s="26" t="n">
        <f aca="false">IF(AND(Y118=1,ES118&gt;='1 Der Fonds'!$B$12),1,0)</f>
        <v>0</v>
      </c>
      <c r="AD118" s="26" t="n">
        <f aca="false">$A$118+$B$118*'1 Der Fonds'!$B$19/12+$A$118*'1 Der Fonds'!$B$20/12-'1 Der Fonds'!$B$6*'1 Der Fonds'!$B$21/12-($B$118+$A$118-'1 Der Fonds'!$B$6)*'1 Der Fonds'!$B$22/12-$B$118*'1 Der Fonds'!$B$23/12</f>
        <v>79.75775</v>
      </c>
      <c r="AE118" s="26" t="n">
        <f aca="false">($B$118+AD118-'1 Der Fonds'!$B$6)/'1 Der Fonds'!$B$8</f>
        <v>10.0202040229885</v>
      </c>
      <c r="AF118" s="26" t="n">
        <f aca="false">AD118+'1 Der Fonds'!$B$26-'2 Der Rueckgabebestand'!$C$5*AE118</f>
        <v>78.7496683908046</v>
      </c>
      <c r="AG118" s="26" t="n">
        <f aca="false">'1 Der Fonds'!$B$8+'1 Der Fonds'!$B$26/AE118-'2 Der Rueckgabebestand'!$C$5</f>
        <v>86.8993951014488</v>
      </c>
      <c r="AH118" s="26" t="n">
        <f aca="false">AF118/($B$118+AF118-'1 Der Fonds'!$B$6)</f>
        <v>0.0904389300961073</v>
      </c>
      <c r="AI118" s="26" t="n">
        <f aca="false">AF118+$B$118*'1 Der Fonds'!$B$19/12+AF118*'1 Der Fonds'!$B$20/12-'1 Der Fonds'!$B$6*'1 Der Fonds'!$B$21/12-($B$118+AF118-'1 Der Fonds'!$B$6)*'1 Der Fonds'!$B$22/12-$B$118*'1 Der Fonds'!$B$23/12</f>
        <v>80.5081368230125</v>
      </c>
      <c r="AJ118" s="26" t="n">
        <f aca="false">($B$118+AI118-'1 Der Fonds'!$B$6)/AG118</f>
        <v>10.0404397039176</v>
      </c>
      <c r="AK118" s="26" t="n">
        <f aca="false">AI118+'1 Der Fonds'!$B$26-'2 Der Rueckgabebestand'!$C$6*AJ118</f>
        <v>78.4879169710537</v>
      </c>
      <c r="AL118" s="26" t="n">
        <f aca="false">AG118+'1 Der Fonds'!$B$26/AJ118-'2 Der Rueckgabebestand'!$C$6</f>
        <v>86.6981867966799</v>
      </c>
      <c r="AM118" s="26" t="n">
        <f aca="false">AK118/($B$118+AK118-'1 Der Fonds'!$B$6)</f>
        <v>0.0901654295721415</v>
      </c>
      <c r="AN118" s="26" t="n">
        <f aca="false">AK118+$B$118*'1 Der Fonds'!$B$19/12+AK118*'1 Der Fonds'!$B$20/12-'1 Der Fonds'!$B$6*'1 Der Fonds'!$B$21/12-($B$118+AK118-'1 Der Fonds'!$B$6)*'1 Der Fonds'!$B$22/12-$B$118*'1 Der Fonds'!$B$23/12</f>
        <v>80.2461345581509</v>
      </c>
      <c r="AO118" s="26" t="n">
        <f aca="false">($B$118+AN118-'1 Der Fonds'!$B$6)/AL118</f>
        <v>10.060719454303</v>
      </c>
      <c r="AP118" s="26" t="n">
        <f aca="false">AN118+'1 Der Fonds'!$B$26-'2 Der Rueckgabebestand'!$C$7*AO118</f>
        <v>61.1125517586844</v>
      </c>
      <c r="AQ118" s="26" t="n">
        <f aca="false">AL118+'1 Der Fonds'!$B$26/AO118-'2 Der Rueckgabebestand'!$C$7</f>
        <v>84.7963762068535</v>
      </c>
      <c r="AR118" s="26" t="n">
        <f aca="false">AP118/($B$118+AP118-'1 Der Fonds'!$B$6)</f>
        <v>0.0716348055513911</v>
      </c>
      <c r="AS118" s="26" t="n">
        <f aca="false">AP118+$B$118*'1 Der Fonds'!$B$19/12+AP118*'1 Der Fonds'!$B$20/12-'1 Der Fonds'!$B$6*'1 Der Fonds'!$B$21/12-($B$118+AP118-'1 Der Fonds'!$B$6)*'1 Der Fonds'!$B$22/12-$B$118*'1 Der Fonds'!$B$23/12</f>
        <v>62.8541179541198</v>
      </c>
      <c r="AT118" s="26" t="n">
        <f aca="false">($B$118+AS118-'1 Der Fonds'!$B$6)/AQ118</f>
        <v>10.0812576691812</v>
      </c>
      <c r="AU118" s="26" t="n">
        <f aca="false">AS118+'1 Der Fonds'!$B$26-'2 Der Rueckgabebestand'!$C$8*AT118</f>
        <v>34.602219179658</v>
      </c>
      <c r="AV118" s="26" t="n">
        <f aca="false">AQ118+'1 Der Fonds'!$B$26/AT118-'2 Der Rueckgabebestand'!$C$8</f>
        <v>81.9939581255431</v>
      </c>
      <c r="AW118" s="26" t="n">
        <f aca="false">AU118/($B$118+AU118-'1 Der Fonds'!$B$6)</f>
        <v>0.041860786696167</v>
      </c>
      <c r="AX118" s="26" t="n">
        <f aca="false">AU118+$B$118*'1 Der Fonds'!$B$19/12+AU118*'1 Der Fonds'!$B$20/12-'1 Der Fonds'!$B$6*'1 Der Fonds'!$B$21/12-($B$118+AU118-'1 Der Fonds'!$B$6)*'1 Der Fonds'!$B$22/12-$B$118*'1 Der Fonds'!$B$23/12</f>
        <v>36.3183796397051</v>
      </c>
      <c r="AY118" s="26" t="n">
        <f aca="false">($B$118+AX118-'1 Der Fonds'!$B$6)/AV118</f>
        <v>10.1021879974552</v>
      </c>
      <c r="AZ118" s="26" t="n">
        <f aca="false">AX118+'1 Der Fonds'!$B$26-'2 Der Rueckgabebestand'!$C$9*AY118</f>
        <v>13.0526908463216</v>
      </c>
      <c r="BA118" s="26" t="n">
        <f aca="false">AV118+'1 Der Fonds'!$B$26/AY118-'2 Der Rueckgabebestand'!$C$9</f>
        <v>79.6909234958922</v>
      </c>
      <c r="BB118" s="26" t="n">
        <f aca="false">AZ118/($B$118+AZ118-'1 Der Fonds'!$B$6)</f>
        <v>0.0162134615469701</v>
      </c>
      <c r="BC118" s="26" t="n">
        <f aca="false">AZ118+$B$118*'1 Der Fonds'!$B$19/12+AZ118*'1 Der Fonds'!$B$20/12-'1 Der Fonds'!$B$6*'1 Der Fonds'!$B$21/12-($B$118+AZ118-'1 Der Fonds'!$B$6)*'1 Der Fonds'!$B$22/12-$B$118*'1 Der Fonds'!$B$23/12</f>
        <v>14.7481996750494</v>
      </c>
      <c r="BD118" s="26" t="n">
        <f aca="false">($B$118+BC118-'1 Der Fonds'!$B$6)/BA118</f>
        <v>10.1234640569404</v>
      </c>
      <c r="BE118" s="26" t="n">
        <f aca="false">BC118+'1 Der Fonds'!$B$26-'2 Der Rueckgabebestand'!$C$10*BD118</f>
        <v>3.57534999533284</v>
      </c>
      <c r="BF118" s="26" t="n">
        <f aca="false">BA118+'1 Der Fonds'!$B$26/BD118-'2 Der Rueckgabebestand'!$C$10</f>
        <v>78.5872647465872</v>
      </c>
      <c r="BG118" s="26" t="n">
        <f aca="false">BE118/($B$118+BE118-'1 Der Fonds'!$B$6)</f>
        <v>0.00449404320452339</v>
      </c>
      <c r="BH118" s="26" t="n">
        <f aca="false">BE118+$B$118*'1 Der Fonds'!$B$19/12+BE118*'1 Der Fonds'!$B$20/12-'1 Der Fonds'!$B$6*'1 Der Fonds'!$B$21/12-($B$118+BE118-'1 Der Fonds'!$B$6)*'1 Der Fonds'!$B$22/12-$B$118*'1 Der Fonds'!$B$23/12</f>
        <v>5.2617763724117</v>
      </c>
      <c r="BI118" s="26" t="n">
        <f aca="false">($B$118+BH118-'1 Der Fonds'!$B$6)/BF118</f>
        <v>10.144923340229</v>
      </c>
      <c r="BJ118" s="26" t="n">
        <f aca="false">BH118+'1 Der Fonds'!$B$26-'2 Der Rueckgabebestand'!$C$11*BI118</f>
        <v>2.17482236827428</v>
      </c>
      <c r="BK118" s="26" t="n">
        <f aca="false">BF118+'1 Der Fonds'!$B$26/BI118-'2 Der Rueckgabebestand'!$C$11</f>
        <v>78.2829791546108</v>
      </c>
      <c r="BL118" s="26" t="n">
        <f aca="false">BJ118/($B$118+BJ118-'1 Der Fonds'!$B$6)</f>
        <v>0.00273846803879885</v>
      </c>
      <c r="BM118" s="26" t="n">
        <f aca="false">BJ118+$B$118*'1 Der Fonds'!$B$19/12+BJ118*'1 Der Fonds'!$B$20/12-'1 Der Fonds'!$B$6*'1 Der Fonds'!$B$21/12-($B$118+BJ118-'1 Der Fonds'!$B$6)*'1 Der Fonds'!$B$22/12-$B$118*'1 Der Fonds'!$B$23/12</f>
        <v>3.85990657304387</v>
      </c>
      <c r="BN118" s="26" t="n">
        <f aca="false">($B$118+BM118-'1 Der Fonds'!$B$6)/BK118</f>
        <v>10.1664488905207</v>
      </c>
      <c r="BO118" s="26" t="n">
        <f aca="false">BM118+'1 Der Fonds'!$B$26-'2 Der Rueckgabebestand'!$C$12*BN118</f>
        <v>1.77668212778355</v>
      </c>
      <c r="BP118" s="26" t="n">
        <f aca="false">BK118+'1 Der Fonds'!$B$26/BN118-'2 Der Rueckgabebestand'!$C$12</f>
        <v>78.0780674427934</v>
      </c>
      <c r="BQ118" s="26" t="n">
        <f aca="false">BO118/($B$118+BO118-'1 Der Fonds'!$B$6)</f>
        <v>0.00223826444866207</v>
      </c>
      <c r="BR118" s="26" t="n">
        <f aca="false">BO118+$B$118*'1 Der Fonds'!$B$19/12+BO118*'1 Der Fonds'!$B$20/12-'1 Der Fonds'!$B$6*'1 Der Fonds'!$B$21/12-($B$118+BO118-'1 Der Fonds'!$B$6)*'1 Der Fonds'!$B$22/12-$B$118*'1 Der Fonds'!$B$23/12</f>
        <v>3.46138478148934</v>
      </c>
      <c r="BS118" s="26" t="n">
        <f aca="false">($B$118+BR118-'1 Der Fonds'!$B$6)/BP118</f>
        <v>10.1880260466784</v>
      </c>
      <c r="BT118" s="26" t="n">
        <f aca="false">BR118+'1 Der Fonds'!$B$26-'2 Der Rueckgabebestand'!$C$13*BS118</f>
        <v>1.87677306048408</v>
      </c>
      <c r="BU118" s="26" t="n">
        <f aca="false">BP118+'1 Der Fonds'!$B$26/BS118-'2 Der Rueckgabebestand'!$C$13</f>
        <v>77.9225307653502</v>
      </c>
      <c r="BV118" s="26" t="n">
        <f aca="false">BT118/($B$118+BT118-'1 Der Fonds'!$B$6)</f>
        <v>0.00236406092755291</v>
      </c>
      <c r="BW118" s="26" t="n">
        <f aca="false">BT118+$B$118*'1 Der Fonds'!$B$19/12+BT118*'1 Der Fonds'!$B$20/12-'1 Der Fonds'!$B$6*'1 Der Fonds'!$B$21/12-($B$118+BT118-'1 Der Fonds'!$B$6)*'1 Der Fonds'!$B$22/12-$B$118*'1 Der Fonds'!$B$23/12</f>
        <v>3.56157163466704</v>
      </c>
      <c r="BX118" s="26" t="n">
        <f aca="false">($B$118+BW118-'1 Der Fonds'!$B$6)/BU118</f>
        <v>10.2096475027275</v>
      </c>
      <c r="BY118" s="26" t="n">
        <f aca="false">BW118+'1 Der Fonds'!$B$26-'2 Der Rueckgabebestand'!$C$14*BX118</f>
        <v>2.47771263357603</v>
      </c>
      <c r="BZ118" s="26" t="n">
        <f aca="false">BU118+'1 Der Fonds'!$B$26/BX118-'2 Der Rueckgabebestand'!$C$14</f>
        <v>77.8163704889252</v>
      </c>
      <c r="CA118" s="26" t="n">
        <f aca="false">BY118/($B$118+BY118-'1 Der Fonds'!$B$6)</f>
        <v>0.00311866852169179</v>
      </c>
      <c r="CB118" s="26" t="n">
        <f aca="false">BY118+$B$118*'1 Der Fonds'!$B$19/12+BY118*'1 Der Fonds'!$B$20/12-'1 Der Fonds'!$B$6*'1 Der Fonds'!$B$21/12-($B$118+BY118-'1 Der Fonds'!$B$6)*'1 Der Fonds'!$B$22/12-$B$118*'1 Der Fonds'!$B$23/12</f>
        <v>4.16308710818321</v>
      </c>
      <c r="CC118" s="26" t="n">
        <f aca="false">($B$118+CB118-'1 Der Fonds'!$B$6)/BZ118</f>
        <v>10.2313058564135</v>
      </c>
      <c r="CD118" s="26" t="n">
        <f aca="false">CB118+'1 Der Fonds'!$B$26-'2 Der Rueckgabebestand'!$C$15*CC118</f>
        <v>3.07056476561781</v>
      </c>
      <c r="CE118" s="26" t="n">
        <f aca="false">BZ118+'1 Der Fonds'!$B$26/CC118-'2 Der Rueckgabebestand'!$C$15</f>
        <v>77.7095881917387</v>
      </c>
      <c r="CF118" s="26" t="n">
        <f aca="false">CD118/($B$118+CD118-'1 Der Fonds'!$B$6)</f>
        <v>0.00386200282301105</v>
      </c>
      <c r="CG118" s="26" t="n">
        <f aca="false">CD118+$B$118*'1 Der Fonds'!$B$19/12+CD118*'1 Der Fonds'!$B$20/12-'1 Der Fonds'!$B$6*'1 Der Fonds'!$B$21/12-($B$118+CD118-'1 Der Fonds'!$B$6)*'1 Der Fonds'!$B$22/12-$B$118*'1 Der Fonds'!$B$23/12</f>
        <v>4.75650739018486</v>
      </c>
      <c r="CH118" s="26" t="n">
        <f aca="false">($B$118+CG118-'1 Der Fonds'!$B$6)/CE118</f>
        <v>10.2530012824709</v>
      </c>
      <c r="CI118" s="26" t="n">
        <f aca="false">CG118+'1 Der Fonds'!$B$26-'2 Der Rueckgabebestand'!$C$16*CH118</f>
        <v>2.63000674894939</v>
      </c>
      <c r="CJ118" s="26" t="n">
        <f aca="false">CE118+'1 Der Fonds'!$B$26/CH118-'2 Der Rueckgabebestand'!$C$16</f>
        <v>77.5021854437384</v>
      </c>
      <c r="CK118" s="26" t="n">
        <f aca="false">CI118/($B$118+CI118-'1 Der Fonds'!$B$6)</f>
        <v>0.00330972493690425</v>
      </c>
      <c r="CL118" s="26" t="n">
        <f aca="false">$A$118+$B$118*'1 Der Fonds'!$B$19/12+$A$118*'1 Der Fonds'!$B$20/12-'1 Der Fonds'!$B$6*'1 Der Fonds'!$B$21/12-($B$118+$A$118-'1 Der Fonds'!$B$6)*'1 Der Fonds'!$B$22/12-$B$118*'1 Der Fonds'!$B$23/12</f>
        <v>79.75775</v>
      </c>
      <c r="CM118" s="26" t="n">
        <f aca="false">($B$118+CL118-'1 Der Fonds'!$B$6)/'1 Der Fonds'!$B$8</f>
        <v>10.0202040229885</v>
      </c>
      <c r="CN118" s="26" t="n">
        <f aca="false">CL118+0-'2 Der Rueckgabebestand'!$C$5*CM118</f>
        <v>75.7496683908046</v>
      </c>
      <c r="CO118" s="26" t="n">
        <f aca="false">'1 Der Fonds'!$B$8+0/CM118-'2 Der Rueckgabebestand'!$C$5</f>
        <v>86.6</v>
      </c>
      <c r="CP118" s="26" t="n">
        <f aca="false">CN118/($B$118+CN118-'1 Der Fonds'!$B$6)</f>
        <v>0.087294378955256</v>
      </c>
      <c r="CQ118" s="26" t="n">
        <f aca="false">CN118+$B$118*'1 Der Fonds'!$B$19/12+CN118*'1 Der Fonds'!$B$20/12-'1 Der Fonds'!$B$6*'1 Der Fonds'!$B$21/12-($B$118+CN118-'1 Der Fonds'!$B$6)*'1 Der Fonds'!$B$22/12-$B$118*'1 Der Fonds'!$B$23/12</f>
        <v>77.5052618230125</v>
      </c>
      <c r="CR118" s="26" t="n">
        <f aca="false">($B$118+CQ118-'1 Der Fonds'!$B$6)/CO118</f>
        <v>10.040476464469</v>
      </c>
      <c r="CS118" s="26" t="n">
        <f aca="false">CQ118+0-'2 Der Rueckgabebestand'!$C$6*CR118</f>
        <v>72.485023590778</v>
      </c>
      <c r="CT118" s="26" t="n">
        <f aca="false">CO118+0/CR118-'2 Der Rueckgabebestand'!$C$6</f>
        <v>86.1</v>
      </c>
      <c r="CU118" s="26" t="n">
        <f aca="false">CS118/($B$118+CS118-'1 Der Fonds'!$B$6)</f>
        <v>0.0838476336925997</v>
      </c>
      <c r="CV118" s="26" t="n">
        <f aca="false">CS118+$B$118*'1 Der Fonds'!$B$19/12+CS118*'1 Der Fonds'!$B$20/12-'1 Der Fonds'!$B$6*'1 Der Fonds'!$B$21/12-($B$118+CS118-'1 Der Fonds'!$B$6)*'1 Der Fonds'!$B$22/12-$B$118*'1 Der Fonds'!$B$23/12</f>
        <v>74.2374884050525</v>
      </c>
      <c r="CW118" s="26" t="n">
        <f aca="false">($B$118+CV118-'1 Der Fonds'!$B$6)/CT118</f>
        <v>10.0608302950645</v>
      </c>
      <c r="CX118" s="26" t="n">
        <f aca="false">CV118+0-'2 Der Rueckgabebestand'!$C$7*CW118</f>
        <v>52.1036617559106</v>
      </c>
      <c r="CY118" s="26" t="n">
        <f aca="false">CT118+0/CW118-'2 Der Rueckgabebestand'!$C$7</f>
        <v>83.9</v>
      </c>
      <c r="CZ118" s="26" t="n">
        <f aca="false">CX118/($B$118+CX118-'1 Der Fonds'!$B$6)</f>
        <v>0.0617266150078347</v>
      </c>
      <c r="DA118" s="26" t="n">
        <f aca="false">CX118+$B$118*'1 Der Fonds'!$B$19/12+CX118*'1 Der Fonds'!$B$20/12-'1 Der Fonds'!$B$6*'1 Der Fonds'!$B$21/12-($B$118+CX118-'1 Der Fonds'!$B$6)*'1 Der Fonds'!$B$22/12-$B$118*'1 Der Fonds'!$B$23/12</f>
        <v>53.83659443176</v>
      </c>
      <c r="DB118" s="26" t="n">
        <f aca="false">($B$118+DA118-'1 Der Fonds'!$B$6)/CY118</f>
        <v>10.0814850349435</v>
      </c>
      <c r="DC118" s="26" t="n">
        <f aca="false">DA118+0-'2 Der Rueckgabebestand'!$C$8*DB118</f>
        <v>22.5839908234351</v>
      </c>
      <c r="DD118" s="26" t="n">
        <f aca="false">CY118+0/DB118-'2 Der Rueckgabebestand'!$C$8</f>
        <v>80.8</v>
      </c>
      <c r="DE118" s="26" t="n">
        <f aca="false">DC118/($B$118+DC118-'1 Der Fonds'!$B$6)</f>
        <v>0.0277245699373563</v>
      </c>
      <c r="DF118" s="26" t="n">
        <f aca="false">DC118+$B$118*'1 Der Fonds'!$B$19/12+DC118*'1 Der Fonds'!$B$20/12-'1 Der Fonds'!$B$6*'1 Der Fonds'!$B$21/12-($B$118+DC118-'1 Der Fonds'!$B$6)*'1 Der Fonds'!$B$22/12-$B$118*'1 Der Fonds'!$B$23/12</f>
        <v>24.2886338146409</v>
      </c>
      <c r="DG118" s="26" t="n">
        <f aca="false">($B$118+DF118-'1 Der Fonds'!$B$6)/DD118</f>
        <v>10.1025821016663</v>
      </c>
      <c r="DH118" s="26" t="n">
        <f aca="false">DF118+0-'2 Der Rueckgabebestand'!$C$9*DG118</f>
        <v>-1.97807964969157</v>
      </c>
      <c r="DI118" s="26" t="n">
        <f aca="false">DD118+0/DG118-'2 Der Rueckgabebestand'!$C$9</f>
        <v>78.2</v>
      </c>
      <c r="DJ118" s="26" t="n">
        <f aca="false">DH118/($B$118+DH118-'1 Der Fonds'!$B$6)</f>
        <v>-0.00250382881631241</v>
      </c>
      <c r="DK118" s="26" t="n">
        <f aca="false">DH118+$B$118*'1 Der Fonds'!$B$19/12+DH118*'1 Der Fonds'!$B$20/12-'1 Der Fonds'!$B$6*'1 Der Fonds'!$B$21/12-($B$118+DH118-'1 Der Fonds'!$B$6)*'1 Der Fonds'!$B$22/12-$B$118*'1 Der Fonds'!$B$23/12</f>
        <v>-0.296975309355853</v>
      </c>
      <c r="DL118" s="26" t="n">
        <f aca="false">($B$118+DK118-'1 Der Fonds'!$B$6)/DI118</f>
        <v>10.1240795996246</v>
      </c>
      <c r="DM118" s="26" t="n">
        <f aca="false">DK118+0-'2 Der Rueckgabebestand'!$C$10*DL118</f>
        <v>-14.4706867488303</v>
      </c>
      <c r="DN118" s="26" t="n">
        <f aca="false">DI118+0/DL118-'2 Der Rueckgabebestand'!$C$10</f>
        <v>76.8</v>
      </c>
      <c r="DO118" s="26" t="n">
        <f aca="false">DM118/($B$118+DM118-'1 Der Fonds'!$B$6)</f>
        <v>-0.0186111140791881</v>
      </c>
      <c r="DP118" s="26" t="n">
        <f aca="false">DM118+$B$118*'1 Der Fonds'!$B$19/12+DM118*'1 Der Fonds'!$B$20/12-'1 Der Fonds'!$B$6*'1 Der Fonds'!$B$21/12-($B$118+DM118-'1 Der Fonds'!$B$6)*'1 Der Fonds'!$B$22/12-$B$118*'1 Der Fonds'!$B$23/12</f>
        <v>-12.8015544902979</v>
      </c>
      <c r="DQ118" s="26" t="n">
        <f aca="false">($B$118+DP118-'1 Der Fonds'!$B$6)/DN118</f>
        <v>10.1458130925742</v>
      </c>
      <c r="DR118" s="26" t="n">
        <f aca="false">DP118+0-'2 Der Rueckgabebestand'!$C$11*DQ118</f>
        <v>-18.8890423458425</v>
      </c>
      <c r="DS118" s="26" t="n">
        <f aca="false">DN118+0/DQ118-'2 Der Rueckgabebestand'!$C$11</f>
        <v>76.2</v>
      </c>
      <c r="DT118" s="26" t="n">
        <f aca="false">DR118/($B$118+DR118-'1 Der Fonds'!$B$6)</f>
        <v>-0.0244325114769519</v>
      </c>
      <c r="DU118" s="26" t="n">
        <f aca="false">DR118+$B$118*'1 Der Fonds'!$B$19/12+DR118*'1 Der Fonds'!$B$20/12-'1 Der Fonds'!$B$6*'1 Der Fonds'!$B$21/12-($B$118+DR118-'1 Der Fonds'!$B$6)*'1 Der Fonds'!$B$22/12-$B$118*'1 Der Fonds'!$B$23/12</f>
        <v>-17.2241443447572</v>
      </c>
      <c r="DV118" s="26" t="n">
        <f aca="false">($B$118+DU118-'1 Der Fonds'!$B$6)/DS118</f>
        <v>10.1676621477066</v>
      </c>
      <c r="DW118" s="26" t="n">
        <f aca="false">DU118+0-'2 Der Rueckgabebestand'!$C$12*DV118</f>
        <v>-22.3079754186105</v>
      </c>
      <c r="DX118" s="26" t="n">
        <f aca="false">DS118+0/DV118-'2 Der Rueckgabebestand'!$C$12</f>
        <v>75.7</v>
      </c>
      <c r="DY118" s="26" t="n">
        <f aca="false">DW118/($B$118+DW118-'1 Der Fonds'!$B$6)</f>
        <v>-0.0289829889178638</v>
      </c>
      <c r="DZ118" s="26" t="n">
        <f aca="false">DW118+$B$118*'1 Der Fonds'!$B$19/12+DW118*'1 Der Fonds'!$B$20/12-'1 Der Fonds'!$B$6*'1 Der Fonds'!$B$21/12-($B$118+DW118-'1 Der Fonds'!$B$6)*'1 Der Fonds'!$B$22/12-$B$118*'1 Der Fonds'!$B$23/12</f>
        <v>-20.6463538950534</v>
      </c>
      <c r="EA118" s="26" t="n">
        <f aca="false">($B$118+DZ118-'1 Der Fonds'!$B$6)/DX118</f>
        <v>10.189612233883</v>
      </c>
      <c r="EB118" s="26" t="n">
        <f aca="false">DZ118+0-'2 Der Rueckgabebestand'!$C$13*EA118</f>
        <v>-25.2316794003008</v>
      </c>
      <c r="EC118" s="26" t="n">
        <f aca="false">DX118+0/EA118-'2 Der Rueckgabebestand'!$C$13</f>
        <v>75.25</v>
      </c>
      <c r="ED118" s="26" t="n">
        <f aca="false">EB118/($B$118+EB118-'1 Der Fonds'!$B$6)</f>
        <v>-0.0329065230297552</v>
      </c>
      <c r="EE118" s="26" t="n">
        <f aca="false">EB118+$B$118*'1 Der Fonds'!$B$19/12+EB118*'1 Der Fonds'!$B$20/12-'1 Der Fonds'!$B$6*'1 Der Fonds'!$B$21/12-($B$118+EB118-'1 Der Fonds'!$B$6)*'1 Der Fonds'!$B$22/12-$B$118*'1 Der Fonds'!$B$23/12</f>
        <v>-23.572859759726</v>
      </c>
      <c r="EF118" s="26" t="n">
        <f aca="false">($B$118+EE118-'1 Der Fonds'!$B$6)/EC118</f>
        <v>10.211656348708</v>
      </c>
      <c r="EG118" s="26" t="n">
        <f aca="false">EE118+0-'2 Der Rueckgabebestand'!$C$14*EF118</f>
        <v>-27.6575222992092</v>
      </c>
      <c r="EH118" s="26" t="n">
        <f aca="false">EC118+0/EF118-'2 Der Rueckgabebestand'!$C$14</f>
        <v>74.85</v>
      </c>
      <c r="EI118" s="26" t="n">
        <f aca="false">EG118/($B$118+EG118-'1 Der Fonds'!$B$6)</f>
        <v>-0.0361847249186065</v>
      </c>
      <c r="EJ118" s="26" t="n">
        <f aca="false">EG118+$B$118*'1 Der Fonds'!$B$19/12+EG118*'1 Der Fonds'!$B$20/12-'1 Der Fonds'!$B$6*'1 Der Fonds'!$B$21/12-($B$118+EG118-'1 Der Fonds'!$B$6)*'1 Der Fonds'!$B$22/12-$B$118*'1 Der Fonds'!$B$23/12</f>
        <v>-26.001027424746</v>
      </c>
      <c r="EK118" s="26" t="n">
        <f aca="false">($B$118+EJ118-'1 Der Fonds'!$B$6)/EH118</f>
        <v>10.2337872087542</v>
      </c>
      <c r="EL118" s="26" t="n">
        <f aca="false">EJ118+0-'2 Der Rueckgabebestand'!$C$15*EK118</f>
        <v>-30.0945423082477</v>
      </c>
      <c r="EM118" s="26" t="n">
        <f aca="false">EH118+0/EK118-'2 Der Rueckgabebestand'!$C$15</f>
        <v>74.45</v>
      </c>
      <c r="EN118" s="26" t="n">
        <f aca="false">EL118/($B$118+EL118-'1 Der Fonds'!$B$6)</f>
        <v>-0.0394990507082352</v>
      </c>
      <c r="EO118" s="26" t="n">
        <f aca="false">EL118+$B$118*'1 Der Fonds'!$B$19/12+EL118*'1 Der Fonds'!$B$20/12-'1 Der Fonds'!$B$6*'1 Der Fonds'!$B$21/12-($B$118+EL118-'1 Der Fonds'!$B$6)*'1 Der Fonds'!$B$22/12-$B$118*'1 Der Fonds'!$B$23/12</f>
        <v>-28.4403829112931</v>
      </c>
      <c r="EP118" s="26" t="n">
        <f aca="false">($B$118+EO118-'1 Der Fonds'!$B$6)/EM118</f>
        <v>10.256005602266</v>
      </c>
      <c r="EQ118" s="26" t="n">
        <f aca="false">EO118+0-'2 Der Rueckgabebestand'!$C$16*EP118</f>
        <v>-33.5683857124261</v>
      </c>
      <c r="ER118" s="26" t="n">
        <f aca="false">EM118+0/EP118-'2 Der Rueckgabebestand'!$C$16</f>
        <v>73.95</v>
      </c>
      <c r="ES118" s="26" t="n">
        <f aca="false">EQ118/($B$118+EQ118-'1 Der Fonds'!$B$6)</f>
        <v>-0.0442602669509739</v>
      </c>
      <c r="ET118" s="14" t="n">
        <f aca="false">IF(C118=1,$A$118,1000000)</f>
        <v>78</v>
      </c>
      <c r="EU118" s="14" t="n">
        <f aca="false">IF(D118=1,$A$118,1000000)</f>
        <v>78</v>
      </c>
      <c r="EV118" s="14" t="n">
        <f aca="false">IF(E118=1,$A$118,1000000)</f>
        <v>78</v>
      </c>
      <c r="EW118" s="26" t="n">
        <f aca="false">IF(F118=1,$A$118,1000000)</f>
        <v>1000000</v>
      </c>
      <c r="EX118" s="26" t="n">
        <f aca="false">IF(G118=1,$A$118,1000000)</f>
        <v>1000000</v>
      </c>
      <c r="EY118" s="26" t="n">
        <f aca="false">IF(H118=1,$A$118,1000000)</f>
        <v>1000000</v>
      </c>
      <c r="EZ118" s="26" t="n">
        <f aca="false">IF(I118=1,$A$118,1000000)</f>
        <v>1000000</v>
      </c>
      <c r="FA118" s="26" t="n">
        <f aca="false">IF(J118=1,$A$118,1000000)</f>
        <v>1000000</v>
      </c>
      <c r="FB118" s="26" t="n">
        <f aca="false">IF(K118=1,$A$118,1000000)</f>
        <v>1000000</v>
      </c>
      <c r="FC118" s="26" t="n">
        <f aca="false">IF(L118=1,$A$118,1000000)</f>
        <v>1000000</v>
      </c>
      <c r="FD118" s="26" t="n">
        <f aca="false">IF(M118=1,$A$118,1000000)</f>
        <v>1000000</v>
      </c>
      <c r="FE118" s="26" t="n">
        <f aca="false">IF(N118=1,$A$118,1000000)</f>
        <v>1000000</v>
      </c>
      <c r="FF118" s="14" t="n">
        <f aca="false">IF(O118=1,$A$118,1000000)</f>
        <v>78</v>
      </c>
      <c r="FG118" s="14" t="n">
        <f aca="false">IF(P118=1,$A$118,1000000)</f>
        <v>78</v>
      </c>
      <c r="FH118" s="14" t="n">
        <f aca="false">IF(Q118=1,$A$118,1000000)</f>
        <v>78</v>
      </c>
      <c r="FI118" s="26" t="n">
        <f aca="false">IF(R118=1,$A$118,1000000)</f>
        <v>1000000</v>
      </c>
      <c r="FJ118" s="26" t="n">
        <f aca="false">IF(S118=1,$A$118,1000000)</f>
        <v>1000000</v>
      </c>
      <c r="FK118" s="26" t="n">
        <f aca="false">IF(T118=1,$A$118,1000000)</f>
        <v>1000000</v>
      </c>
      <c r="FL118" s="26" t="n">
        <f aca="false">IF(U118=1,$A$118,1000000)</f>
        <v>1000000</v>
      </c>
      <c r="FM118" s="26" t="n">
        <f aca="false">IF(V118=1,$A$118,1000000)</f>
        <v>1000000</v>
      </c>
      <c r="FN118" s="26" t="n">
        <f aca="false">IF(W118=1,$A$118,1000000)</f>
        <v>1000000</v>
      </c>
      <c r="FO118" s="26" t="n">
        <f aca="false">IF(X118=1,$A$118,1000000)</f>
        <v>1000000</v>
      </c>
      <c r="FP118" s="26" t="n">
        <f aca="false">IF(Y118=1,$A$118,1000000)</f>
        <v>1000000</v>
      </c>
      <c r="FQ118" s="26" t="n">
        <f aca="false">IF(Z118=1,$A$118,1000000)</f>
        <v>1000000</v>
      </c>
    </row>
    <row r="119" customFormat="false" ht="15" hidden="false" customHeight="false" outlineLevel="0" collapsed="false">
      <c r="A119" s="14" t="n">
        <f aca="false">A118+$B$38</f>
        <v>78.5</v>
      </c>
      <c r="B119" s="14" t="n">
        <f aca="false">'1 Der Fonds'!$B$36-A119</f>
        <v>1041.5</v>
      </c>
      <c r="C119" s="26" t="n">
        <f aca="false">IF(AH119&gt;='1 Der Fonds'!$B$12,1,0)</f>
        <v>1</v>
      </c>
      <c r="D119" s="26" t="n">
        <f aca="false">IF(AND(C119=1,AM119&gt;='1 Der Fonds'!$B$12),1,0)</f>
        <v>1</v>
      </c>
      <c r="E119" s="26" t="n">
        <f aca="false">IF(AND(D119=1,AR119&gt;='1 Der Fonds'!$B$12),1,0)</f>
        <v>1</v>
      </c>
      <c r="F119" s="26" t="n">
        <f aca="false">IF(AND(E119=1,AW119&gt;='1 Der Fonds'!$B$12),1,0)</f>
        <v>0</v>
      </c>
      <c r="G119" s="26" t="n">
        <f aca="false">IF(AND(F119=1,BB119&gt;='1 Der Fonds'!$B$12),1,0)</f>
        <v>0</v>
      </c>
      <c r="H119" s="26" t="n">
        <f aca="false">IF(AND(G119=1,BG119&gt;='1 Der Fonds'!$B$12),1,0)</f>
        <v>0</v>
      </c>
      <c r="I119" s="26" t="n">
        <f aca="false">IF(AND(H119=1,BL119&gt;='1 Der Fonds'!$B$12),1,0)</f>
        <v>0</v>
      </c>
      <c r="J119" s="26" t="n">
        <f aca="false">IF(AND(I119=1,BQ119&gt;='1 Der Fonds'!$B$12),1,0)</f>
        <v>0</v>
      </c>
      <c r="K119" s="26" t="n">
        <f aca="false">IF(AND(J119=1,BV119&gt;='1 Der Fonds'!$B$12),1,0)</f>
        <v>0</v>
      </c>
      <c r="L119" s="26" t="n">
        <f aca="false">IF(AND(K119=1,CA119&gt;='1 Der Fonds'!$B$12),1,0)</f>
        <v>0</v>
      </c>
      <c r="M119" s="26" t="n">
        <f aca="false">IF(AND(L119=1,CF119&gt;='1 Der Fonds'!$B$12),1,0)</f>
        <v>0</v>
      </c>
      <c r="N119" s="26" t="n">
        <f aca="false">IF(AND(M119=1,CK119&gt;='1 Der Fonds'!$B$12),1,0)</f>
        <v>0</v>
      </c>
      <c r="O119" s="26" t="n">
        <f aca="false">IF(CP119&gt;='1 Der Fonds'!$B$12,1,0)</f>
        <v>1</v>
      </c>
      <c r="P119" s="26" t="n">
        <f aca="false">IF(AND(O119=1,CU119&gt;='1 Der Fonds'!$B$12),1,0)</f>
        <v>1</v>
      </c>
      <c r="Q119" s="26" t="n">
        <f aca="false">IF(AND(P119=1,CZ119&gt;='1 Der Fonds'!$B$12),1,0)</f>
        <v>1</v>
      </c>
      <c r="R119" s="26" t="n">
        <f aca="false">IF(AND(Q119=1,DE119&gt;='1 Der Fonds'!$B$12),1,0)</f>
        <v>0</v>
      </c>
      <c r="S119" s="26" t="n">
        <f aca="false">IF(AND(R119=1,DJ119&gt;='1 Der Fonds'!$B$12),1,0)</f>
        <v>0</v>
      </c>
      <c r="T119" s="26" t="n">
        <f aca="false">IF(AND(S119=1,DO119&gt;='1 Der Fonds'!$B$12),1,0)</f>
        <v>0</v>
      </c>
      <c r="U119" s="26" t="n">
        <f aca="false">IF(AND(T119=1,DT119&gt;='1 Der Fonds'!$B$12),1,0)</f>
        <v>0</v>
      </c>
      <c r="V119" s="26" t="n">
        <f aca="false">IF(AND(U119=1,DY119&gt;='1 Der Fonds'!$B$12),1,0)</f>
        <v>0</v>
      </c>
      <c r="W119" s="26" t="n">
        <f aca="false">IF(AND(V119=1,ED119&gt;='1 Der Fonds'!$B$12),1,0)</f>
        <v>0</v>
      </c>
      <c r="X119" s="26" t="n">
        <f aca="false">IF(AND(W119=1,EI119&gt;='1 Der Fonds'!$B$12),1,0)</f>
        <v>0</v>
      </c>
      <c r="Y119" s="26" t="n">
        <f aca="false">IF(AND(X119=1,EN119&gt;='1 Der Fonds'!$B$12),1,0)</f>
        <v>0</v>
      </c>
      <c r="Z119" s="26" t="n">
        <f aca="false">IF(AND(Y119=1,ES119&gt;='1 Der Fonds'!$B$12),1,0)</f>
        <v>0</v>
      </c>
      <c r="AD119" s="26" t="n">
        <f aca="false">$A$119+$B$119*'1 Der Fonds'!$B$19/12+$A$119*'1 Der Fonds'!$B$20/12-'1 Der Fonds'!$B$6*'1 Der Fonds'!$B$21/12-($B$119+$A$119-'1 Der Fonds'!$B$6)*'1 Der Fonds'!$B$22/12-$B$119*'1 Der Fonds'!$B$23/12</f>
        <v>80.2571666666667</v>
      </c>
      <c r="AE119" s="26" t="n">
        <f aca="false">($B$119+AD119-'1 Der Fonds'!$B$6)/'1 Der Fonds'!$B$8</f>
        <v>10.0201973180077</v>
      </c>
      <c r="AF119" s="26" t="n">
        <f aca="false">AD119+'1 Der Fonds'!$B$26-'2 Der Rueckgabebestand'!$C$5*AE119</f>
        <v>79.2490877394636</v>
      </c>
      <c r="AG119" s="26" t="n">
        <f aca="false">'1 Der Fonds'!$B$8+'1 Der Fonds'!$B$26/AE119-'2 Der Rueckgabebestand'!$C$5</f>
        <v>86.899395301788</v>
      </c>
      <c r="AH119" s="26" t="n">
        <f aca="false">AF119/($B$119+AF119-'1 Der Fonds'!$B$6)</f>
        <v>0.0910125417934124</v>
      </c>
      <c r="AI119" s="26" t="n">
        <f aca="false">AF119+$B$119*'1 Der Fonds'!$B$19/12+AF119*'1 Der Fonds'!$B$20/12-'1 Der Fonds'!$B$6*'1 Der Fonds'!$B$21/12-($B$119+AF119-'1 Der Fonds'!$B$6)*'1 Der Fonds'!$B$22/12-$B$119*'1 Der Fonds'!$B$23/12</f>
        <v>81.0069722818806</v>
      </c>
      <c r="AJ119" s="26" t="n">
        <f aca="false">($B$119+AI119-'1 Der Fonds'!$B$6)/AG119</f>
        <v>10.0404262797434</v>
      </c>
      <c r="AK119" s="26" t="n">
        <f aca="false">AI119+'1 Der Fonds'!$B$26-'2 Der Rueckgabebestand'!$C$6*AJ119</f>
        <v>78.9867591420089</v>
      </c>
      <c r="AL119" s="26" t="n">
        <f aca="false">AG119+'1 Der Fonds'!$B$26/AJ119-'2 Der Rueckgabebestand'!$C$6</f>
        <v>86.6981873965074</v>
      </c>
      <c r="AM119" s="26" t="n">
        <f aca="false">AK119/($B$119+AK119-'1 Der Fonds'!$B$6)</f>
        <v>0.0907386106824438</v>
      </c>
      <c r="AN119" s="26" t="n">
        <f aca="false">AK119+$B$119*'1 Der Fonds'!$B$19/12+AK119*'1 Der Fonds'!$B$20/12-'1 Der Fonds'!$B$6*'1 Der Fonds'!$B$21/12-($B$119+AK119-'1 Der Fonds'!$B$6)*'1 Der Fonds'!$B$22/12-$B$119*'1 Der Fonds'!$B$23/12</f>
        <v>80.7443922861867</v>
      </c>
      <c r="AO119" s="26" t="n">
        <f aca="false">($B$119+AN119-'1 Der Fonds'!$B$6)/AL119</f>
        <v>10.060699288868</v>
      </c>
      <c r="AP119" s="26" t="n">
        <f aca="false">AN119+'1 Der Fonds'!$B$26-'2 Der Rueckgabebestand'!$C$7*AO119</f>
        <v>61.6108538506771</v>
      </c>
      <c r="AQ119" s="26" t="n">
        <f aca="false">AL119+'1 Der Fonds'!$B$26/AO119-'2 Der Rueckgabebestand'!$C$7</f>
        <v>84.7963774043649</v>
      </c>
      <c r="AR119" s="26" t="n">
        <f aca="false">AP119/($B$119+AP119-'1 Der Fonds'!$B$6)</f>
        <v>0.0722190481724442</v>
      </c>
      <c r="AS119" s="26" t="n">
        <f aca="false">AP119+$B$119*'1 Der Fonds'!$B$19/12+AP119*'1 Der Fonds'!$B$20/12-'1 Der Fonds'!$B$6*'1 Der Fonds'!$B$21/12-($B$119+AP119-'1 Der Fonds'!$B$6)*'1 Der Fonds'!$B$22/12-$B$119*'1 Der Fonds'!$B$23/12</f>
        <v>63.3518350856173</v>
      </c>
      <c r="AT119" s="26" t="n">
        <f aca="false">($B$119+AS119-'1 Der Fonds'!$B$6)/AQ119</f>
        <v>10.0812306050425</v>
      </c>
      <c r="AU119" s="26" t="n">
        <f aca="false">AS119+'1 Der Fonds'!$B$26-'2 Der Rueckgabebestand'!$C$8*AT119</f>
        <v>35.1000202099856</v>
      </c>
      <c r="AV119" s="26" t="n">
        <f aca="false">AQ119+'1 Der Fonds'!$B$26/AT119-'2 Der Rueckgabebestand'!$C$8</f>
        <v>81.993960121945</v>
      </c>
      <c r="AW119" s="26" t="n">
        <f aca="false">AU119/($B$119+AU119-'1 Der Fonds'!$B$6)</f>
        <v>0.0424631252743848</v>
      </c>
      <c r="AX119" s="26" t="n">
        <f aca="false">AU119+$B$119*'1 Der Fonds'!$B$19/12+AU119*'1 Der Fonds'!$B$20/12-'1 Der Fonds'!$B$6*'1 Der Fonds'!$B$21/12-($B$119+AU119-'1 Der Fonds'!$B$6)*'1 Der Fonds'!$B$22/12-$B$119*'1 Der Fonds'!$B$23/12</f>
        <v>36.8155952293535</v>
      </c>
      <c r="AY119" s="26" t="n">
        <f aca="false">($B$119+AX119-'1 Der Fonds'!$B$6)/AV119</f>
        <v>10.1021537927604</v>
      </c>
      <c r="AZ119" s="26" t="n">
        <f aca="false">AX119+'1 Der Fonds'!$B$26-'2 Der Rueckgabebestand'!$C$9*AY119</f>
        <v>13.5499953681764</v>
      </c>
      <c r="BA119" s="26" t="n">
        <f aca="false">AV119+'1 Der Fonds'!$B$26/AY119-'2 Der Rueckgabebestand'!$C$9</f>
        <v>79.6909264977836</v>
      </c>
      <c r="BB119" s="26" t="n">
        <f aca="false">AZ119/($B$119+AZ119-'1 Der Fonds'!$B$6)</f>
        <v>0.0168312470605997</v>
      </c>
      <c r="BC119" s="26" t="n">
        <f aca="false">AZ119+$B$119*'1 Der Fonds'!$B$19/12+AZ119*'1 Der Fonds'!$B$20/12-'1 Der Fonds'!$B$6*'1 Der Fonds'!$B$21/12-($B$119+AZ119-'1 Der Fonds'!$B$6)*'1 Der Fonds'!$B$22/12-$B$119*'1 Der Fonds'!$B$23/12</f>
        <v>15.2449182804042</v>
      </c>
      <c r="BD119" s="26" t="n">
        <f aca="false">($B$119+BC119-'1 Der Fonds'!$B$6)/BA119</f>
        <v>10.1234224990827</v>
      </c>
      <c r="BE119" s="26" t="n">
        <f aca="false">BC119+'1 Der Fonds'!$B$26-'2 Der Rueckgabebestand'!$C$10*BD119</f>
        <v>4.07212678168851</v>
      </c>
      <c r="BF119" s="26" t="n">
        <f aca="false">BA119+'1 Der Fonds'!$B$26/BD119-'2 Der Rueckgabebestand'!$C$10</f>
        <v>78.5872689649948</v>
      </c>
      <c r="BG119" s="26" t="n">
        <f aca="false">BE119/($B$119+BE119-'1 Der Fonds'!$B$6)</f>
        <v>0.00511848849979373</v>
      </c>
      <c r="BH119" s="26" t="n">
        <f aca="false">BE119+$B$119*'1 Der Fonds'!$B$19/12+BE119*'1 Der Fonds'!$B$20/12-'1 Der Fonds'!$B$6*'1 Der Fonds'!$B$21/12-($B$119+BE119-'1 Der Fonds'!$B$6)*'1 Der Fonds'!$B$22/12-$B$119*'1 Der Fonds'!$B$23/12</f>
        <v>5.75796673652097</v>
      </c>
      <c r="BI119" s="26" t="n">
        <f aca="false">($B$119+BH119-'1 Der Fonds'!$B$6)/BF119</f>
        <v>10.144874319168</v>
      </c>
      <c r="BJ119" s="26" t="n">
        <f aca="false">BH119+'1 Der Fonds'!$B$26-'2 Der Rueckgabebestand'!$C$11*BI119</f>
        <v>2.67104214502019</v>
      </c>
      <c r="BK119" s="26" t="n">
        <f aca="false">BF119+'1 Der Fonds'!$B$26/BI119-'2 Der Rueckgabebestand'!$C$11</f>
        <v>78.2829848019404</v>
      </c>
      <c r="BL119" s="26" t="n">
        <f aca="false">BJ119/($B$119+BJ119-'1 Der Fonds'!$B$6)</f>
        <v>0.00336330840999418</v>
      </c>
      <c r="BM119" s="26" t="n">
        <f aca="false">BJ119+$B$119*'1 Der Fonds'!$B$19/12+BJ119*'1 Der Fonds'!$B$20/12-'1 Der Fonds'!$B$6*'1 Der Fonds'!$B$21/12-($B$119+BJ119-'1 Der Fonds'!$B$6)*'1 Der Fonds'!$B$22/12-$B$119*'1 Der Fonds'!$B$23/12</f>
        <v>4.3555393937425</v>
      </c>
      <c r="BN119" s="26" t="n">
        <f aca="false">($B$119+BM119-'1 Der Fonds'!$B$6)/BK119</f>
        <v>10.1663923700316</v>
      </c>
      <c r="BO119" s="26" t="n">
        <f aca="false">BM119+'1 Der Fonds'!$B$26-'2 Der Rueckgabebestand'!$C$12*BN119</f>
        <v>2.27234320872673</v>
      </c>
      <c r="BP119" s="26" t="n">
        <f aca="false">BK119+'1 Der Fonds'!$B$26/BN119-'2 Der Rueckgabebestand'!$C$12</f>
        <v>78.0780747306788</v>
      </c>
      <c r="BQ119" s="26" t="n">
        <f aca="false">BO119/($B$119+BO119-'1 Der Fonds'!$B$6)</f>
        <v>0.00286271401135124</v>
      </c>
      <c r="BR119" s="26" t="n">
        <f aca="false">BO119+$B$119*'1 Der Fonds'!$B$19/12+BO119*'1 Der Fonds'!$B$20/12-'1 Der Fonds'!$B$6*'1 Der Fonds'!$B$21/12-($B$119+BO119-'1 Der Fonds'!$B$6)*'1 Der Fonds'!$B$22/12-$B$119*'1 Der Fonds'!$B$23/12</f>
        <v>3.95645837096842</v>
      </c>
      <c r="BS119" s="26" t="n">
        <f aca="false">($B$119+BR119-'1 Der Fonds'!$B$6)/BP119</f>
        <v>10.187961999765</v>
      </c>
      <c r="BT119" s="26" t="n">
        <f aca="false">BR119+'1 Der Fonds'!$B$26-'2 Der Rueckgabebestand'!$C$13*BS119</f>
        <v>2.37187547107417</v>
      </c>
      <c r="BU119" s="26" t="n">
        <f aca="false">BP119+'1 Der Fonds'!$B$26/BS119-'2 Der Rueckgabebestand'!$C$13</f>
        <v>77.9225399043877</v>
      </c>
      <c r="BV119" s="26" t="n">
        <f aca="false">BT119/($B$119+BT119-'1 Der Fonds'!$B$6)</f>
        <v>0.00298773082201297</v>
      </c>
      <c r="BW119" s="26" t="n">
        <f aca="false">BT119+$B$119*'1 Der Fonds'!$B$19/12+BT119*'1 Der Fonds'!$B$20/12-'1 Der Fonds'!$B$6*'1 Der Fonds'!$B$21/12-($B$119+BT119-'1 Der Fonds'!$B$6)*'1 Der Fonds'!$B$22/12-$B$119*'1 Der Fonds'!$B$23/12</f>
        <v>4.05608601840061</v>
      </c>
      <c r="BX119" s="26" t="n">
        <f aca="false">($B$119+BW119-'1 Der Fonds'!$B$6)/BU119</f>
        <v>10.2095759069784</v>
      </c>
      <c r="BY119" s="26" t="n">
        <f aca="false">BW119+'1 Der Fonds'!$B$26-'2 Der Rueckgabebestand'!$C$14*BX119</f>
        <v>2.97225565560925</v>
      </c>
      <c r="BZ119" s="26" t="n">
        <f aca="false">BU119+'1 Der Fonds'!$B$26/BX119-'2 Der Rueckgabebestand'!$C$14</f>
        <v>77.8163816885454</v>
      </c>
      <c r="CA119" s="26" t="n">
        <f aca="false">BY119/($B$119+BY119-'1 Der Fonds'!$B$6)</f>
        <v>0.0037411698576642</v>
      </c>
      <c r="CB119" s="26" t="n">
        <f aca="false">BY119+$B$119*'1 Der Fonds'!$B$19/12+BY119*'1 Der Fonds'!$B$20/12-'1 Der Fonds'!$B$6*'1 Der Fonds'!$B$21/12-($B$119+BY119-'1 Der Fonds'!$B$6)*'1 Der Fonds'!$B$22/12-$B$119*'1 Der Fonds'!$B$23/12</f>
        <v>4.65704156727921</v>
      </c>
      <c r="CC119" s="26" t="n">
        <f aca="false">($B$119+CB119-'1 Der Fonds'!$B$6)/BZ119</f>
        <v>10.2312266940635</v>
      </c>
      <c r="CD119" s="26" t="n">
        <f aca="false">CB119+'1 Der Fonds'!$B$26-'2 Der Rueckgabebestand'!$C$15*CC119</f>
        <v>3.56455088965381</v>
      </c>
      <c r="CE119" s="26" t="n">
        <f aca="false">BZ119+'1 Der Fonds'!$B$26/CC119-'2 Der Rueckgabebestand'!$C$15</f>
        <v>77.7096016600802</v>
      </c>
      <c r="CF119" s="26" t="n">
        <f aca="false">CD119/($B$119+CD119-'1 Der Fonds'!$B$6)</f>
        <v>0.00448334778058609</v>
      </c>
      <c r="CG119" s="26" t="n">
        <f aca="false">CD119+$B$119*'1 Der Fonds'!$B$19/12+CD119*'1 Der Fonds'!$B$20/12-'1 Der Fonds'!$B$6*'1 Der Fonds'!$B$21/12-($B$119+CD119-'1 Der Fonds'!$B$6)*'1 Der Fonds'!$B$22/12-$B$119*'1 Der Fonds'!$B$23/12</f>
        <v>5.24990441758973</v>
      </c>
      <c r="CH119" s="26" t="n">
        <f aca="false">($B$119+CG119-'1 Der Fonds'!$B$6)/CE119</f>
        <v>10.2529145356163</v>
      </c>
      <c r="CI119" s="26" t="n">
        <f aca="false">CG119+'1 Der Fonds'!$B$26-'2 Der Rueckgabebestand'!$C$16*CH119</f>
        <v>3.12344714978158</v>
      </c>
      <c r="CJ119" s="26" t="n">
        <f aca="false">CE119+'1 Der Fonds'!$B$26/CH119-'2 Der Rueckgabebestand'!$C$16</f>
        <v>77.5022013876581</v>
      </c>
      <c r="CK119" s="26" t="n">
        <f aca="false">CI119/($B$119+CI119-'1 Der Fonds'!$B$6)</f>
        <v>0.00393072613322072</v>
      </c>
      <c r="CL119" s="26" t="n">
        <f aca="false">$A$119+$B$119*'1 Der Fonds'!$B$19/12+$A$119*'1 Der Fonds'!$B$20/12-'1 Der Fonds'!$B$6*'1 Der Fonds'!$B$21/12-($B$119+$A$119-'1 Der Fonds'!$B$6)*'1 Der Fonds'!$B$22/12-$B$119*'1 Der Fonds'!$B$23/12</f>
        <v>80.2571666666667</v>
      </c>
      <c r="CM119" s="26" t="n">
        <f aca="false">($B$119+CL119-'1 Der Fonds'!$B$6)/'1 Der Fonds'!$B$8</f>
        <v>10.0201973180077</v>
      </c>
      <c r="CN119" s="26" t="n">
        <f aca="false">CL119+0-'2 Der Rueckgabebestand'!$C$5*CM119</f>
        <v>76.2490877394636</v>
      </c>
      <c r="CO119" s="26" t="n">
        <f aca="false">'1 Der Fonds'!$B$8+0/CM119-'2 Der Rueckgabebestand'!$C$5</f>
        <v>86.6</v>
      </c>
      <c r="CP119" s="26" t="n">
        <f aca="false">CN119/($B$119+CN119-'1 Der Fonds'!$B$6)</f>
        <v>0.0878699716505573</v>
      </c>
      <c r="CQ119" s="26" t="n">
        <f aca="false">CN119+$B$119*'1 Der Fonds'!$B$19/12+CN119*'1 Der Fonds'!$B$20/12-'1 Der Fonds'!$B$6*'1 Der Fonds'!$B$21/12-($B$119+CN119-'1 Der Fonds'!$B$6)*'1 Der Fonds'!$B$22/12-$B$119*'1 Der Fonds'!$B$23/12</f>
        <v>78.0040972818806</v>
      </c>
      <c r="CR119" s="26" t="n">
        <f aca="false">($B$119+CQ119-'1 Der Fonds'!$B$6)/CO119</f>
        <v>10.0404630171118</v>
      </c>
      <c r="CS119" s="26" t="n">
        <f aca="false">CQ119+0-'2 Der Rueckgabebestand'!$C$6*CR119</f>
        <v>72.9838657733247</v>
      </c>
      <c r="CT119" s="26" t="n">
        <f aca="false">CO119+0/CR119-'2 Der Rueckgabebestand'!$C$6</f>
        <v>86.1</v>
      </c>
      <c r="CU119" s="26" t="n">
        <f aca="false">CS119/($B$119+CS119-'1 Der Fonds'!$B$6)</f>
        <v>0.0844247864684403</v>
      </c>
      <c r="CV119" s="26" t="n">
        <f aca="false">CS119+$B$119*'1 Der Fonds'!$B$19/12+CS119*'1 Der Fonds'!$B$20/12-'1 Der Fonds'!$B$6*'1 Der Fonds'!$B$21/12-($B$119+CS119-'1 Der Fonds'!$B$6)*'1 Der Fonds'!$B$22/12-$B$119*'1 Der Fonds'!$B$23/12</f>
        <v>74.7357461446908</v>
      </c>
      <c r="CW119" s="26" t="n">
        <f aca="false">($B$119+CV119-'1 Der Fonds'!$B$6)/CT119</f>
        <v>10.0608100597525</v>
      </c>
      <c r="CX119" s="26" t="n">
        <f aca="false">CV119+0-'2 Der Rueckgabebestand'!$C$7*CW119</f>
        <v>52.6019640132353</v>
      </c>
      <c r="CY119" s="26" t="n">
        <f aca="false">CT119+0/CW119-'2 Der Rueckgabebestand'!$C$7</f>
        <v>83.9</v>
      </c>
      <c r="CZ119" s="26" t="n">
        <f aca="false">CX119/($B$119+CX119-'1 Der Fonds'!$B$6)</f>
        <v>0.0623170733582259</v>
      </c>
      <c r="DA119" s="26" t="n">
        <f aca="false">CX119+$B$119*'1 Der Fonds'!$B$19/12+CX119*'1 Der Fonds'!$B$20/12-'1 Der Fonds'!$B$6*'1 Der Fonds'!$B$21/12-($B$119+CX119-'1 Der Fonds'!$B$6)*'1 Der Fonds'!$B$22/12-$B$119*'1 Der Fonds'!$B$23/12</f>
        <v>54.334311728748</v>
      </c>
      <c r="DB119" s="26" t="n">
        <f aca="false">($B$119+DA119-'1 Der Fonds'!$B$6)/CY119</f>
        <v>10.0814578275179</v>
      </c>
      <c r="DC119" s="26" t="n">
        <f aca="false">DA119+0-'2 Der Rueckgabebestand'!$C$8*DB119</f>
        <v>23.0817924634426</v>
      </c>
      <c r="DD119" s="26" t="n">
        <f aca="false">CY119+0/DB119-'2 Der Rueckgabebestand'!$C$8</f>
        <v>80.8</v>
      </c>
      <c r="DE119" s="26" t="n">
        <f aca="false">DC119/($B$119+DC119-'1 Der Fonds'!$B$6)</f>
        <v>0.0283357579030083</v>
      </c>
      <c r="DF119" s="26" t="n">
        <f aca="false">DC119+$B$119*'1 Der Fonds'!$B$19/12+DC119*'1 Der Fonds'!$B$20/12-'1 Der Fonds'!$B$6*'1 Der Fonds'!$B$21/12-($B$119+DC119-'1 Der Fonds'!$B$6)*'1 Der Fonds'!$B$22/12-$B$119*'1 Der Fonds'!$B$23/12</f>
        <v>24.7858500145535</v>
      </c>
      <c r="DG119" s="26" t="n">
        <f aca="false">($B$119+DF119-'1 Der Fonds'!$B$6)/DD119</f>
        <v>10.102547648695</v>
      </c>
      <c r="DH119" s="26" t="n">
        <f aca="false">DF119+0-'2 Der Rueckgabebestand'!$C$9*DG119</f>
        <v>-1.48077387205347</v>
      </c>
      <c r="DI119" s="26" t="n">
        <f aca="false">DD119+0/DG119-'2 Der Rueckgabebestand'!$C$9</f>
        <v>78.2</v>
      </c>
      <c r="DJ119" s="26" t="n">
        <f aca="false">DH119/($B$119+DH119-'1 Der Fonds'!$B$6)</f>
        <v>-0.00187435169054184</v>
      </c>
      <c r="DK119" s="26" t="n">
        <f aca="false">DH119+$B$119*'1 Der Fonds'!$B$19/12+DH119*'1 Der Fonds'!$B$20/12-'1 Der Fonds'!$B$6*'1 Der Fonds'!$B$21/12-($B$119+DH119-'1 Der Fonds'!$B$6)*'1 Der Fonds'!$B$22/12-$B$119*'1 Der Fonds'!$B$23/12</f>
        <v>0.19974455298581</v>
      </c>
      <c r="DL119" s="26" t="n">
        <f aca="false">($B$119+DK119-'1 Der Fonds'!$B$6)/DI119</f>
        <v>10.1240376541303</v>
      </c>
      <c r="DM119" s="26" t="n">
        <f aca="false">DK119+0-'2 Der Rueckgabebestand'!$C$10*DL119</f>
        <v>-13.9739081627965</v>
      </c>
      <c r="DN119" s="26" t="n">
        <f aca="false">DI119+0/DL119-'2 Der Rueckgabebestand'!$C$10</f>
        <v>76.8</v>
      </c>
      <c r="DO119" s="26" t="n">
        <f aca="false">DM119/($B$119+DM119-'1 Der Fonds'!$B$6)</f>
        <v>-0.0179722691103238</v>
      </c>
      <c r="DP119" s="26" t="n">
        <f aca="false">DM119+$B$119*'1 Der Fonds'!$B$19/12+DM119*'1 Der Fonds'!$B$20/12-'1 Der Fonds'!$B$6*'1 Der Fonds'!$B$21/12-($B$119+DM119-'1 Der Fonds'!$B$6)*'1 Der Fonds'!$B$22/12-$B$119*'1 Der Fonds'!$B$23/12</f>
        <v>-12.3053623247859</v>
      </c>
      <c r="DQ119" s="26" t="n">
        <f aca="false">($B$119+DP119-'1 Der Fonds'!$B$6)/DN119</f>
        <v>10.145763511396</v>
      </c>
      <c r="DR119" s="26" t="n">
        <f aca="false">DP119+0-'2 Der Rueckgabebestand'!$C$11*DQ119</f>
        <v>-18.3928204316235</v>
      </c>
      <c r="DS119" s="26" t="n">
        <f aca="false">DN119+0/DQ119-'2 Der Rueckgabebestand'!$C$11</f>
        <v>76.2</v>
      </c>
      <c r="DT119" s="26" t="n">
        <f aca="false">DR119/($B$119+DR119-'1 Der Fonds'!$B$6)</f>
        <v>-0.0237907769035235</v>
      </c>
      <c r="DU119" s="26" t="n">
        <f aca="false">DR119+$B$119*'1 Der Fonds'!$B$19/12+DR119*'1 Der Fonds'!$B$20/12-'1 Der Fonds'!$B$6*'1 Der Fonds'!$B$21/12-($B$119+DR119-'1 Der Fonds'!$B$6)*'1 Der Fonds'!$B$22/12-$B$119*'1 Der Fonds'!$B$23/12</f>
        <v>-16.7285093845371</v>
      </c>
      <c r="DV119" s="26" t="n">
        <f aca="false">($B$119+DU119-'1 Der Fonds'!$B$6)/DS119</f>
        <v>10.16760486372</v>
      </c>
      <c r="DW119" s="26" t="n">
        <f aca="false">DU119+0-'2 Der Rueckgabebestand'!$C$12*DV119</f>
        <v>-21.8123118163971</v>
      </c>
      <c r="DX119" s="26" t="n">
        <f aca="false">DS119+0/DV119-'2 Der Rueckgabebestand'!$C$12</f>
        <v>75.7</v>
      </c>
      <c r="DY119" s="26" t="n">
        <f aca="false">DW119/($B$119+DW119-'1 Der Fonds'!$B$6)</f>
        <v>-0.0283391720450568</v>
      </c>
      <c r="DZ119" s="26" t="n">
        <f aca="false">DW119+$B$119*'1 Der Fonds'!$B$19/12+DW119*'1 Der Fonds'!$B$20/12-'1 Der Fonds'!$B$6*'1 Der Fonds'!$B$21/12-($B$119+DW119-'1 Der Fonds'!$B$6)*'1 Der Fonds'!$B$22/12-$B$119*'1 Der Fonds'!$B$23/12</f>
        <v>-20.1512777818878</v>
      </c>
      <c r="EA119" s="26" t="n">
        <f aca="false">($B$119+DZ119-'1 Der Fonds'!$B$6)/DX119</f>
        <v>10.1895471891428</v>
      </c>
      <c r="EB119" s="26" t="n">
        <f aca="false">DZ119+0-'2 Der Rueckgabebestand'!$C$13*EA119</f>
        <v>-24.7365740170021</v>
      </c>
      <c r="EC119" s="26" t="n">
        <f aca="false">DX119+0/EA119-'2 Der Rueckgabebestand'!$C$13</f>
        <v>75.25</v>
      </c>
      <c r="ED119" s="26" t="n">
        <f aca="false">EB119/($B$119+EB119-'1 Der Fonds'!$B$6)</f>
        <v>-0.0322610249508049</v>
      </c>
      <c r="EE119" s="26" t="n">
        <f aca="false">EB119+$B$119*'1 Der Fonds'!$B$19/12+EB119*'1 Der Fonds'!$B$20/12-'1 Der Fonds'!$B$6*'1 Der Fonds'!$B$21/12-($B$119+EB119-'1 Der Fonds'!$B$6)*'1 Der Fonds'!$B$22/12-$B$119*'1 Der Fonds'!$B$23/12</f>
        <v>-23.0783424004351</v>
      </c>
      <c r="EF119" s="26" t="n">
        <f aca="false">($B$119+EE119-'1 Der Fonds'!$B$6)/EC119</f>
        <v>10.2115834896952</v>
      </c>
      <c r="EG119" s="26" t="n">
        <f aca="false">EE119+0-'2 Der Rueckgabebestand'!$C$14*EF119</f>
        <v>-27.1629757963132</v>
      </c>
      <c r="EH119" s="26" t="n">
        <f aca="false">EC119+0/EF119-'2 Der Rueckgabebestand'!$C$14</f>
        <v>74.85</v>
      </c>
      <c r="EI119" s="26" t="n">
        <f aca="false">EG119/($B$119+EG119-'1 Der Fonds'!$B$6)</f>
        <v>-0.0355379563414614</v>
      </c>
      <c r="EJ119" s="26" t="n">
        <f aca="false">EG119+$B$119*'1 Der Fonds'!$B$19/12+EG119*'1 Der Fonds'!$B$20/12-'1 Der Fonds'!$B$6*'1 Der Fonds'!$B$21/12-($B$119+EG119-'1 Der Fonds'!$B$6)*'1 Der Fonds'!$B$22/12-$B$119*'1 Der Fonds'!$B$23/12</f>
        <v>-25.5070694814513</v>
      </c>
      <c r="EK119" s="26" t="n">
        <f aca="false">($B$119+EJ119-'1 Der Fonds'!$B$6)/EH119</f>
        <v>10.2337064865538</v>
      </c>
      <c r="EL119" s="26" t="n">
        <f aca="false">EJ119+0-'2 Der Rueckgabebestand'!$C$15*EK119</f>
        <v>-29.6005520760728</v>
      </c>
      <c r="EM119" s="26" t="n">
        <f aca="false">EH119+0/EK119-'2 Der Rueckgabebestand'!$C$15</f>
        <v>74.45</v>
      </c>
      <c r="EN119" s="26" t="n">
        <f aca="false">EL119/($B$119+EL119-'1 Der Fonds'!$B$6)</f>
        <v>-0.0388509955699932</v>
      </c>
      <c r="EO119" s="26" t="n">
        <f aca="false">EL119+$B$119*'1 Der Fonds'!$B$19/12+EL119*'1 Der Fonds'!$B$20/12-'1 Der Fonds'!$B$6*'1 Der Fonds'!$B$21/12-($B$119+EL119-'1 Der Fonds'!$B$6)*'1 Der Fonds'!$B$22/12-$B$119*'1 Der Fonds'!$B$23/12</f>
        <v>-27.9469817718124</v>
      </c>
      <c r="EP119" s="26" t="n">
        <f aca="false">($B$119+EO119-'1 Der Fonds'!$B$6)/EM119</f>
        <v>10.2559169674706</v>
      </c>
      <c r="EQ119" s="26" t="n">
        <f aca="false">EO119+0-'2 Der Rueckgabebestand'!$C$16*EP119</f>
        <v>-33.0749402555477</v>
      </c>
      <c r="ER119" s="26" t="n">
        <f aca="false">EM119+0/EP119-'2 Der Rueckgabebestand'!$C$16</f>
        <v>73.95</v>
      </c>
      <c r="ES119" s="26" t="n">
        <f aca="false">EQ119/($B$119+EQ119-'1 Der Fonds'!$B$6)</f>
        <v>-0.0436100308535323</v>
      </c>
      <c r="ET119" s="14" t="n">
        <f aca="false">IF(C119=1,$A$119,1000000)</f>
        <v>78.5</v>
      </c>
      <c r="EU119" s="14" t="n">
        <f aca="false">IF(D119=1,$A$119,1000000)</f>
        <v>78.5</v>
      </c>
      <c r="EV119" s="14" t="n">
        <f aca="false">IF(E119=1,$A$119,1000000)</f>
        <v>78.5</v>
      </c>
      <c r="EW119" s="26" t="n">
        <f aca="false">IF(F119=1,$A$119,1000000)</f>
        <v>1000000</v>
      </c>
      <c r="EX119" s="26" t="n">
        <f aca="false">IF(G119=1,$A$119,1000000)</f>
        <v>1000000</v>
      </c>
      <c r="EY119" s="26" t="n">
        <f aca="false">IF(H119=1,$A$119,1000000)</f>
        <v>1000000</v>
      </c>
      <c r="EZ119" s="26" t="n">
        <f aca="false">IF(I119=1,$A$119,1000000)</f>
        <v>1000000</v>
      </c>
      <c r="FA119" s="26" t="n">
        <f aca="false">IF(J119=1,$A$119,1000000)</f>
        <v>1000000</v>
      </c>
      <c r="FB119" s="26" t="n">
        <f aca="false">IF(K119=1,$A$119,1000000)</f>
        <v>1000000</v>
      </c>
      <c r="FC119" s="26" t="n">
        <f aca="false">IF(L119=1,$A$119,1000000)</f>
        <v>1000000</v>
      </c>
      <c r="FD119" s="26" t="n">
        <f aca="false">IF(M119=1,$A$119,1000000)</f>
        <v>1000000</v>
      </c>
      <c r="FE119" s="26" t="n">
        <f aca="false">IF(N119=1,$A$119,1000000)</f>
        <v>1000000</v>
      </c>
      <c r="FF119" s="14" t="n">
        <f aca="false">IF(O119=1,$A$119,1000000)</f>
        <v>78.5</v>
      </c>
      <c r="FG119" s="14" t="n">
        <f aca="false">IF(P119=1,$A$119,1000000)</f>
        <v>78.5</v>
      </c>
      <c r="FH119" s="14" t="n">
        <f aca="false">IF(Q119=1,$A$119,1000000)</f>
        <v>78.5</v>
      </c>
      <c r="FI119" s="26" t="n">
        <f aca="false">IF(R119=1,$A$119,1000000)</f>
        <v>1000000</v>
      </c>
      <c r="FJ119" s="26" t="n">
        <f aca="false">IF(S119=1,$A$119,1000000)</f>
        <v>1000000</v>
      </c>
      <c r="FK119" s="26" t="n">
        <f aca="false">IF(T119=1,$A$119,1000000)</f>
        <v>1000000</v>
      </c>
      <c r="FL119" s="26" t="n">
        <f aca="false">IF(U119=1,$A$119,1000000)</f>
        <v>1000000</v>
      </c>
      <c r="FM119" s="26" t="n">
        <f aca="false">IF(V119=1,$A$119,1000000)</f>
        <v>1000000</v>
      </c>
      <c r="FN119" s="26" t="n">
        <f aca="false">IF(W119=1,$A$119,1000000)</f>
        <v>1000000</v>
      </c>
      <c r="FO119" s="26" t="n">
        <f aca="false">IF(X119=1,$A$119,1000000)</f>
        <v>1000000</v>
      </c>
      <c r="FP119" s="26" t="n">
        <f aca="false">IF(Y119=1,$A$119,1000000)</f>
        <v>1000000</v>
      </c>
      <c r="FQ119" s="26" t="n">
        <f aca="false">IF(Z119=1,$A$119,1000000)</f>
        <v>1000000</v>
      </c>
    </row>
    <row r="120" customFormat="false" ht="15" hidden="false" customHeight="false" outlineLevel="0" collapsed="false">
      <c r="A120" s="14" t="n">
        <f aca="false">A119+$B$38</f>
        <v>79</v>
      </c>
      <c r="B120" s="14" t="n">
        <f aca="false">'1 Der Fonds'!$B$36-A120</f>
        <v>1041</v>
      </c>
      <c r="C120" s="26" t="n">
        <f aca="false">IF(AH120&gt;='1 Der Fonds'!$B$12,1,0)</f>
        <v>1</v>
      </c>
      <c r="D120" s="26" t="n">
        <f aca="false">IF(AND(C120=1,AM120&gt;='1 Der Fonds'!$B$12),1,0)</f>
        <v>1</v>
      </c>
      <c r="E120" s="26" t="n">
        <f aca="false">IF(AND(D120=1,AR120&gt;='1 Der Fonds'!$B$12),1,0)</f>
        <v>1</v>
      </c>
      <c r="F120" s="26" t="n">
        <f aca="false">IF(AND(E120=1,AW120&gt;='1 Der Fonds'!$B$12),1,0)</f>
        <v>0</v>
      </c>
      <c r="G120" s="26" t="n">
        <f aca="false">IF(AND(F120=1,BB120&gt;='1 Der Fonds'!$B$12),1,0)</f>
        <v>0</v>
      </c>
      <c r="H120" s="26" t="n">
        <f aca="false">IF(AND(G120=1,BG120&gt;='1 Der Fonds'!$B$12),1,0)</f>
        <v>0</v>
      </c>
      <c r="I120" s="26" t="n">
        <f aca="false">IF(AND(H120=1,BL120&gt;='1 Der Fonds'!$B$12),1,0)</f>
        <v>0</v>
      </c>
      <c r="J120" s="26" t="n">
        <f aca="false">IF(AND(I120=1,BQ120&gt;='1 Der Fonds'!$B$12),1,0)</f>
        <v>0</v>
      </c>
      <c r="K120" s="26" t="n">
        <f aca="false">IF(AND(J120=1,BV120&gt;='1 Der Fonds'!$B$12),1,0)</f>
        <v>0</v>
      </c>
      <c r="L120" s="26" t="n">
        <f aca="false">IF(AND(K120=1,CA120&gt;='1 Der Fonds'!$B$12),1,0)</f>
        <v>0</v>
      </c>
      <c r="M120" s="26" t="n">
        <f aca="false">IF(AND(L120=1,CF120&gt;='1 Der Fonds'!$B$12),1,0)</f>
        <v>0</v>
      </c>
      <c r="N120" s="26" t="n">
        <f aca="false">IF(AND(M120=1,CK120&gt;='1 Der Fonds'!$B$12),1,0)</f>
        <v>0</v>
      </c>
      <c r="O120" s="26" t="n">
        <f aca="false">IF(CP120&gt;='1 Der Fonds'!$B$12,1,0)</f>
        <v>1</v>
      </c>
      <c r="P120" s="26" t="n">
        <f aca="false">IF(AND(O120=1,CU120&gt;='1 Der Fonds'!$B$12),1,0)</f>
        <v>1</v>
      </c>
      <c r="Q120" s="26" t="n">
        <f aca="false">IF(AND(P120=1,CZ120&gt;='1 Der Fonds'!$B$12),1,0)</f>
        <v>1</v>
      </c>
      <c r="R120" s="26" t="n">
        <f aca="false">IF(AND(Q120=1,DE120&gt;='1 Der Fonds'!$B$12),1,0)</f>
        <v>0</v>
      </c>
      <c r="S120" s="26" t="n">
        <f aca="false">IF(AND(R120=1,DJ120&gt;='1 Der Fonds'!$B$12),1,0)</f>
        <v>0</v>
      </c>
      <c r="T120" s="26" t="n">
        <f aca="false">IF(AND(S120=1,DO120&gt;='1 Der Fonds'!$B$12),1,0)</f>
        <v>0</v>
      </c>
      <c r="U120" s="26" t="n">
        <f aca="false">IF(AND(T120=1,DT120&gt;='1 Der Fonds'!$B$12),1,0)</f>
        <v>0</v>
      </c>
      <c r="V120" s="26" t="n">
        <f aca="false">IF(AND(U120=1,DY120&gt;='1 Der Fonds'!$B$12),1,0)</f>
        <v>0</v>
      </c>
      <c r="W120" s="26" t="n">
        <f aca="false">IF(AND(V120=1,ED120&gt;='1 Der Fonds'!$B$12),1,0)</f>
        <v>0</v>
      </c>
      <c r="X120" s="26" t="n">
        <f aca="false">IF(AND(W120=1,EI120&gt;='1 Der Fonds'!$B$12),1,0)</f>
        <v>0</v>
      </c>
      <c r="Y120" s="26" t="n">
        <f aca="false">IF(AND(X120=1,EN120&gt;='1 Der Fonds'!$B$12),1,0)</f>
        <v>0</v>
      </c>
      <c r="Z120" s="26" t="n">
        <f aca="false">IF(AND(Y120=1,ES120&gt;='1 Der Fonds'!$B$12),1,0)</f>
        <v>0</v>
      </c>
      <c r="AD120" s="26" t="n">
        <f aca="false">$A$120+$B$120*'1 Der Fonds'!$B$19/12+$A$120*'1 Der Fonds'!$B$20/12-'1 Der Fonds'!$B$6*'1 Der Fonds'!$B$21/12-($B$120+$A$120-'1 Der Fonds'!$B$6)*'1 Der Fonds'!$B$22/12-$B$120*'1 Der Fonds'!$B$23/12</f>
        <v>80.7565833333333</v>
      </c>
      <c r="AE120" s="26" t="n">
        <f aca="false">($B$120+AD120-'1 Der Fonds'!$B$6)/'1 Der Fonds'!$B$8</f>
        <v>10.0201906130268</v>
      </c>
      <c r="AF120" s="26" t="n">
        <f aca="false">AD120+'1 Der Fonds'!$B$26-'2 Der Rueckgabebestand'!$C$5*AE120</f>
        <v>79.7485070881226</v>
      </c>
      <c r="AG120" s="26" t="n">
        <f aca="false">'1 Der Fonds'!$B$8+'1 Der Fonds'!$B$26/AE120-'2 Der Rueckgabebestand'!$C$5</f>
        <v>86.8993955021275</v>
      </c>
      <c r="AH120" s="26" t="n">
        <f aca="false">AF120/($B$120+AF120-'1 Der Fonds'!$B$6)</f>
        <v>0.0915861542557337</v>
      </c>
      <c r="AI120" s="26" t="n">
        <f aca="false">AF120+$B$120*'1 Der Fonds'!$B$19/12+AF120*'1 Der Fonds'!$B$20/12-'1 Der Fonds'!$B$6*'1 Der Fonds'!$B$21/12-($B$120+AF120-'1 Der Fonds'!$B$6)*'1 Der Fonds'!$B$22/12-$B$120*'1 Der Fonds'!$B$23/12</f>
        <v>81.5058077407487</v>
      </c>
      <c r="AJ120" s="26" t="n">
        <f aca="false">($B$120+AI120-'1 Der Fonds'!$B$6)/AG120</f>
        <v>10.0404128555692</v>
      </c>
      <c r="AK120" s="26" t="n">
        <f aca="false">AI120+'1 Der Fonds'!$B$26-'2 Der Rueckgabebestand'!$C$6*AJ120</f>
        <v>79.4856013129642</v>
      </c>
      <c r="AL120" s="26" t="n">
        <f aca="false">AG120+'1 Der Fonds'!$B$26/AJ120-'2 Der Rueckgabebestand'!$C$6</f>
        <v>86.6981879963361</v>
      </c>
      <c r="AM120" s="26" t="n">
        <f aca="false">AK120/($B$120+AK120-'1 Der Fonds'!$B$6)</f>
        <v>0.0913117933175173</v>
      </c>
      <c r="AN120" s="26" t="n">
        <f aca="false">AK120+$B$120*'1 Der Fonds'!$B$19/12+AK120*'1 Der Fonds'!$B$20/12-'1 Der Fonds'!$B$6*'1 Der Fonds'!$B$21/12-($B$120+AK120-'1 Der Fonds'!$B$6)*'1 Der Fonds'!$B$22/12-$B$120*'1 Der Fonds'!$B$23/12</f>
        <v>81.2426500142224</v>
      </c>
      <c r="AO120" s="26" t="n">
        <f aca="false">($B$120+AN120-'1 Der Fonds'!$B$6)/AL120</f>
        <v>10.0606791234332</v>
      </c>
      <c r="AP120" s="26" t="n">
        <f aca="false">AN120+'1 Der Fonds'!$B$26-'2 Der Rueckgabebestand'!$C$7*AO120</f>
        <v>62.1091559426695</v>
      </c>
      <c r="AQ120" s="26" t="n">
        <f aca="false">AL120+'1 Der Fonds'!$B$26/AO120-'2 Der Rueckgabebestand'!$C$7</f>
        <v>84.7963786018801</v>
      </c>
      <c r="AR120" s="26" t="n">
        <f aca="false">AP120/($B$120+AP120-'1 Der Fonds'!$B$6)</f>
        <v>0.0728032931190851</v>
      </c>
      <c r="AS120" s="26" t="n">
        <f aca="false">AP120+$B$120*'1 Der Fonds'!$B$19/12+AP120*'1 Der Fonds'!$B$20/12-'1 Der Fonds'!$B$6*'1 Der Fonds'!$B$21/12-($B$120+AP120-'1 Der Fonds'!$B$6)*'1 Der Fonds'!$B$22/12-$B$120*'1 Der Fonds'!$B$23/12</f>
        <v>63.8495522171145</v>
      </c>
      <c r="AT120" s="26" t="n">
        <f aca="false">($B$120+AS120-'1 Der Fonds'!$B$6)/AQ120</f>
        <v>10.0812035409041</v>
      </c>
      <c r="AU120" s="26" t="n">
        <f aca="false">AS120+'1 Der Fonds'!$B$26-'2 Der Rueckgabebestand'!$C$8*AT120</f>
        <v>35.5978212403119</v>
      </c>
      <c r="AV120" s="26" t="n">
        <f aca="false">AQ120+'1 Der Fonds'!$B$26/AT120-'2 Der Rueckgabebestand'!$C$8</f>
        <v>81.9939621183548</v>
      </c>
      <c r="AW120" s="26" t="n">
        <f aca="false">AU120/($B$120+AU120-'1 Der Fonds'!$B$6)</f>
        <v>0.0430654670573621</v>
      </c>
      <c r="AX120" s="26" t="n">
        <f aca="false">AU120+$B$120*'1 Der Fonds'!$B$19/12+AU120*'1 Der Fonds'!$B$20/12-'1 Der Fonds'!$B$6*'1 Der Fonds'!$B$21/12-($B$120+AU120-'1 Der Fonds'!$B$6)*'1 Der Fonds'!$B$22/12-$B$120*'1 Der Fonds'!$B$23/12</f>
        <v>37.3128108190006</v>
      </c>
      <c r="AY120" s="26" t="n">
        <f aca="false">($B$120+AX120-'1 Der Fonds'!$B$6)/AV120</f>
        <v>10.1021195880663</v>
      </c>
      <c r="AZ120" s="26" t="n">
        <f aca="false">AX120+'1 Der Fonds'!$B$26-'2 Der Rueckgabebestand'!$C$9*AY120</f>
        <v>14.0472998900281</v>
      </c>
      <c r="BA120" s="26" t="n">
        <f aca="false">AV120+'1 Der Fonds'!$B$26/AY120-'2 Der Rueckgabebestand'!$C$9</f>
        <v>79.6909294996897</v>
      </c>
      <c r="BB120" s="26" t="n">
        <f aca="false">AZ120/($B$120+AZ120-'1 Der Fonds'!$B$6)</f>
        <v>0.0174490367111933</v>
      </c>
      <c r="BC120" s="26" t="n">
        <f aca="false">AZ120+$B$120*'1 Der Fonds'!$B$19/12+AZ120*'1 Der Fonds'!$B$20/12-'1 Der Fonds'!$B$6*'1 Der Fonds'!$B$21/12-($B$120+AZ120-'1 Der Fonds'!$B$6)*'1 Der Fonds'!$B$22/12-$B$120*'1 Der Fonds'!$B$23/12</f>
        <v>15.7416368857561</v>
      </c>
      <c r="BD120" s="26" t="n">
        <f aca="false">($B$120+BC120-'1 Der Fonds'!$B$6)/BA120</f>
        <v>10.1233809412262</v>
      </c>
      <c r="BE120" s="26" t="n">
        <f aca="false">BC120+'1 Der Fonds'!$B$26-'2 Der Rueckgabebestand'!$C$10*BD120</f>
        <v>4.56890356803944</v>
      </c>
      <c r="BF120" s="26" t="n">
        <f aca="false">BA120+'1 Der Fonds'!$B$26/BD120-'2 Der Rueckgabebestand'!$C$10</f>
        <v>78.5872731834271</v>
      </c>
      <c r="BG120" s="26" t="n">
        <f aca="false">BE120/($B$120+BE120-'1 Der Fonds'!$B$6)</f>
        <v>0.00574293885488536</v>
      </c>
      <c r="BH120" s="26" t="n">
        <f aca="false">BE120+$B$120*'1 Der Fonds'!$B$19/12+BE120*'1 Der Fonds'!$B$20/12-'1 Der Fonds'!$B$6*'1 Der Fonds'!$B$21/12-($B$120+BE120-'1 Der Fonds'!$B$6)*'1 Der Fonds'!$B$22/12-$B$120*'1 Der Fonds'!$B$23/12</f>
        <v>6.25415710062548</v>
      </c>
      <c r="BI120" s="26" t="n">
        <f aca="false">($B$120+BH120-'1 Der Fonds'!$B$6)/BF120</f>
        <v>10.1448252981089</v>
      </c>
      <c r="BJ120" s="26" t="n">
        <f aca="false">BH120+'1 Der Fonds'!$B$26-'2 Der Rueckgabebestand'!$C$11*BI120</f>
        <v>3.16726192176015</v>
      </c>
      <c r="BK120" s="26" t="n">
        <f aca="false">BF120+'1 Der Fonds'!$B$26/BI120-'2 Der Rueckgabebestand'!$C$11</f>
        <v>78.2829904493084</v>
      </c>
      <c r="BL120" s="26" t="n">
        <f aca="false">BJ120/($B$120+BJ120-'1 Der Fonds'!$B$6)</f>
        <v>0.00398815472964205</v>
      </c>
      <c r="BM120" s="26" t="n">
        <f aca="false">BJ120+$B$120*'1 Der Fonds'!$B$19/12+BJ120*'1 Der Fonds'!$B$20/12-'1 Der Fonds'!$B$6*'1 Der Fonds'!$B$21/12-($B$120+BJ120-'1 Der Fonds'!$B$6)*'1 Der Fonds'!$B$22/12-$B$120*'1 Der Fonds'!$B$23/12</f>
        <v>4.85117221443517</v>
      </c>
      <c r="BN120" s="26" t="n">
        <f aca="false">($B$120+BM120-'1 Der Fonds'!$B$6)/BK120</f>
        <v>10.1663358495455</v>
      </c>
      <c r="BO120" s="26" t="n">
        <f aca="false">BM120+'1 Der Fonds'!$B$26-'2 Der Rueckgabebestand'!$C$12*BN120</f>
        <v>2.7680042896624</v>
      </c>
      <c r="BP120" s="26" t="n">
        <f aca="false">BK120+'1 Der Fonds'!$B$26/BN120-'2 Der Rueckgabebestand'!$C$12</f>
        <v>78.0780820186209</v>
      </c>
      <c r="BQ120" s="26" t="n">
        <f aca="false">BO120/($B$120+BO120-'1 Der Fonds'!$B$6)</f>
        <v>0.00348717040080176</v>
      </c>
      <c r="BR120" s="26" t="n">
        <f aca="false">BO120+$B$120*'1 Der Fonds'!$B$19/12+BO120*'1 Der Fonds'!$B$20/12-'1 Der Fonds'!$B$6*'1 Der Fonds'!$B$21/12-($B$120+BO120-'1 Der Fonds'!$B$6)*'1 Der Fonds'!$B$22/12-$B$120*'1 Der Fonds'!$B$23/12</f>
        <v>4.45153196043999</v>
      </c>
      <c r="BS120" s="26" t="n">
        <f aca="false">($B$120+BR120-'1 Der Fonds'!$B$6)/BP120</f>
        <v>10.1878979528561</v>
      </c>
      <c r="BT120" s="26" t="n">
        <f aca="false">BR120+'1 Der Fonds'!$B$26-'2 Der Rueckgabebestand'!$C$13*BS120</f>
        <v>2.86697788165473</v>
      </c>
      <c r="BU120" s="26" t="n">
        <f aca="false">BP120+'1 Der Fonds'!$B$26/BS120-'2 Der Rueckgabebestand'!$C$13</f>
        <v>77.9225490435049</v>
      </c>
      <c r="BV120" s="26" t="n">
        <f aca="false">BT120/($B$120+BT120-'1 Der Fonds'!$B$6)</f>
        <v>0.00361140841165222</v>
      </c>
      <c r="BW120" s="26" t="n">
        <f aca="false">BT120+$B$120*'1 Der Fonds'!$B$19/12+BT120*'1 Der Fonds'!$B$20/12-'1 Der Fonds'!$B$6*'1 Der Fonds'!$B$21/12-($B$120+BT120-'1 Der Fonds'!$B$6)*'1 Der Fonds'!$B$22/12-$B$120*'1 Der Fonds'!$B$23/12</f>
        <v>4.55060040212465</v>
      </c>
      <c r="BX120" s="26" t="n">
        <f aca="false">($B$120+BW120-'1 Der Fonds'!$B$6)/BU120</f>
        <v>10.2095043112355</v>
      </c>
      <c r="BY120" s="26" t="n">
        <f aca="false">BW120+'1 Der Fonds'!$B$26-'2 Der Rueckgabebestand'!$C$14*BX120</f>
        <v>3.46679867763045</v>
      </c>
      <c r="BZ120" s="26" t="n">
        <f aca="false">BU120+'1 Der Fonds'!$B$26/BX120-'2 Der Rueckgabebestand'!$C$14</f>
        <v>77.816392888274</v>
      </c>
      <c r="CA120" s="26" t="n">
        <f aca="false">BY120/($B$120+BY120-'1 Der Fonds'!$B$6)</f>
        <v>0.00436367974520879</v>
      </c>
      <c r="CB120" s="26" t="n">
        <f aca="false">BY120+$B$120*'1 Der Fonds'!$B$19/12+BY120*'1 Der Fonds'!$B$20/12-'1 Der Fonds'!$B$6*'1 Der Fonds'!$B$21/12-($B$120+BY120-'1 Der Fonds'!$B$6)*'1 Der Fonds'!$B$22/12-$B$120*'1 Der Fonds'!$B$23/12</f>
        <v>5.15099602636318</v>
      </c>
      <c r="CC120" s="26" t="n">
        <f aca="false">($B$120+CB120-'1 Der Fonds'!$B$6)/BZ120</f>
        <v>10.2311475317219</v>
      </c>
      <c r="CD120" s="26" t="n">
        <f aca="false">CB120+'1 Der Fonds'!$B$26-'2 Der Rueckgabebestand'!$C$15*CC120</f>
        <v>4.05853701367443</v>
      </c>
      <c r="CE120" s="26" t="n">
        <f aca="false">BZ120+'1 Der Fonds'!$B$26/CC120-'2 Der Rueckgabebestand'!$C$15</f>
        <v>77.7096151285651</v>
      </c>
      <c r="CF120" s="26" t="n">
        <f aca="false">CD120/($B$120+CD120-'1 Der Fonds'!$B$6)</f>
        <v>0.00510470213793155</v>
      </c>
      <c r="CG120" s="26" t="n">
        <f aca="false">CD120+$B$120*'1 Der Fonds'!$B$19/12+CD120*'1 Der Fonds'!$B$20/12-'1 Der Fonds'!$B$6*'1 Der Fonds'!$B$21/12-($B$120+CD120-'1 Der Fonds'!$B$6)*'1 Der Fonds'!$B$22/12-$B$120*'1 Der Fonds'!$B$23/12</f>
        <v>5.7433014449792</v>
      </c>
      <c r="CH120" s="26" t="n">
        <f aca="false">($B$120+CG120-'1 Der Fonds'!$B$6)/CE120</f>
        <v>10.2528277887726</v>
      </c>
      <c r="CI120" s="26" t="n">
        <f aca="false">CG120+'1 Der Fonds'!$B$26-'2 Der Rueckgabebestand'!$C$16*CH120</f>
        <v>3.61688755059288</v>
      </c>
      <c r="CJ120" s="26" t="n">
        <f aca="false">CE120+'1 Der Fonds'!$B$26/CH120-'2 Der Rueckgabebestand'!$C$16</f>
        <v>77.5022173317626</v>
      </c>
      <c r="CK120" s="26" t="n">
        <f aca="false">CI120/($B$120+CI120-'1 Der Fonds'!$B$6)</f>
        <v>0.00455173758229823</v>
      </c>
      <c r="CL120" s="26" t="n">
        <f aca="false">$A$120+$B$120*'1 Der Fonds'!$B$19/12+$A$120*'1 Der Fonds'!$B$20/12-'1 Der Fonds'!$B$6*'1 Der Fonds'!$B$21/12-($B$120+$A$120-'1 Der Fonds'!$B$6)*'1 Der Fonds'!$B$22/12-$B$120*'1 Der Fonds'!$B$23/12</f>
        <v>80.7565833333333</v>
      </c>
      <c r="CM120" s="26" t="n">
        <f aca="false">($B$120+CL120-'1 Der Fonds'!$B$6)/'1 Der Fonds'!$B$8</f>
        <v>10.0201906130268</v>
      </c>
      <c r="CN120" s="26" t="n">
        <f aca="false">CL120+0-'2 Der Rueckgabebestand'!$C$5*CM120</f>
        <v>76.7485070881226</v>
      </c>
      <c r="CO120" s="26" t="n">
        <f aca="false">'1 Der Fonds'!$B$8+0/CM120-'2 Der Rueckgabebestand'!$C$5</f>
        <v>86.6</v>
      </c>
      <c r="CP120" s="26" t="n">
        <f aca="false">CN120/($B$120+CN120-'1 Der Fonds'!$B$6)</f>
        <v>0.0884455651161709</v>
      </c>
      <c r="CQ120" s="26" t="n">
        <f aca="false">CN120+$B$120*'1 Der Fonds'!$B$19/12+CN120*'1 Der Fonds'!$B$20/12-'1 Der Fonds'!$B$6*'1 Der Fonds'!$B$21/12-($B$120+CN120-'1 Der Fonds'!$B$6)*'1 Der Fonds'!$B$22/12-$B$120*'1 Der Fonds'!$B$23/12</f>
        <v>78.5029327407487</v>
      </c>
      <c r="CR120" s="26" t="n">
        <f aca="false">($B$120+CQ120-'1 Der Fonds'!$B$6)/CO120</f>
        <v>10.0404495697546</v>
      </c>
      <c r="CS120" s="26" t="n">
        <f aca="false">CQ120+0-'2 Der Rueckgabebestand'!$C$6*CR120</f>
        <v>73.4827079558714</v>
      </c>
      <c r="CT120" s="26" t="n">
        <f aca="false">CO120+0/CR120-'2 Der Rueckgabebestand'!$C$6</f>
        <v>86.1</v>
      </c>
      <c r="CU120" s="26" t="n">
        <f aca="false">CS120/($B$120+CS120-'1 Der Fonds'!$B$6)</f>
        <v>0.0850019407902633</v>
      </c>
      <c r="CV120" s="26" t="n">
        <f aca="false">CS120+$B$120*'1 Der Fonds'!$B$19/12+CS120*'1 Der Fonds'!$B$20/12-'1 Der Fonds'!$B$6*'1 Der Fonds'!$B$21/12-($B$120+CS120-'1 Der Fonds'!$B$6)*'1 Der Fonds'!$B$22/12-$B$120*'1 Der Fonds'!$B$23/12</f>
        <v>75.2340038843291</v>
      </c>
      <c r="CW120" s="26" t="n">
        <f aca="false">($B$120+CV120-'1 Der Fonds'!$B$6)/CT120</f>
        <v>10.0607898244405</v>
      </c>
      <c r="CX120" s="26" t="n">
        <f aca="false">CV120+0-'2 Der Rueckgabebestand'!$C$7*CW120</f>
        <v>53.10026627056</v>
      </c>
      <c r="CY120" s="26" t="n">
        <f aca="false">CT120+0/CW120-'2 Der Rueckgabebestand'!$C$7</f>
        <v>83.9</v>
      </c>
      <c r="CZ120" s="26" t="n">
        <f aca="false">CX120/($B$120+CX120-'1 Der Fonds'!$B$6)</f>
        <v>0.0629075340838001</v>
      </c>
      <c r="DA120" s="26" t="n">
        <f aca="false">CX120+$B$120*'1 Der Fonds'!$B$19/12+CX120*'1 Der Fonds'!$B$20/12-'1 Der Fonds'!$B$6*'1 Der Fonds'!$B$21/12-($B$120+CX120-'1 Der Fonds'!$B$6)*'1 Der Fonds'!$B$22/12-$B$120*'1 Der Fonds'!$B$23/12</f>
        <v>54.8320290257359</v>
      </c>
      <c r="DB120" s="26" t="n">
        <f aca="false">($B$120+DA120-'1 Der Fonds'!$B$6)/CY120</f>
        <v>10.0814306200922</v>
      </c>
      <c r="DC120" s="26" t="n">
        <f aca="false">DA120+0-'2 Der Rueckgabebestand'!$C$8*DB120</f>
        <v>23.5795941034501</v>
      </c>
      <c r="DD120" s="26" t="n">
        <f aca="false">CY120+0/DB120-'2 Der Rueckgabebestand'!$C$8</f>
        <v>80.8</v>
      </c>
      <c r="DE120" s="26" t="n">
        <f aca="false">DC120/($B$120+DC120-'1 Der Fonds'!$B$6)</f>
        <v>0.0289469491675672</v>
      </c>
      <c r="DF120" s="26" t="n">
        <f aca="false">DC120+$B$120*'1 Der Fonds'!$B$19/12+DC120*'1 Der Fonds'!$B$20/12-'1 Der Fonds'!$B$6*'1 Der Fonds'!$B$21/12-($B$120+DC120-'1 Der Fonds'!$B$6)*'1 Der Fonds'!$B$22/12-$B$120*'1 Der Fonds'!$B$23/12</f>
        <v>25.2830662144659</v>
      </c>
      <c r="DG120" s="26" t="n">
        <f aca="false">($B$120+DF120-'1 Der Fonds'!$B$6)/DD120</f>
        <v>10.1025131957236</v>
      </c>
      <c r="DH120" s="26" t="n">
        <f aca="false">DF120+0-'2 Der Rueckgabebestand'!$C$9*DG120</f>
        <v>-0.983468094415414</v>
      </c>
      <c r="DI120" s="26" t="n">
        <f aca="false">DD120+0/DG120-'2 Der Rueckgabebestand'!$C$9</f>
        <v>78.2</v>
      </c>
      <c r="DJ120" s="26" t="n">
        <f aca="false">DH120/($B$120+DH120-'1 Der Fonds'!$B$6)</f>
        <v>-0.00124487027131345</v>
      </c>
      <c r="DK120" s="26" t="n">
        <f aca="false">DH120+$B$120*'1 Der Fonds'!$B$19/12+DH120*'1 Der Fonds'!$B$20/12-'1 Der Fonds'!$B$6*'1 Der Fonds'!$B$21/12-($B$120+DH120-'1 Der Fonds'!$B$6)*'1 Der Fonds'!$B$22/12-$B$120*'1 Der Fonds'!$B$23/12</f>
        <v>0.696464415327438</v>
      </c>
      <c r="DL120" s="26" t="n">
        <f aca="false">($B$120+DK120-'1 Der Fonds'!$B$6)/DI120</f>
        <v>10.1239957086359</v>
      </c>
      <c r="DM120" s="26" t="n">
        <f aca="false">DK120+0-'2 Der Rueckgabebestand'!$C$10*DL120</f>
        <v>-13.4771295767628</v>
      </c>
      <c r="DN120" s="26" t="n">
        <f aca="false">DI120+0/DL120-'2 Der Rueckgabebestand'!$C$10</f>
        <v>76.8</v>
      </c>
      <c r="DO120" s="26" t="n">
        <f aca="false">DM120/($B$120+DM120-'1 Der Fonds'!$B$6)</f>
        <v>-0.0173334188477654</v>
      </c>
      <c r="DP120" s="26" t="n">
        <f aca="false">DM120+$B$120*'1 Der Fonds'!$B$19/12+DM120*'1 Der Fonds'!$B$20/12-'1 Der Fonds'!$B$6*'1 Der Fonds'!$B$21/12-($B$120+DM120-'1 Der Fonds'!$B$6)*'1 Der Fonds'!$B$22/12-$B$120*'1 Der Fonds'!$B$23/12</f>
        <v>-11.8091701592739</v>
      </c>
      <c r="DQ120" s="26" t="n">
        <f aca="false">($B$120+DP120-'1 Der Fonds'!$B$6)/DN120</f>
        <v>10.1457139302178</v>
      </c>
      <c r="DR120" s="26" t="n">
        <f aca="false">DP120+0-'2 Der Rueckgabebestand'!$C$11*DQ120</f>
        <v>-17.8965985174046</v>
      </c>
      <c r="DS120" s="26" t="n">
        <f aca="false">DN120+0/DQ120-'2 Der Rueckgabebestand'!$C$11</f>
        <v>76.2</v>
      </c>
      <c r="DT120" s="26" t="n">
        <f aca="false">DR120/($B$120+DR120-'1 Der Fonds'!$B$6)</f>
        <v>-0.0231490360578985</v>
      </c>
      <c r="DU120" s="26" t="n">
        <f aca="false">DR120+$B$120*'1 Der Fonds'!$B$19/12+DR120*'1 Der Fonds'!$B$20/12-'1 Der Fonds'!$B$6*'1 Der Fonds'!$B$21/12-($B$120+DR120-'1 Der Fonds'!$B$6)*'1 Der Fonds'!$B$22/12-$B$120*'1 Der Fonds'!$B$23/12</f>
        <v>-16.2328744243171</v>
      </c>
      <c r="DV120" s="26" t="n">
        <f aca="false">($B$120+DU120-'1 Der Fonds'!$B$6)/DS120</f>
        <v>10.1675475797334</v>
      </c>
      <c r="DW120" s="26" t="n">
        <f aca="false">DU120+0-'2 Der Rueckgabebestand'!$C$12*DV120</f>
        <v>-21.3166482141838</v>
      </c>
      <c r="DX120" s="26" t="n">
        <f aca="false">DS120+0/DV120-'2 Der Rueckgabebestand'!$C$12</f>
        <v>75.7</v>
      </c>
      <c r="DY120" s="26" t="n">
        <f aca="false">DW120/($B$120+DW120-'1 Der Fonds'!$B$6)</f>
        <v>-0.0276953479177183</v>
      </c>
      <c r="DZ120" s="26" t="n">
        <f aca="false">DW120+$B$120*'1 Der Fonds'!$B$19/12+DW120*'1 Der Fonds'!$B$20/12-'1 Der Fonds'!$B$6*'1 Der Fonds'!$B$21/12-($B$120+DW120-'1 Der Fonds'!$B$6)*'1 Der Fonds'!$B$22/12-$B$120*'1 Der Fonds'!$B$23/12</f>
        <v>-19.6562016687224</v>
      </c>
      <c r="EA120" s="26" t="n">
        <f aca="false">($B$120+DZ120-'1 Der Fonds'!$B$6)/DX120</f>
        <v>10.1894821444026</v>
      </c>
      <c r="EB120" s="26" t="n">
        <f aca="false">DZ120+0-'2 Der Rueckgabebestand'!$C$13*EA120</f>
        <v>-24.2414686337035</v>
      </c>
      <c r="EC120" s="26" t="n">
        <f aca="false">DX120+0/EA120-'2 Der Rueckgabebestand'!$C$13</f>
        <v>75.25</v>
      </c>
      <c r="ED120" s="26" t="n">
        <f aca="false">EB120/($B$120+EB120-'1 Der Fonds'!$B$6)</f>
        <v>-0.0316155186307577</v>
      </c>
      <c r="EE120" s="26" t="n">
        <f aca="false">EB120+$B$120*'1 Der Fonds'!$B$19/12+EB120*'1 Der Fonds'!$B$20/12-'1 Der Fonds'!$B$6*'1 Der Fonds'!$B$21/12-($B$120+EB120-'1 Der Fonds'!$B$6)*'1 Der Fonds'!$B$22/12-$B$120*'1 Der Fonds'!$B$23/12</f>
        <v>-22.5838250411442</v>
      </c>
      <c r="EF120" s="26" t="n">
        <f aca="false">($B$120+EE120-'1 Der Fonds'!$B$6)/EC120</f>
        <v>10.2115106306825</v>
      </c>
      <c r="EG120" s="26" t="n">
        <f aca="false">EE120+0-'2 Der Rueckgabebestand'!$C$14*EF120</f>
        <v>-26.6684292934171</v>
      </c>
      <c r="EH120" s="26" t="n">
        <f aca="false">EC120+0/EF120-'2 Der Rueckgabebestand'!$C$14</f>
        <v>74.85</v>
      </c>
      <c r="EI120" s="26" t="n">
        <f aca="false">EG120/($B$120+EG120-'1 Der Fonds'!$B$6)</f>
        <v>-0.0348911785349435</v>
      </c>
      <c r="EJ120" s="26" t="n">
        <f aca="false">EG120+$B$120*'1 Der Fonds'!$B$19/12+EG120*'1 Der Fonds'!$B$20/12-'1 Der Fonds'!$B$6*'1 Der Fonds'!$B$21/12-($B$120+EG120-'1 Der Fonds'!$B$6)*'1 Der Fonds'!$B$22/12-$B$120*'1 Der Fonds'!$B$23/12</f>
        <v>-25.0131115381567</v>
      </c>
      <c r="EK120" s="26" t="n">
        <f aca="false">($B$120+EJ120-'1 Der Fonds'!$B$6)/EH120</f>
        <v>10.2336257643533</v>
      </c>
      <c r="EL120" s="26" t="n">
        <f aca="false">EJ120+0-'2 Der Rueckgabebestand'!$C$15*EK120</f>
        <v>-29.106561843898</v>
      </c>
      <c r="EM120" s="26" t="n">
        <f aca="false">EH120+0/EK120-'2 Der Rueckgabebestand'!$C$15</f>
        <v>74.45</v>
      </c>
      <c r="EN120" s="26" t="n">
        <f aca="false">EL120/($B$120+EL120-'1 Der Fonds'!$B$6)</f>
        <v>-0.0382029302081145</v>
      </c>
      <c r="EO120" s="26" t="n">
        <f aca="false">EL120+$B$120*'1 Der Fonds'!$B$19/12+EL120*'1 Der Fonds'!$B$20/12-'1 Der Fonds'!$B$6*'1 Der Fonds'!$B$21/12-($B$120+EL120-'1 Der Fonds'!$B$6)*'1 Der Fonds'!$B$22/12-$B$120*'1 Der Fonds'!$B$23/12</f>
        <v>-27.4535806323317</v>
      </c>
      <c r="EP120" s="26" t="n">
        <f aca="false">($B$120+EO120-'1 Der Fonds'!$B$6)/EM120</f>
        <v>10.2558283326752</v>
      </c>
      <c r="EQ120" s="26" t="n">
        <f aca="false">EO120+0-'2 Der Rueckgabebestand'!$C$16*EP120</f>
        <v>-32.5814947986693</v>
      </c>
      <c r="ER120" s="26" t="n">
        <f aca="false">EM120+0/EP120-'2 Der Rueckgabebestand'!$C$16</f>
        <v>73.95</v>
      </c>
      <c r="ES120" s="26" t="n">
        <f aca="false">EQ120/($B$120+EQ120-'1 Der Fonds'!$B$6)</f>
        <v>-0.0429597835169122</v>
      </c>
      <c r="ET120" s="14" t="n">
        <f aca="false">IF(C120=1,$A$120,1000000)</f>
        <v>79</v>
      </c>
      <c r="EU120" s="14" t="n">
        <f aca="false">IF(D120=1,$A$120,1000000)</f>
        <v>79</v>
      </c>
      <c r="EV120" s="14" t="n">
        <f aca="false">IF(E120=1,$A$120,1000000)</f>
        <v>79</v>
      </c>
      <c r="EW120" s="26" t="n">
        <f aca="false">IF(F120=1,$A$120,1000000)</f>
        <v>1000000</v>
      </c>
      <c r="EX120" s="26" t="n">
        <f aca="false">IF(G120=1,$A$120,1000000)</f>
        <v>1000000</v>
      </c>
      <c r="EY120" s="26" t="n">
        <f aca="false">IF(H120=1,$A$120,1000000)</f>
        <v>1000000</v>
      </c>
      <c r="EZ120" s="26" t="n">
        <f aca="false">IF(I120=1,$A$120,1000000)</f>
        <v>1000000</v>
      </c>
      <c r="FA120" s="26" t="n">
        <f aca="false">IF(J120=1,$A$120,1000000)</f>
        <v>1000000</v>
      </c>
      <c r="FB120" s="26" t="n">
        <f aca="false">IF(K120=1,$A$120,1000000)</f>
        <v>1000000</v>
      </c>
      <c r="FC120" s="26" t="n">
        <f aca="false">IF(L120=1,$A$120,1000000)</f>
        <v>1000000</v>
      </c>
      <c r="FD120" s="26" t="n">
        <f aca="false">IF(M120=1,$A$120,1000000)</f>
        <v>1000000</v>
      </c>
      <c r="FE120" s="26" t="n">
        <f aca="false">IF(N120=1,$A$120,1000000)</f>
        <v>1000000</v>
      </c>
      <c r="FF120" s="14" t="n">
        <f aca="false">IF(O120=1,$A$120,1000000)</f>
        <v>79</v>
      </c>
      <c r="FG120" s="14" t="n">
        <f aca="false">IF(P120=1,$A$120,1000000)</f>
        <v>79</v>
      </c>
      <c r="FH120" s="14" t="n">
        <f aca="false">IF(Q120=1,$A$120,1000000)</f>
        <v>79</v>
      </c>
      <c r="FI120" s="26" t="n">
        <f aca="false">IF(R120=1,$A$120,1000000)</f>
        <v>1000000</v>
      </c>
      <c r="FJ120" s="26" t="n">
        <f aca="false">IF(S120=1,$A$120,1000000)</f>
        <v>1000000</v>
      </c>
      <c r="FK120" s="26" t="n">
        <f aca="false">IF(T120=1,$A$120,1000000)</f>
        <v>1000000</v>
      </c>
      <c r="FL120" s="26" t="n">
        <f aca="false">IF(U120=1,$A$120,1000000)</f>
        <v>1000000</v>
      </c>
      <c r="FM120" s="26" t="n">
        <f aca="false">IF(V120=1,$A$120,1000000)</f>
        <v>1000000</v>
      </c>
      <c r="FN120" s="26" t="n">
        <f aca="false">IF(W120=1,$A$120,1000000)</f>
        <v>1000000</v>
      </c>
      <c r="FO120" s="26" t="n">
        <f aca="false">IF(X120=1,$A$120,1000000)</f>
        <v>1000000</v>
      </c>
      <c r="FP120" s="26" t="n">
        <f aca="false">IF(Y120=1,$A$120,1000000)</f>
        <v>1000000</v>
      </c>
      <c r="FQ120" s="26" t="n">
        <f aca="false">IF(Z120=1,$A$120,1000000)</f>
        <v>1000000</v>
      </c>
    </row>
    <row r="121" customFormat="false" ht="15" hidden="false" customHeight="false" outlineLevel="0" collapsed="false">
      <c r="A121" s="14" t="n">
        <f aca="false">A120+$B$38</f>
        <v>79.5</v>
      </c>
      <c r="B121" s="14" t="n">
        <f aca="false">'1 Der Fonds'!$B$36-A121</f>
        <v>1040.5</v>
      </c>
      <c r="C121" s="26" t="n">
        <f aca="false">IF(AH121&gt;='1 Der Fonds'!$B$12,1,0)</f>
        <v>1</v>
      </c>
      <c r="D121" s="26" t="n">
        <f aca="false">IF(AND(C121=1,AM121&gt;='1 Der Fonds'!$B$12),1,0)</f>
        <v>1</v>
      </c>
      <c r="E121" s="26" t="n">
        <f aca="false">IF(AND(D121=1,AR121&gt;='1 Der Fonds'!$B$12),1,0)</f>
        <v>1</v>
      </c>
      <c r="F121" s="26" t="n">
        <f aca="false">IF(AND(E121=1,AW121&gt;='1 Der Fonds'!$B$12),1,0)</f>
        <v>0</v>
      </c>
      <c r="G121" s="26" t="n">
        <f aca="false">IF(AND(F121=1,BB121&gt;='1 Der Fonds'!$B$12),1,0)</f>
        <v>0</v>
      </c>
      <c r="H121" s="26" t="n">
        <f aca="false">IF(AND(G121=1,BG121&gt;='1 Der Fonds'!$B$12),1,0)</f>
        <v>0</v>
      </c>
      <c r="I121" s="26" t="n">
        <f aca="false">IF(AND(H121=1,BL121&gt;='1 Der Fonds'!$B$12),1,0)</f>
        <v>0</v>
      </c>
      <c r="J121" s="26" t="n">
        <f aca="false">IF(AND(I121=1,BQ121&gt;='1 Der Fonds'!$B$12),1,0)</f>
        <v>0</v>
      </c>
      <c r="K121" s="26" t="n">
        <f aca="false">IF(AND(J121=1,BV121&gt;='1 Der Fonds'!$B$12),1,0)</f>
        <v>0</v>
      </c>
      <c r="L121" s="26" t="n">
        <f aca="false">IF(AND(K121=1,CA121&gt;='1 Der Fonds'!$B$12),1,0)</f>
        <v>0</v>
      </c>
      <c r="M121" s="26" t="n">
        <f aca="false">IF(AND(L121=1,CF121&gt;='1 Der Fonds'!$B$12),1,0)</f>
        <v>0</v>
      </c>
      <c r="N121" s="26" t="n">
        <f aca="false">IF(AND(M121=1,CK121&gt;='1 Der Fonds'!$B$12),1,0)</f>
        <v>0</v>
      </c>
      <c r="O121" s="26" t="n">
        <f aca="false">IF(CP121&gt;='1 Der Fonds'!$B$12,1,0)</f>
        <v>1</v>
      </c>
      <c r="P121" s="26" t="n">
        <f aca="false">IF(AND(O121=1,CU121&gt;='1 Der Fonds'!$B$12),1,0)</f>
        <v>1</v>
      </c>
      <c r="Q121" s="26" t="n">
        <f aca="false">IF(AND(P121=1,CZ121&gt;='1 Der Fonds'!$B$12),1,0)</f>
        <v>1</v>
      </c>
      <c r="R121" s="26" t="n">
        <f aca="false">IF(AND(Q121=1,DE121&gt;='1 Der Fonds'!$B$12),1,0)</f>
        <v>0</v>
      </c>
      <c r="S121" s="26" t="n">
        <f aca="false">IF(AND(R121=1,DJ121&gt;='1 Der Fonds'!$B$12),1,0)</f>
        <v>0</v>
      </c>
      <c r="T121" s="26" t="n">
        <f aca="false">IF(AND(S121=1,DO121&gt;='1 Der Fonds'!$B$12),1,0)</f>
        <v>0</v>
      </c>
      <c r="U121" s="26" t="n">
        <f aca="false">IF(AND(T121=1,DT121&gt;='1 Der Fonds'!$B$12),1,0)</f>
        <v>0</v>
      </c>
      <c r="V121" s="26" t="n">
        <f aca="false">IF(AND(U121=1,DY121&gt;='1 Der Fonds'!$B$12),1,0)</f>
        <v>0</v>
      </c>
      <c r="W121" s="26" t="n">
        <f aca="false">IF(AND(V121=1,ED121&gt;='1 Der Fonds'!$B$12),1,0)</f>
        <v>0</v>
      </c>
      <c r="X121" s="26" t="n">
        <f aca="false">IF(AND(W121=1,EI121&gt;='1 Der Fonds'!$B$12),1,0)</f>
        <v>0</v>
      </c>
      <c r="Y121" s="26" t="n">
        <f aca="false">IF(AND(X121=1,EN121&gt;='1 Der Fonds'!$B$12),1,0)</f>
        <v>0</v>
      </c>
      <c r="Z121" s="26" t="n">
        <f aca="false">IF(AND(Y121=1,ES121&gt;='1 Der Fonds'!$B$12),1,0)</f>
        <v>0</v>
      </c>
      <c r="AD121" s="26" t="n">
        <f aca="false">$A$121+$B$121*'1 Der Fonds'!$B$19/12+$A$121*'1 Der Fonds'!$B$20/12-'1 Der Fonds'!$B$6*'1 Der Fonds'!$B$21/12-($B$121+$A$121-'1 Der Fonds'!$B$6)*'1 Der Fonds'!$B$22/12-$B$121*'1 Der Fonds'!$B$23/12</f>
        <v>81.256</v>
      </c>
      <c r="AE121" s="26" t="n">
        <f aca="false">($B$121+AD121-'1 Der Fonds'!$B$6)/'1 Der Fonds'!$B$8</f>
        <v>10.020183908046</v>
      </c>
      <c r="AF121" s="26" t="n">
        <f aca="false">AD121+'1 Der Fonds'!$B$26-'2 Der Rueckgabebestand'!$C$5*AE121</f>
        <v>80.2479264367816</v>
      </c>
      <c r="AG121" s="26" t="n">
        <f aca="false">'1 Der Fonds'!$B$8+'1 Der Fonds'!$B$26/AE121-'2 Der Rueckgabebestand'!$C$5</f>
        <v>86.8993957024672</v>
      </c>
      <c r="AH121" s="26" t="n">
        <f aca="false">AF121/($B$121+AF121-'1 Der Fonds'!$B$6)</f>
        <v>0.0921597674830728</v>
      </c>
      <c r="AI121" s="26" t="n">
        <f aca="false">AF121+$B$121*'1 Der Fonds'!$B$19/12+AF121*'1 Der Fonds'!$B$20/12-'1 Der Fonds'!$B$6*'1 Der Fonds'!$B$21/12-($B$121+AF121-'1 Der Fonds'!$B$6)*'1 Der Fonds'!$B$22/12-$B$121*'1 Der Fonds'!$B$23/12</f>
        <v>82.0046431996169</v>
      </c>
      <c r="AJ121" s="26" t="n">
        <f aca="false">($B$121+AI121-'1 Der Fonds'!$B$6)/AG121</f>
        <v>10.040399431395</v>
      </c>
      <c r="AK121" s="26" t="n">
        <f aca="false">AI121+'1 Der Fonds'!$B$26-'2 Der Rueckgabebestand'!$C$6*AJ121</f>
        <v>79.9844434839194</v>
      </c>
      <c r="AL121" s="26" t="n">
        <f aca="false">AG121+'1 Der Fonds'!$B$26/AJ121-'2 Der Rueckgabebestand'!$C$6</f>
        <v>86.6981885961662</v>
      </c>
      <c r="AM121" s="26" t="n">
        <f aca="false">AK121/($B$121+AK121-'1 Der Fonds'!$B$6)</f>
        <v>0.0918849774773683</v>
      </c>
      <c r="AN121" s="26" t="n">
        <f aca="false">AK121+$B$121*'1 Der Fonds'!$B$19/12+AK121*'1 Der Fonds'!$B$20/12-'1 Der Fonds'!$B$6*'1 Der Fonds'!$B$21/12-($B$121+AK121-'1 Der Fonds'!$B$6)*'1 Der Fonds'!$B$22/12-$B$121*'1 Der Fonds'!$B$23/12</f>
        <v>81.7409077422581</v>
      </c>
      <c r="AO121" s="26" t="n">
        <f aca="false">($B$121+AN121-'1 Der Fonds'!$B$6)/AL121</f>
        <v>10.0606589579984</v>
      </c>
      <c r="AP121" s="26" t="n">
        <f aca="false">AN121+'1 Der Fonds'!$B$26-'2 Der Rueckgabebestand'!$C$7*AO121</f>
        <v>62.6074580346616</v>
      </c>
      <c r="AQ121" s="26" t="n">
        <f aca="false">AL121+'1 Der Fonds'!$B$26/AO121-'2 Der Rueckgabebestand'!$C$7</f>
        <v>84.7963797993989</v>
      </c>
      <c r="AR121" s="26" t="n">
        <f aca="false">AP121/($B$121+AP121-'1 Der Fonds'!$B$6)</f>
        <v>0.0733875403913276</v>
      </c>
      <c r="AS121" s="26" t="n">
        <f aca="false">AP121+$B$121*'1 Der Fonds'!$B$19/12+AP121*'1 Der Fonds'!$B$20/12-'1 Der Fonds'!$B$6*'1 Der Fonds'!$B$21/12-($B$121+AP121-'1 Der Fonds'!$B$6)*'1 Der Fonds'!$B$22/12-$B$121*'1 Der Fonds'!$B$23/12</f>
        <v>64.3472693486114</v>
      </c>
      <c r="AT121" s="26" t="n">
        <f aca="false">($B$121+AS121-'1 Der Fonds'!$B$6)/AQ121</f>
        <v>10.0811764767659</v>
      </c>
      <c r="AU121" s="26" t="n">
        <f aca="false">AS121+'1 Der Fonds'!$B$26-'2 Der Rueckgabebestand'!$C$8*AT121</f>
        <v>36.095622270637</v>
      </c>
      <c r="AV121" s="26" t="n">
        <f aca="false">AQ121+'1 Der Fonds'!$B$26/AT121-'2 Der Rueckgabebestand'!$C$8</f>
        <v>81.9939641147727</v>
      </c>
      <c r="AW121" s="26" t="n">
        <f aca="false">AU121/($B$121+AU121-'1 Der Fonds'!$B$6)</f>
        <v>0.0436678120451246</v>
      </c>
      <c r="AX121" s="26" t="n">
        <f aca="false">AU121+$B$121*'1 Der Fonds'!$B$19/12+AU121*'1 Der Fonds'!$B$20/12-'1 Der Fonds'!$B$6*'1 Der Fonds'!$B$21/12-($B$121+AU121-'1 Der Fonds'!$B$6)*'1 Der Fonds'!$B$22/12-$B$121*'1 Der Fonds'!$B$23/12</f>
        <v>37.8100264086464</v>
      </c>
      <c r="AY121" s="26" t="n">
        <f aca="false">($B$121+AX121-'1 Der Fonds'!$B$6)/AV121</f>
        <v>10.1020853833729</v>
      </c>
      <c r="AZ121" s="26" t="n">
        <f aca="false">AX121+'1 Der Fonds'!$B$26-'2 Der Rueckgabebestand'!$C$9*AY121</f>
        <v>14.5446044118768</v>
      </c>
      <c r="BA121" s="26" t="n">
        <f aca="false">AV121+'1 Der Fonds'!$B$26/AY121-'2 Der Rueckgabebestand'!$C$9</f>
        <v>79.6909325016107</v>
      </c>
      <c r="BB121" s="26" t="n">
        <f aca="false">AZ121/($B$121+AZ121-'1 Der Fonds'!$B$6)</f>
        <v>0.0180668304987925</v>
      </c>
      <c r="BC121" s="26" t="n">
        <f aca="false">AZ121+$B$121*'1 Der Fonds'!$B$19/12+AZ121*'1 Der Fonds'!$B$20/12-'1 Der Fonds'!$B$6*'1 Der Fonds'!$B$21/12-($B$121+AZ121-'1 Der Fonds'!$B$6)*'1 Der Fonds'!$B$22/12-$B$121*'1 Der Fonds'!$B$23/12</f>
        <v>16.2383554911049</v>
      </c>
      <c r="BD121" s="26" t="n">
        <f aca="false">($B$121+BC121-'1 Der Fonds'!$B$6)/BA121</f>
        <v>10.1233393833709</v>
      </c>
      <c r="BE121" s="26" t="n">
        <f aca="false">BC121+'1 Der Fonds'!$B$26-'2 Der Rueckgabebestand'!$C$10*BD121</f>
        <v>5.06568035438567</v>
      </c>
      <c r="BF121" s="26" t="n">
        <f aca="false">BA121+'1 Der Fonds'!$B$26/BD121-'2 Der Rueckgabebestand'!$C$10</f>
        <v>78.5872774018842</v>
      </c>
      <c r="BG121" s="26" t="n">
        <f aca="false">BE121/($B$121+BE121-'1 Der Fonds'!$B$6)</f>
        <v>0.00636739426985985</v>
      </c>
      <c r="BH121" s="26" t="n">
        <f aca="false">BE121+$B$121*'1 Der Fonds'!$B$19/12+BE121*'1 Der Fonds'!$B$20/12-'1 Der Fonds'!$B$6*'1 Der Fonds'!$B$21/12-($B$121+BE121-'1 Der Fonds'!$B$6)*'1 Der Fonds'!$B$22/12-$B$121*'1 Der Fonds'!$B$23/12</f>
        <v>6.75034746472529</v>
      </c>
      <c r="BI121" s="26" t="n">
        <f aca="false">($B$121+BH121-'1 Der Fonds'!$B$6)/BF121</f>
        <v>10.1447762770518</v>
      </c>
      <c r="BJ121" s="26" t="n">
        <f aca="false">BH121+'1 Der Fonds'!$B$26-'2 Der Rueckgabebestand'!$C$11*BI121</f>
        <v>3.6634816984942</v>
      </c>
      <c r="BK121" s="26" t="n">
        <f aca="false">BF121+'1 Der Fonds'!$B$26/BI121-'2 Der Rueckgabebestand'!$C$11</f>
        <v>78.282996096715</v>
      </c>
      <c r="BL121" s="26" t="n">
        <f aca="false">BJ121/($B$121+BJ121-'1 Der Fonds'!$B$6)</f>
        <v>0.00461300699782749</v>
      </c>
      <c r="BM121" s="26" t="n">
        <f aca="false">BJ121+$B$121*'1 Der Fonds'!$B$19/12+BJ121*'1 Der Fonds'!$B$20/12-'1 Der Fonds'!$B$6*'1 Der Fonds'!$B$21/12-($B$121+BJ121-'1 Der Fonds'!$B$6)*'1 Der Fonds'!$B$22/12-$B$121*'1 Der Fonds'!$B$23/12</f>
        <v>5.34680503512192</v>
      </c>
      <c r="BN121" s="26" t="n">
        <f aca="false">($B$121+BM121-'1 Der Fonds'!$B$6)/BK121</f>
        <v>10.1662793290626</v>
      </c>
      <c r="BO121" s="26" t="n">
        <f aca="false">BM121+'1 Der Fonds'!$B$26-'2 Der Rueckgabebestand'!$C$12*BN121</f>
        <v>3.26366537059062</v>
      </c>
      <c r="BP121" s="26" t="n">
        <f aca="false">BK121+'1 Der Fonds'!$B$26/BN121-'2 Der Rueckgabebestand'!$C$12</f>
        <v>78.0780893066196</v>
      </c>
      <c r="BQ121" s="26" t="n">
        <f aca="false">BO121/($B$121+BO121-'1 Der Fonds'!$B$6)</f>
        <v>0.00411163361712568</v>
      </c>
      <c r="BR121" s="26" t="n">
        <f aca="false">BO121+$B$121*'1 Der Fonds'!$B$19/12+BO121*'1 Der Fonds'!$B$20/12-'1 Der Fonds'!$B$6*'1 Der Fonds'!$B$21/12-($B$121+BO121-'1 Der Fonds'!$B$6)*'1 Der Fonds'!$B$22/12-$B$121*'1 Der Fonds'!$B$23/12</f>
        <v>4.9466055499041</v>
      </c>
      <c r="BS121" s="26" t="n">
        <f aca="false">($B$121+BR121-'1 Der Fonds'!$B$6)/BP121</f>
        <v>10.1878339059517</v>
      </c>
      <c r="BT121" s="26" t="n">
        <f aca="false">BR121+'1 Der Fonds'!$B$26-'2 Der Rueckgabebestand'!$C$13*BS121</f>
        <v>3.36208029222583</v>
      </c>
      <c r="BU121" s="26" t="n">
        <f aca="false">BP121+'1 Der Fonds'!$B$26/BS121-'2 Der Rueckgabebestand'!$C$13</f>
        <v>77.922558182702</v>
      </c>
      <c r="BV121" s="26" t="n">
        <f aca="false">BT121/($B$121+BT121-'1 Der Fonds'!$B$6)</f>
        <v>0.00423509369661318</v>
      </c>
      <c r="BW121" s="26" t="n">
        <f aca="false">BT121+$B$121*'1 Der Fonds'!$B$19/12+BT121*'1 Der Fonds'!$B$20/12-'1 Der Fonds'!$B$6*'1 Der Fonds'!$B$21/12-($B$121+BT121-'1 Der Fonds'!$B$6)*'1 Der Fonds'!$B$22/12-$B$121*'1 Der Fonds'!$B$23/12</f>
        <v>5.04511478583922</v>
      </c>
      <c r="BX121" s="26" t="n">
        <f aca="false">($B$121+BW121-'1 Der Fonds'!$B$6)/BU121</f>
        <v>10.2094327154988</v>
      </c>
      <c r="BY121" s="26" t="n">
        <f aca="false">BW121+'1 Der Fonds'!$B$26-'2 Der Rueckgabebestand'!$C$14*BX121</f>
        <v>3.96134169963968</v>
      </c>
      <c r="BZ121" s="26" t="n">
        <f aca="false">BU121+'1 Der Fonds'!$B$26/BX121-'2 Der Rueckgabebestand'!$C$14</f>
        <v>77.8164040881112</v>
      </c>
      <c r="CA121" s="26" t="n">
        <f aca="false">BY121/($B$121+BY121-'1 Der Fonds'!$B$6)</f>
        <v>0.00498619818450189</v>
      </c>
      <c r="CB121" s="26" t="n">
        <f aca="false">BY121+$B$121*'1 Der Fonds'!$B$19/12+BY121*'1 Der Fonds'!$B$20/12-'1 Der Fonds'!$B$6*'1 Der Fonds'!$B$21/12-($B$121+BY121-'1 Der Fonds'!$B$6)*'1 Der Fonds'!$B$22/12-$B$121*'1 Der Fonds'!$B$23/12</f>
        <v>5.64495048543517</v>
      </c>
      <c r="CC121" s="26" t="n">
        <f aca="false">($B$121+CB121-'1 Der Fonds'!$B$6)/BZ121</f>
        <v>10.2310683693886</v>
      </c>
      <c r="CD121" s="26" t="n">
        <f aca="false">CB121+'1 Der Fonds'!$B$26-'2 Der Rueckgabebestand'!$C$15*CC121</f>
        <v>4.55252313767973</v>
      </c>
      <c r="CE121" s="26" t="n">
        <f aca="false">BZ121+'1 Der Fonds'!$B$26/CC121-'2 Der Rueckgabebestand'!$C$15</f>
        <v>77.7096285971933</v>
      </c>
      <c r="CF121" s="26" t="n">
        <f aca="false">CD121/($B$121+CD121-'1 Der Fonds'!$B$6)</f>
        <v>0.00572606589526082</v>
      </c>
      <c r="CG121" s="26" t="n">
        <f aca="false">CD121+$B$121*'1 Der Fonds'!$B$19/12+CD121*'1 Der Fonds'!$B$20/12-'1 Der Fonds'!$B$6*'1 Der Fonds'!$B$21/12-($B$121+CD121-'1 Der Fonds'!$B$6)*'1 Der Fonds'!$B$22/12-$B$121*'1 Der Fonds'!$B$23/12</f>
        <v>6.23669847235334</v>
      </c>
      <c r="CH121" s="26" t="n">
        <f aca="false">($B$121+CG121-'1 Der Fonds'!$B$6)/CE121</f>
        <v>10.2527410419399</v>
      </c>
      <c r="CI121" s="26" t="n">
        <f aca="false">CG121+'1 Der Fonds'!$B$26-'2 Der Rueckgabebestand'!$C$16*CH121</f>
        <v>4.11032795138338</v>
      </c>
      <c r="CJ121" s="26" t="n">
        <f aca="false">CE121+'1 Der Fonds'!$B$26/CH121-'2 Der Rueckgabebestand'!$C$16</f>
        <v>77.5022332760522</v>
      </c>
      <c r="CK121" s="26" t="n">
        <f aca="false">CI121/($B$121+CI121-'1 Der Fonds'!$B$6)</f>
        <v>0.00517275928439085</v>
      </c>
      <c r="CL121" s="26" t="n">
        <f aca="false">$A$121+$B$121*'1 Der Fonds'!$B$19/12+$A$121*'1 Der Fonds'!$B$20/12-'1 Der Fonds'!$B$6*'1 Der Fonds'!$B$21/12-($B$121+$A$121-'1 Der Fonds'!$B$6)*'1 Der Fonds'!$B$22/12-$B$121*'1 Der Fonds'!$B$23/12</f>
        <v>81.256</v>
      </c>
      <c r="CM121" s="26" t="n">
        <f aca="false">($B$121+CL121-'1 Der Fonds'!$B$6)/'1 Der Fonds'!$B$8</f>
        <v>10.020183908046</v>
      </c>
      <c r="CN121" s="26" t="n">
        <f aca="false">CL121+0-'2 Der Rueckgabebestand'!$C$5*CM121</f>
        <v>77.2479264367816</v>
      </c>
      <c r="CO121" s="26" t="n">
        <f aca="false">'1 Der Fonds'!$B$8+0/CM121-'2 Der Rueckgabebestand'!$C$5</f>
        <v>86.6</v>
      </c>
      <c r="CP121" s="26" t="n">
        <f aca="false">CN121/($B$121+CN121-'1 Der Fonds'!$B$6)</f>
        <v>0.0890211593520983</v>
      </c>
      <c r="CQ121" s="26" t="n">
        <f aca="false">CN121+$B$121*'1 Der Fonds'!$B$19/12+CN121*'1 Der Fonds'!$B$20/12-'1 Der Fonds'!$B$6*'1 Der Fonds'!$B$21/12-($B$121+CN121-'1 Der Fonds'!$B$6)*'1 Der Fonds'!$B$22/12-$B$121*'1 Der Fonds'!$B$23/12</f>
        <v>79.0017681996169</v>
      </c>
      <c r="CR121" s="26" t="n">
        <f aca="false">($B$121+CQ121-'1 Der Fonds'!$B$6)/CO121</f>
        <v>10.0404361223974</v>
      </c>
      <c r="CS121" s="26" t="n">
        <f aca="false">CQ121+0-'2 Der Rueckgabebestand'!$C$6*CR121</f>
        <v>73.9815501384181</v>
      </c>
      <c r="CT121" s="26" t="n">
        <f aca="false">CO121+0/CR121-'2 Der Rueckgabebestand'!$C$6</f>
        <v>86.1</v>
      </c>
      <c r="CU121" s="26" t="n">
        <f aca="false">CS121/($B$121+CS121-'1 Der Fonds'!$B$6)</f>
        <v>0.0855790966580749</v>
      </c>
      <c r="CV121" s="26" t="n">
        <f aca="false">CS121+$B$121*'1 Der Fonds'!$B$19/12+CS121*'1 Der Fonds'!$B$20/12-'1 Der Fonds'!$B$6*'1 Der Fonds'!$B$21/12-($B$121+CS121-'1 Der Fonds'!$B$6)*'1 Der Fonds'!$B$22/12-$B$121*'1 Der Fonds'!$B$23/12</f>
        <v>75.7322616239675</v>
      </c>
      <c r="CW121" s="26" t="n">
        <f aca="false">($B$121+CV121-'1 Der Fonds'!$B$6)/CT121</f>
        <v>10.0607695891285</v>
      </c>
      <c r="CX121" s="26" t="n">
        <f aca="false">CV121+0-'2 Der Rueckgabebestand'!$C$7*CW121</f>
        <v>53.5985685278847</v>
      </c>
      <c r="CY121" s="26" t="n">
        <f aca="false">CT121+0/CW121-'2 Der Rueckgabebestand'!$C$7</f>
        <v>83.9</v>
      </c>
      <c r="CZ121" s="26" t="n">
        <f aca="false">CX121/($B$121+CX121-'1 Der Fonds'!$B$6)</f>
        <v>0.0634979971845718</v>
      </c>
      <c r="DA121" s="26" t="n">
        <f aca="false">CX121+$B$121*'1 Der Fonds'!$B$19/12+CX121*'1 Der Fonds'!$B$20/12-'1 Der Fonds'!$B$6*'1 Der Fonds'!$B$21/12-($B$121+CX121-'1 Der Fonds'!$B$6)*'1 Der Fonds'!$B$22/12-$B$121*'1 Der Fonds'!$B$23/12</f>
        <v>55.3297463227239</v>
      </c>
      <c r="DB121" s="26" t="n">
        <f aca="false">($B$121+DA121-'1 Der Fonds'!$B$6)/CY121</f>
        <v>10.0814034126666</v>
      </c>
      <c r="DC121" s="26" t="n">
        <f aca="false">DA121+0-'2 Der Rueckgabebestand'!$C$8*DB121</f>
        <v>24.0773957434576</v>
      </c>
      <c r="DD121" s="26" t="n">
        <f aca="false">CY121+0/DB121-'2 Der Rueckgabebestand'!$C$8</f>
        <v>80.8</v>
      </c>
      <c r="DE121" s="26" t="n">
        <f aca="false">DC121/($B$121+DC121-'1 Der Fonds'!$B$6)</f>
        <v>0.0295581437310599</v>
      </c>
      <c r="DF121" s="26" t="n">
        <f aca="false">DC121+$B$121*'1 Der Fonds'!$B$19/12+DC121*'1 Der Fonds'!$B$20/12-'1 Der Fonds'!$B$6*'1 Der Fonds'!$B$21/12-($B$121+DC121-'1 Der Fonds'!$B$6)*'1 Der Fonds'!$B$22/12-$B$121*'1 Der Fonds'!$B$23/12</f>
        <v>25.7802824143784</v>
      </c>
      <c r="DG121" s="26" t="n">
        <f aca="false">($B$121+DF121-'1 Der Fonds'!$B$6)/DD121</f>
        <v>10.1024787427522</v>
      </c>
      <c r="DH121" s="26" t="n">
        <f aca="false">DF121+0-'2 Der Rueckgabebestand'!$C$9*DG121</f>
        <v>-0.486162316777364</v>
      </c>
      <c r="DI121" s="26" t="n">
        <f aca="false">DD121+0/DG121-'2 Der Rueckgabebestand'!$C$9</f>
        <v>78.2</v>
      </c>
      <c r="DJ121" s="26" t="n">
        <f aca="false">DH121/($B$121+DH121-'1 Der Fonds'!$B$6)</f>
        <v>-0.000615384558583268</v>
      </c>
      <c r="DK121" s="26" t="n">
        <f aca="false">DH121+$B$121*'1 Der Fonds'!$B$19/12+DH121*'1 Der Fonds'!$B$20/12-'1 Der Fonds'!$B$6*'1 Der Fonds'!$B$21/12-($B$121+DH121-'1 Der Fonds'!$B$6)*'1 Der Fonds'!$B$22/12-$B$121*'1 Der Fonds'!$B$23/12</f>
        <v>1.19318427766906</v>
      </c>
      <c r="DL121" s="26" t="n">
        <f aca="false">($B$121+DK121-'1 Der Fonds'!$B$6)/DI121</f>
        <v>10.1239537631415</v>
      </c>
      <c r="DM121" s="26" t="n">
        <f aca="false">DK121+0-'2 Der Rueckgabebestand'!$C$10*DL121</f>
        <v>-12.9803509907291</v>
      </c>
      <c r="DN121" s="26" t="n">
        <f aca="false">DI121+0/DL121-'2 Der Rueckgabebestand'!$C$10</f>
        <v>76.8</v>
      </c>
      <c r="DO121" s="26" t="n">
        <f aca="false">DM121/($B$121+DM121-'1 Der Fonds'!$B$6)</f>
        <v>-0.0166945632914472</v>
      </c>
      <c r="DP121" s="26" t="n">
        <f aca="false">DM121+$B$121*'1 Der Fonds'!$B$19/12+DM121*'1 Der Fonds'!$B$20/12-'1 Der Fonds'!$B$6*'1 Der Fonds'!$B$21/12-($B$121+DM121-'1 Der Fonds'!$B$6)*'1 Der Fonds'!$B$22/12-$B$121*'1 Der Fonds'!$B$23/12</f>
        <v>-11.3129779937619</v>
      </c>
      <c r="DQ121" s="26" t="n">
        <f aca="false">($B$121+DP121-'1 Der Fonds'!$B$6)/DN121</f>
        <v>10.1456643490396</v>
      </c>
      <c r="DR121" s="26" t="n">
        <f aca="false">DP121+0-'2 Der Rueckgabebestand'!$C$11*DQ121</f>
        <v>-17.4003766031856</v>
      </c>
      <c r="DS121" s="26" t="n">
        <f aca="false">DN121+0/DQ121-'2 Der Rueckgabebestand'!$C$11</f>
        <v>76.2</v>
      </c>
      <c r="DT121" s="26" t="n">
        <f aca="false">DR121/($B$121+DR121-'1 Der Fonds'!$B$6)</f>
        <v>-0.0225072889399849</v>
      </c>
      <c r="DU121" s="26" t="n">
        <f aca="false">DR121+$B$121*'1 Der Fonds'!$B$19/12+DR121*'1 Der Fonds'!$B$20/12-'1 Der Fonds'!$B$6*'1 Der Fonds'!$B$21/12-($B$121+DR121-'1 Der Fonds'!$B$6)*'1 Der Fonds'!$B$22/12-$B$121*'1 Der Fonds'!$B$23/12</f>
        <v>-15.737239464097</v>
      </c>
      <c r="DV121" s="26" t="n">
        <f aca="false">($B$121+DU121-'1 Der Fonds'!$B$6)/DS121</f>
        <v>10.1674902957468</v>
      </c>
      <c r="DW121" s="26" t="n">
        <f aca="false">DU121+0-'2 Der Rueckgabebestand'!$C$12*DV121</f>
        <v>-20.8209846119704</v>
      </c>
      <c r="DX121" s="26" t="n">
        <f aca="false">DS121+0/DV121-'2 Der Rueckgabebestand'!$C$12</f>
        <v>75.7</v>
      </c>
      <c r="DY121" s="26" t="n">
        <f aca="false">DW121/($B$121+DW121-'1 Der Fonds'!$B$6)</f>
        <v>-0.0270515165357258</v>
      </c>
      <c r="DZ121" s="26" t="n">
        <f aca="false">DW121+$B$121*'1 Der Fonds'!$B$19/12+DW121*'1 Der Fonds'!$B$20/12-'1 Der Fonds'!$B$6*'1 Der Fonds'!$B$21/12-($B$121+DW121-'1 Der Fonds'!$B$6)*'1 Der Fonds'!$B$22/12-$B$121*'1 Der Fonds'!$B$23/12</f>
        <v>-19.1611255555569</v>
      </c>
      <c r="EA121" s="26" t="n">
        <f aca="false">($B$121+DZ121-'1 Der Fonds'!$B$6)/DX121</f>
        <v>10.1894170996624</v>
      </c>
      <c r="EB121" s="26" t="n">
        <f aca="false">DZ121+0-'2 Der Rueckgabebestand'!$C$13*EA121</f>
        <v>-23.7463632504049</v>
      </c>
      <c r="EC121" s="26" t="n">
        <f aca="false">DX121+0/EA121-'2 Der Rueckgabebestand'!$C$13</f>
        <v>75.25</v>
      </c>
      <c r="ED121" s="26" t="n">
        <f aca="false">EB121/($B$121+EB121-'1 Der Fonds'!$B$6)</f>
        <v>-0.0309700040694557</v>
      </c>
      <c r="EE121" s="26" t="n">
        <f aca="false">EB121+$B$121*'1 Der Fonds'!$B$19/12+EB121*'1 Der Fonds'!$B$20/12-'1 Der Fonds'!$B$6*'1 Der Fonds'!$B$21/12-($B$121+EB121-'1 Der Fonds'!$B$6)*'1 Der Fonds'!$B$22/12-$B$121*'1 Der Fonds'!$B$23/12</f>
        <v>-22.0893076818532</v>
      </c>
      <c r="EF121" s="26" t="n">
        <f aca="false">($B$121+EE121-'1 Der Fonds'!$B$6)/EC121</f>
        <v>10.2114377716697</v>
      </c>
      <c r="EG121" s="26" t="n">
        <f aca="false">EE121+0-'2 Der Rueckgabebestand'!$C$14*EF121</f>
        <v>-26.1738827905211</v>
      </c>
      <c r="EH121" s="26" t="n">
        <f aca="false">EC121+0/EF121-'2 Der Rueckgabebestand'!$C$14</f>
        <v>74.85</v>
      </c>
      <c r="EI121" s="26" t="n">
        <f aca="false">EG121/($B$121+EG121-'1 Der Fonds'!$B$6)</f>
        <v>-0.034244391498855</v>
      </c>
      <c r="EJ121" s="26" t="n">
        <f aca="false">EG121+$B$121*'1 Der Fonds'!$B$19/12+EG121*'1 Der Fonds'!$B$20/12-'1 Der Fonds'!$B$6*'1 Der Fonds'!$B$21/12-($B$121+EG121-'1 Der Fonds'!$B$6)*'1 Der Fonds'!$B$22/12-$B$121*'1 Der Fonds'!$B$23/12</f>
        <v>-24.519153594862</v>
      </c>
      <c r="EK121" s="26" t="n">
        <f aca="false">($B$121+EJ121-'1 Der Fonds'!$B$6)/EH121</f>
        <v>10.2335450421528</v>
      </c>
      <c r="EL121" s="26" t="n">
        <f aca="false">EJ121+0-'2 Der Rueckgabebestand'!$C$15*EK121</f>
        <v>-28.6125716117232</v>
      </c>
      <c r="EM121" s="26" t="n">
        <f aca="false">EH121+0/EK121-'2 Der Rueckgabebestand'!$C$15</f>
        <v>74.45</v>
      </c>
      <c r="EN121" s="26" t="n">
        <f aca="false">EL121/($B$121+EL121-'1 Der Fonds'!$B$6)</f>
        <v>-0.037554854622357</v>
      </c>
      <c r="EO121" s="26" t="n">
        <f aca="false">EL121+$B$121*'1 Der Fonds'!$B$19/12+EL121*'1 Der Fonds'!$B$20/12-'1 Der Fonds'!$B$6*'1 Der Fonds'!$B$21/12-($B$121+EL121-'1 Der Fonds'!$B$6)*'1 Der Fonds'!$B$22/12-$B$121*'1 Der Fonds'!$B$23/12</f>
        <v>-26.9601794928511</v>
      </c>
      <c r="EP121" s="26" t="n">
        <f aca="false">($B$121+EO121-'1 Der Fonds'!$B$6)/EM121</f>
        <v>10.2557396978798</v>
      </c>
      <c r="EQ121" s="26" t="n">
        <f aca="false">EO121+0-'2 Der Rueckgabebestand'!$C$16*EP121</f>
        <v>-32.088049341791</v>
      </c>
      <c r="ER121" s="26" t="n">
        <f aca="false">EM121+0/EP121-'2 Der Rueckgabebestand'!$C$16</f>
        <v>73.95</v>
      </c>
      <c r="ES121" s="26" t="n">
        <f aca="false">EQ121/($B$121+EQ121-'1 Der Fonds'!$B$6)</f>
        <v>-0.042309524940822</v>
      </c>
      <c r="ET121" s="14" t="n">
        <f aca="false">IF(C121=1,$A$121,1000000)</f>
        <v>79.5</v>
      </c>
      <c r="EU121" s="14" t="n">
        <f aca="false">IF(D121=1,$A$121,1000000)</f>
        <v>79.5</v>
      </c>
      <c r="EV121" s="14" t="n">
        <f aca="false">IF(E121=1,$A$121,1000000)</f>
        <v>79.5</v>
      </c>
      <c r="EW121" s="26" t="n">
        <f aca="false">IF(F121=1,$A$121,1000000)</f>
        <v>1000000</v>
      </c>
      <c r="EX121" s="26" t="n">
        <f aca="false">IF(G121=1,$A$121,1000000)</f>
        <v>1000000</v>
      </c>
      <c r="EY121" s="26" t="n">
        <f aca="false">IF(H121=1,$A$121,1000000)</f>
        <v>1000000</v>
      </c>
      <c r="EZ121" s="26" t="n">
        <f aca="false">IF(I121=1,$A$121,1000000)</f>
        <v>1000000</v>
      </c>
      <c r="FA121" s="26" t="n">
        <f aca="false">IF(J121=1,$A$121,1000000)</f>
        <v>1000000</v>
      </c>
      <c r="FB121" s="26" t="n">
        <f aca="false">IF(K121=1,$A$121,1000000)</f>
        <v>1000000</v>
      </c>
      <c r="FC121" s="26" t="n">
        <f aca="false">IF(L121=1,$A$121,1000000)</f>
        <v>1000000</v>
      </c>
      <c r="FD121" s="26" t="n">
        <f aca="false">IF(M121=1,$A$121,1000000)</f>
        <v>1000000</v>
      </c>
      <c r="FE121" s="26" t="n">
        <f aca="false">IF(N121=1,$A$121,1000000)</f>
        <v>1000000</v>
      </c>
      <c r="FF121" s="14" t="n">
        <f aca="false">IF(O121=1,$A$121,1000000)</f>
        <v>79.5</v>
      </c>
      <c r="FG121" s="14" t="n">
        <f aca="false">IF(P121=1,$A$121,1000000)</f>
        <v>79.5</v>
      </c>
      <c r="FH121" s="14" t="n">
        <f aca="false">IF(Q121=1,$A$121,1000000)</f>
        <v>79.5</v>
      </c>
      <c r="FI121" s="26" t="n">
        <f aca="false">IF(R121=1,$A$121,1000000)</f>
        <v>1000000</v>
      </c>
      <c r="FJ121" s="26" t="n">
        <f aca="false">IF(S121=1,$A$121,1000000)</f>
        <v>1000000</v>
      </c>
      <c r="FK121" s="26" t="n">
        <f aca="false">IF(T121=1,$A$121,1000000)</f>
        <v>1000000</v>
      </c>
      <c r="FL121" s="26" t="n">
        <f aca="false">IF(U121=1,$A$121,1000000)</f>
        <v>1000000</v>
      </c>
      <c r="FM121" s="26" t="n">
        <f aca="false">IF(V121=1,$A$121,1000000)</f>
        <v>1000000</v>
      </c>
      <c r="FN121" s="26" t="n">
        <f aca="false">IF(W121=1,$A$121,1000000)</f>
        <v>1000000</v>
      </c>
      <c r="FO121" s="26" t="n">
        <f aca="false">IF(X121=1,$A$121,1000000)</f>
        <v>1000000</v>
      </c>
      <c r="FP121" s="26" t="n">
        <f aca="false">IF(Y121=1,$A$121,1000000)</f>
        <v>1000000</v>
      </c>
      <c r="FQ121" s="26" t="n">
        <f aca="false">IF(Z121=1,$A$121,1000000)</f>
        <v>1000000</v>
      </c>
    </row>
    <row r="122" customFormat="false" ht="15" hidden="false" customHeight="false" outlineLevel="0" collapsed="false">
      <c r="A122" s="14" t="n">
        <f aca="false">A121+$B$38</f>
        <v>80</v>
      </c>
      <c r="B122" s="14" t="n">
        <f aca="false">'1 Der Fonds'!$B$36-A122</f>
        <v>1040</v>
      </c>
      <c r="C122" s="26" t="n">
        <f aca="false">IF(AH122&gt;='1 Der Fonds'!$B$12,1,0)</f>
        <v>1</v>
      </c>
      <c r="D122" s="26" t="n">
        <f aca="false">IF(AND(C122=1,AM122&gt;='1 Der Fonds'!$B$12),1,0)</f>
        <v>1</v>
      </c>
      <c r="E122" s="26" t="n">
        <f aca="false">IF(AND(D122=1,AR122&gt;='1 Der Fonds'!$B$12),1,0)</f>
        <v>1</v>
      </c>
      <c r="F122" s="26" t="n">
        <f aca="false">IF(AND(E122=1,AW122&gt;='1 Der Fonds'!$B$12),1,0)</f>
        <v>0</v>
      </c>
      <c r="G122" s="26" t="n">
        <f aca="false">IF(AND(F122=1,BB122&gt;='1 Der Fonds'!$B$12),1,0)</f>
        <v>0</v>
      </c>
      <c r="H122" s="26" t="n">
        <f aca="false">IF(AND(G122=1,BG122&gt;='1 Der Fonds'!$B$12),1,0)</f>
        <v>0</v>
      </c>
      <c r="I122" s="26" t="n">
        <f aca="false">IF(AND(H122=1,BL122&gt;='1 Der Fonds'!$B$12),1,0)</f>
        <v>0</v>
      </c>
      <c r="J122" s="26" t="n">
        <f aca="false">IF(AND(I122=1,BQ122&gt;='1 Der Fonds'!$B$12),1,0)</f>
        <v>0</v>
      </c>
      <c r="K122" s="26" t="n">
        <f aca="false">IF(AND(J122=1,BV122&gt;='1 Der Fonds'!$B$12),1,0)</f>
        <v>0</v>
      </c>
      <c r="L122" s="26" t="n">
        <f aca="false">IF(AND(K122=1,CA122&gt;='1 Der Fonds'!$B$12),1,0)</f>
        <v>0</v>
      </c>
      <c r="M122" s="26" t="n">
        <f aca="false">IF(AND(L122=1,CF122&gt;='1 Der Fonds'!$B$12),1,0)</f>
        <v>0</v>
      </c>
      <c r="N122" s="26" t="n">
        <f aca="false">IF(AND(M122=1,CK122&gt;='1 Der Fonds'!$B$12),1,0)</f>
        <v>0</v>
      </c>
      <c r="O122" s="26" t="n">
        <f aca="false">IF(CP122&gt;='1 Der Fonds'!$B$12,1,0)</f>
        <v>1</v>
      </c>
      <c r="P122" s="26" t="n">
        <f aca="false">IF(AND(O122=1,CU122&gt;='1 Der Fonds'!$B$12),1,0)</f>
        <v>1</v>
      </c>
      <c r="Q122" s="26" t="n">
        <f aca="false">IF(AND(P122=1,CZ122&gt;='1 Der Fonds'!$B$12),1,0)</f>
        <v>1</v>
      </c>
      <c r="R122" s="26" t="n">
        <f aca="false">IF(AND(Q122=1,DE122&gt;='1 Der Fonds'!$B$12),1,0)</f>
        <v>0</v>
      </c>
      <c r="S122" s="26" t="n">
        <f aca="false">IF(AND(R122=1,DJ122&gt;='1 Der Fonds'!$B$12),1,0)</f>
        <v>0</v>
      </c>
      <c r="T122" s="26" t="n">
        <f aca="false">IF(AND(S122=1,DO122&gt;='1 Der Fonds'!$B$12),1,0)</f>
        <v>0</v>
      </c>
      <c r="U122" s="26" t="n">
        <f aca="false">IF(AND(T122=1,DT122&gt;='1 Der Fonds'!$B$12),1,0)</f>
        <v>0</v>
      </c>
      <c r="V122" s="26" t="n">
        <f aca="false">IF(AND(U122=1,DY122&gt;='1 Der Fonds'!$B$12),1,0)</f>
        <v>0</v>
      </c>
      <c r="W122" s="26" t="n">
        <f aca="false">IF(AND(V122=1,ED122&gt;='1 Der Fonds'!$B$12),1,0)</f>
        <v>0</v>
      </c>
      <c r="X122" s="26" t="n">
        <f aca="false">IF(AND(W122=1,EI122&gt;='1 Der Fonds'!$B$12),1,0)</f>
        <v>0</v>
      </c>
      <c r="Y122" s="26" t="n">
        <f aca="false">IF(AND(X122=1,EN122&gt;='1 Der Fonds'!$B$12),1,0)</f>
        <v>0</v>
      </c>
      <c r="Z122" s="26" t="n">
        <f aca="false">IF(AND(Y122=1,ES122&gt;='1 Der Fonds'!$B$12),1,0)</f>
        <v>0</v>
      </c>
      <c r="AD122" s="26" t="n">
        <f aca="false">$A$122+$B$122*'1 Der Fonds'!$B$19/12+$A$122*'1 Der Fonds'!$B$20/12-'1 Der Fonds'!$B$6*'1 Der Fonds'!$B$21/12-($B$122+$A$122-'1 Der Fonds'!$B$6)*'1 Der Fonds'!$B$22/12-$B$122*'1 Der Fonds'!$B$23/12</f>
        <v>81.7554166666667</v>
      </c>
      <c r="AE122" s="26" t="n">
        <f aca="false">($B$122+AD122-'1 Der Fonds'!$B$6)/'1 Der Fonds'!$B$8</f>
        <v>10.0201772030651</v>
      </c>
      <c r="AF122" s="26" t="n">
        <f aca="false">AD122+'1 Der Fonds'!$B$26-'2 Der Rueckgabebestand'!$C$5*AE122</f>
        <v>80.7473457854406</v>
      </c>
      <c r="AG122" s="26" t="n">
        <f aca="false">'1 Der Fonds'!$B$8+'1 Der Fonds'!$B$26/AE122-'2 Der Rueckgabebestand'!$C$5</f>
        <v>86.8993959028072</v>
      </c>
      <c r="AH122" s="26" t="n">
        <f aca="false">AF122/($B$122+AF122-'1 Der Fonds'!$B$6)</f>
        <v>0.0927333814754314</v>
      </c>
      <c r="AI122" s="26" t="n">
        <f aca="false">AF122+$B$122*'1 Der Fonds'!$B$19/12+AF122*'1 Der Fonds'!$B$20/12-'1 Der Fonds'!$B$6*'1 Der Fonds'!$B$21/12-($B$122+AF122-'1 Der Fonds'!$B$6)*'1 Der Fonds'!$B$22/12-$B$122*'1 Der Fonds'!$B$23/12</f>
        <v>82.503478658485</v>
      </c>
      <c r="AJ122" s="26" t="n">
        <f aca="false">($B$122+AI122-'1 Der Fonds'!$B$6)/AG122</f>
        <v>10.0403860072208</v>
      </c>
      <c r="AK122" s="26" t="n">
        <f aca="false">AI122+'1 Der Fonds'!$B$26-'2 Der Rueckgabebestand'!$C$6*AJ122</f>
        <v>80.4832856548747</v>
      </c>
      <c r="AL122" s="26" t="n">
        <f aca="false">AG122+'1 Der Fonds'!$B$26/AJ122-'2 Der Rueckgabebestand'!$C$6</f>
        <v>86.6981891959976</v>
      </c>
      <c r="AM122" s="26" t="n">
        <f aca="false">AK122/($B$122+AK122-'1 Der Fonds'!$B$6)</f>
        <v>0.0924581631620028</v>
      </c>
      <c r="AN122" s="26" t="n">
        <f aca="false">AK122+$B$122*'1 Der Fonds'!$B$19/12+AK122*'1 Der Fonds'!$B$20/12-'1 Der Fonds'!$B$6*'1 Der Fonds'!$B$21/12-($B$122+AK122-'1 Der Fonds'!$B$6)*'1 Der Fonds'!$B$22/12-$B$122*'1 Der Fonds'!$B$23/12</f>
        <v>82.2391654702939</v>
      </c>
      <c r="AO122" s="26" t="n">
        <f aca="false">($B$122+AN122-'1 Der Fonds'!$B$6)/AL122</f>
        <v>10.0606387925639</v>
      </c>
      <c r="AP122" s="26" t="n">
        <f aca="false">AN122+'1 Der Fonds'!$B$26-'2 Der Rueckgabebestand'!$C$7*AO122</f>
        <v>63.1057601266534</v>
      </c>
      <c r="AQ122" s="26" t="n">
        <f aca="false">AL122+'1 Der Fonds'!$B$26/AO122-'2 Der Rueckgabebestand'!$C$7</f>
        <v>84.7963809969215</v>
      </c>
      <c r="AR122" s="26" t="n">
        <f aca="false">AP122/($B$122+AP122-'1 Der Fonds'!$B$6)</f>
        <v>0.0739717899891857</v>
      </c>
      <c r="AS122" s="26" t="n">
        <f aca="false">AP122+$B$122*'1 Der Fonds'!$B$19/12+AP122*'1 Der Fonds'!$B$20/12-'1 Der Fonds'!$B$6*'1 Der Fonds'!$B$21/12-($B$122+AP122-'1 Der Fonds'!$B$6)*'1 Der Fonds'!$B$22/12-$B$122*'1 Der Fonds'!$B$23/12</f>
        <v>64.8449864801082</v>
      </c>
      <c r="AT122" s="26" t="n">
        <f aca="false">($B$122+AS122-'1 Der Fonds'!$B$6)/AQ122</f>
        <v>10.0811494126281</v>
      </c>
      <c r="AU122" s="26" t="n">
        <f aca="false">AS122+'1 Der Fonds'!$B$26-'2 Der Rueckgabebestand'!$C$8*AT122</f>
        <v>36.5934233009609</v>
      </c>
      <c r="AV122" s="26" t="n">
        <f aca="false">AQ122+'1 Der Fonds'!$B$26/AT122-'2 Der Rueckgabebestand'!$C$8</f>
        <v>81.9939661111985</v>
      </c>
      <c r="AW122" s="26" t="n">
        <f aca="false">AU122/($B$122+AU122-'1 Der Fonds'!$B$6)</f>
        <v>0.044270160237698</v>
      </c>
      <c r="AX122" s="26" t="n">
        <f aca="false">AU122+$B$122*'1 Der Fonds'!$B$19/12+AU122*'1 Der Fonds'!$B$20/12-'1 Der Fonds'!$B$6*'1 Der Fonds'!$B$21/12-($B$122+AU122-'1 Der Fonds'!$B$6)*'1 Der Fonds'!$B$22/12-$B$122*'1 Der Fonds'!$B$23/12</f>
        <v>38.307241998291</v>
      </c>
      <c r="AY122" s="26" t="n">
        <f aca="false">($B$122+AX122-'1 Der Fonds'!$B$6)/AV122</f>
        <v>10.1020511786801</v>
      </c>
      <c r="AZ122" s="26" t="n">
        <f aca="false">AX122+'1 Der Fonds'!$B$26-'2 Der Rueckgabebestand'!$C$9*AY122</f>
        <v>15.0419089337227</v>
      </c>
      <c r="BA122" s="26" t="n">
        <f aca="false">AV122+'1 Der Fonds'!$B$26/AY122-'2 Der Rueckgabebestand'!$C$9</f>
        <v>79.6909355035464</v>
      </c>
      <c r="BB122" s="26" t="n">
        <f aca="false">AZ122/($B$122+AZ122-'1 Der Fonds'!$B$6)</f>
        <v>0.018684628423439</v>
      </c>
      <c r="BC122" s="26" t="n">
        <f aca="false">AZ122+$B$122*'1 Der Fonds'!$B$19/12+AZ122*'1 Der Fonds'!$B$20/12-'1 Der Fonds'!$B$6*'1 Der Fonds'!$B$21/12-($B$122+AZ122-'1 Der Fonds'!$B$6)*'1 Der Fonds'!$B$22/12-$B$122*'1 Der Fonds'!$B$23/12</f>
        <v>16.7350740964508</v>
      </c>
      <c r="BD122" s="26" t="n">
        <f aca="false">($B$122+BC122-'1 Der Fonds'!$B$6)/BA122</f>
        <v>10.1232978255168</v>
      </c>
      <c r="BE122" s="26" t="n">
        <f aca="false">BC122+'1 Der Fonds'!$B$26-'2 Der Rueckgabebestand'!$C$10*BD122</f>
        <v>5.5624571407273</v>
      </c>
      <c r="BF122" s="26" t="n">
        <f aca="false">BA122+'1 Der Fonds'!$B$26/BD122-'2 Der Rueckgabebestand'!$C$10</f>
        <v>78.587281620366</v>
      </c>
      <c r="BG122" s="26" t="n">
        <f aca="false">BE122/($B$122+BE122-'1 Der Fonds'!$B$6)</f>
        <v>0.00699185474477883</v>
      </c>
      <c r="BH122" s="26" t="n">
        <f aca="false">BE122+$B$122*'1 Der Fonds'!$B$19/12+BE122*'1 Der Fonds'!$B$20/12-'1 Der Fonds'!$B$6*'1 Der Fonds'!$B$21/12-($B$122+BE122-'1 Der Fonds'!$B$6)*'1 Der Fonds'!$B$22/12-$B$122*'1 Der Fonds'!$B$23/12</f>
        <v>7.2465378288205</v>
      </c>
      <c r="BI122" s="26" t="n">
        <f aca="false">($B$122+BH122-'1 Der Fonds'!$B$6)/BF122</f>
        <v>10.1447272559968</v>
      </c>
      <c r="BJ122" s="26" t="n">
        <f aca="false">BH122+'1 Der Fonds'!$B$26-'2 Der Rueckgabebestand'!$C$11*BI122</f>
        <v>4.15970147522244</v>
      </c>
      <c r="BK122" s="26" t="n">
        <f aca="false">BF122+'1 Der Fonds'!$B$26/BI122-'2 Der Rueckgabebestand'!$C$11</f>
        <v>78.28300174416</v>
      </c>
      <c r="BL122" s="26" t="n">
        <f aca="false">BJ122/($B$122+BJ122-'1 Der Fonds'!$B$6)</f>
        <v>0.00523786521463558</v>
      </c>
      <c r="BM122" s="26" t="n">
        <f aca="false">BJ122+$B$122*'1 Der Fonds'!$B$19/12+BJ122*'1 Der Fonds'!$B$20/12-'1 Der Fonds'!$B$6*'1 Der Fonds'!$B$21/12-($B$122+BJ122-'1 Der Fonds'!$B$6)*'1 Der Fonds'!$B$22/12-$B$122*'1 Der Fonds'!$B$23/12</f>
        <v>5.84243785580286</v>
      </c>
      <c r="BN122" s="26" t="n">
        <f aca="false">($B$122+BM122-'1 Der Fonds'!$B$6)/BK122</f>
        <v>10.1662228085828</v>
      </c>
      <c r="BO122" s="26" t="n">
        <f aca="false">BM122+'1 Der Fonds'!$B$26-'2 Der Rueckgabebestand'!$C$12*BN122</f>
        <v>3.75932645151149</v>
      </c>
      <c r="BP122" s="26" t="n">
        <f aca="false">BK122+'1 Der Fonds'!$B$26/BN122-'2 Der Rueckgabebestand'!$C$12</f>
        <v>78.0780965946749</v>
      </c>
      <c r="BQ122" s="26" t="n">
        <f aca="false">BO122/($B$122+BO122-'1 Der Fonds'!$B$6)</f>
        <v>0.00473610366043508</v>
      </c>
      <c r="BR122" s="26" t="n">
        <f aca="false">BO122+$B$122*'1 Der Fonds'!$B$19/12+BO122*'1 Der Fonds'!$B$20/12-'1 Der Fonds'!$B$6*'1 Der Fonds'!$B$21/12-($B$122+BO122-'1 Der Fonds'!$B$6)*'1 Der Fonds'!$B$22/12-$B$122*'1 Der Fonds'!$B$23/12</f>
        <v>5.44167913936085</v>
      </c>
      <c r="BS122" s="26" t="n">
        <f aca="false">($B$122+BR122-'1 Der Fonds'!$B$6)/BP122</f>
        <v>10.1877698590518</v>
      </c>
      <c r="BT122" s="26" t="n">
        <f aca="false">BR122+'1 Der Fonds'!$B$26-'2 Der Rueckgabebestand'!$C$13*BS122</f>
        <v>3.85718270278756</v>
      </c>
      <c r="BU122" s="26" t="n">
        <f aca="false">BP122+'1 Der Fonds'!$B$26/BS122-'2 Der Rueckgabebestand'!$C$13</f>
        <v>77.9225673219789</v>
      </c>
      <c r="BV122" s="26" t="n">
        <f aca="false">BT122/($B$122+BT122-'1 Der Fonds'!$B$6)</f>
        <v>0.00485878667703842</v>
      </c>
      <c r="BW122" s="26" t="n">
        <f aca="false">BT122+$B$122*'1 Der Fonds'!$B$19/12+BT122*'1 Der Fonds'!$B$20/12-'1 Der Fonds'!$B$6*'1 Der Fonds'!$B$21/12-($B$122+BT122-'1 Der Fonds'!$B$6)*'1 Der Fonds'!$B$22/12-$B$122*'1 Der Fonds'!$B$23/12</f>
        <v>5.5396291695444</v>
      </c>
      <c r="BX122" s="26" t="n">
        <f aca="false">($B$122+BW122-'1 Der Fonds'!$B$6)/BU122</f>
        <v>10.2093611197684</v>
      </c>
      <c r="BY122" s="26" t="n">
        <f aca="false">BW122+'1 Der Fonds'!$B$26-'2 Der Rueckgabebestand'!$C$14*BX122</f>
        <v>4.45588472163705</v>
      </c>
      <c r="BZ122" s="26" t="n">
        <f aca="false">BU122+'1 Der Fonds'!$B$26/BX122-'2 Der Rueckgabebestand'!$C$14</f>
        <v>77.8164152880569</v>
      </c>
      <c r="CA122" s="26" t="n">
        <f aca="false">BY122/($B$122+BY122-'1 Der Fonds'!$B$6)</f>
        <v>0.00560872517571988</v>
      </c>
      <c r="CB122" s="26" t="n">
        <f aca="false">BY122+$B$122*'1 Der Fonds'!$B$19/12+BY122*'1 Der Fonds'!$B$20/12-'1 Der Fonds'!$B$6*'1 Der Fonds'!$B$21/12-($B$122+BY122-'1 Der Fonds'!$B$6)*'1 Der Fonds'!$B$22/12-$B$122*'1 Der Fonds'!$B$23/12</f>
        <v>6.13890494449529</v>
      </c>
      <c r="CC122" s="26" t="n">
        <f aca="false">($B$122+CB122-'1 Der Fonds'!$B$6)/BZ122</f>
        <v>10.2309892070637</v>
      </c>
      <c r="CD122" s="26" t="n">
        <f aca="false">CB122+'1 Der Fonds'!$B$26-'2 Der Rueckgabebestand'!$C$15*CC122</f>
        <v>5.04650926166982</v>
      </c>
      <c r="CE122" s="26" t="n">
        <f aca="false">BZ122+'1 Der Fonds'!$B$26/CC122-'2 Der Rueckgabebestand'!$C$15</f>
        <v>77.709642065965</v>
      </c>
      <c r="CF122" s="26" t="n">
        <f aca="false">CD122/($B$122+CD122-'1 Der Fonds'!$B$6)</f>
        <v>0.00634743905278739</v>
      </c>
      <c r="CG122" s="26" t="n">
        <f aca="false">CD122+$B$122*'1 Der Fonds'!$B$19/12+CD122*'1 Der Fonds'!$B$20/12-'1 Der Fonds'!$B$6*'1 Der Fonds'!$B$21/12-($B$122+CD122-'1 Der Fonds'!$B$6)*'1 Der Fonds'!$B$22/12-$B$122*'1 Der Fonds'!$B$23/12</f>
        <v>6.73009549971225</v>
      </c>
      <c r="CH122" s="26" t="n">
        <f aca="false">($B$122+CG122-'1 Der Fonds'!$B$6)/CE122</f>
        <v>10.2526542951182</v>
      </c>
      <c r="CI122" s="26" t="n">
        <f aca="false">CG122+'1 Der Fonds'!$B$26-'2 Der Rueckgabebestand'!$C$16*CH122</f>
        <v>4.60376835215316</v>
      </c>
      <c r="CJ122" s="26" t="n">
        <f aca="false">CE122+'1 Der Fonds'!$B$26/CH122-'2 Der Rueckgabebestand'!$C$16</f>
        <v>77.5022492205268</v>
      </c>
      <c r="CK122" s="26" t="n">
        <f aca="false">CI122/($B$122+CI122-'1 Der Fonds'!$B$6)</f>
        <v>0.00579379123975266</v>
      </c>
      <c r="CL122" s="26" t="n">
        <f aca="false">$A$122+$B$122*'1 Der Fonds'!$B$19/12+$A$122*'1 Der Fonds'!$B$20/12-'1 Der Fonds'!$B$6*'1 Der Fonds'!$B$21/12-($B$122+$A$122-'1 Der Fonds'!$B$6)*'1 Der Fonds'!$B$22/12-$B$122*'1 Der Fonds'!$B$23/12</f>
        <v>81.7554166666667</v>
      </c>
      <c r="CM122" s="26" t="n">
        <f aca="false">($B$122+CL122-'1 Der Fonds'!$B$6)/'1 Der Fonds'!$B$8</f>
        <v>10.0201772030651</v>
      </c>
      <c r="CN122" s="26" t="n">
        <f aca="false">CL122+0-'2 Der Rueckgabebestand'!$C$5*CM122</f>
        <v>77.7473457854406</v>
      </c>
      <c r="CO122" s="26" t="n">
        <f aca="false">'1 Der Fonds'!$B$8+0/CM122-'2 Der Rueckgabebestand'!$C$5</f>
        <v>86.6</v>
      </c>
      <c r="CP122" s="26" t="n">
        <f aca="false">CN122/($B$122+CN122-'1 Der Fonds'!$B$6)</f>
        <v>0.0895967543583411</v>
      </c>
      <c r="CQ122" s="26" t="n">
        <f aca="false">CN122+$B$122*'1 Der Fonds'!$B$19/12+CN122*'1 Der Fonds'!$B$20/12-'1 Der Fonds'!$B$6*'1 Der Fonds'!$B$21/12-($B$122+CN122-'1 Der Fonds'!$B$6)*'1 Der Fonds'!$B$22/12-$B$122*'1 Der Fonds'!$B$23/12</f>
        <v>79.500603658485</v>
      </c>
      <c r="CR122" s="26" t="n">
        <f aca="false">($B$122+CQ122-'1 Der Fonds'!$B$6)/CO122</f>
        <v>10.0404226750402</v>
      </c>
      <c r="CS122" s="26" t="n">
        <f aca="false">CQ122+0-'2 Der Rueckgabebestand'!$C$6*CR122</f>
        <v>74.4803923209649</v>
      </c>
      <c r="CT122" s="26" t="n">
        <f aca="false">CO122+0/CR122-'2 Der Rueckgabebestand'!$C$6</f>
        <v>86.1</v>
      </c>
      <c r="CU122" s="26" t="n">
        <f aca="false">CS122/($B$122+CS122-'1 Der Fonds'!$B$6)</f>
        <v>0.0861562540718816</v>
      </c>
      <c r="CV122" s="26" t="n">
        <f aca="false">CS122+$B$122*'1 Der Fonds'!$B$19/12+CS122*'1 Der Fonds'!$B$20/12-'1 Der Fonds'!$B$6*'1 Der Fonds'!$B$21/12-($B$122+CS122-'1 Der Fonds'!$B$6)*'1 Der Fonds'!$B$22/12-$B$122*'1 Der Fonds'!$B$23/12</f>
        <v>76.2305193636058</v>
      </c>
      <c r="CW122" s="26" t="n">
        <f aca="false">($B$122+CV122-'1 Der Fonds'!$B$6)/CT122</f>
        <v>10.0607493538166</v>
      </c>
      <c r="CX122" s="26" t="n">
        <f aca="false">CV122+0-'2 Der Rueckgabebestand'!$C$7*CW122</f>
        <v>54.0968707852094</v>
      </c>
      <c r="CY122" s="26" t="n">
        <f aca="false">CT122+0/CW122-'2 Der Rueckgabebestand'!$C$7</f>
        <v>83.9</v>
      </c>
      <c r="CZ122" s="26" t="n">
        <f aca="false">CX122/($B$122+CX122-'1 Der Fonds'!$B$6)</f>
        <v>0.0640884626605552</v>
      </c>
      <c r="DA122" s="26" t="n">
        <f aca="false">CX122+$B$122*'1 Der Fonds'!$B$19/12+CX122*'1 Der Fonds'!$B$20/12-'1 Der Fonds'!$B$6*'1 Der Fonds'!$B$21/12-($B$122+CX122-'1 Der Fonds'!$B$6)*'1 Der Fonds'!$B$22/12-$B$122*'1 Der Fonds'!$B$23/12</f>
        <v>55.8274636197119</v>
      </c>
      <c r="DB122" s="26" t="n">
        <f aca="false">($B$122+DA122-'1 Der Fonds'!$B$6)/CY122</f>
        <v>10.0813762052409</v>
      </c>
      <c r="DC122" s="26" t="n">
        <f aca="false">DA122+0-'2 Der Rueckgabebestand'!$C$8*DB122</f>
        <v>24.5751973834651</v>
      </c>
      <c r="DD122" s="26" t="n">
        <f aca="false">CY122+0/DB122-'2 Der Rueckgabebestand'!$C$8</f>
        <v>80.8</v>
      </c>
      <c r="DE122" s="26" t="n">
        <f aca="false">DC122/($B$122+DC122-'1 Der Fonds'!$B$6)</f>
        <v>0.0301693415935131</v>
      </c>
      <c r="DF122" s="26" t="n">
        <f aca="false">DC122+$B$122*'1 Der Fonds'!$B$19/12+DC122*'1 Der Fonds'!$B$20/12-'1 Der Fonds'!$B$6*'1 Der Fonds'!$B$21/12-($B$122+DC122-'1 Der Fonds'!$B$6)*'1 Der Fonds'!$B$22/12-$B$122*'1 Der Fonds'!$B$23/12</f>
        <v>26.2774986142909</v>
      </c>
      <c r="DG122" s="26" t="n">
        <f aca="false">($B$122+DF122-'1 Der Fonds'!$B$6)/DD122</f>
        <v>10.1024442897808</v>
      </c>
      <c r="DH122" s="26" t="n">
        <f aca="false">DF122+0-'2 Der Rueckgabebestand'!$C$9*DG122</f>
        <v>0.0111434608607617</v>
      </c>
      <c r="DI122" s="26" t="n">
        <f aca="false">DD122+0/DG122-'2 Der Rueckgabebestand'!$C$9</f>
        <v>78.2</v>
      </c>
      <c r="DJ122" s="26" t="n">
        <f aca="false">DH122/($B$122+DH122-'1 Der Fonds'!$B$6)</f>
        <v>1.41054476927309E-005</v>
      </c>
      <c r="DK122" s="26" t="n">
        <f aca="false">DH122+$B$122*'1 Der Fonds'!$B$19/12+DH122*'1 Der Fonds'!$B$20/12-'1 Der Fonds'!$B$6*'1 Der Fonds'!$B$21/12-($B$122+DH122-'1 Der Fonds'!$B$6)*'1 Der Fonds'!$B$22/12-$B$122*'1 Der Fonds'!$B$23/12</f>
        <v>1.68990414001075</v>
      </c>
      <c r="DL122" s="26" t="n">
        <f aca="false">($B$122+DK122-'1 Der Fonds'!$B$6)/DI122</f>
        <v>10.1239118176472</v>
      </c>
      <c r="DM122" s="26" t="n">
        <f aca="false">DK122+0-'2 Der Rueckgabebestand'!$C$10*DL122</f>
        <v>-12.4835724046953</v>
      </c>
      <c r="DN122" s="26" t="n">
        <f aca="false">DI122+0/DL122-'2 Der Rueckgabebestand'!$C$10</f>
        <v>76.8</v>
      </c>
      <c r="DO122" s="26" t="n">
        <f aca="false">DM122/($B$122+DM122-'1 Der Fonds'!$B$6)</f>
        <v>-0.0160557024413033</v>
      </c>
      <c r="DP122" s="26" t="n">
        <f aca="false">DM122+$B$122*'1 Der Fonds'!$B$19/12+DM122*'1 Der Fonds'!$B$20/12-'1 Der Fonds'!$B$6*'1 Der Fonds'!$B$21/12-($B$122+DM122-'1 Der Fonds'!$B$6)*'1 Der Fonds'!$B$22/12-$B$122*'1 Der Fonds'!$B$23/12</f>
        <v>-10.8167858282498</v>
      </c>
      <c r="DQ122" s="26" t="n">
        <f aca="false">($B$122+DP122-'1 Der Fonds'!$B$6)/DN122</f>
        <v>10.1456147678613</v>
      </c>
      <c r="DR122" s="26" t="n">
        <f aca="false">DP122+0-'2 Der Rueckgabebestand'!$C$11*DQ122</f>
        <v>-16.9041546889666</v>
      </c>
      <c r="DS122" s="26" t="n">
        <f aca="false">DN122+0/DQ122-'2 Der Rueckgabebestand'!$C$11</f>
        <v>76.2</v>
      </c>
      <c r="DT122" s="26" t="n">
        <f aca="false">DR122/($B$122+DR122-'1 Der Fonds'!$B$6)</f>
        <v>-0.0218655355496907</v>
      </c>
      <c r="DU122" s="26" t="n">
        <f aca="false">DR122+$B$122*'1 Der Fonds'!$B$19/12+DR122*'1 Der Fonds'!$B$20/12-'1 Der Fonds'!$B$6*'1 Der Fonds'!$B$21/12-($B$122+DR122-'1 Der Fonds'!$B$6)*'1 Der Fonds'!$B$22/12-$B$122*'1 Der Fonds'!$B$23/12</f>
        <v>-15.2416045038769</v>
      </c>
      <c r="DV122" s="26" t="n">
        <f aca="false">($B$122+DU122-'1 Der Fonds'!$B$6)/DS122</f>
        <v>10.1674330117601</v>
      </c>
      <c r="DW122" s="26" t="n">
        <f aca="false">DU122+0-'2 Der Rueckgabebestand'!$C$12*DV122</f>
        <v>-20.3253210097569</v>
      </c>
      <c r="DX122" s="26" t="n">
        <f aca="false">DS122+0/DV122-'2 Der Rueckgabebestand'!$C$12</f>
        <v>75.7</v>
      </c>
      <c r="DY122" s="26" t="n">
        <f aca="false">DW122/($B$122+DW122-'1 Der Fonds'!$B$6)</f>
        <v>-0.0264076778989563</v>
      </c>
      <c r="DZ122" s="26" t="n">
        <f aca="false">DW122+$B$122*'1 Der Fonds'!$B$19/12+DW122*'1 Der Fonds'!$B$20/12-'1 Der Fonds'!$B$6*'1 Der Fonds'!$B$21/12-($B$122+DW122-'1 Der Fonds'!$B$6)*'1 Der Fonds'!$B$22/12-$B$122*'1 Der Fonds'!$B$23/12</f>
        <v>-18.6660494423913</v>
      </c>
      <c r="EA122" s="26" t="n">
        <f aca="false">($B$122+DZ122-'1 Der Fonds'!$B$6)/DX122</f>
        <v>10.1893520549222</v>
      </c>
      <c r="EB122" s="26" t="n">
        <f aca="false">DZ122+0-'2 Der Rueckgabebestand'!$C$13*EA122</f>
        <v>-23.2512578671063</v>
      </c>
      <c r="EC122" s="26" t="n">
        <f aca="false">DX122+0/EA122-'2 Der Rueckgabebestand'!$C$13</f>
        <v>75.25</v>
      </c>
      <c r="ED122" s="26" t="n">
        <f aca="false">EB122/($B$122+EB122-'1 Der Fonds'!$B$6)</f>
        <v>-0.0303244812667411</v>
      </c>
      <c r="EE122" s="26" t="n">
        <f aca="false">EB122+$B$122*'1 Der Fonds'!$B$19/12+EB122*'1 Der Fonds'!$B$20/12-'1 Der Fonds'!$B$6*'1 Der Fonds'!$B$21/12-($B$122+EB122-'1 Der Fonds'!$B$6)*'1 Der Fonds'!$B$22/12-$B$122*'1 Der Fonds'!$B$23/12</f>
        <v>-21.5947903225622</v>
      </c>
      <c r="EF122" s="26" t="n">
        <f aca="false">($B$122+EE122-'1 Der Fonds'!$B$6)/EC122</f>
        <v>10.211364912657</v>
      </c>
      <c r="EG122" s="26" t="n">
        <f aca="false">EE122+0-'2 Der Rueckgabebestand'!$C$14*EF122</f>
        <v>-25.679336287625</v>
      </c>
      <c r="EH122" s="26" t="n">
        <f aca="false">EC122+0/EF122-'2 Der Rueckgabebestand'!$C$14</f>
        <v>74.85</v>
      </c>
      <c r="EI122" s="26" t="n">
        <f aca="false">EG122/($B$122+EG122-'1 Der Fonds'!$B$6)</f>
        <v>-0.0335975952329984</v>
      </c>
      <c r="EJ122" s="26" t="n">
        <f aca="false">EG122+$B$122*'1 Der Fonds'!$B$19/12+EG122*'1 Der Fonds'!$B$20/12-'1 Der Fonds'!$B$6*'1 Der Fonds'!$B$21/12-($B$122+EG122-'1 Der Fonds'!$B$6)*'1 Der Fonds'!$B$22/12-$B$122*'1 Der Fonds'!$B$23/12</f>
        <v>-24.0251956515673</v>
      </c>
      <c r="EK122" s="26" t="n">
        <f aca="false">($B$122+EJ122-'1 Der Fonds'!$B$6)/EH122</f>
        <v>10.2334643199523</v>
      </c>
      <c r="EL122" s="26" t="n">
        <f aca="false">EJ122+0-'2 Der Rueckgabebestand'!$C$15*EK122</f>
        <v>-28.1185813795483</v>
      </c>
      <c r="EM122" s="26" t="n">
        <f aca="false">EH122+0/EK122-'2 Der Rueckgabebestand'!$C$15</f>
        <v>74.45</v>
      </c>
      <c r="EN122" s="26" t="n">
        <f aca="false">EL122/($B$122+EL122-'1 Der Fonds'!$B$6)</f>
        <v>-0.0369067688124786</v>
      </c>
      <c r="EO122" s="26" t="n">
        <f aca="false">EL122+$B$122*'1 Der Fonds'!$B$19/12+EL122*'1 Der Fonds'!$B$20/12-'1 Der Fonds'!$B$6*'1 Der Fonds'!$B$21/12-($B$122+EL122-'1 Der Fonds'!$B$6)*'1 Der Fonds'!$B$22/12-$B$122*'1 Der Fonds'!$B$23/12</f>
        <v>-26.4667783533703</v>
      </c>
      <c r="EP122" s="26" t="n">
        <f aca="false">($B$122+EO122-'1 Der Fonds'!$B$6)/EM122</f>
        <v>10.2556510630843</v>
      </c>
      <c r="EQ122" s="26" t="n">
        <f aca="false">EO122+0-'2 Der Rueckgabebestand'!$C$16*EP122</f>
        <v>-31.5946038849125</v>
      </c>
      <c r="ER122" s="26" t="n">
        <f aca="false">EM122+0/EP122-'2 Der Rueckgabebestand'!$C$16</f>
        <v>73.95</v>
      </c>
      <c r="ES122" s="26" t="n">
        <f aca="false">EQ122/($B$122+EQ122-'1 Der Fonds'!$B$6)</f>
        <v>-0.0416592551249702</v>
      </c>
      <c r="ET122" s="14" t="n">
        <f aca="false">IF(C122=1,$A$122,1000000)</f>
        <v>80</v>
      </c>
      <c r="EU122" s="14" t="n">
        <f aca="false">IF(D122=1,$A$122,1000000)</f>
        <v>80</v>
      </c>
      <c r="EV122" s="14" t="n">
        <f aca="false">IF(E122=1,$A$122,1000000)</f>
        <v>80</v>
      </c>
      <c r="EW122" s="26" t="n">
        <f aca="false">IF(F122=1,$A$122,1000000)</f>
        <v>1000000</v>
      </c>
      <c r="EX122" s="26" t="n">
        <f aca="false">IF(G122=1,$A$122,1000000)</f>
        <v>1000000</v>
      </c>
      <c r="EY122" s="26" t="n">
        <f aca="false">IF(H122=1,$A$122,1000000)</f>
        <v>1000000</v>
      </c>
      <c r="EZ122" s="26" t="n">
        <f aca="false">IF(I122=1,$A$122,1000000)</f>
        <v>1000000</v>
      </c>
      <c r="FA122" s="26" t="n">
        <f aca="false">IF(J122=1,$A$122,1000000)</f>
        <v>1000000</v>
      </c>
      <c r="FB122" s="26" t="n">
        <f aca="false">IF(K122=1,$A$122,1000000)</f>
        <v>1000000</v>
      </c>
      <c r="FC122" s="26" t="n">
        <f aca="false">IF(L122=1,$A$122,1000000)</f>
        <v>1000000</v>
      </c>
      <c r="FD122" s="26" t="n">
        <f aca="false">IF(M122=1,$A$122,1000000)</f>
        <v>1000000</v>
      </c>
      <c r="FE122" s="26" t="n">
        <f aca="false">IF(N122=1,$A$122,1000000)</f>
        <v>1000000</v>
      </c>
      <c r="FF122" s="14" t="n">
        <f aca="false">IF(O122=1,$A$122,1000000)</f>
        <v>80</v>
      </c>
      <c r="FG122" s="14" t="n">
        <f aca="false">IF(P122=1,$A$122,1000000)</f>
        <v>80</v>
      </c>
      <c r="FH122" s="14" t="n">
        <f aca="false">IF(Q122=1,$A$122,1000000)</f>
        <v>80</v>
      </c>
      <c r="FI122" s="26" t="n">
        <f aca="false">IF(R122=1,$A$122,1000000)</f>
        <v>1000000</v>
      </c>
      <c r="FJ122" s="26" t="n">
        <f aca="false">IF(S122=1,$A$122,1000000)</f>
        <v>1000000</v>
      </c>
      <c r="FK122" s="26" t="n">
        <f aca="false">IF(T122=1,$A$122,1000000)</f>
        <v>1000000</v>
      </c>
      <c r="FL122" s="26" t="n">
        <f aca="false">IF(U122=1,$A$122,1000000)</f>
        <v>1000000</v>
      </c>
      <c r="FM122" s="26" t="n">
        <f aca="false">IF(V122=1,$A$122,1000000)</f>
        <v>1000000</v>
      </c>
      <c r="FN122" s="26" t="n">
        <f aca="false">IF(W122=1,$A$122,1000000)</f>
        <v>1000000</v>
      </c>
      <c r="FO122" s="26" t="n">
        <f aca="false">IF(X122=1,$A$122,1000000)</f>
        <v>1000000</v>
      </c>
      <c r="FP122" s="26" t="n">
        <f aca="false">IF(Y122=1,$A$122,1000000)</f>
        <v>1000000</v>
      </c>
      <c r="FQ122" s="26" t="n">
        <f aca="false">IF(Z122=1,$A$122,1000000)</f>
        <v>1000000</v>
      </c>
    </row>
    <row r="123" customFormat="false" ht="15" hidden="false" customHeight="false" outlineLevel="0" collapsed="false">
      <c r="A123" s="14" t="n">
        <f aca="false">A122+$B$38</f>
        <v>80.5</v>
      </c>
      <c r="B123" s="14" t="n">
        <f aca="false">'1 Der Fonds'!$B$36-A123</f>
        <v>1039.5</v>
      </c>
      <c r="C123" s="26" t="n">
        <f aca="false">IF(AH123&gt;='1 Der Fonds'!$B$12,1,0)</f>
        <v>1</v>
      </c>
      <c r="D123" s="26" t="n">
        <f aca="false">IF(AND(C123=1,AM123&gt;='1 Der Fonds'!$B$12),1,0)</f>
        <v>1</v>
      </c>
      <c r="E123" s="26" t="n">
        <f aca="false">IF(AND(D123=1,AR123&gt;='1 Der Fonds'!$B$12),1,0)</f>
        <v>1</v>
      </c>
      <c r="F123" s="26" t="n">
        <f aca="false">IF(AND(E123=1,AW123&gt;='1 Der Fonds'!$B$12),1,0)</f>
        <v>0</v>
      </c>
      <c r="G123" s="26" t="n">
        <f aca="false">IF(AND(F123=1,BB123&gt;='1 Der Fonds'!$B$12),1,0)</f>
        <v>0</v>
      </c>
      <c r="H123" s="26" t="n">
        <f aca="false">IF(AND(G123=1,BG123&gt;='1 Der Fonds'!$B$12),1,0)</f>
        <v>0</v>
      </c>
      <c r="I123" s="26" t="n">
        <f aca="false">IF(AND(H123=1,BL123&gt;='1 Der Fonds'!$B$12),1,0)</f>
        <v>0</v>
      </c>
      <c r="J123" s="26" t="n">
        <f aca="false">IF(AND(I123=1,BQ123&gt;='1 Der Fonds'!$B$12),1,0)</f>
        <v>0</v>
      </c>
      <c r="K123" s="26" t="n">
        <f aca="false">IF(AND(J123=1,BV123&gt;='1 Der Fonds'!$B$12),1,0)</f>
        <v>0</v>
      </c>
      <c r="L123" s="26" t="n">
        <f aca="false">IF(AND(K123=1,CA123&gt;='1 Der Fonds'!$B$12),1,0)</f>
        <v>0</v>
      </c>
      <c r="M123" s="26" t="n">
        <f aca="false">IF(AND(L123=1,CF123&gt;='1 Der Fonds'!$B$12),1,0)</f>
        <v>0</v>
      </c>
      <c r="N123" s="26" t="n">
        <f aca="false">IF(AND(M123=1,CK123&gt;='1 Der Fonds'!$B$12),1,0)</f>
        <v>0</v>
      </c>
      <c r="O123" s="26" t="n">
        <f aca="false">IF(CP123&gt;='1 Der Fonds'!$B$12,1,0)</f>
        <v>1</v>
      </c>
      <c r="P123" s="26" t="n">
        <f aca="false">IF(AND(O123=1,CU123&gt;='1 Der Fonds'!$B$12),1,0)</f>
        <v>1</v>
      </c>
      <c r="Q123" s="26" t="n">
        <f aca="false">IF(AND(P123=1,CZ123&gt;='1 Der Fonds'!$B$12),1,0)</f>
        <v>1</v>
      </c>
      <c r="R123" s="26" t="n">
        <f aca="false">IF(AND(Q123=1,DE123&gt;='1 Der Fonds'!$B$12),1,0)</f>
        <v>0</v>
      </c>
      <c r="S123" s="26" t="n">
        <f aca="false">IF(AND(R123=1,DJ123&gt;='1 Der Fonds'!$B$12),1,0)</f>
        <v>0</v>
      </c>
      <c r="T123" s="26" t="n">
        <f aca="false">IF(AND(S123=1,DO123&gt;='1 Der Fonds'!$B$12),1,0)</f>
        <v>0</v>
      </c>
      <c r="U123" s="26" t="n">
        <f aca="false">IF(AND(T123=1,DT123&gt;='1 Der Fonds'!$B$12),1,0)</f>
        <v>0</v>
      </c>
      <c r="V123" s="26" t="n">
        <f aca="false">IF(AND(U123=1,DY123&gt;='1 Der Fonds'!$B$12),1,0)</f>
        <v>0</v>
      </c>
      <c r="W123" s="26" t="n">
        <f aca="false">IF(AND(V123=1,ED123&gt;='1 Der Fonds'!$B$12),1,0)</f>
        <v>0</v>
      </c>
      <c r="X123" s="26" t="n">
        <f aca="false">IF(AND(W123=1,EI123&gt;='1 Der Fonds'!$B$12),1,0)</f>
        <v>0</v>
      </c>
      <c r="Y123" s="26" t="n">
        <f aca="false">IF(AND(X123=1,EN123&gt;='1 Der Fonds'!$B$12),1,0)</f>
        <v>0</v>
      </c>
      <c r="Z123" s="26" t="n">
        <f aca="false">IF(AND(Y123=1,ES123&gt;='1 Der Fonds'!$B$12),1,0)</f>
        <v>0</v>
      </c>
      <c r="AD123" s="26" t="n">
        <f aca="false">$A$123+$B$123*'1 Der Fonds'!$B$19/12+$A$123*'1 Der Fonds'!$B$20/12-'1 Der Fonds'!$B$6*'1 Der Fonds'!$B$21/12-($B$123+$A$123-'1 Der Fonds'!$B$6)*'1 Der Fonds'!$B$22/12-$B$123*'1 Der Fonds'!$B$23/12</f>
        <v>82.2548333333334</v>
      </c>
      <c r="AE123" s="26" t="n">
        <f aca="false">($B$123+AD123-'1 Der Fonds'!$B$6)/'1 Der Fonds'!$B$8</f>
        <v>10.0201704980843</v>
      </c>
      <c r="AF123" s="26" t="n">
        <f aca="false">AD123+'1 Der Fonds'!$B$26-'2 Der Rueckgabebestand'!$C$5*AE123</f>
        <v>81.2467651340996</v>
      </c>
      <c r="AG123" s="26" t="n">
        <f aca="false">'1 Der Fonds'!$B$8+'1 Der Fonds'!$B$26/AE123-'2 Der Rueckgabebestand'!$C$5</f>
        <v>86.8993961031475</v>
      </c>
      <c r="AH123" s="26" t="n">
        <f aca="false">AF123/($B$123+AF123-'1 Der Fonds'!$B$6)</f>
        <v>0.0933069962328108</v>
      </c>
      <c r="AI123" s="26" t="n">
        <f aca="false">AF123+$B$123*'1 Der Fonds'!$B$19/12+AF123*'1 Der Fonds'!$B$20/12-'1 Der Fonds'!$B$6*'1 Der Fonds'!$B$21/12-($B$123+AF123-'1 Der Fonds'!$B$6)*'1 Der Fonds'!$B$22/12-$B$123*'1 Der Fonds'!$B$23/12</f>
        <v>83.0023141173532</v>
      </c>
      <c r="AJ123" s="26" t="n">
        <f aca="false">($B$123+AI123-'1 Der Fonds'!$B$6)/AG123</f>
        <v>10.0403725830467</v>
      </c>
      <c r="AK123" s="26" t="n">
        <f aca="false">AI123+'1 Der Fonds'!$B$26-'2 Der Rueckgabebestand'!$C$6*AJ123</f>
        <v>80.9821278258298</v>
      </c>
      <c r="AL123" s="26" t="n">
        <f aca="false">AG123+'1 Der Fonds'!$B$26/AJ123-'2 Der Rueckgabebestand'!$C$6</f>
        <v>86.6981897958303</v>
      </c>
      <c r="AM123" s="26" t="n">
        <f aca="false">AK123/($B$123+AK123-'1 Der Fonds'!$B$6)</f>
        <v>0.0930313503714267</v>
      </c>
      <c r="AN123" s="26" t="n">
        <f aca="false">AK123+$B$123*'1 Der Fonds'!$B$19/12+AK123*'1 Der Fonds'!$B$20/12-'1 Der Fonds'!$B$6*'1 Der Fonds'!$B$21/12-($B$123+AK123-'1 Der Fonds'!$B$6)*'1 Der Fonds'!$B$22/12-$B$123*'1 Der Fonds'!$B$23/12</f>
        <v>82.7374231983296</v>
      </c>
      <c r="AO123" s="26" t="n">
        <f aca="false">($B$123+AN123-'1 Der Fonds'!$B$6)/AL123</f>
        <v>10.0606186271294</v>
      </c>
      <c r="AP123" s="26" t="n">
        <f aca="false">AN123+'1 Der Fonds'!$B$26-'2 Der Rueckgabebestand'!$C$7*AO123</f>
        <v>63.6040622186449</v>
      </c>
      <c r="AQ123" s="26" t="n">
        <f aca="false">AL123+'1 Der Fonds'!$B$26/AO123-'2 Der Rueckgabebestand'!$C$7</f>
        <v>84.7963821944479</v>
      </c>
      <c r="AR123" s="26" t="n">
        <f aca="false">AP123/($B$123+AP123-'1 Der Fonds'!$B$6)</f>
        <v>0.0745560419126731</v>
      </c>
      <c r="AS123" s="26" t="n">
        <f aca="false">AP123+$B$123*'1 Der Fonds'!$B$19/12+AP123*'1 Der Fonds'!$B$20/12-'1 Der Fonds'!$B$6*'1 Der Fonds'!$B$21/12-($B$123+AP123-'1 Der Fonds'!$B$6)*'1 Der Fonds'!$B$22/12-$B$123*'1 Der Fonds'!$B$23/12</f>
        <v>65.3427036116045</v>
      </c>
      <c r="AT123" s="26" t="n">
        <f aca="false">($B$123+AS123-'1 Der Fonds'!$B$6)/AQ123</f>
        <v>10.0811223484907</v>
      </c>
      <c r="AU123" s="26" t="n">
        <f aca="false">AS123+'1 Der Fonds'!$B$26-'2 Der Rueckgabebestand'!$C$8*AT123</f>
        <v>37.0912243312834</v>
      </c>
      <c r="AV123" s="26" t="n">
        <f aca="false">AQ123+'1 Der Fonds'!$B$26/AT123-'2 Der Rueckgabebestand'!$C$8</f>
        <v>81.9939681076324</v>
      </c>
      <c r="AW123" s="26" t="n">
        <f aca="false">AU123/($B$123+AU123-'1 Der Fonds'!$B$6)</f>
        <v>0.0448725116351077</v>
      </c>
      <c r="AX123" s="26" t="n">
        <f aca="false">AU123+$B$123*'1 Der Fonds'!$B$19/12+AU123*'1 Der Fonds'!$B$20/12-'1 Der Fonds'!$B$6*'1 Der Fonds'!$B$21/12-($B$123+AU123-'1 Der Fonds'!$B$6)*'1 Der Fonds'!$B$22/12-$B$123*'1 Der Fonds'!$B$23/12</f>
        <v>38.8044575879342</v>
      </c>
      <c r="AY123" s="26" t="n">
        <f aca="false">($B$123+AX123-'1 Der Fonds'!$B$6)/AV123</f>
        <v>10.102016973988</v>
      </c>
      <c r="AZ123" s="26" t="n">
        <f aca="false">AX123+'1 Der Fonds'!$B$26-'2 Der Rueckgabebestand'!$C$9*AY123</f>
        <v>15.5392134555654</v>
      </c>
      <c r="BA123" s="26" t="n">
        <f aca="false">AV123+'1 Der Fonds'!$B$26/AY123-'2 Der Rueckgabebestand'!$C$9</f>
        <v>79.6909385054969</v>
      </c>
      <c r="BB123" s="26" t="n">
        <f aca="false">AZ123/($B$123+AZ123-'1 Der Fonds'!$B$6)</f>
        <v>0.0193024304851742</v>
      </c>
      <c r="BC123" s="26" t="n">
        <f aca="false">AZ123+$B$123*'1 Der Fonds'!$B$19/12+AZ123*'1 Der Fonds'!$B$20/12-'1 Der Fonds'!$B$6*'1 Der Fonds'!$B$21/12-($B$123+AZ123-'1 Der Fonds'!$B$6)*'1 Der Fonds'!$B$22/12-$B$123*'1 Der Fonds'!$B$23/12</f>
        <v>17.2317927017936</v>
      </c>
      <c r="BD123" s="26" t="n">
        <f aca="false">($B$123+BC123-'1 Der Fonds'!$B$6)/BA123</f>
        <v>10.1232562676639</v>
      </c>
      <c r="BE123" s="26" t="n">
        <f aca="false">BC123+'1 Der Fonds'!$B$26-'2 Der Rueckgabebestand'!$C$10*BD123</f>
        <v>6.0592339270641</v>
      </c>
      <c r="BF123" s="26" t="n">
        <f aca="false">BA123+'1 Der Fonds'!$B$26/BD123-'2 Der Rueckgabebestand'!$C$10</f>
        <v>78.5872858388725</v>
      </c>
      <c r="BG123" s="26" t="n">
        <f aca="false">BE123/($B$123+BE123-'1 Der Fonds'!$B$6)</f>
        <v>0.00761632027970353</v>
      </c>
      <c r="BH123" s="26" t="n">
        <f aca="false">BE123+$B$123*'1 Der Fonds'!$B$19/12+BE123*'1 Der Fonds'!$B$20/12-'1 Der Fonds'!$B$6*'1 Der Fonds'!$B$21/12-($B$123+BE123-'1 Der Fonds'!$B$6)*'1 Der Fonds'!$B$22/12-$B$123*'1 Der Fonds'!$B$23/12</f>
        <v>7.74272819291087</v>
      </c>
      <c r="BI123" s="26" t="n">
        <f aca="false">($B$123+BH123-'1 Der Fonds'!$B$6)/BF123</f>
        <v>10.1446782349437</v>
      </c>
      <c r="BJ123" s="26" t="n">
        <f aca="false">BH123+'1 Der Fonds'!$B$26-'2 Der Rueckgabebestand'!$C$11*BI123</f>
        <v>4.65592125194464</v>
      </c>
      <c r="BK123" s="26" t="n">
        <f aca="false">BF123+'1 Der Fonds'!$B$26/BI123-'2 Der Rueckgabebestand'!$C$11</f>
        <v>78.2830073916436</v>
      </c>
      <c r="BL123" s="26" t="n">
        <f aca="false">BJ123/($B$123+BJ123-'1 Der Fonds'!$B$6)</f>
        <v>0.00586272938015098</v>
      </c>
      <c r="BM123" s="26" t="n">
        <f aca="false">BJ123+$B$123*'1 Der Fonds'!$B$19/12+BJ123*'1 Der Fonds'!$B$20/12-'1 Der Fonds'!$B$6*'1 Der Fonds'!$B$21/12-($B$123+BJ123-'1 Der Fonds'!$B$6)*'1 Der Fonds'!$B$22/12-$B$123*'1 Der Fonds'!$B$23/12</f>
        <v>6.33807067647776</v>
      </c>
      <c r="BN123" s="26" t="n">
        <f aca="false">($B$123+BM123-'1 Der Fonds'!$B$6)/BK123</f>
        <v>10.166166288106</v>
      </c>
      <c r="BO123" s="26" t="n">
        <f aca="false">BM123+'1 Der Fonds'!$B$26-'2 Der Rueckgabebestand'!$C$12*BN123</f>
        <v>4.25498753242477</v>
      </c>
      <c r="BP123" s="26" t="n">
        <f aca="false">BK123+'1 Der Fonds'!$B$26/BN123-'2 Der Rueckgabebestand'!$C$12</f>
        <v>78.0781038827869</v>
      </c>
      <c r="BQ123" s="26" t="n">
        <f aca="false">BO123/($B$123+BO123-'1 Der Fonds'!$B$6)</f>
        <v>0.00536058053084164</v>
      </c>
      <c r="BR123" s="26" t="n">
        <f aca="false">BO123+$B$123*'1 Der Fonds'!$B$19/12+BO123*'1 Der Fonds'!$B$20/12-'1 Der Fonds'!$B$6*'1 Der Fonds'!$B$21/12-($B$123+BO123-'1 Der Fonds'!$B$6)*'1 Der Fonds'!$B$22/12-$B$123*'1 Der Fonds'!$B$23/12</f>
        <v>5.93675272881001</v>
      </c>
      <c r="BS123" s="26" t="n">
        <f aca="false">($B$123+BR123-'1 Der Fonds'!$B$6)/BP123</f>
        <v>10.1877058121563</v>
      </c>
      <c r="BT123" s="26" t="n">
        <f aca="false">BR123+'1 Der Fonds'!$B$26-'2 Der Rueckgabebestand'!$C$13*BS123</f>
        <v>4.35228511333968</v>
      </c>
      <c r="BU123" s="26" t="n">
        <f aca="false">BP123+'1 Der Fonds'!$B$26/BS123-'2 Der Rueckgabebestand'!$C$13</f>
        <v>77.9225764613355</v>
      </c>
      <c r="BV123" s="26" t="n">
        <f aca="false">BT123/($B$123+BT123-'1 Der Fonds'!$B$6)</f>
        <v>0.0054824873530701</v>
      </c>
      <c r="BW123" s="26" t="n">
        <f aca="false">BT123+$B$123*'1 Der Fonds'!$B$19/12+BT123*'1 Der Fonds'!$B$20/12-'1 Der Fonds'!$B$6*'1 Der Fonds'!$B$21/12-($B$123+BT123-'1 Der Fonds'!$B$6)*'1 Der Fonds'!$B$22/12-$B$123*'1 Der Fonds'!$B$23/12</f>
        <v>6.03414355323997</v>
      </c>
      <c r="BX123" s="26" t="n">
        <f aca="false">($B$123+BW123-'1 Der Fonds'!$B$6)/BU123</f>
        <v>10.2092895240441</v>
      </c>
      <c r="BY123" s="26" t="n">
        <f aca="false">BW123+'1 Der Fonds'!$B$26-'2 Der Rueckgabebestand'!$C$14*BX123</f>
        <v>4.95042774362232</v>
      </c>
      <c r="BZ123" s="26" t="n">
        <f aca="false">BU123+'1 Der Fonds'!$B$26/BX123-'2 Der Rueckgabebestand'!$C$14</f>
        <v>77.8164264881111</v>
      </c>
      <c r="CA123" s="26" t="n">
        <f aca="false">BY123/($B$123+BY123-'1 Der Fonds'!$B$6)</f>
        <v>0.00623126071903869</v>
      </c>
      <c r="CB123" s="26" t="n">
        <f aca="false">BY123+$B$123*'1 Der Fonds'!$B$19/12+BY123*'1 Der Fonds'!$B$20/12-'1 Der Fonds'!$B$6*'1 Der Fonds'!$B$21/12-($B$123+BY123-'1 Der Fonds'!$B$6)*'1 Der Fonds'!$B$22/12-$B$123*'1 Der Fonds'!$B$23/12</f>
        <v>6.63285940354329</v>
      </c>
      <c r="CC123" s="26" t="n">
        <f aca="false">($B$123+CB123-'1 Der Fonds'!$B$6)/BZ123</f>
        <v>10.2309100447471</v>
      </c>
      <c r="CD123" s="26" t="n">
        <f aca="false">CB123+'1 Der Fonds'!$B$26-'2 Der Rueckgabebestand'!$C$15*CC123</f>
        <v>5.54049538564443</v>
      </c>
      <c r="CE123" s="26" t="n">
        <f aca="false">BZ123+'1 Der Fonds'!$B$26/CC123-'2 Der Rueckgabebestand'!$C$15</f>
        <v>77.70965553488</v>
      </c>
      <c r="CF123" s="26" t="n">
        <f aca="false">CD123/($B$123+CD123-'1 Der Fonds'!$B$6)</f>
        <v>0.0069688216107243</v>
      </c>
      <c r="CG123" s="26" t="n">
        <f aca="false">CD123+$B$123*'1 Der Fonds'!$B$19/12+CD123*'1 Der Fonds'!$B$20/12-'1 Der Fonds'!$B$6*'1 Der Fonds'!$B$21/12-($B$123+CD123-'1 Der Fonds'!$B$6)*'1 Der Fonds'!$B$22/12-$B$123*'1 Der Fonds'!$B$23/12</f>
        <v>7.22349252705567</v>
      </c>
      <c r="CH123" s="26" t="n">
        <f aca="false">($B$123+CG123-'1 Der Fonds'!$B$6)/CE123</f>
        <v>10.2525675483074</v>
      </c>
      <c r="CI123" s="26" t="n">
        <f aca="false">CG123+'1 Der Fonds'!$B$26-'2 Der Rueckgabebestand'!$C$16*CH123</f>
        <v>5.09720875290198</v>
      </c>
      <c r="CJ123" s="26" t="n">
        <f aca="false">CE123+'1 Der Fonds'!$B$26/CH123-'2 Der Rueckgabebestand'!$C$16</f>
        <v>77.5022651651862</v>
      </c>
      <c r="CK123" s="26" t="n">
        <f aca="false">CI123/($B$123+CI123-'1 Der Fonds'!$B$6)</f>
        <v>0.00641483344863734</v>
      </c>
      <c r="CL123" s="26" t="n">
        <f aca="false">$A$123+$B$123*'1 Der Fonds'!$B$19/12+$A$123*'1 Der Fonds'!$B$20/12-'1 Der Fonds'!$B$6*'1 Der Fonds'!$B$21/12-($B$123+$A$123-'1 Der Fonds'!$B$6)*'1 Der Fonds'!$B$22/12-$B$123*'1 Der Fonds'!$B$23/12</f>
        <v>82.2548333333334</v>
      </c>
      <c r="CM123" s="26" t="n">
        <f aca="false">($B$123+CL123-'1 Der Fonds'!$B$6)/'1 Der Fonds'!$B$8</f>
        <v>10.0201704980843</v>
      </c>
      <c r="CN123" s="26" t="n">
        <f aca="false">CL123+0-'2 Der Rueckgabebestand'!$C$5*CM123</f>
        <v>78.2467651340996</v>
      </c>
      <c r="CO123" s="26" t="n">
        <f aca="false">'1 Der Fonds'!$B$8+0/CM123-'2 Der Rueckgabebestand'!$C$5</f>
        <v>86.6</v>
      </c>
      <c r="CP123" s="26" t="n">
        <f aca="false">CN123/($B$123+CN123-'1 Der Fonds'!$B$6)</f>
        <v>0.0901723501349009</v>
      </c>
      <c r="CQ123" s="26" t="n">
        <f aca="false">CN123+$B$123*'1 Der Fonds'!$B$19/12+CN123*'1 Der Fonds'!$B$20/12-'1 Der Fonds'!$B$6*'1 Der Fonds'!$B$21/12-($B$123+CN123-'1 Der Fonds'!$B$6)*'1 Der Fonds'!$B$22/12-$B$123*'1 Der Fonds'!$B$23/12</f>
        <v>79.9994391173532</v>
      </c>
      <c r="CR123" s="26" t="n">
        <f aca="false">($B$123+CQ123-'1 Der Fonds'!$B$6)/CO123</f>
        <v>10.0404092276831</v>
      </c>
      <c r="CS123" s="26" t="n">
        <f aca="false">CQ123+0-'2 Der Rueckgabebestand'!$C$6*CR123</f>
        <v>74.9792345035116</v>
      </c>
      <c r="CT123" s="26" t="n">
        <f aca="false">CO123+0/CR123-'2 Der Rueckgabebestand'!$C$6</f>
        <v>86.1</v>
      </c>
      <c r="CU123" s="26" t="n">
        <f aca="false">CS123/($B$123+CS123-'1 Der Fonds'!$B$6)</f>
        <v>0.0867334130316892</v>
      </c>
      <c r="CV123" s="26" t="n">
        <f aca="false">CS123+$B$123*'1 Der Fonds'!$B$19/12+CS123*'1 Der Fonds'!$B$20/12-'1 Der Fonds'!$B$6*'1 Der Fonds'!$B$21/12-($B$123+CS123-'1 Der Fonds'!$B$6)*'1 Der Fonds'!$B$22/12-$B$123*'1 Der Fonds'!$B$23/12</f>
        <v>76.7287771032442</v>
      </c>
      <c r="CW123" s="26" t="n">
        <f aca="false">($B$123+CV123-'1 Der Fonds'!$B$6)/CT123</f>
        <v>10.0607291185046</v>
      </c>
      <c r="CX123" s="26" t="n">
        <f aca="false">CV123+0-'2 Der Rueckgabebestand'!$C$7*CW123</f>
        <v>54.5951730425341</v>
      </c>
      <c r="CY123" s="26" t="n">
        <f aca="false">CT123+0/CW123-'2 Der Rueckgabebestand'!$C$7</f>
        <v>83.9</v>
      </c>
      <c r="CZ123" s="26" t="n">
        <f aca="false">CX123/($B$123+CX123-'1 Der Fonds'!$B$6)</f>
        <v>0.0646789305117647</v>
      </c>
      <c r="DA123" s="26" t="n">
        <f aca="false">CX123+$B$123*'1 Der Fonds'!$B$19/12+CX123*'1 Der Fonds'!$B$20/12-'1 Der Fonds'!$B$6*'1 Der Fonds'!$B$21/12-($B$123+CX123-'1 Der Fonds'!$B$6)*'1 Der Fonds'!$B$22/12-$B$123*'1 Der Fonds'!$B$23/12</f>
        <v>56.3251809166999</v>
      </c>
      <c r="DB123" s="26" t="n">
        <f aca="false">($B$123+DA123-'1 Der Fonds'!$B$6)/CY123</f>
        <v>10.0813489978153</v>
      </c>
      <c r="DC123" s="26" t="n">
        <f aca="false">DA123+0-'2 Der Rueckgabebestand'!$C$8*DB123</f>
        <v>25.0729990234726</v>
      </c>
      <c r="DD123" s="26" t="n">
        <f aca="false">CY123+0/DB123-'2 Der Rueckgabebestand'!$C$8</f>
        <v>80.8</v>
      </c>
      <c r="DE123" s="26" t="n">
        <f aca="false">DC123/($B$123+DC123-'1 Der Fonds'!$B$6)</f>
        <v>0.0307805427549533</v>
      </c>
      <c r="DF123" s="26" t="n">
        <f aca="false">DC123+$B$123*'1 Der Fonds'!$B$19/12+DC123*'1 Der Fonds'!$B$20/12-'1 Der Fonds'!$B$6*'1 Der Fonds'!$B$21/12-($B$123+DC123-'1 Der Fonds'!$B$6)*'1 Der Fonds'!$B$22/12-$B$123*'1 Der Fonds'!$B$23/12</f>
        <v>26.7747148142034</v>
      </c>
      <c r="DG123" s="26" t="n">
        <f aca="false">($B$123+DF123-'1 Der Fonds'!$B$6)/DD123</f>
        <v>10.1024098368094</v>
      </c>
      <c r="DH123" s="26" t="n">
        <f aca="false">DF123+0-'2 Der Rueckgabebestand'!$C$9*DG123</f>
        <v>0.50844923849882</v>
      </c>
      <c r="DI123" s="26" t="n">
        <f aca="false">DD123+0/DG123-'2 Der Rueckgabebestand'!$C$9</f>
        <v>78.2</v>
      </c>
      <c r="DJ123" s="26" t="n">
        <f aca="false">DH123/($B$123+DH123-'1 Der Fonds'!$B$6)</f>
        <v>0.000643599747558297</v>
      </c>
      <c r="DK123" s="26" t="n">
        <f aca="false">DH123+$B$123*'1 Der Fonds'!$B$19/12+DH123*'1 Der Fonds'!$B$20/12-'1 Der Fonds'!$B$6*'1 Der Fonds'!$B$21/12-($B$123+DH123-'1 Der Fonds'!$B$6)*'1 Der Fonds'!$B$22/12-$B$123*'1 Der Fonds'!$B$23/12</f>
        <v>2.18662400235238</v>
      </c>
      <c r="DL123" s="26" t="n">
        <f aca="false">($B$123+DK123-'1 Der Fonds'!$B$6)/DI123</f>
        <v>10.1238698721528</v>
      </c>
      <c r="DM123" s="26" t="n">
        <f aca="false">DK123+0-'2 Der Rueckgabebestand'!$C$10*DL123</f>
        <v>-11.9867938186616</v>
      </c>
      <c r="DN123" s="26" t="n">
        <f aca="false">DI123+0/DL123-'2 Der Rueckgabebestand'!$C$10</f>
        <v>76.8</v>
      </c>
      <c r="DO123" s="26" t="n">
        <f aca="false">DM123/($B$123+DM123-'1 Der Fonds'!$B$6)</f>
        <v>-0.0154168362972679</v>
      </c>
      <c r="DP123" s="26" t="n">
        <f aca="false">DM123+$B$123*'1 Der Fonds'!$B$19/12+DM123*'1 Der Fonds'!$B$20/12-'1 Der Fonds'!$B$6*'1 Der Fonds'!$B$21/12-($B$123+DM123-'1 Der Fonds'!$B$6)*'1 Der Fonds'!$B$22/12-$B$123*'1 Der Fonds'!$B$23/12</f>
        <v>-10.3205936627378</v>
      </c>
      <c r="DQ123" s="26" t="n">
        <f aca="false">($B$123+DP123-'1 Der Fonds'!$B$6)/DN123</f>
        <v>10.1455651866831</v>
      </c>
      <c r="DR123" s="26" t="n">
        <f aca="false">DP123+0-'2 Der Rueckgabebestand'!$C$11*DQ123</f>
        <v>-16.4079327747477</v>
      </c>
      <c r="DS123" s="26" t="n">
        <f aca="false">DN123+0/DQ123-'2 Der Rueckgabebestand'!$C$11</f>
        <v>76.2</v>
      </c>
      <c r="DT123" s="26" t="n">
        <f aca="false">DR123/($B$123+DR123-'1 Der Fonds'!$B$6)</f>
        <v>-0.0212237758869242</v>
      </c>
      <c r="DU123" s="26" t="n">
        <f aca="false">DR123+$B$123*'1 Der Fonds'!$B$19/12+DR123*'1 Der Fonds'!$B$20/12-'1 Der Fonds'!$B$6*'1 Der Fonds'!$B$21/12-($B$123+DR123-'1 Der Fonds'!$B$6)*'1 Der Fonds'!$B$22/12-$B$123*'1 Der Fonds'!$B$23/12</f>
        <v>-14.7459695436568</v>
      </c>
      <c r="DV123" s="26" t="n">
        <f aca="false">($B$123+DU123-'1 Der Fonds'!$B$6)/DS123</f>
        <v>10.1673757277735</v>
      </c>
      <c r="DW123" s="26" t="n">
        <f aca="false">DU123+0-'2 Der Rueckgabebestand'!$C$12*DV123</f>
        <v>-19.8296574075436</v>
      </c>
      <c r="DX123" s="26" t="n">
        <f aca="false">DS123+0/DV123-'2 Der Rueckgabebestand'!$C$12</f>
        <v>75.7</v>
      </c>
      <c r="DY123" s="26" t="n">
        <f aca="false">DW123/($B$123+DW123-'1 Der Fonds'!$B$6)</f>
        <v>-0.0257638320072876</v>
      </c>
      <c r="DZ123" s="26" t="n">
        <f aca="false">DW123+$B$123*'1 Der Fonds'!$B$19/12+DW123*'1 Der Fonds'!$B$20/12-'1 Der Fonds'!$B$6*'1 Der Fonds'!$B$21/12-($B$123+DW123-'1 Der Fonds'!$B$6)*'1 Der Fonds'!$B$22/12-$B$123*'1 Der Fonds'!$B$23/12</f>
        <v>-18.1709733292258</v>
      </c>
      <c r="EA123" s="26" t="n">
        <f aca="false">($B$123+DZ123-'1 Der Fonds'!$B$6)/DX123</f>
        <v>10.189287010182</v>
      </c>
      <c r="EB123" s="26" t="n">
        <f aca="false">DZ123+0-'2 Der Rueckgabebestand'!$C$13*EA123</f>
        <v>-22.7561524838077</v>
      </c>
      <c r="EC123" s="26" t="n">
        <f aca="false">DX123+0/EA123-'2 Der Rueckgabebestand'!$C$13</f>
        <v>75.25</v>
      </c>
      <c r="ED123" s="26" t="n">
        <f aca="false">EB123/($B$123+EB123-'1 Der Fonds'!$B$6)</f>
        <v>-0.0296789502224563</v>
      </c>
      <c r="EE123" s="26" t="n">
        <f aca="false">EB123+$B$123*'1 Der Fonds'!$B$19/12+EB123*'1 Der Fonds'!$B$20/12-'1 Der Fonds'!$B$6*'1 Der Fonds'!$B$21/12-($B$123+EB123-'1 Der Fonds'!$B$6)*'1 Der Fonds'!$B$22/12-$B$123*'1 Der Fonds'!$B$23/12</f>
        <v>-21.1002729632713</v>
      </c>
      <c r="EF123" s="26" t="n">
        <f aca="false">($B$123+EE123-'1 Der Fonds'!$B$6)/EC123</f>
        <v>10.2112920536442</v>
      </c>
      <c r="EG123" s="26" t="n">
        <f aca="false">EE123+0-'2 Der Rueckgabebestand'!$C$14*EF123</f>
        <v>-25.184789784729</v>
      </c>
      <c r="EH123" s="26" t="n">
        <f aca="false">EC123+0/EF123-'2 Der Rueckgabebestand'!$C$14</f>
        <v>74.85</v>
      </c>
      <c r="EI123" s="26" t="n">
        <f aca="false">EG123/($B$123+EG123-'1 Der Fonds'!$B$6)</f>
        <v>-0.0329507897371762</v>
      </c>
      <c r="EJ123" s="26" t="n">
        <f aca="false">EG123+$B$123*'1 Der Fonds'!$B$19/12+EG123*'1 Der Fonds'!$B$20/12-'1 Der Fonds'!$B$6*'1 Der Fonds'!$B$21/12-($B$123+EG123-'1 Der Fonds'!$B$6)*'1 Der Fonds'!$B$22/12-$B$123*'1 Der Fonds'!$B$23/12</f>
        <v>-23.5312377082727</v>
      </c>
      <c r="EK123" s="26" t="n">
        <f aca="false">($B$123+EJ123-'1 Der Fonds'!$B$6)/EH123</f>
        <v>10.2333835977519</v>
      </c>
      <c r="EL123" s="26" t="n">
        <f aca="false">EJ123+0-'2 Der Rueckgabebestand'!$C$15*EK123</f>
        <v>-27.6245911473735</v>
      </c>
      <c r="EM123" s="26" t="n">
        <f aca="false">EH123+0/EK123-'2 Der Rueckgabebestand'!$C$15</f>
        <v>74.45</v>
      </c>
      <c r="EN123" s="26" t="n">
        <f aca="false">EL123/($B$123+EL123-'1 Der Fonds'!$B$6)</f>
        <v>-0.0362586727782377</v>
      </c>
      <c r="EO123" s="26" t="n">
        <f aca="false">EL123+$B$123*'1 Der Fonds'!$B$19/12+EL123*'1 Der Fonds'!$B$20/12-'1 Der Fonds'!$B$6*'1 Der Fonds'!$B$21/12-($B$123+EL123-'1 Der Fonds'!$B$6)*'1 Der Fonds'!$B$22/12-$B$123*'1 Der Fonds'!$B$23/12</f>
        <v>-25.9733772138897</v>
      </c>
      <c r="EP123" s="26" t="n">
        <f aca="false">($B$123+EO123-'1 Der Fonds'!$B$6)/EM123</f>
        <v>10.2555624282889</v>
      </c>
      <c r="EQ123" s="26" t="n">
        <f aca="false">EO123+0-'2 Der Rueckgabebestand'!$C$16*EP123</f>
        <v>-31.1011584280342</v>
      </c>
      <c r="ER123" s="26" t="n">
        <f aca="false">EM123+0/EP123-'2 Der Rueckgabebestand'!$C$16</f>
        <v>73.95</v>
      </c>
      <c r="ES123" s="26" t="n">
        <f aca="false">EQ123/($B$123+EQ123-'1 Der Fonds'!$B$6)</f>
        <v>-0.0410089740690656</v>
      </c>
      <c r="ET123" s="14" t="n">
        <f aca="false">IF(C123=1,$A$123,1000000)</f>
        <v>80.5</v>
      </c>
      <c r="EU123" s="14" t="n">
        <f aca="false">IF(D123=1,$A$123,1000000)</f>
        <v>80.5</v>
      </c>
      <c r="EV123" s="14" t="n">
        <f aca="false">IF(E123=1,$A$123,1000000)</f>
        <v>80.5</v>
      </c>
      <c r="EW123" s="26" t="n">
        <f aca="false">IF(F123=1,$A$123,1000000)</f>
        <v>1000000</v>
      </c>
      <c r="EX123" s="26" t="n">
        <f aca="false">IF(G123=1,$A$123,1000000)</f>
        <v>1000000</v>
      </c>
      <c r="EY123" s="26" t="n">
        <f aca="false">IF(H123=1,$A$123,1000000)</f>
        <v>1000000</v>
      </c>
      <c r="EZ123" s="26" t="n">
        <f aca="false">IF(I123=1,$A$123,1000000)</f>
        <v>1000000</v>
      </c>
      <c r="FA123" s="26" t="n">
        <f aca="false">IF(J123=1,$A$123,1000000)</f>
        <v>1000000</v>
      </c>
      <c r="FB123" s="26" t="n">
        <f aca="false">IF(K123=1,$A$123,1000000)</f>
        <v>1000000</v>
      </c>
      <c r="FC123" s="26" t="n">
        <f aca="false">IF(L123=1,$A$123,1000000)</f>
        <v>1000000</v>
      </c>
      <c r="FD123" s="26" t="n">
        <f aca="false">IF(M123=1,$A$123,1000000)</f>
        <v>1000000</v>
      </c>
      <c r="FE123" s="26" t="n">
        <f aca="false">IF(N123=1,$A$123,1000000)</f>
        <v>1000000</v>
      </c>
      <c r="FF123" s="14" t="n">
        <f aca="false">IF(O123=1,$A$123,1000000)</f>
        <v>80.5</v>
      </c>
      <c r="FG123" s="14" t="n">
        <f aca="false">IF(P123=1,$A$123,1000000)</f>
        <v>80.5</v>
      </c>
      <c r="FH123" s="14" t="n">
        <f aca="false">IF(Q123=1,$A$123,1000000)</f>
        <v>80.5</v>
      </c>
      <c r="FI123" s="26" t="n">
        <f aca="false">IF(R123=1,$A$123,1000000)</f>
        <v>1000000</v>
      </c>
      <c r="FJ123" s="26" t="n">
        <f aca="false">IF(S123=1,$A$123,1000000)</f>
        <v>1000000</v>
      </c>
      <c r="FK123" s="26" t="n">
        <f aca="false">IF(T123=1,$A$123,1000000)</f>
        <v>1000000</v>
      </c>
      <c r="FL123" s="26" t="n">
        <f aca="false">IF(U123=1,$A$123,1000000)</f>
        <v>1000000</v>
      </c>
      <c r="FM123" s="26" t="n">
        <f aca="false">IF(V123=1,$A$123,1000000)</f>
        <v>1000000</v>
      </c>
      <c r="FN123" s="26" t="n">
        <f aca="false">IF(W123=1,$A$123,1000000)</f>
        <v>1000000</v>
      </c>
      <c r="FO123" s="26" t="n">
        <f aca="false">IF(X123=1,$A$123,1000000)</f>
        <v>1000000</v>
      </c>
      <c r="FP123" s="26" t="n">
        <f aca="false">IF(Y123=1,$A$123,1000000)</f>
        <v>1000000</v>
      </c>
      <c r="FQ123" s="26" t="n">
        <f aca="false">IF(Z123=1,$A$123,1000000)</f>
        <v>1000000</v>
      </c>
    </row>
    <row r="124" customFormat="false" ht="15" hidden="false" customHeight="false" outlineLevel="0" collapsed="false">
      <c r="A124" s="14" t="n">
        <f aca="false">A123+$B$38</f>
        <v>81</v>
      </c>
      <c r="B124" s="14" t="n">
        <f aca="false">'1 Der Fonds'!$B$36-A124</f>
        <v>1039</v>
      </c>
      <c r="C124" s="26" t="n">
        <f aca="false">IF(AH124&gt;='1 Der Fonds'!$B$12,1,0)</f>
        <v>1</v>
      </c>
      <c r="D124" s="26" t="n">
        <f aca="false">IF(AND(C124=1,AM124&gt;='1 Der Fonds'!$B$12),1,0)</f>
        <v>1</v>
      </c>
      <c r="E124" s="26" t="n">
        <f aca="false">IF(AND(D124=1,AR124&gt;='1 Der Fonds'!$B$12),1,0)</f>
        <v>1</v>
      </c>
      <c r="F124" s="26" t="n">
        <f aca="false">IF(AND(E124=1,AW124&gt;='1 Der Fonds'!$B$12),1,0)</f>
        <v>0</v>
      </c>
      <c r="G124" s="26" t="n">
        <f aca="false">IF(AND(F124=1,BB124&gt;='1 Der Fonds'!$B$12),1,0)</f>
        <v>0</v>
      </c>
      <c r="H124" s="26" t="n">
        <f aca="false">IF(AND(G124=1,BG124&gt;='1 Der Fonds'!$B$12),1,0)</f>
        <v>0</v>
      </c>
      <c r="I124" s="26" t="n">
        <f aca="false">IF(AND(H124=1,BL124&gt;='1 Der Fonds'!$B$12),1,0)</f>
        <v>0</v>
      </c>
      <c r="J124" s="26" t="n">
        <f aca="false">IF(AND(I124=1,BQ124&gt;='1 Der Fonds'!$B$12),1,0)</f>
        <v>0</v>
      </c>
      <c r="K124" s="26" t="n">
        <f aca="false">IF(AND(J124=1,BV124&gt;='1 Der Fonds'!$B$12),1,0)</f>
        <v>0</v>
      </c>
      <c r="L124" s="26" t="n">
        <f aca="false">IF(AND(K124=1,CA124&gt;='1 Der Fonds'!$B$12),1,0)</f>
        <v>0</v>
      </c>
      <c r="M124" s="26" t="n">
        <f aca="false">IF(AND(L124=1,CF124&gt;='1 Der Fonds'!$B$12),1,0)</f>
        <v>0</v>
      </c>
      <c r="N124" s="26" t="n">
        <f aca="false">IF(AND(M124=1,CK124&gt;='1 Der Fonds'!$B$12),1,0)</f>
        <v>0</v>
      </c>
      <c r="O124" s="26" t="n">
        <f aca="false">IF(CP124&gt;='1 Der Fonds'!$B$12,1,0)</f>
        <v>1</v>
      </c>
      <c r="P124" s="26" t="n">
        <f aca="false">IF(AND(O124=1,CU124&gt;='1 Der Fonds'!$B$12),1,0)</f>
        <v>1</v>
      </c>
      <c r="Q124" s="26" t="n">
        <f aca="false">IF(AND(P124=1,CZ124&gt;='1 Der Fonds'!$B$12),1,0)</f>
        <v>1</v>
      </c>
      <c r="R124" s="26" t="n">
        <f aca="false">IF(AND(Q124=1,DE124&gt;='1 Der Fonds'!$B$12),1,0)</f>
        <v>0</v>
      </c>
      <c r="S124" s="26" t="n">
        <f aca="false">IF(AND(R124=1,DJ124&gt;='1 Der Fonds'!$B$12),1,0)</f>
        <v>0</v>
      </c>
      <c r="T124" s="26" t="n">
        <f aca="false">IF(AND(S124=1,DO124&gt;='1 Der Fonds'!$B$12),1,0)</f>
        <v>0</v>
      </c>
      <c r="U124" s="26" t="n">
        <f aca="false">IF(AND(T124=1,DT124&gt;='1 Der Fonds'!$B$12),1,0)</f>
        <v>0</v>
      </c>
      <c r="V124" s="26" t="n">
        <f aca="false">IF(AND(U124=1,DY124&gt;='1 Der Fonds'!$B$12),1,0)</f>
        <v>0</v>
      </c>
      <c r="W124" s="26" t="n">
        <f aca="false">IF(AND(V124=1,ED124&gt;='1 Der Fonds'!$B$12),1,0)</f>
        <v>0</v>
      </c>
      <c r="X124" s="26" t="n">
        <f aca="false">IF(AND(W124=1,EI124&gt;='1 Der Fonds'!$B$12),1,0)</f>
        <v>0</v>
      </c>
      <c r="Y124" s="26" t="n">
        <f aca="false">IF(AND(X124=1,EN124&gt;='1 Der Fonds'!$B$12),1,0)</f>
        <v>0</v>
      </c>
      <c r="Z124" s="26" t="n">
        <f aca="false">IF(AND(Y124=1,ES124&gt;='1 Der Fonds'!$B$12),1,0)</f>
        <v>0</v>
      </c>
      <c r="AD124" s="26" t="n">
        <f aca="false">$A$124+$B$124*'1 Der Fonds'!$B$19/12+$A$124*'1 Der Fonds'!$B$20/12-'1 Der Fonds'!$B$6*'1 Der Fonds'!$B$21/12-($B$124+$A$124-'1 Der Fonds'!$B$6)*'1 Der Fonds'!$B$22/12-$B$124*'1 Der Fonds'!$B$23/12</f>
        <v>82.75425</v>
      </c>
      <c r="AE124" s="26" t="n">
        <f aca="false">($B$124+AD124-'1 Der Fonds'!$B$6)/'1 Der Fonds'!$B$8</f>
        <v>10.0201637931034</v>
      </c>
      <c r="AF124" s="26" t="n">
        <f aca="false">AD124+'1 Der Fonds'!$B$26-'2 Der Rueckgabebestand'!$C$5*AE124</f>
        <v>81.7461844827586</v>
      </c>
      <c r="AG124" s="26" t="n">
        <f aca="false">'1 Der Fonds'!$B$8+'1 Der Fonds'!$B$26/AE124-'2 Der Rueckgabebestand'!$C$5</f>
        <v>86.8993963034881</v>
      </c>
      <c r="AH124" s="26" t="n">
        <f aca="false">AF124/($B$124+AF124-'1 Der Fonds'!$B$6)</f>
        <v>0.0938806117552127</v>
      </c>
      <c r="AI124" s="26" t="n">
        <f aca="false">AF124+$B$124*'1 Der Fonds'!$B$19/12+AF124*'1 Der Fonds'!$B$20/12-'1 Der Fonds'!$B$6*'1 Der Fonds'!$B$21/12-($B$124+AF124-'1 Der Fonds'!$B$6)*'1 Der Fonds'!$B$22/12-$B$124*'1 Der Fonds'!$B$23/12</f>
        <v>83.5011495762213</v>
      </c>
      <c r="AJ124" s="26" t="n">
        <f aca="false">($B$124+AI124-'1 Der Fonds'!$B$6)/AG124</f>
        <v>10.0403591588725</v>
      </c>
      <c r="AK124" s="26" t="n">
        <f aca="false">AI124+'1 Der Fonds'!$B$26-'2 Der Rueckgabebestand'!$C$6*AJ124</f>
        <v>81.480969996785</v>
      </c>
      <c r="AL124" s="26" t="n">
        <f aca="false">AG124+'1 Der Fonds'!$B$26/AJ124-'2 Der Rueckgabebestand'!$C$6</f>
        <v>86.6981903956644</v>
      </c>
      <c r="AM124" s="26" t="n">
        <f aca="false">AK124/($B$124+AK124-'1 Der Fonds'!$B$6)</f>
        <v>0.0936045391056463</v>
      </c>
      <c r="AN124" s="26" t="n">
        <f aca="false">AK124+$B$124*'1 Der Fonds'!$B$19/12+AK124*'1 Der Fonds'!$B$20/12-'1 Der Fonds'!$B$6*'1 Der Fonds'!$B$21/12-($B$124+AK124-'1 Der Fonds'!$B$6)*'1 Der Fonds'!$B$22/12-$B$124*'1 Der Fonds'!$B$23/12</f>
        <v>83.2356809263653</v>
      </c>
      <c r="AO124" s="26" t="n">
        <f aca="false">($B$124+AN124-'1 Der Fonds'!$B$6)/AL124</f>
        <v>10.060598461695</v>
      </c>
      <c r="AP124" s="26" t="n">
        <f aca="false">AN124+'1 Der Fonds'!$B$26-'2 Der Rueckgabebestand'!$C$7*AO124</f>
        <v>64.1023643106362</v>
      </c>
      <c r="AQ124" s="26" t="n">
        <f aca="false">AL124+'1 Der Fonds'!$B$26/AO124-'2 Der Rueckgabebestand'!$C$7</f>
        <v>84.7963833919779</v>
      </c>
      <c r="AR124" s="26" t="n">
        <f aca="false">AP124/($B$124+AP124-'1 Der Fonds'!$B$6)</f>
        <v>0.0751402961618037</v>
      </c>
      <c r="AS124" s="26" t="n">
        <f aca="false">AP124+$B$124*'1 Der Fonds'!$B$19/12+AP124*'1 Der Fonds'!$B$20/12-'1 Der Fonds'!$B$6*'1 Der Fonds'!$B$21/12-($B$124+AP124-'1 Der Fonds'!$B$6)*'1 Der Fonds'!$B$22/12-$B$124*'1 Der Fonds'!$B$23/12</f>
        <v>65.8404207431005</v>
      </c>
      <c r="AT124" s="26" t="n">
        <f aca="false">($B$124+AS124-'1 Der Fonds'!$B$6)/AQ124</f>
        <v>10.0810952843535</v>
      </c>
      <c r="AU124" s="26" t="n">
        <f aca="false">AS124+'1 Der Fonds'!$B$26-'2 Der Rueckgabebestand'!$C$8*AT124</f>
        <v>37.5890253616047</v>
      </c>
      <c r="AV124" s="26" t="n">
        <f aca="false">AQ124+'1 Der Fonds'!$B$26/AT124-'2 Der Rueckgabebestand'!$C$8</f>
        <v>81.9939701040742</v>
      </c>
      <c r="AW124" s="26" t="n">
        <f aca="false">AU124/($B$124+AU124-'1 Der Fonds'!$B$6)</f>
        <v>0.0454748662373793</v>
      </c>
      <c r="AX124" s="26" t="n">
        <f aca="false">AU124+$B$124*'1 Der Fonds'!$B$19/12+AU124*'1 Der Fonds'!$B$20/12-'1 Der Fonds'!$B$6*'1 Der Fonds'!$B$21/12-($B$124+AU124-'1 Der Fonds'!$B$6)*'1 Der Fonds'!$B$22/12-$B$124*'1 Der Fonds'!$B$23/12</f>
        <v>39.3016731775762</v>
      </c>
      <c r="AY124" s="26" t="n">
        <f aca="false">($B$124+AX124-'1 Der Fonds'!$B$6)/AV124</f>
        <v>10.1019827692966</v>
      </c>
      <c r="AZ124" s="26" t="n">
        <f aca="false">AX124+'1 Der Fonds'!$B$26-'2 Der Rueckgabebestand'!$C$9*AY124</f>
        <v>16.0365179774051</v>
      </c>
      <c r="BA124" s="26" t="n">
        <f aca="false">AV124+'1 Der Fonds'!$B$26/AY124-'2 Der Rueckgabebestand'!$C$9</f>
        <v>79.6909415074623</v>
      </c>
      <c r="BB124" s="26" t="n">
        <f aca="false">AZ124/($B$124+AZ124-'1 Der Fonds'!$B$6)</f>
        <v>0.0199202366840397</v>
      </c>
      <c r="BC124" s="26" t="n">
        <f aca="false">AZ124+$B$124*'1 Der Fonds'!$B$19/12+AZ124*'1 Der Fonds'!$B$20/12-'1 Der Fonds'!$B$6*'1 Der Fonds'!$B$21/12-($B$124+AZ124-'1 Der Fonds'!$B$6)*'1 Der Fonds'!$B$22/12-$B$124*'1 Der Fonds'!$B$23/12</f>
        <v>17.7285113071335</v>
      </c>
      <c r="BD124" s="26" t="n">
        <f aca="false">($B$124+BC124-'1 Der Fonds'!$B$6)/BA124</f>
        <v>10.1232147098123</v>
      </c>
      <c r="BE124" s="26" t="n">
        <f aca="false">BC124+'1 Der Fonds'!$B$26-'2 Der Rueckgabebestand'!$C$10*BD124</f>
        <v>6.55601071339624</v>
      </c>
      <c r="BF124" s="26" t="n">
        <f aca="false">BA124+'1 Der Fonds'!$B$26/BD124-'2 Der Rueckgabebestand'!$C$10</f>
        <v>78.5872900574038</v>
      </c>
      <c r="BG124" s="26" t="n">
        <f aca="false">BE124/($B$124+BE124-'1 Der Fonds'!$B$6)</f>
        <v>0.00824079087469567</v>
      </c>
      <c r="BH124" s="26" t="n">
        <f aca="false">BE124+$B$124*'1 Der Fonds'!$B$19/12+BE124*'1 Der Fonds'!$B$20/12-'1 Der Fonds'!$B$6*'1 Der Fonds'!$B$21/12-($B$124+BE124-'1 Der Fonds'!$B$6)*'1 Der Fonds'!$B$22/12-$B$124*'1 Der Fonds'!$B$23/12</f>
        <v>8.23891855699658</v>
      </c>
      <c r="BI124" s="26" t="n">
        <f aca="false">($B$124+BH124-'1 Der Fonds'!$B$6)/BF124</f>
        <v>10.1446292138927</v>
      </c>
      <c r="BJ124" s="26" t="n">
        <f aca="false">BH124+'1 Der Fonds'!$B$26-'2 Der Rueckgabebestand'!$C$11*BI124</f>
        <v>5.15214102866097</v>
      </c>
      <c r="BK124" s="26" t="n">
        <f aca="false">BF124+'1 Der Fonds'!$B$26/BI124-'2 Der Rueckgabebestand'!$C$11</f>
        <v>78.2830130391656</v>
      </c>
      <c r="BL124" s="26" t="n">
        <f aca="false">BJ124/($B$124+BJ124-'1 Der Fonds'!$B$6)</f>
        <v>0.00648759949445888</v>
      </c>
      <c r="BM124" s="26" t="n">
        <f aca="false">BJ124+$B$124*'1 Der Fonds'!$B$19/12+BJ124*'1 Der Fonds'!$B$20/12-'1 Der Fonds'!$B$6*'1 Der Fonds'!$B$21/12-($B$124+BJ124-'1 Der Fonds'!$B$6)*'1 Der Fonds'!$B$22/12-$B$124*'1 Der Fonds'!$B$23/12</f>
        <v>6.83370349714677</v>
      </c>
      <c r="BN124" s="26" t="n">
        <f aca="false">($B$124+BM124-'1 Der Fonds'!$B$6)/BK124</f>
        <v>10.1661097676323</v>
      </c>
      <c r="BO124" s="26" t="n">
        <f aca="false">BM124+'1 Der Fonds'!$B$26-'2 Der Rueckgabebestand'!$C$12*BN124</f>
        <v>4.75064861333063</v>
      </c>
      <c r="BP124" s="26" t="n">
        <f aca="false">BK124+'1 Der Fonds'!$B$26/BN124-'2 Der Rueckgabebestand'!$C$12</f>
        <v>78.0781111709556</v>
      </c>
      <c r="BQ124" s="26" t="n">
        <f aca="false">BO124/($B$124+BO124-'1 Der Fonds'!$B$6)</f>
        <v>0.00598506422845756</v>
      </c>
      <c r="BR124" s="26" t="n">
        <f aca="false">BO124+$B$124*'1 Der Fonds'!$B$19/12+BO124*'1 Der Fonds'!$B$20/12-'1 Der Fonds'!$B$6*'1 Der Fonds'!$B$21/12-($B$124+BO124-'1 Der Fonds'!$B$6)*'1 Der Fonds'!$B$22/12-$B$124*'1 Der Fonds'!$B$23/12</f>
        <v>6.43182631825174</v>
      </c>
      <c r="BS124" s="26" t="n">
        <f aca="false">($B$124+BR124-'1 Der Fonds'!$B$6)/BP124</f>
        <v>10.1876417652653</v>
      </c>
      <c r="BT124" s="26" t="n">
        <f aca="false">BR124+'1 Der Fonds'!$B$26-'2 Der Rueckgabebestand'!$C$13*BS124</f>
        <v>4.84738752388237</v>
      </c>
      <c r="BU124" s="26" t="n">
        <f aca="false">BP124+'1 Der Fonds'!$B$26/BS124-'2 Der Rueckgabebestand'!$C$13</f>
        <v>77.922585600772</v>
      </c>
      <c r="BV124" s="26" t="n">
        <f aca="false">BT124/($B$124+BT124-'1 Der Fonds'!$B$6)</f>
        <v>0.00610619572485088</v>
      </c>
      <c r="BW124" s="26" t="n">
        <f aca="false">BT124+$B$124*'1 Der Fonds'!$B$19/12+BT124*'1 Der Fonds'!$B$20/12-'1 Der Fonds'!$B$6*'1 Der Fonds'!$B$21/12-($B$124+BT124-'1 Der Fonds'!$B$6)*'1 Der Fonds'!$B$22/12-$B$124*'1 Der Fonds'!$B$23/12</f>
        <v>6.52865793692609</v>
      </c>
      <c r="BX124" s="26" t="n">
        <f aca="false">($B$124+BW124-'1 Der Fonds'!$B$6)/BU124</f>
        <v>10.2092179283261</v>
      </c>
      <c r="BY124" s="26" t="n">
        <f aca="false">BW124+'1 Der Fonds'!$B$26-'2 Der Rueckgabebestand'!$C$14*BX124</f>
        <v>5.44497076559566</v>
      </c>
      <c r="BZ124" s="26" t="n">
        <f aca="false">BU124+'1 Der Fonds'!$B$26/BX124-'2 Der Rueckgabebestand'!$C$14</f>
        <v>77.8164376882738</v>
      </c>
      <c r="CA124" s="26" t="n">
        <f aca="false">BY124/($B$124+BY124-'1 Der Fonds'!$B$6)</f>
        <v>0.00685380481463482</v>
      </c>
      <c r="CB124" s="26" t="n">
        <f aca="false">BY124+$B$124*'1 Der Fonds'!$B$19/12+BY124*'1 Der Fonds'!$B$20/12-'1 Der Fonds'!$B$6*'1 Der Fonds'!$B$21/12-($B$124+BY124-'1 Der Fonds'!$B$6)*'1 Der Fonds'!$B$22/12-$B$124*'1 Der Fonds'!$B$23/12</f>
        <v>7.12681386257935</v>
      </c>
      <c r="CC124" s="26" t="n">
        <f aca="false">($B$124+CB124-'1 Der Fonds'!$B$6)/BZ124</f>
        <v>10.230830882439</v>
      </c>
      <c r="CD124" s="26" t="n">
        <f aca="false">CB124+'1 Der Fonds'!$B$26-'2 Der Rueckgabebestand'!$C$15*CC124</f>
        <v>6.03448150960376</v>
      </c>
      <c r="CE124" s="26" t="n">
        <f aca="false">BZ124+'1 Der Fonds'!$B$26/CC124-'2 Der Rueckgabebestand'!$C$15</f>
        <v>77.7096690039385</v>
      </c>
      <c r="CF124" s="26" t="n">
        <f aca="false">CD124/($B$124+CD124-'1 Der Fonds'!$B$6)</f>
        <v>0.00759021356928513</v>
      </c>
      <c r="CG124" s="26" t="n">
        <f aca="false">CD124+$B$124*'1 Der Fonds'!$B$19/12+CD124*'1 Der Fonds'!$B$20/12-'1 Der Fonds'!$B$6*'1 Der Fonds'!$B$21/12-($B$124+CD124-'1 Der Fonds'!$B$6)*'1 Der Fonds'!$B$22/12-$B$124*'1 Der Fonds'!$B$23/12</f>
        <v>7.7168895543838</v>
      </c>
      <c r="CH124" s="26" t="n">
        <f aca="false">($B$124+CG124-'1 Der Fonds'!$B$6)/CE124</f>
        <v>10.2524808015075</v>
      </c>
      <c r="CI124" s="26" t="n">
        <f aca="false">CG124+'1 Der Fonds'!$B$26-'2 Der Rueckgabebestand'!$C$16*CH124</f>
        <v>5.59064915363003</v>
      </c>
      <c r="CJ124" s="26" t="n">
        <f aca="false">CE124+'1 Der Fonds'!$B$26/CH124-'2 Der Rueckgabebestand'!$C$16</f>
        <v>77.5022811100308</v>
      </c>
      <c r="CK124" s="26" t="n">
        <f aca="false">CI124/($B$124+CI124-'1 Der Fonds'!$B$6)</f>
        <v>0.0070358859112991</v>
      </c>
      <c r="CL124" s="26" t="n">
        <f aca="false">$A$124+$B$124*'1 Der Fonds'!$B$19/12+$A$124*'1 Der Fonds'!$B$20/12-'1 Der Fonds'!$B$6*'1 Der Fonds'!$B$21/12-($B$124+$A$124-'1 Der Fonds'!$B$6)*'1 Der Fonds'!$B$22/12-$B$124*'1 Der Fonds'!$B$23/12</f>
        <v>82.75425</v>
      </c>
      <c r="CM124" s="26" t="n">
        <f aca="false">($B$124+CL124-'1 Der Fonds'!$B$6)/'1 Der Fonds'!$B$8</f>
        <v>10.0201637931034</v>
      </c>
      <c r="CN124" s="26" t="n">
        <f aca="false">CL124+0-'2 Der Rueckgabebestand'!$C$5*CM124</f>
        <v>78.7461844827586</v>
      </c>
      <c r="CO124" s="26" t="n">
        <f aca="false">'1 Der Fonds'!$B$8+0/CM124-'2 Der Rueckgabebestand'!$C$5</f>
        <v>86.6</v>
      </c>
      <c r="CP124" s="26" t="n">
        <f aca="false">CN124/($B$124+CN124-'1 Der Fonds'!$B$6)</f>
        <v>0.0907479466817791</v>
      </c>
      <c r="CQ124" s="26" t="n">
        <f aca="false">CN124+$B$124*'1 Der Fonds'!$B$19/12+CN124*'1 Der Fonds'!$B$20/12-'1 Der Fonds'!$B$6*'1 Der Fonds'!$B$21/12-($B$124+CN124-'1 Der Fonds'!$B$6)*'1 Der Fonds'!$B$22/12-$B$124*'1 Der Fonds'!$B$23/12</f>
        <v>80.4982745762213</v>
      </c>
      <c r="CR124" s="26" t="n">
        <f aca="false">($B$124+CQ124-'1 Der Fonds'!$B$6)/CO124</f>
        <v>10.0403957803259</v>
      </c>
      <c r="CS124" s="26" t="n">
        <f aca="false">CQ124+0-'2 Der Rueckgabebestand'!$C$6*CR124</f>
        <v>75.4780766860583</v>
      </c>
      <c r="CT124" s="26" t="n">
        <f aca="false">CO124+0/CR124-'2 Der Rueckgabebestand'!$C$6</f>
        <v>86.1</v>
      </c>
      <c r="CU124" s="26" t="n">
        <f aca="false">CS124/($B$124+CS124-'1 Der Fonds'!$B$6)</f>
        <v>0.0873105735375043</v>
      </c>
      <c r="CV124" s="26" t="n">
        <f aca="false">CS124+$B$124*'1 Der Fonds'!$B$19/12+CS124*'1 Der Fonds'!$B$20/12-'1 Der Fonds'!$B$6*'1 Der Fonds'!$B$21/12-($B$124+CS124-'1 Der Fonds'!$B$6)*'1 Der Fonds'!$B$22/12-$B$124*'1 Der Fonds'!$B$23/12</f>
        <v>77.2270348428825</v>
      </c>
      <c r="CW124" s="26" t="n">
        <f aca="false">($B$124+CV124-'1 Der Fonds'!$B$6)/CT124</f>
        <v>10.0607088831926</v>
      </c>
      <c r="CX124" s="26" t="n">
        <f aca="false">CV124+0-'2 Der Rueckgabebestand'!$C$7*CW124</f>
        <v>55.0934752998588</v>
      </c>
      <c r="CY124" s="26" t="n">
        <f aca="false">CT124+0/CW124-'2 Der Rueckgabebestand'!$C$7</f>
        <v>83.9</v>
      </c>
      <c r="CZ124" s="26" t="n">
        <f aca="false">CX124/($B$124+CX124-'1 Der Fonds'!$B$6)</f>
        <v>0.0652694007382147</v>
      </c>
      <c r="DA124" s="26" t="n">
        <f aca="false">CX124+$B$124*'1 Der Fonds'!$B$19/12+CX124*'1 Der Fonds'!$B$20/12-'1 Der Fonds'!$B$6*'1 Der Fonds'!$B$21/12-($B$124+CX124-'1 Der Fonds'!$B$6)*'1 Der Fonds'!$B$22/12-$B$124*'1 Der Fonds'!$B$23/12</f>
        <v>56.8228982136878</v>
      </c>
      <c r="DB124" s="26" t="n">
        <f aca="false">($B$124+DA124-'1 Der Fonds'!$B$6)/CY124</f>
        <v>10.0813217903896</v>
      </c>
      <c r="DC124" s="26" t="n">
        <f aca="false">DA124+0-'2 Der Rueckgabebestand'!$C$8*DB124</f>
        <v>25.57080066348</v>
      </c>
      <c r="DD124" s="26" t="n">
        <f aca="false">CY124+0/DB124-'2 Der Rueckgabebestand'!$C$8</f>
        <v>80.8</v>
      </c>
      <c r="DE124" s="26" t="n">
        <f aca="false">DC124/($B$124+DC124-'1 Der Fonds'!$B$6)</f>
        <v>0.0313917472154075</v>
      </c>
      <c r="DF124" s="26" t="n">
        <f aca="false">DC124+$B$124*'1 Der Fonds'!$B$19/12+DC124*'1 Der Fonds'!$B$20/12-'1 Der Fonds'!$B$6*'1 Der Fonds'!$B$21/12-($B$124+DC124-'1 Der Fonds'!$B$6)*'1 Der Fonds'!$B$22/12-$B$124*'1 Der Fonds'!$B$23/12</f>
        <v>27.2719310141159</v>
      </c>
      <c r="DG124" s="26" t="n">
        <f aca="false">($B$124+DF124-'1 Der Fonds'!$B$6)/DD124</f>
        <v>10.1023753838381</v>
      </c>
      <c r="DH124" s="26" t="n">
        <f aca="false">DF124+0-'2 Der Rueckgabebestand'!$C$9*DG124</f>
        <v>1.00575501613688</v>
      </c>
      <c r="DI124" s="26" t="n">
        <f aca="false">DD124+0/DG124-'2 Der Rueckgabebestand'!$C$9</f>
        <v>78.2</v>
      </c>
      <c r="DJ124" s="26" t="n">
        <f aca="false">DH124/($B$124+DH124-'1 Der Fonds'!$B$6)</f>
        <v>0.00127309834105745</v>
      </c>
      <c r="DK124" s="26" t="n">
        <f aca="false">DH124+$B$124*'1 Der Fonds'!$B$19/12+DH124*'1 Der Fonds'!$B$20/12-'1 Der Fonds'!$B$6*'1 Der Fonds'!$B$21/12-($B$124+DH124-'1 Der Fonds'!$B$6)*'1 Der Fonds'!$B$22/12-$B$124*'1 Der Fonds'!$B$23/12</f>
        <v>2.68334386469401</v>
      </c>
      <c r="DL124" s="26" t="n">
        <f aca="false">($B$124+DK124-'1 Der Fonds'!$B$6)/DI124</f>
        <v>10.1238279266585</v>
      </c>
      <c r="DM124" s="26" t="n">
        <f aca="false">DK124+0-'2 Der Rueckgabebestand'!$C$10*DL124</f>
        <v>-11.4900152326279</v>
      </c>
      <c r="DN124" s="26" t="n">
        <f aca="false">DI124+0/DL124-'2 Der Rueckgabebestand'!$C$10</f>
        <v>76.8</v>
      </c>
      <c r="DO124" s="26" t="n">
        <f aca="false">DM124/($B$124+DM124-'1 Der Fonds'!$B$6)</f>
        <v>-0.0147779648592753</v>
      </c>
      <c r="DP124" s="26" t="n">
        <f aca="false">DM124+$B$124*'1 Der Fonds'!$B$19/12+DM124*'1 Der Fonds'!$B$20/12-'1 Der Fonds'!$B$6*'1 Der Fonds'!$B$21/12-($B$124+DM124-'1 Der Fonds'!$B$6)*'1 Der Fonds'!$B$22/12-$B$124*'1 Der Fonds'!$B$23/12</f>
        <v>-9.82440149722581</v>
      </c>
      <c r="DQ124" s="26" t="n">
        <f aca="false">($B$124+DP124-'1 Der Fonds'!$B$6)/DN124</f>
        <v>10.1455156055049</v>
      </c>
      <c r="DR124" s="26" t="n">
        <f aca="false">DP124+0-'2 Der Rueckgabebestand'!$C$11*DQ124</f>
        <v>-15.9117108605287</v>
      </c>
      <c r="DS124" s="26" t="n">
        <f aca="false">DN124+0/DQ124-'2 Der Rueckgabebestand'!$C$11</f>
        <v>76.2</v>
      </c>
      <c r="DT124" s="26" t="n">
        <f aca="false">DR124/($B$124+DR124-'1 Der Fonds'!$B$6)</f>
        <v>-0.0205820099515932</v>
      </c>
      <c r="DU124" s="26" t="n">
        <f aca="false">DR124+$B$124*'1 Der Fonds'!$B$19/12+DR124*'1 Der Fonds'!$B$20/12-'1 Der Fonds'!$B$6*'1 Der Fonds'!$B$21/12-($B$124+DR124-'1 Der Fonds'!$B$6)*'1 Der Fonds'!$B$22/12-$B$124*'1 Der Fonds'!$B$23/12</f>
        <v>-14.2503345834367</v>
      </c>
      <c r="DV124" s="26" t="n">
        <f aca="false">($B$124+DU124-'1 Der Fonds'!$B$6)/DS124</f>
        <v>10.1673184437869</v>
      </c>
      <c r="DW124" s="26" t="n">
        <f aca="false">DU124+0-'2 Der Rueckgabebestand'!$C$12*DV124</f>
        <v>-19.3339938053302</v>
      </c>
      <c r="DX124" s="26" t="n">
        <f aca="false">DS124+0/DV124-'2 Der Rueckgabebestand'!$C$12</f>
        <v>75.7</v>
      </c>
      <c r="DY124" s="26" t="n">
        <f aca="false">DW124/($B$124+DW124-'1 Der Fonds'!$B$6)</f>
        <v>-0.025119978860597</v>
      </c>
      <c r="DZ124" s="26" t="n">
        <f aca="false">DW124+$B$124*'1 Der Fonds'!$B$19/12+DW124*'1 Der Fonds'!$B$20/12-'1 Der Fonds'!$B$6*'1 Der Fonds'!$B$21/12-($B$124+DW124-'1 Der Fonds'!$B$6)*'1 Der Fonds'!$B$22/12-$B$124*'1 Der Fonds'!$B$23/12</f>
        <v>-17.6758972160603</v>
      </c>
      <c r="EA124" s="26" t="n">
        <f aca="false">($B$124+DZ124-'1 Der Fonds'!$B$6)/DX124</f>
        <v>10.1892219654417</v>
      </c>
      <c r="EB124" s="26" t="n">
        <f aca="false">DZ124+0-'2 Der Rueckgabebestand'!$C$13*EA124</f>
        <v>-22.2610471005091</v>
      </c>
      <c r="EC124" s="26" t="n">
        <f aca="false">DX124+0/EA124-'2 Der Rueckgabebestand'!$C$13</f>
        <v>75.25</v>
      </c>
      <c r="ED124" s="26" t="n">
        <f aca="false">EB124/($B$124+EB124-'1 Der Fonds'!$B$6)</f>
        <v>-0.0290334109364432</v>
      </c>
      <c r="EE124" s="26" t="n">
        <f aca="false">EB124+$B$124*'1 Der Fonds'!$B$19/12+EB124*'1 Der Fonds'!$B$20/12-'1 Der Fonds'!$B$6*'1 Der Fonds'!$B$21/12-($B$124+EB124-'1 Der Fonds'!$B$6)*'1 Der Fonds'!$B$22/12-$B$124*'1 Der Fonds'!$B$23/12</f>
        <v>-20.6057556039804</v>
      </c>
      <c r="EF124" s="26" t="n">
        <f aca="false">($B$124+EE124-'1 Der Fonds'!$B$6)/EC124</f>
        <v>10.2112191946315</v>
      </c>
      <c r="EG124" s="26" t="n">
        <f aca="false">EE124+0-'2 Der Rueckgabebestand'!$C$14*EF124</f>
        <v>-24.690243281833</v>
      </c>
      <c r="EH124" s="26" t="n">
        <f aca="false">EC124+0/EF124-'2 Der Rueckgabebestand'!$C$14</f>
        <v>74.85</v>
      </c>
      <c r="EI124" s="26" t="n">
        <f aca="false">EG124/($B$124+EG124-'1 Der Fonds'!$B$6)</f>
        <v>-0.0323039750111908</v>
      </c>
      <c r="EJ124" s="26" t="n">
        <f aca="false">EG124+$B$124*'1 Der Fonds'!$B$19/12+EG124*'1 Der Fonds'!$B$20/12-'1 Der Fonds'!$B$6*'1 Der Fonds'!$B$21/12-($B$124+EG124-'1 Der Fonds'!$B$6)*'1 Der Fonds'!$B$22/12-$B$124*'1 Der Fonds'!$B$23/12</f>
        <v>-23.0372797649781</v>
      </c>
      <c r="EK124" s="26" t="n">
        <f aca="false">($B$124+EJ124-'1 Der Fonds'!$B$6)/EH124</f>
        <v>10.2333028755514</v>
      </c>
      <c r="EL124" s="26" t="n">
        <f aca="false">EJ124+0-'2 Der Rueckgabebestand'!$C$15*EK124</f>
        <v>-27.1306009151987</v>
      </c>
      <c r="EM124" s="26" t="n">
        <f aca="false">EH124+0/EK124-'2 Der Rueckgabebestand'!$C$15</f>
        <v>74.45</v>
      </c>
      <c r="EN124" s="26" t="n">
        <f aca="false">EL124/($B$124+EL124-'1 Der Fonds'!$B$6)</f>
        <v>-0.0356105665193922</v>
      </c>
      <c r="EO124" s="26" t="n">
        <f aca="false">EL124+$B$124*'1 Der Fonds'!$B$19/12+EL124*'1 Der Fonds'!$B$20/12-'1 Der Fonds'!$B$6*'1 Der Fonds'!$B$21/12-($B$124+EL124-'1 Der Fonds'!$B$6)*'1 Der Fonds'!$B$22/12-$B$124*'1 Der Fonds'!$B$23/12</f>
        <v>-25.4799760744091</v>
      </c>
      <c r="EP124" s="26" t="n">
        <f aca="false">($B$124+EO124-'1 Der Fonds'!$B$6)/EM124</f>
        <v>10.2554737934935</v>
      </c>
      <c r="EQ124" s="26" t="n">
        <f aca="false">EO124+0-'2 Der Rueckgabebestand'!$C$16*EP124</f>
        <v>-30.6077129711558</v>
      </c>
      <c r="ER124" s="26" t="n">
        <f aca="false">EM124+0/EP124-'2 Der Rueckgabebestand'!$C$16</f>
        <v>73.95</v>
      </c>
      <c r="ES124" s="26" t="n">
        <f aca="false">EQ124/($B$124+EQ124-'1 Der Fonds'!$B$6)</f>
        <v>-0.0403586817728167</v>
      </c>
      <c r="ET124" s="14" t="n">
        <f aca="false">IF(C124=1,$A$124,1000000)</f>
        <v>81</v>
      </c>
      <c r="EU124" s="14" t="n">
        <f aca="false">IF(D124=1,$A$124,1000000)</f>
        <v>81</v>
      </c>
      <c r="EV124" s="14" t="n">
        <f aca="false">IF(E124=1,$A$124,1000000)</f>
        <v>81</v>
      </c>
      <c r="EW124" s="26" t="n">
        <f aca="false">IF(F124=1,$A$124,1000000)</f>
        <v>1000000</v>
      </c>
      <c r="EX124" s="26" t="n">
        <f aca="false">IF(G124=1,$A$124,1000000)</f>
        <v>1000000</v>
      </c>
      <c r="EY124" s="26" t="n">
        <f aca="false">IF(H124=1,$A$124,1000000)</f>
        <v>1000000</v>
      </c>
      <c r="EZ124" s="26" t="n">
        <f aca="false">IF(I124=1,$A$124,1000000)</f>
        <v>1000000</v>
      </c>
      <c r="FA124" s="26" t="n">
        <f aca="false">IF(J124=1,$A$124,1000000)</f>
        <v>1000000</v>
      </c>
      <c r="FB124" s="26" t="n">
        <f aca="false">IF(K124=1,$A$124,1000000)</f>
        <v>1000000</v>
      </c>
      <c r="FC124" s="26" t="n">
        <f aca="false">IF(L124=1,$A$124,1000000)</f>
        <v>1000000</v>
      </c>
      <c r="FD124" s="26" t="n">
        <f aca="false">IF(M124=1,$A$124,1000000)</f>
        <v>1000000</v>
      </c>
      <c r="FE124" s="26" t="n">
        <f aca="false">IF(N124=1,$A$124,1000000)</f>
        <v>1000000</v>
      </c>
      <c r="FF124" s="14" t="n">
        <f aca="false">IF(O124=1,$A$124,1000000)</f>
        <v>81</v>
      </c>
      <c r="FG124" s="14" t="n">
        <f aca="false">IF(P124=1,$A$124,1000000)</f>
        <v>81</v>
      </c>
      <c r="FH124" s="14" t="n">
        <f aca="false">IF(Q124=1,$A$124,1000000)</f>
        <v>81</v>
      </c>
      <c r="FI124" s="26" t="n">
        <f aca="false">IF(R124=1,$A$124,1000000)</f>
        <v>1000000</v>
      </c>
      <c r="FJ124" s="26" t="n">
        <f aca="false">IF(S124=1,$A$124,1000000)</f>
        <v>1000000</v>
      </c>
      <c r="FK124" s="26" t="n">
        <f aca="false">IF(T124=1,$A$124,1000000)</f>
        <v>1000000</v>
      </c>
      <c r="FL124" s="26" t="n">
        <f aca="false">IF(U124=1,$A$124,1000000)</f>
        <v>1000000</v>
      </c>
      <c r="FM124" s="26" t="n">
        <f aca="false">IF(V124=1,$A$124,1000000)</f>
        <v>1000000</v>
      </c>
      <c r="FN124" s="26" t="n">
        <f aca="false">IF(W124=1,$A$124,1000000)</f>
        <v>1000000</v>
      </c>
      <c r="FO124" s="26" t="n">
        <f aca="false">IF(X124=1,$A$124,1000000)</f>
        <v>1000000</v>
      </c>
      <c r="FP124" s="26" t="n">
        <f aca="false">IF(Y124=1,$A$124,1000000)</f>
        <v>1000000</v>
      </c>
      <c r="FQ124" s="26" t="n">
        <f aca="false">IF(Z124=1,$A$124,1000000)</f>
        <v>1000000</v>
      </c>
    </row>
    <row r="125" customFormat="false" ht="15" hidden="false" customHeight="false" outlineLevel="0" collapsed="false">
      <c r="A125" s="14" t="n">
        <f aca="false">A124+$B$38</f>
        <v>81.5</v>
      </c>
      <c r="B125" s="14" t="n">
        <f aca="false">'1 Der Fonds'!$B$36-A125</f>
        <v>1038.5</v>
      </c>
      <c r="C125" s="26" t="n">
        <f aca="false">IF(AH125&gt;='1 Der Fonds'!$B$12,1,0)</f>
        <v>1</v>
      </c>
      <c r="D125" s="26" t="n">
        <f aca="false">IF(AND(C125=1,AM125&gt;='1 Der Fonds'!$B$12),1,0)</f>
        <v>1</v>
      </c>
      <c r="E125" s="26" t="n">
        <f aca="false">IF(AND(D125=1,AR125&gt;='1 Der Fonds'!$B$12),1,0)</f>
        <v>1</v>
      </c>
      <c r="F125" s="26" t="n">
        <f aca="false">IF(AND(E125=1,AW125&gt;='1 Der Fonds'!$B$12),1,0)</f>
        <v>0</v>
      </c>
      <c r="G125" s="26" t="n">
        <f aca="false">IF(AND(F125=1,BB125&gt;='1 Der Fonds'!$B$12),1,0)</f>
        <v>0</v>
      </c>
      <c r="H125" s="26" t="n">
        <f aca="false">IF(AND(G125=1,BG125&gt;='1 Der Fonds'!$B$12),1,0)</f>
        <v>0</v>
      </c>
      <c r="I125" s="26" t="n">
        <f aca="false">IF(AND(H125=1,BL125&gt;='1 Der Fonds'!$B$12),1,0)</f>
        <v>0</v>
      </c>
      <c r="J125" s="26" t="n">
        <f aca="false">IF(AND(I125=1,BQ125&gt;='1 Der Fonds'!$B$12),1,0)</f>
        <v>0</v>
      </c>
      <c r="K125" s="26" t="n">
        <f aca="false">IF(AND(J125=1,BV125&gt;='1 Der Fonds'!$B$12),1,0)</f>
        <v>0</v>
      </c>
      <c r="L125" s="26" t="n">
        <f aca="false">IF(AND(K125=1,CA125&gt;='1 Der Fonds'!$B$12),1,0)</f>
        <v>0</v>
      </c>
      <c r="M125" s="26" t="n">
        <f aca="false">IF(AND(L125=1,CF125&gt;='1 Der Fonds'!$B$12),1,0)</f>
        <v>0</v>
      </c>
      <c r="N125" s="26" t="n">
        <f aca="false">IF(AND(M125=1,CK125&gt;='1 Der Fonds'!$B$12),1,0)</f>
        <v>0</v>
      </c>
      <c r="O125" s="26" t="n">
        <f aca="false">IF(CP125&gt;='1 Der Fonds'!$B$12,1,0)</f>
        <v>1</v>
      </c>
      <c r="P125" s="26" t="n">
        <f aca="false">IF(AND(O125=1,CU125&gt;='1 Der Fonds'!$B$12),1,0)</f>
        <v>1</v>
      </c>
      <c r="Q125" s="26" t="n">
        <f aca="false">IF(AND(P125=1,CZ125&gt;='1 Der Fonds'!$B$12),1,0)</f>
        <v>1</v>
      </c>
      <c r="R125" s="26" t="n">
        <f aca="false">IF(AND(Q125=1,DE125&gt;='1 Der Fonds'!$B$12),1,0)</f>
        <v>0</v>
      </c>
      <c r="S125" s="26" t="n">
        <f aca="false">IF(AND(R125=1,DJ125&gt;='1 Der Fonds'!$B$12),1,0)</f>
        <v>0</v>
      </c>
      <c r="T125" s="26" t="n">
        <f aca="false">IF(AND(S125=1,DO125&gt;='1 Der Fonds'!$B$12),1,0)</f>
        <v>0</v>
      </c>
      <c r="U125" s="26" t="n">
        <f aca="false">IF(AND(T125=1,DT125&gt;='1 Der Fonds'!$B$12),1,0)</f>
        <v>0</v>
      </c>
      <c r="V125" s="26" t="n">
        <f aca="false">IF(AND(U125=1,DY125&gt;='1 Der Fonds'!$B$12),1,0)</f>
        <v>0</v>
      </c>
      <c r="W125" s="26" t="n">
        <f aca="false">IF(AND(V125=1,ED125&gt;='1 Der Fonds'!$B$12),1,0)</f>
        <v>0</v>
      </c>
      <c r="X125" s="26" t="n">
        <f aca="false">IF(AND(W125=1,EI125&gt;='1 Der Fonds'!$B$12),1,0)</f>
        <v>0</v>
      </c>
      <c r="Y125" s="26" t="n">
        <f aca="false">IF(AND(X125=1,EN125&gt;='1 Der Fonds'!$B$12),1,0)</f>
        <v>0</v>
      </c>
      <c r="Z125" s="26" t="n">
        <f aca="false">IF(AND(Y125=1,ES125&gt;='1 Der Fonds'!$B$12),1,0)</f>
        <v>0</v>
      </c>
      <c r="AD125" s="26" t="n">
        <f aca="false">$A$125+$B$125*'1 Der Fonds'!$B$19/12+$A$125*'1 Der Fonds'!$B$20/12-'1 Der Fonds'!$B$6*'1 Der Fonds'!$B$21/12-($B$125+$A$125-'1 Der Fonds'!$B$6)*'1 Der Fonds'!$B$22/12-$B$125*'1 Der Fonds'!$B$23/12</f>
        <v>83.2536666666667</v>
      </c>
      <c r="AE125" s="26" t="n">
        <f aca="false">($B$125+AD125-'1 Der Fonds'!$B$6)/'1 Der Fonds'!$B$8</f>
        <v>10.0201570881226</v>
      </c>
      <c r="AF125" s="26" t="n">
        <f aca="false">AD125+'1 Der Fonds'!$B$26-'2 Der Rueckgabebestand'!$C$5*AE125</f>
        <v>82.2456038314176</v>
      </c>
      <c r="AG125" s="26" t="n">
        <f aca="false">'1 Der Fonds'!$B$8+'1 Der Fonds'!$B$26/AE125-'2 Der Rueckgabebestand'!$C$5</f>
        <v>86.8993965038289</v>
      </c>
      <c r="AH125" s="26" t="n">
        <f aca="false">AF125/($B$125+AF125-'1 Der Fonds'!$B$6)</f>
        <v>0.0944542280426385</v>
      </c>
      <c r="AI125" s="26" t="n">
        <f aca="false">AF125+$B$125*'1 Der Fonds'!$B$19/12+AF125*'1 Der Fonds'!$B$20/12-'1 Der Fonds'!$B$6*'1 Der Fonds'!$B$21/12-($B$125+AF125-'1 Der Fonds'!$B$6)*'1 Der Fonds'!$B$22/12-$B$125*'1 Der Fonds'!$B$23/12</f>
        <v>83.9999850350894</v>
      </c>
      <c r="AJ125" s="26" t="n">
        <f aca="false">($B$125+AI125-'1 Der Fonds'!$B$6)/AG125</f>
        <v>10.0403457346985</v>
      </c>
      <c r="AK125" s="26" t="n">
        <f aca="false">AI125+'1 Der Fonds'!$B$26-'2 Der Rueckgabebestand'!$C$6*AJ125</f>
        <v>81.9798121677402</v>
      </c>
      <c r="AL125" s="26" t="n">
        <f aca="false">AG125+'1 Der Fonds'!$B$26/AJ125-'2 Der Rueckgabebestand'!$C$6</f>
        <v>86.6981909954998</v>
      </c>
      <c r="AM125" s="26" t="n">
        <f aca="false">AK125/($B$125+AK125-'1 Der Fonds'!$B$6)</f>
        <v>0.0941777293646677</v>
      </c>
      <c r="AN125" s="26" t="n">
        <f aca="false">AK125+$B$125*'1 Der Fonds'!$B$19/12+AK125*'1 Der Fonds'!$B$20/12-'1 Der Fonds'!$B$6*'1 Der Fonds'!$B$21/12-($B$125+AK125-'1 Der Fonds'!$B$6)*'1 Der Fonds'!$B$22/12-$B$125*'1 Der Fonds'!$B$23/12</f>
        <v>83.7339386544009</v>
      </c>
      <c r="AO125" s="26" t="n">
        <f aca="false">($B$125+AN125-'1 Der Fonds'!$B$6)/AL125</f>
        <v>10.0605782962608</v>
      </c>
      <c r="AP125" s="26" t="n">
        <f aca="false">AN125+'1 Der Fonds'!$B$26-'2 Der Rueckgabebestand'!$C$7*AO125</f>
        <v>64.6006664026271</v>
      </c>
      <c r="AQ125" s="26" t="n">
        <f aca="false">AL125+'1 Der Fonds'!$B$26/AO125-'2 Der Rueckgabebestand'!$C$7</f>
        <v>84.7963845895117</v>
      </c>
      <c r="AR125" s="26" t="n">
        <f aca="false">AP125/($B$125+AP125-'1 Der Fonds'!$B$6)</f>
        <v>0.0757245527365915</v>
      </c>
      <c r="AS125" s="26" t="n">
        <f aca="false">AP125+$B$125*'1 Der Fonds'!$B$19/12+AP125*'1 Der Fonds'!$B$20/12-'1 Der Fonds'!$B$6*'1 Der Fonds'!$B$21/12-($B$125+AP125-'1 Der Fonds'!$B$6)*'1 Der Fonds'!$B$22/12-$B$125*'1 Der Fonds'!$B$23/12</f>
        <v>66.3381378745963</v>
      </c>
      <c r="AT125" s="26" t="n">
        <f aca="false">($B$125+AS125-'1 Der Fonds'!$B$6)/AQ125</f>
        <v>10.0810682202167</v>
      </c>
      <c r="AU125" s="26" t="n">
        <f aca="false">AS125+'1 Der Fonds'!$B$26-'2 Der Rueckgabebestand'!$C$8*AT125</f>
        <v>38.0868263919247</v>
      </c>
      <c r="AV125" s="26" t="n">
        <f aca="false">AQ125+'1 Der Fonds'!$B$26/AT125-'2 Der Rueckgabebestand'!$C$8</f>
        <v>81.9939721005241</v>
      </c>
      <c r="AW125" s="26" t="n">
        <f aca="false">AU125/($B$125+AU125-'1 Der Fonds'!$B$6)</f>
        <v>0.0460772240445384</v>
      </c>
      <c r="AX125" s="26" t="n">
        <f aca="false">AU125+$B$125*'1 Der Fonds'!$B$19/12+AU125*'1 Der Fonds'!$B$20/12-'1 Der Fonds'!$B$6*'1 Der Fonds'!$B$21/12-($B$125+AU125-'1 Der Fonds'!$B$6)*'1 Der Fonds'!$B$22/12-$B$125*'1 Der Fonds'!$B$23/12</f>
        <v>39.7988887672169</v>
      </c>
      <c r="AY125" s="26" t="n">
        <f aca="false">($B$125+AX125-'1 Der Fonds'!$B$6)/AV125</f>
        <v>10.1019485646058</v>
      </c>
      <c r="AZ125" s="26" t="n">
        <f aca="false">AX125+'1 Der Fonds'!$B$26-'2 Der Rueckgabebestand'!$C$9*AY125</f>
        <v>16.5338224992418</v>
      </c>
      <c r="BA125" s="26" t="n">
        <f aca="false">AV125+'1 Der Fonds'!$B$26/AY125-'2 Der Rueckgabebestand'!$C$9</f>
        <v>79.6909445094424</v>
      </c>
      <c r="BB125" s="26" t="n">
        <f aca="false">AZ125/($B$125+AZ125-'1 Der Fonds'!$B$6)</f>
        <v>0.0205380470200771</v>
      </c>
      <c r="BC125" s="26" t="n">
        <f aca="false">AZ125+$B$125*'1 Der Fonds'!$B$19/12+AZ125*'1 Der Fonds'!$B$20/12-'1 Der Fonds'!$B$6*'1 Der Fonds'!$B$21/12-($B$125+AZ125-'1 Der Fonds'!$B$6)*'1 Der Fonds'!$B$22/12-$B$125*'1 Der Fonds'!$B$23/12</f>
        <v>18.2252299124703</v>
      </c>
      <c r="BD125" s="26" t="n">
        <f aca="false">($B$125+BC125-'1 Der Fonds'!$B$6)/BA125</f>
        <v>10.1231731519619</v>
      </c>
      <c r="BE125" s="26" t="n">
        <f aca="false">BC125+'1 Der Fonds'!$B$26-'2 Der Rueckgabebestand'!$C$10*BD125</f>
        <v>7.05278749972367</v>
      </c>
      <c r="BF125" s="26" t="n">
        <f aca="false">BA125+'1 Der Fonds'!$B$26/BD125-'2 Der Rueckgabebestand'!$C$10</f>
        <v>78.5872942759599</v>
      </c>
      <c r="BG125" s="26" t="n">
        <f aca="false">BE125/($B$125+BE125-'1 Der Fonds'!$B$6)</f>
        <v>0.00886526652981669</v>
      </c>
      <c r="BH125" s="26" t="n">
        <f aca="false">BE125+$B$125*'1 Der Fonds'!$B$19/12+BE125*'1 Der Fonds'!$B$20/12-'1 Der Fonds'!$B$6*'1 Der Fonds'!$B$21/12-($B$125+BE125-'1 Der Fonds'!$B$6)*'1 Der Fonds'!$B$22/12-$B$125*'1 Der Fonds'!$B$23/12</f>
        <v>8.73510892107758</v>
      </c>
      <c r="BI125" s="26" t="n">
        <f aca="false">($B$125+BH125-'1 Der Fonds'!$B$6)/BF125</f>
        <v>10.1445801928436</v>
      </c>
      <c r="BJ125" s="26" t="n">
        <f aca="false">BH125+'1 Der Fonds'!$B$26-'2 Der Rueckgabebestand'!$C$11*BI125</f>
        <v>5.64836080537139</v>
      </c>
      <c r="BK125" s="26" t="n">
        <f aca="false">BF125+'1 Der Fonds'!$B$26/BI125-'2 Der Rueckgabebestand'!$C$11</f>
        <v>78.2830186867262</v>
      </c>
      <c r="BL125" s="26" t="n">
        <f aca="false">BJ125/($B$125+BJ125-'1 Der Fonds'!$B$6)</f>
        <v>0.00711247555764417</v>
      </c>
      <c r="BM125" s="26" t="n">
        <f aca="false">BJ125+$B$125*'1 Der Fonds'!$B$19/12+BJ125*'1 Der Fonds'!$B$20/12-'1 Der Fonds'!$B$6*'1 Der Fonds'!$B$21/12-($B$125+BJ125-'1 Der Fonds'!$B$6)*'1 Der Fonds'!$B$22/12-$B$125*'1 Der Fonds'!$B$23/12</f>
        <v>7.32933631780987</v>
      </c>
      <c r="BN125" s="26" t="n">
        <f aca="false">($B$125+BM125-'1 Der Fonds'!$B$6)/BK125</f>
        <v>10.1660532471617</v>
      </c>
      <c r="BO125" s="26" t="n">
        <f aca="false">BM125+'1 Der Fonds'!$B$26-'2 Der Rueckgabebestand'!$C$12*BN125</f>
        <v>5.24630969422903</v>
      </c>
      <c r="BP125" s="26" t="n">
        <f aca="false">BK125+'1 Der Fonds'!$B$26/BN125-'2 Der Rueckgabebestand'!$C$12</f>
        <v>78.0781184591809</v>
      </c>
      <c r="BQ125" s="26" t="n">
        <f aca="false">BO125/($B$125+BO125-'1 Der Fonds'!$B$6)</f>
        <v>0.00660955475339475</v>
      </c>
      <c r="BR125" s="26" t="n">
        <f aca="false">BO125+$B$125*'1 Der Fonds'!$B$19/12+BO125*'1 Der Fonds'!$B$20/12-'1 Der Fonds'!$B$6*'1 Der Fonds'!$B$21/12-($B$125+BO125-'1 Der Fonds'!$B$6)*'1 Der Fonds'!$B$22/12-$B$125*'1 Der Fonds'!$B$23/12</f>
        <v>6.926899907686</v>
      </c>
      <c r="BS125" s="26" t="n">
        <f aca="false">($B$125+BR125-'1 Der Fonds'!$B$6)/BP125</f>
        <v>10.1875777183787</v>
      </c>
      <c r="BT125" s="26" t="n">
        <f aca="false">BR125+'1 Der Fonds'!$B$26-'2 Der Rueckgabebestand'!$C$13*BS125</f>
        <v>5.34248993441558</v>
      </c>
      <c r="BU125" s="26" t="n">
        <f aca="false">BP125+'1 Der Fonds'!$B$26/BS125-'2 Der Rueckgabebestand'!$C$13</f>
        <v>77.9225947402882</v>
      </c>
      <c r="BV125" s="26" t="n">
        <f aca="false">BT125/($B$125+BT125-'1 Der Fonds'!$B$6)</f>
        <v>0.00672991179252317</v>
      </c>
      <c r="BW125" s="26" t="n">
        <f aca="false">BT125+$B$125*'1 Der Fonds'!$B$19/12+BT125*'1 Der Fonds'!$B$20/12-'1 Der Fonds'!$B$6*'1 Der Fonds'!$B$21/12-($B$125+BT125-'1 Der Fonds'!$B$6)*'1 Der Fonds'!$B$22/12-$B$125*'1 Der Fonds'!$B$23/12</f>
        <v>7.02317232060273</v>
      </c>
      <c r="BX125" s="26" t="n">
        <f aca="false">($B$125+BW125-'1 Der Fonds'!$B$6)/BU125</f>
        <v>10.2091463326143</v>
      </c>
      <c r="BY125" s="26" t="n">
        <f aca="false">BW125+'1 Der Fonds'!$B$26-'2 Der Rueckgabebestand'!$C$14*BX125</f>
        <v>5.93951378755701</v>
      </c>
      <c r="BZ125" s="26" t="n">
        <f aca="false">BU125+'1 Der Fonds'!$B$26/BX125-'2 Der Rueckgabebestand'!$C$14</f>
        <v>77.8164488885451</v>
      </c>
      <c r="CA125" s="26" t="n">
        <f aca="false">BY125/($B$125+BY125-'1 Der Fonds'!$B$6)</f>
        <v>0.00747635746268446</v>
      </c>
      <c r="CB125" s="26" t="n">
        <f aca="false">BY125+$B$125*'1 Der Fonds'!$B$19/12+BY125*'1 Der Fonds'!$B$20/12-'1 Der Fonds'!$B$6*'1 Der Fonds'!$B$21/12-($B$125+BY125-'1 Der Fonds'!$B$6)*'1 Der Fonds'!$B$22/12-$B$125*'1 Der Fonds'!$B$23/12</f>
        <v>7.62076832160342</v>
      </c>
      <c r="CC125" s="26" t="n">
        <f aca="false">($B$125+CB125-'1 Der Fonds'!$B$6)/BZ125</f>
        <v>10.2307517201392</v>
      </c>
      <c r="CD125" s="26" t="n">
        <f aca="false">CB125+'1 Der Fonds'!$B$26-'2 Der Rueckgabebestand'!$C$15*CC125</f>
        <v>6.52846763354776</v>
      </c>
      <c r="CE125" s="26" t="n">
        <f aca="false">BZ125+'1 Der Fonds'!$B$26/CC125-'2 Der Rueckgabebestand'!$C$15</f>
        <v>77.7096824731403</v>
      </c>
      <c r="CF125" s="26" t="n">
        <f aca="false">CD125/($B$125+CD125-'1 Der Fonds'!$B$6)</f>
        <v>0.00821161492868319</v>
      </c>
      <c r="CG125" s="26" t="n">
        <f aca="false">CD125+$B$125*'1 Der Fonds'!$B$19/12+CD125*'1 Der Fonds'!$B$20/12-'1 Der Fonds'!$B$6*'1 Der Fonds'!$B$21/12-($B$125+CD125-'1 Der Fonds'!$B$6)*'1 Der Fonds'!$B$22/12-$B$125*'1 Der Fonds'!$B$23/12</f>
        <v>8.21028658169657</v>
      </c>
      <c r="CH125" s="26" t="n">
        <f aca="false">($B$125+CG125-'1 Der Fonds'!$B$6)/CE125</f>
        <v>10.2523940547186</v>
      </c>
      <c r="CI125" s="26" t="n">
        <f aca="false">CG125+'1 Der Fonds'!$B$26-'2 Der Rueckgabebestand'!$C$16*CH125</f>
        <v>6.08408955433725</v>
      </c>
      <c r="CJ125" s="26" t="n">
        <f aca="false">CE125+'1 Der Fonds'!$B$26/CH125-'2 Der Rueckgabebestand'!$C$16</f>
        <v>77.5022970550602</v>
      </c>
      <c r="CK125" s="26" t="n">
        <f aca="false">CI125/($B$125+CI125-'1 Der Fonds'!$B$6)</f>
        <v>0.00765694862799187</v>
      </c>
      <c r="CL125" s="26" t="n">
        <f aca="false">$A$125+$B$125*'1 Der Fonds'!$B$19/12+$A$125*'1 Der Fonds'!$B$20/12-'1 Der Fonds'!$B$6*'1 Der Fonds'!$B$21/12-($B$125+$A$125-'1 Der Fonds'!$B$6)*'1 Der Fonds'!$B$22/12-$B$125*'1 Der Fonds'!$B$23/12</f>
        <v>83.2536666666667</v>
      </c>
      <c r="CM125" s="26" t="n">
        <f aca="false">($B$125+CL125-'1 Der Fonds'!$B$6)/'1 Der Fonds'!$B$8</f>
        <v>10.0201570881226</v>
      </c>
      <c r="CN125" s="26" t="n">
        <f aca="false">CL125+0-'2 Der Rueckgabebestand'!$C$5*CM125</f>
        <v>79.2456038314176</v>
      </c>
      <c r="CO125" s="26" t="n">
        <f aca="false">'1 Der Fonds'!$B$8+0/CM125-'2 Der Rueckgabebestand'!$C$5</f>
        <v>86.6</v>
      </c>
      <c r="CP125" s="26" t="n">
        <f aca="false">CN125/($B$125+CN125-'1 Der Fonds'!$B$6)</f>
        <v>0.0913235439989774</v>
      </c>
      <c r="CQ125" s="26" t="n">
        <f aca="false">CN125+$B$125*'1 Der Fonds'!$B$19/12+CN125*'1 Der Fonds'!$B$20/12-'1 Der Fonds'!$B$6*'1 Der Fonds'!$B$21/12-($B$125+CN125-'1 Der Fonds'!$B$6)*'1 Der Fonds'!$B$22/12-$B$125*'1 Der Fonds'!$B$23/12</f>
        <v>80.9971100350894</v>
      </c>
      <c r="CR125" s="26" t="n">
        <f aca="false">($B$125+CQ125-'1 Der Fonds'!$B$6)/CO125</f>
        <v>10.0403823329687</v>
      </c>
      <c r="CS125" s="26" t="n">
        <f aca="false">CQ125+0-'2 Der Rueckgabebestand'!$C$6*CR125</f>
        <v>75.9769188686051</v>
      </c>
      <c r="CT125" s="26" t="n">
        <f aca="false">CO125+0/CR125-'2 Der Rueckgabebestand'!$C$6</f>
        <v>86.1</v>
      </c>
      <c r="CU125" s="26" t="n">
        <f aca="false">CS125/($B$125+CS125-'1 Der Fonds'!$B$6)</f>
        <v>0.0878877355893328</v>
      </c>
      <c r="CV125" s="26" t="n">
        <f aca="false">CS125+$B$125*'1 Der Fonds'!$B$19/12+CS125*'1 Der Fonds'!$B$20/12-'1 Der Fonds'!$B$6*'1 Der Fonds'!$B$21/12-($B$125+CS125-'1 Der Fonds'!$B$6)*'1 Der Fonds'!$B$22/12-$B$125*'1 Der Fonds'!$B$23/12</f>
        <v>77.7252925825208</v>
      </c>
      <c r="CW125" s="26" t="n">
        <f aca="false">($B$125+CV125-'1 Der Fonds'!$B$6)/CT125</f>
        <v>10.0606886478806</v>
      </c>
      <c r="CX125" s="26" t="n">
        <f aca="false">CV125+0-'2 Der Rueckgabebestand'!$C$7*CW125</f>
        <v>55.5917775571835</v>
      </c>
      <c r="CY125" s="26" t="n">
        <f aca="false">CT125+0/CW125-'2 Der Rueckgabebestand'!$C$7</f>
        <v>83.9</v>
      </c>
      <c r="CZ125" s="26" t="n">
        <f aca="false">CX125/($B$125+CX125-'1 Der Fonds'!$B$6)</f>
        <v>0.0658598733399193</v>
      </c>
      <c r="DA125" s="26" t="n">
        <f aca="false">CX125+$B$125*'1 Der Fonds'!$B$19/12+CX125*'1 Der Fonds'!$B$20/12-'1 Der Fonds'!$B$6*'1 Der Fonds'!$B$21/12-($B$125+CX125-'1 Der Fonds'!$B$6)*'1 Der Fonds'!$B$22/12-$B$125*'1 Der Fonds'!$B$23/12</f>
        <v>57.3206155106758</v>
      </c>
      <c r="DB125" s="26" t="n">
        <f aca="false">($B$125+DA125-'1 Der Fonds'!$B$6)/CY125</f>
        <v>10.081294582964</v>
      </c>
      <c r="DC125" s="26" t="n">
        <f aca="false">DA125+0-'2 Der Rueckgabebestand'!$C$8*DB125</f>
        <v>26.0686023034875</v>
      </c>
      <c r="DD125" s="26" t="n">
        <f aca="false">CY125+0/DB125-'2 Der Rueckgabebestand'!$C$8</f>
        <v>80.8</v>
      </c>
      <c r="DE125" s="26" t="n">
        <f aca="false">DC125/($B$125+DC125-'1 Der Fonds'!$B$6)</f>
        <v>0.0320029549749022</v>
      </c>
      <c r="DF125" s="26" t="n">
        <f aca="false">DC125+$B$125*'1 Der Fonds'!$B$19/12+DC125*'1 Der Fonds'!$B$20/12-'1 Der Fonds'!$B$6*'1 Der Fonds'!$B$21/12-($B$125+DC125-'1 Der Fonds'!$B$6)*'1 Der Fonds'!$B$22/12-$B$125*'1 Der Fonds'!$B$23/12</f>
        <v>27.7691472140284</v>
      </c>
      <c r="DG125" s="26" t="n">
        <f aca="false">($B$125+DF125-'1 Der Fonds'!$B$6)/DD125</f>
        <v>10.1023409308667</v>
      </c>
      <c r="DH125" s="26" t="n">
        <f aca="false">DF125+0-'2 Der Rueckgabebestand'!$C$9*DG125</f>
        <v>1.50306079377497</v>
      </c>
      <c r="DI125" s="26" t="n">
        <f aca="false">DD125+0/DG125-'2 Der Rueckgabebestand'!$C$9</f>
        <v>78.2</v>
      </c>
      <c r="DJ125" s="26" t="n">
        <f aca="false">DH125/($B$125+DH125-'1 Der Fonds'!$B$6)</f>
        <v>0.00190260122823414</v>
      </c>
      <c r="DK125" s="26" t="n">
        <f aca="false">DH125+$B$125*'1 Der Fonds'!$B$19/12+DH125*'1 Der Fonds'!$B$20/12-'1 Der Fonds'!$B$6*'1 Der Fonds'!$B$21/12-($B$125+DH125-'1 Der Fonds'!$B$6)*'1 Der Fonds'!$B$22/12-$B$125*'1 Der Fonds'!$B$23/12</f>
        <v>3.18006372703567</v>
      </c>
      <c r="DL125" s="26" t="n">
        <f aca="false">($B$125+DK125-'1 Der Fonds'!$B$6)/DI125</f>
        <v>10.1237859811641</v>
      </c>
      <c r="DM125" s="26" t="n">
        <f aca="false">DK125+0-'2 Der Rueckgabebestand'!$C$10*DL125</f>
        <v>-10.9932366465941</v>
      </c>
      <c r="DN125" s="26" t="n">
        <f aca="false">DI125+0/DL125-'2 Der Rueckgabebestand'!$C$10</f>
        <v>76.8</v>
      </c>
      <c r="DO125" s="26" t="n">
        <f aca="false">DM125/($B$125+DM125-'1 Der Fonds'!$B$6)</f>
        <v>-0.0141390881272595</v>
      </c>
      <c r="DP125" s="26" t="n">
        <f aca="false">DM125+$B$125*'1 Der Fonds'!$B$19/12+DM125*'1 Der Fonds'!$B$20/12-'1 Der Fonds'!$B$6*'1 Der Fonds'!$B$21/12-($B$125+DM125-'1 Der Fonds'!$B$6)*'1 Der Fonds'!$B$22/12-$B$125*'1 Der Fonds'!$B$23/12</f>
        <v>-9.32820933171378</v>
      </c>
      <c r="DQ125" s="26" t="n">
        <f aca="false">($B$125+DP125-'1 Der Fonds'!$B$6)/DN125</f>
        <v>10.1454660243266</v>
      </c>
      <c r="DR125" s="26" t="n">
        <f aca="false">DP125+0-'2 Der Rueckgabebestand'!$C$11*DQ125</f>
        <v>-15.4154889463098</v>
      </c>
      <c r="DS125" s="26" t="n">
        <f aca="false">DN125+0/DQ125-'2 Der Rueckgabebestand'!$C$11</f>
        <v>76.2</v>
      </c>
      <c r="DT125" s="26" t="n">
        <f aca="false">DR125/($B$125+DR125-'1 Der Fonds'!$B$6)</f>
        <v>-0.0199402377436057</v>
      </c>
      <c r="DU125" s="26" t="n">
        <f aca="false">DR125+$B$125*'1 Der Fonds'!$B$19/12+DR125*'1 Der Fonds'!$B$20/12-'1 Der Fonds'!$B$6*'1 Der Fonds'!$B$21/12-($B$125+DR125-'1 Der Fonds'!$B$6)*'1 Der Fonds'!$B$22/12-$B$125*'1 Der Fonds'!$B$23/12</f>
        <v>-13.7546996232166</v>
      </c>
      <c r="DV125" s="26" t="n">
        <f aca="false">($B$125+DU125-'1 Der Fonds'!$B$6)/DS125</f>
        <v>10.1672611598003</v>
      </c>
      <c r="DW125" s="26" t="n">
        <f aca="false">DU125+0-'2 Der Rueckgabebestand'!$C$12*DV125</f>
        <v>-18.8383302031168</v>
      </c>
      <c r="DX125" s="26" t="n">
        <f aca="false">DS125+0/DV125-'2 Der Rueckgabebestand'!$C$12</f>
        <v>75.7</v>
      </c>
      <c r="DY125" s="26" t="n">
        <f aca="false">DW125/($B$125+DW125-'1 Der Fonds'!$B$6)</f>
        <v>-0.0244761184587616</v>
      </c>
      <c r="DZ125" s="26" t="n">
        <f aca="false">DW125+$B$125*'1 Der Fonds'!$B$19/12+DW125*'1 Der Fonds'!$B$20/12-'1 Der Fonds'!$B$6*'1 Der Fonds'!$B$21/12-($B$125+DW125-'1 Der Fonds'!$B$6)*'1 Der Fonds'!$B$22/12-$B$125*'1 Der Fonds'!$B$23/12</f>
        <v>-17.1808211028948</v>
      </c>
      <c r="EA125" s="26" t="n">
        <f aca="false">($B$125+DZ125-'1 Der Fonds'!$B$6)/DX125</f>
        <v>10.1891569207015</v>
      </c>
      <c r="EB125" s="26" t="n">
        <f aca="false">DZ125+0-'2 Der Rueckgabebestand'!$C$13*EA125</f>
        <v>-21.7659417172105</v>
      </c>
      <c r="EC125" s="26" t="n">
        <f aca="false">DX125+0/EA125-'2 Der Rueckgabebestand'!$C$13</f>
        <v>75.25</v>
      </c>
      <c r="ED125" s="26" t="n">
        <f aca="false">EB125/($B$125+EB125-'1 Der Fonds'!$B$6)</f>
        <v>-0.028387863408544</v>
      </c>
      <c r="EE125" s="26" t="n">
        <f aca="false">EB125+$B$125*'1 Der Fonds'!$B$19/12+EB125*'1 Der Fonds'!$B$20/12-'1 Der Fonds'!$B$6*'1 Der Fonds'!$B$21/12-($B$125+EB125-'1 Der Fonds'!$B$6)*'1 Der Fonds'!$B$22/12-$B$125*'1 Der Fonds'!$B$23/12</f>
        <v>-20.1112382446895</v>
      </c>
      <c r="EF125" s="26" t="n">
        <f aca="false">($B$125+EE125-'1 Der Fonds'!$B$6)/EC125</f>
        <v>10.2111463356187</v>
      </c>
      <c r="EG125" s="26" t="n">
        <f aca="false">EE125+0-'2 Der Rueckgabebestand'!$C$14*EF125</f>
        <v>-24.195696778937</v>
      </c>
      <c r="EH125" s="26" t="n">
        <f aca="false">EC125+0/EF125-'2 Der Rueckgabebestand'!$C$14</f>
        <v>74.85</v>
      </c>
      <c r="EI125" s="26" t="n">
        <f aca="false">EG125/($B$125+EG125-'1 Der Fonds'!$B$6)</f>
        <v>-0.0316571510548446</v>
      </c>
      <c r="EJ125" s="26" t="n">
        <f aca="false">EG125+$B$125*'1 Der Fonds'!$B$19/12+EG125*'1 Der Fonds'!$B$20/12-'1 Der Fonds'!$B$6*'1 Der Fonds'!$B$21/12-($B$125+EG125-'1 Der Fonds'!$B$6)*'1 Der Fonds'!$B$22/12-$B$125*'1 Der Fonds'!$B$23/12</f>
        <v>-22.5433218216834</v>
      </c>
      <c r="EK125" s="26" t="n">
        <f aca="false">($B$125+EJ125-'1 Der Fonds'!$B$6)/EH125</f>
        <v>10.2332221533509</v>
      </c>
      <c r="EL125" s="26" t="n">
        <f aca="false">EJ125+0-'2 Der Rueckgabebestand'!$C$15*EK125</f>
        <v>-26.6366106830238</v>
      </c>
      <c r="EM125" s="26" t="n">
        <f aca="false">EH125+0/EK125-'2 Der Rueckgabebestand'!$C$15</f>
        <v>74.45</v>
      </c>
      <c r="EN125" s="26" t="n">
        <f aca="false">EL125/($B$125+EL125-'1 Der Fonds'!$B$6)</f>
        <v>-0.0349624500357</v>
      </c>
      <c r="EO125" s="26" t="n">
        <f aca="false">EL125+$B$125*'1 Der Fonds'!$B$19/12+EL125*'1 Der Fonds'!$B$20/12-'1 Der Fonds'!$B$6*'1 Der Fonds'!$B$21/12-($B$125+EL125-'1 Der Fonds'!$B$6)*'1 Der Fonds'!$B$22/12-$B$125*'1 Der Fonds'!$B$23/12</f>
        <v>-24.9865749349284</v>
      </c>
      <c r="EP125" s="26" t="n">
        <f aca="false">($B$125+EO125-'1 Der Fonds'!$B$6)/EM125</f>
        <v>10.2553851586981</v>
      </c>
      <c r="EQ125" s="26" t="n">
        <f aca="false">EO125+0-'2 Der Rueckgabebestand'!$C$16*EP125</f>
        <v>-30.1142675142774</v>
      </c>
      <c r="ER125" s="26" t="n">
        <f aca="false">EM125+0/EP125-'2 Der Rueckgabebestand'!$C$16</f>
        <v>73.95</v>
      </c>
      <c r="ES125" s="26" t="n">
        <f aca="false">EQ125/($B$125+EQ125-'1 Der Fonds'!$B$6)</f>
        <v>-0.039708378235932</v>
      </c>
      <c r="ET125" s="14" t="n">
        <f aca="false">IF(C125=1,$A$125,1000000)</f>
        <v>81.5</v>
      </c>
      <c r="EU125" s="14" t="n">
        <f aca="false">IF(D125=1,$A$125,1000000)</f>
        <v>81.5</v>
      </c>
      <c r="EV125" s="14" t="n">
        <f aca="false">IF(E125=1,$A$125,1000000)</f>
        <v>81.5</v>
      </c>
      <c r="EW125" s="26" t="n">
        <f aca="false">IF(F125=1,$A$125,1000000)</f>
        <v>1000000</v>
      </c>
      <c r="EX125" s="26" t="n">
        <f aca="false">IF(G125=1,$A$125,1000000)</f>
        <v>1000000</v>
      </c>
      <c r="EY125" s="26" t="n">
        <f aca="false">IF(H125=1,$A$125,1000000)</f>
        <v>1000000</v>
      </c>
      <c r="EZ125" s="26" t="n">
        <f aca="false">IF(I125=1,$A$125,1000000)</f>
        <v>1000000</v>
      </c>
      <c r="FA125" s="26" t="n">
        <f aca="false">IF(J125=1,$A$125,1000000)</f>
        <v>1000000</v>
      </c>
      <c r="FB125" s="26" t="n">
        <f aca="false">IF(K125=1,$A$125,1000000)</f>
        <v>1000000</v>
      </c>
      <c r="FC125" s="26" t="n">
        <f aca="false">IF(L125=1,$A$125,1000000)</f>
        <v>1000000</v>
      </c>
      <c r="FD125" s="26" t="n">
        <f aca="false">IF(M125=1,$A$125,1000000)</f>
        <v>1000000</v>
      </c>
      <c r="FE125" s="26" t="n">
        <f aca="false">IF(N125=1,$A$125,1000000)</f>
        <v>1000000</v>
      </c>
      <c r="FF125" s="14" t="n">
        <f aca="false">IF(O125=1,$A$125,1000000)</f>
        <v>81.5</v>
      </c>
      <c r="FG125" s="14" t="n">
        <f aca="false">IF(P125=1,$A$125,1000000)</f>
        <v>81.5</v>
      </c>
      <c r="FH125" s="14" t="n">
        <f aca="false">IF(Q125=1,$A$125,1000000)</f>
        <v>81.5</v>
      </c>
      <c r="FI125" s="26" t="n">
        <f aca="false">IF(R125=1,$A$125,1000000)</f>
        <v>1000000</v>
      </c>
      <c r="FJ125" s="26" t="n">
        <f aca="false">IF(S125=1,$A$125,1000000)</f>
        <v>1000000</v>
      </c>
      <c r="FK125" s="26" t="n">
        <f aca="false">IF(T125=1,$A$125,1000000)</f>
        <v>1000000</v>
      </c>
      <c r="FL125" s="26" t="n">
        <f aca="false">IF(U125=1,$A$125,1000000)</f>
        <v>1000000</v>
      </c>
      <c r="FM125" s="26" t="n">
        <f aca="false">IF(V125=1,$A$125,1000000)</f>
        <v>1000000</v>
      </c>
      <c r="FN125" s="26" t="n">
        <f aca="false">IF(W125=1,$A$125,1000000)</f>
        <v>1000000</v>
      </c>
      <c r="FO125" s="26" t="n">
        <f aca="false">IF(X125=1,$A$125,1000000)</f>
        <v>1000000</v>
      </c>
      <c r="FP125" s="26" t="n">
        <f aca="false">IF(Y125=1,$A$125,1000000)</f>
        <v>1000000</v>
      </c>
      <c r="FQ125" s="26" t="n">
        <f aca="false">IF(Z125=1,$A$125,1000000)</f>
        <v>1000000</v>
      </c>
    </row>
    <row r="126" customFormat="false" ht="15" hidden="false" customHeight="false" outlineLevel="0" collapsed="false">
      <c r="A126" s="14" t="n">
        <f aca="false">A125+$B$38</f>
        <v>82</v>
      </c>
      <c r="B126" s="14" t="n">
        <f aca="false">'1 Der Fonds'!$B$36-A126</f>
        <v>1038</v>
      </c>
      <c r="C126" s="26" t="n">
        <f aca="false">IF(AH126&gt;='1 Der Fonds'!$B$12,1,0)</f>
        <v>1</v>
      </c>
      <c r="D126" s="26" t="n">
        <f aca="false">IF(AND(C126=1,AM126&gt;='1 Der Fonds'!$B$12),1,0)</f>
        <v>1</v>
      </c>
      <c r="E126" s="26" t="n">
        <f aca="false">IF(AND(D126=1,AR126&gt;='1 Der Fonds'!$B$12),1,0)</f>
        <v>1</v>
      </c>
      <c r="F126" s="26" t="n">
        <f aca="false">IF(AND(E126=1,AW126&gt;='1 Der Fonds'!$B$12),1,0)</f>
        <v>0</v>
      </c>
      <c r="G126" s="26" t="n">
        <f aca="false">IF(AND(F126=1,BB126&gt;='1 Der Fonds'!$B$12),1,0)</f>
        <v>0</v>
      </c>
      <c r="H126" s="26" t="n">
        <f aca="false">IF(AND(G126=1,BG126&gt;='1 Der Fonds'!$B$12),1,0)</f>
        <v>0</v>
      </c>
      <c r="I126" s="26" t="n">
        <f aca="false">IF(AND(H126=1,BL126&gt;='1 Der Fonds'!$B$12),1,0)</f>
        <v>0</v>
      </c>
      <c r="J126" s="26" t="n">
        <f aca="false">IF(AND(I126=1,BQ126&gt;='1 Der Fonds'!$B$12),1,0)</f>
        <v>0</v>
      </c>
      <c r="K126" s="26" t="n">
        <f aca="false">IF(AND(J126=1,BV126&gt;='1 Der Fonds'!$B$12),1,0)</f>
        <v>0</v>
      </c>
      <c r="L126" s="26" t="n">
        <f aca="false">IF(AND(K126=1,CA126&gt;='1 Der Fonds'!$B$12),1,0)</f>
        <v>0</v>
      </c>
      <c r="M126" s="26" t="n">
        <f aca="false">IF(AND(L126=1,CF126&gt;='1 Der Fonds'!$B$12),1,0)</f>
        <v>0</v>
      </c>
      <c r="N126" s="26" t="n">
        <f aca="false">IF(AND(M126=1,CK126&gt;='1 Der Fonds'!$B$12),1,0)</f>
        <v>0</v>
      </c>
      <c r="O126" s="26" t="n">
        <f aca="false">IF(CP126&gt;='1 Der Fonds'!$B$12,1,0)</f>
        <v>1</v>
      </c>
      <c r="P126" s="26" t="n">
        <f aca="false">IF(AND(O126=1,CU126&gt;='1 Der Fonds'!$B$12),1,0)</f>
        <v>1</v>
      </c>
      <c r="Q126" s="26" t="n">
        <f aca="false">IF(AND(P126=1,CZ126&gt;='1 Der Fonds'!$B$12),1,0)</f>
        <v>1</v>
      </c>
      <c r="R126" s="26" t="n">
        <f aca="false">IF(AND(Q126=1,DE126&gt;='1 Der Fonds'!$B$12),1,0)</f>
        <v>0</v>
      </c>
      <c r="S126" s="26" t="n">
        <f aca="false">IF(AND(R126=1,DJ126&gt;='1 Der Fonds'!$B$12),1,0)</f>
        <v>0</v>
      </c>
      <c r="T126" s="26" t="n">
        <f aca="false">IF(AND(S126=1,DO126&gt;='1 Der Fonds'!$B$12),1,0)</f>
        <v>0</v>
      </c>
      <c r="U126" s="26" t="n">
        <f aca="false">IF(AND(T126=1,DT126&gt;='1 Der Fonds'!$B$12),1,0)</f>
        <v>0</v>
      </c>
      <c r="V126" s="26" t="n">
        <f aca="false">IF(AND(U126=1,DY126&gt;='1 Der Fonds'!$B$12),1,0)</f>
        <v>0</v>
      </c>
      <c r="W126" s="26" t="n">
        <f aca="false">IF(AND(V126=1,ED126&gt;='1 Der Fonds'!$B$12),1,0)</f>
        <v>0</v>
      </c>
      <c r="X126" s="26" t="n">
        <f aca="false">IF(AND(W126=1,EI126&gt;='1 Der Fonds'!$B$12),1,0)</f>
        <v>0</v>
      </c>
      <c r="Y126" s="26" t="n">
        <f aca="false">IF(AND(X126=1,EN126&gt;='1 Der Fonds'!$B$12),1,0)</f>
        <v>0</v>
      </c>
      <c r="Z126" s="26" t="n">
        <f aca="false">IF(AND(Y126=1,ES126&gt;='1 Der Fonds'!$B$12),1,0)</f>
        <v>0</v>
      </c>
      <c r="AD126" s="26" t="n">
        <f aca="false">$A$126+$B$126*'1 Der Fonds'!$B$19/12+$A$126*'1 Der Fonds'!$B$20/12-'1 Der Fonds'!$B$6*'1 Der Fonds'!$B$21/12-($B$126+$A$126-'1 Der Fonds'!$B$6)*'1 Der Fonds'!$B$22/12-$B$126*'1 Der Fonds'!$B$23/12</f>
        <v>83.7530833333334</v>
      </c>
      <c r="AE126" s="26" t="n">
        <f aca="false">($B$126+AD126-'1 Der Fonds'!$B$6)/'1 Der Fonds'!$B$8</f>
        <v>10.0201503831418</v>
      </c>
      <c r="AF126" s="26" t="n">
        <f aca="false">AD126+'1 Der Fonds'!$B$26-'2 Der Rueckgabebestand'!$C$5*AE126</f>
        <v>82.7450231800766</v>
      </c>
      <c r="AG126" s="26" t="n">
        <f aca="false">'1 Der Fonds'!$B$8+'1 Der Fonds'!$B$26/AE126-'2 Der Rueckgabebestand'!$C$5</f>
        <v>86.89939670417</v>
      </c>
      <c r="AH126" s="26" t="n">
        <f aca="false">AF126/($B$126+AF126-'1 Der Fonds'!$B$6)</f>
        <v>0.0950278450950897</v>
      </c>
      <c r="AI126" s="26" t="n">
        <f aca="false">AF126+$B$126*'1 Der Fonds'!$B$19/12+AF126*'1 Der Fonds'!$B$20/12-'1 Der Fonds'!$B$6*'1 Der Fonds'!$B$21/12-($B$126+AF126-'1 Der Fonds'!$B$6)*'1 Der Fonds'!$B$22/12-$B$126*'1 Der Fonds'!$B$23/12</f>
        <v>84.4988204939576</v>
      </c>
      <c r="AJ126" s="26" t="n">
        <f aca="false">($B$126+AI126-'1 Der Fonds'!$B$6)/AG126</f>
        <v>10.0403323105244</v>
      </c>
      <c r="AK126" s="26" t="n">
        <f aca="false">AI126+'1 Der Fonds'!$B$26-'2 Der Rueckgabebestand'!$C$6*AJ126</f>
        <v>82.4786543386953</v>
      </c>
      <c r="AL126" s="26" t="n">
        <f aca="false">AG126+'1 Der Fonds'!$B$26/AJ126-'2 Der Rueckgabebestand'!$C$6</f>
        <v>86.6981915953366</v>
      </c>
      <c r="AM126" s="26" t="n">
        <f aca="false">AK126/($B$126+AK126-'1 Der Fonds'!$B$6)</f>
        <v>0.0947509211484968</v>
      </c>
      <c r="AN126" s="26" t="n">
        <f aca="false">AK126+$B$126*'1 Der Fonds'!$B$19/12+AK126*'1 Der Fonds'!$B$20/12-'1 Der Fonds'!$B$6*'1 Der Fonds'!$B$21/12-($B$126+AK126-'1 Der Fonds'!$B$6)*'1 Der Fonds'!$B$22/12-$B$126*'1 Der Fonds'!$B$23/12</f>
        <v>84.2321963824366</v>
      </c>
      <c r="AO126" s="26" t="n">
        <f aca="false">($B$126+AN126-'1 Der Fonds'!$B$6)/AL126</f>
        <v>10.0605581308267</v>
      </c>
      <c r="AP126" s="26" t="n">
        <f aca="false">AN126+'1 Der Fonds'!$B$26-'2 Der Rueckgabebestand'!$C$7*AO126</f>
        <v>65.0989684946178</v>
      </c>
      <c r="AQ126" s="26" t="n">
        <f aca="false">AL126+'1 Der Fonds'!$B$26/AO126-'2 Der Rueckgabebestand'!$C$7</f>
        <v>84.7963857870493</v>
      </c>
      <c r="AR126" s="26" t="n">
        <f aca="false">AP126/($B$126+AP126-'1 Der Fonds'!$B$6)</f>
        <v>0.0763088116370504</v>
      </c>
      <c r="AS126" s="26" t="n">
        <f aca="false">AP126+$B$126*'1 Der Fonds'!$B$19/12+AP126*'1 Der Fonds'!$B$20/12-'1 Der Fonds'!$B$6*'1 Der Fonds'!$B$21/12-($B$126+AP126-'1 Der Fonds'!$B$6)*'1 Der Fonds'!$B$22/12-$B$126*'1 Der Fonds'!$B$23/12</f>
        <v>66.8358550060918</v>
      </c>
      <c r="AT126" s="26" t="n">
        <f aca="false">($B$126+AS126-'1 Der Fonds'!$B$6)/AQ126</f>
        <v>10.0810411560801</v>
      </c>
      <c r="AU126" s="26" t="n">
        <f aca="false">AS126+'1 Der Fonds'!$B$26-'2 Der Rueckgabebestand'!$C$8*AT126</f>
        <v>38.5846274222434</v>
      </c>
      <c r="AV126" s="26" t="n">
        <f aca="false">AQ126+'1 Der Fonds'!$B$26/AT126-'2 Der Rueckgabebestand'!$C$8</f>
        <v>81.993974096982</v>
      </c>
      <c r="AW126" s="26" t="n">
        <f aca="false">AU126/($B$126+AU126-'1 Der Fonds'!$B$6)</f>
        <v>0.0466795850566106</v>
      </c>
      <c r="AX126" s="26" t="n">
        <f aca="false">AU126+$B$126*'1 Der Fonds'!$B$19/12+AU126*'1 Der Fonds'!$B$20/12-'1 Der Fonds'!$B$6*'1 Der Fonds'!$B$21/12-($B$126+AU126-'1 Der Fonds'!$B$6)*'1 Der Fonds'!$B$22/12-$B$126*'1 Der Fonds'!$B$23/12</f>
        <v>40.2961043568564</v>
      </c>
      <c r="AY126" s="26" t="n">
        <f aca="false">($B$126+AX126-'1 Der Fonds'!$B$6)/AV126</f>
        <v>10.1019143599157</v>
      </c>
      <c r="AZ126" s="26" t="n">
        <f aca="false">AX126+'1 Der Fonds'!$B$26-'2 Der Rueckgabebestand'!$C$9*AY126</f>
        <v>17.0311270210756</v>
      </c>
      <c r="BA126" s="26" t="n">
        <f aca="false">AV126+'1 Der Fonds'!$B$26/AY126-'2 Der Rueckgabebestand'!$C$9</f>
        <v>79.6909475114373</v>
      </c>
      <c r="BB126" s="26" t="n">
        <f aca="false">AZ126/($B$126+AZ126-'1 Der Fonds'!$B$6)</f>
        <v>0.021155861493328</v>
      </c>
      <c r="BC126" s="26" t="n">
        <f aca="false">AZ126+$B$126*'1 Der Fonds'!$B$19/12+AZ126*'1 Der Fonds'!$B$20/12-'1 Der Fonds'!$B$6*'1 Der Fonds'!$B$21/12-($B$126+AZ126-'1 Der Fonds'!$B$6)*'1 Der Fonds'!$B$22/12-$B$126*'1 Der Fonds'!$B$23/12</f>
        <v>18.7219485178042</v>
      </c>
      <c r="BD126" s="26" t="n">
        <f aca="false">($B$126+BC126-'1 Der Fonds'!$B$6)/BA126</f>
        <v>10.1231315941126</v>
      </c>
      <c r="BE126" s="26" t="n">
        <f aca="false">BC126+'1 Der Fonds'!$B$26-'2 Der Rueckgabebestand'!$C$10*BD126</f>
        <v>7.54956428604645</v>
      </c>
      <c r="BF126" s="26" t="n">
        <f aca="false">BA126+'1 Der Fonds'!$B$26/BD126-'2 Der Rueckgabebestand'!$C$10</f>
        <v>78.5872984945407</v>
      </c>
      <c r="BG126" s="26" t="n">
        <f aca="false">BE126/($B$126+BE126-'1 Der Fonds'!$B$6)</f>
        <v>0.0094897472451282</v>
      </c>
      <c r="BH126" s="26" t="n">
        <f aca="false">BE126+$B$126*'1 Der Fonds'!$B$19/12+BE126*'1 Der Fonds'!$B$20/12-'1 Der Fonds'!$B$6*'1 Der Fonds'!$B$21/12-($B$126+BE126-'1 Der Fonds'!$B$6)*'1 Der Fonds'!$B$22/12-$B$126*'1 Der Fonds'!$B$23/12</f>
        <v>9.23129928515391</v>
      </c>
      <c r="BI126" s="26" t="n">
        <f aca="false">($B$126+BH126-'1 Der Fonds'!$B$6)/BF126</f>
        <v>10.1445311717966</v>
      </c>
      <c r="BJ126" s="26" t="n">
        <f aca="false">BH126+'1 Der Fonds'!$B$26-'2 Der Rueckgabebestand'!$C$11*BI126</f>
        <v>6.14458058207593</v>
      </c>
      <c r="BK126" s="26" t="n">
        <f aca="false">BF126+'1 Der Fonds'!$B$26/BI126-'2 Der Rueckgabebestand'!$C$11</f>
        <v>78.2830243343253</v>
      </c>
      <c r="BL126" s="26" t="n">
        <f aca="false">BJ126/($B$126+BJ126-'1 Der Fonds'!$B$6)</f>
        <v>0.0077373575697919</v>
      </c>
      <c r="BM126" s="26" t="n">
        <f aca="false">BJ126+$B$126*'1 Der Fonds'!$B$19/12+BJ126*'1 Der Fonds'!$B$20/12-'1 Der Fonds'!$B$6*'1 Der Fonds'!$B$21/12-($B$126+BJ126-'1 Der Fonds'!$B$6)*'1 Der Fonds'!$B$22/12-$B$126*'1 Der Fonds'!$B$23/12</f>
        <v>7.82496913846709</v>
      </c>
      <c r="BN126" s="26" t="n">
        <f aca="false">($B$126+BM126-'1 Der Fonds'!$B$6)/BK126</f>
        <v>10.1659967266941</v>
      </c>
      <c r="BO126" s="26" t="n">
        <f aca="false">BM126+'1 Der Fonds'!$B$26-'2 Der Rueckgabebestand'!$C$12*BN126</f>
        <v>5.74197077512003</v>
      </c>
      <c r="BP126" s="26" t="n">
        <f aca="false">BK126+'1 Der Fonds'!$B$26/BN126-'2 Der Rueckgabebestand'!$C$12</f>
        <v>78.0781257474629</v>
      </c>
      <c r="BQ126" s="26" t="n">
        <f aca="false">BO126/($B$126+BO126-'1 Der Fonds'!$B$6)</f>
        <v>0.00723405210576526</v>
      </c>
      <c r="BR126" s="26" t="n">
        <f aca="false">BO126+$B$126*'1 Der Fonds'!$B$19/12+BO126*'1 Der Fonds'!$B$20/12-'1 Der Fonds'!$B$6*'1 Der Fonds'!$B$21/12-($B$126+BO126-'1 Der Fonds'!$B$6)*'1 Der Fonds'!$B$22/12-$B$126*'1 Der Fonds'!$B$23/12</f>
        <v>7.42197349711285</v>
      </c>
      <c r="BS126" s="26" t="n">
        <f aca="false">($B$126+BR126-'1 Der Fonds'!$B$6)/BP126</f>
        <v>10.1875136714967</v>
      </c>
      <c r="BT126" s="26" t="n">
        <f aca="false">BR126+'1 Der Fonds'!$B$26-'2 Der Rueckgabebestand'!$C$13*BS126</f>
        <v>5.83759234493936</v>
      </c>
      <c r="BU126" s="26" t="n">
        <f aca="false">BP126+'1 Der Fonds'!$B$26/BS126-'2 Der Rueckgabebestand'!$C$13</f>
        <v>77.9226038798843</v>
      </c>
      <c r="BV126" s="26" t="n">
        <f aca="false">BT126/($B$126+BT126-'1 Der Fonds'!$B$6)</f>
        <v>0.00735363555622949</v>
      </c>
      <c r="BW126" s="26" t="n">
        <f aca="false">BT126+$B$126*'1 Der Fonds'!$B$19/12+BT126*'1 Der Fonds'!$B$20/12-'1 Der Fonds'!$B$6*'1 Der Fonds'!$B$21/12-($B$126+BT126-'1 Der Fonds'!$B$6)*'1 Der Fonds'!$B$22/12-$B$126*'1 Der Fonds'!$B$23/12</f>
        <v>7.51768670426992</v>
      </c>
      <c r="BX126" s="26" t="n">
        <f aca="false">($B$126+BW126-'1 Der Fonds'!$B$6)/BU126</f>
        <v>10.2090747369087</v>
      </c>
      <c r="BY126" s="26" t="n">
        <f aca="false">BW126+'1 Der Fonds'!$B$26-'2 Der Rueckgabebestand'!$C$14*BX126</f>
        <v>6.43405680950645</v>
      </c>
      <c r="BZ126" s="26" t="n">
        <f aca="false">BU126+'1 Der Fonds'!$B$26/BX126-'2 Der Rueckgabebestand'!$C$14</f>
        <v>77.8164600889249</v>
      </c>
      <c r="CA126" s="26" t="n">
        <f aca="false">BY126/($B$126+BY126-'1 Der Fonds'!$B$6)</f>
        <v>0.00809891866336395</v>
      </c>
      <c r="CB126" s="26" t="n">
        <f aca="false">BY126+$B$126*'1 Der Fonds'!$B$19/12+BY126*'1 Der Fonds'!$B$20/12-'1 Der Fonds'!$B$6*'1 Der Fonds'!$B$21/12-($B$126+BY126-'1 Der Fonds'!$B$6)*'1 Der Fonds'!$B$22/12-$B$126*'1 Der Fonds'!$B$23/12</f>
        <v>8.11472278061556</v>
      </c>
      <c r="CC126" s="26" t="n">
        <f aca="false">($B$126+CB126-'1 Der Fonds'!$B$6)/BZ126</f>
        <v>10.2306725578477</v>
      </c>
      <c r="CD126" s="26" t="n">
        <f aca="false">CB126+'1 Der Fonds'!$B$26-'2 Der Rueckgabebestand'!$C$15*CC126</f>
        <v>7.02245375747647</v>
      </c>
      <c r="CE126" s="26" t="n">
        <f aca="false">BZ126+'1 Der Fonds'!$B$26/CC126-'2 Der Rueckgabebestand'!$C$15</f>
        <v>77.7096959424855</v>
      </c>
      <c r="CF126" s="26" t="n">
        <f aca="false">CD126/($B$126+CD126-'1 Der Fonds'!$B$6)</f>
        <v>0.0088330256891319</v>
      </c>
      <c r="CG126" s="26" t="n">
        <f aca="false">CD126+$B$126*'1 Der Fonds'!$B$19/12+CD126*'1 Der Fonds'!$B$20/12-'1 Der Fonds'!$B$6*'1 Der Fonds'!$B$21/12-($B$126+CD126-'1 Der Fonds'!$B$6)*'1 Der Fonds'!$B$22/12-$B$126*'1 Der Fonds'!$B$23/12</f>
        <v>8.70368360899405</v>
      </c>
      <c r="CH126" s="26" t="n">
        <f aca="false">($B$126+CG126-'1 Der Fonds'!$B$6)/CE126</f>
        <v>10.2523073079407</v>
      </c>
      <c r="CI126" s="26" t="n">
        <f aca="false">CG126+'1 Der Fonds'!$B$26-'2 Der Rueckgabebestand'!$C$16*CH126</f>
        <v>6.5775299550237</v>
      </c>
      <c r="CJ126" s="26" t="n">
        <f aca="false">CE126+'1 Der Fonds'!$B$26/CH126-'2 Der Rueckgabebestand'!$C$16</f>
        <v>77.5023130002747</v>
      </c>
      <c r="CK126" s="26" t="n">
        <f aca="false">CI126/($B$126+CI126-'1 Der Fonds'!$B$6)</f>
        <v>0.00827802159896973</v>
      </c>
      <c r="CL126" s="26" t="n">
        <f aca="false">$A$126+$B$126*'1 Der Fonds'!$B$19/12+$A$126*'1 Der Fonds'!$B$20/12-'1 Der Fonds'!$B$6*'1 Der Fonds'!$B$21/12-($B$126+$A$126-'1 Der Fonds'!$B$6)*'1 Der Fonds'!$B$22/12-$B$126*'1 Der Fonds'!$B$23/12</f>
        <v>83.7530833333334</v>
      </c>
      <c r="CM126" s="26" t="n">
        <f aca="false">($B$126+CL126-'1 Der Fonds'!$B$6)/'1 Der Fonds'!$B$8</f>
        <v>10.0201503831418</v>
      </c>
      <c r="CN126" s="26" t="n">
        <f aca="false">CL126+0-'2 Der Rueckgabebestand'!$C$5*CM126</f>
        <v>79.7450231800766</v>
      </c>
      <c r="CO126" s="26" t="n">
        <f aca="false">'1 Der Fonds'!$B$8+0/CM126-'2 Der Rueckgabebestand'!$C$5</f>
        <v>86.6</v>
      </c>
      <c r="CP126" s="26" t="n">
        <f aca="false">CN126/($B$126+CN126-'1 Der Fonds'!$B$6)</f>
        <v>0.0918991420864972</v>
      </c>
      <c r="CQ126" s="26" t="n">
        <f aca="false">CN126+$B$126*'1 Der Fonds'!$B$19/12+CN126*'1 Der Fonds'!$B$20/12-'1 Der Fonds'!$B$6*'1 Der Fonds'!$B$21/12-($B$126+CN126-'1 Der Fonds'!$B$6)*'1 Der Fonds'!$B$22/12-$B$126*'1 Der Fonds'!$B$23/12</f>
        <v>81.4959454939576</v>
      </c>
      <c r="CR126" s="26" t="n">
        <f aca="false">($B$126+CQ126-'1 Der Fonds'!$B$6)/CO126</f>
        <v>10.0403688856115</v>
      </c>
      <c r="CS126" s="26" t="n">
        <f aca="false">CQ126+0-'2 Der Rueckgabebestand'!$C$6*CR126</f>
        <v>76.4757610511518</v>
      </c>
      <c r="CT126" s="26" t="n">
        <f aca="false">CO126+0/CR126-'2 Der Rueckgabebestand'!$C$6</f>
        <v>86.1</v>
      </c>
      <c r="CU126" s="26" t="n">
        <f aca="false">CS126/($B$126+CS126-'1 Der Fonds'!$B$6)</f>
        <v>0.0884648991871811</v>
      </c>
      <c r="CV126" s="26" t="n">
        <f aca="false">CS126+$B$126*'1 Der Fonds'!$B$19/12+CS126*'1 Der Fonds'!$B$20/12-'1 Der Fonds'!$B$6*'1 Der Fonds'!$B$21/12-($B$126+CS126-'1 Der Fonds'!$B$6)*'1 Der Fonds'!$B$22/12-$B$126*'1 Der Fonds'!$B$23/12</f>
        <v>78.2235503221592</v>
      </c>
      <c r="CW126" s="26" t="n">
        <f aca="false">($B$126+CV126-'1 Der Fonds'!$B$6)/CT126</f>
        <v>10.0606684125686</v>
      </c>
      <c r="CX126" s="26" t="n">
        <f aca="false">CV126+0-'2 Der Rueckgabebestand'!$C$7*CW126</f>
        <v>56.0900798145082</v>
      </c>
      <c r="CY126" s="26" t="n">
        <f aca="false">CT126+0/CW126-'2 Der Rueckgabebestand'!$C$7</f>
        <v>83.9</v>
      </c>
      <c r="CZ126" s="26" t="n">
        <f aca="false">CX126/($B$126+CX126-'1 Der Fonds'!$B$6)</f>
        <v>0.0664503483168931</v>
      </c>
      <c r="DA126" s="26" t="n">
        <f aca="false">CX126+$B$126*'1 Der Fonds'!$B$19/12+CX126*'1 Der Fonds'!$B$20/12-'1 Der Fonds'!$B$6*'1 Der Fonds'!$B$21/12-($B$126+CX126-'1 Der Fonds'!$B$6)*'1 Der Fonds'!$B$22/12-$B$126*'1 Der Fonds'!$B$23/12</f>
        <v>57.8183328076637</v>
      </c>
      <c r="DB126" s="26" t="n">
        <f aca="false">($B$126+DA126-'1 Der Fonds'!$B$6)/CY126</f>
        <v>10.0812673755383</v>
      </c>
      <c r="DC126" s="26" t="n">
        <f aca="false">DA126+0-'2 Der Rueckgabebestand'!$C$8*DB126</f>
        <v>26.566403943495</v>
      </c>
      <c r="DD126" s="26" t="n">
        <f aca="false">CY126+0/DB126-'2 Der Rueckgabebestand'!$C$8</f>
        <v>80.8</v>
      </c>
      <c r="DE126" s="26" t="n">
        <f aca="false">DC126/($B$126+DC126-'1 Der Fonds'!$B$6)</f>
        <v>0.0326141660334642</v>
      </c>
      <c r="DF126" s="26" t="n">
        <f aca="false">DC126+$B$126*'1 Der Fonds'!$B$19/12+DC126*'1 Der Fonds'!$B$20/12-'1 Der Fonds'!$B$6*'1 Der Fonds'!$B$21/12-($B$126+DC126-'1 Der Fonds'!$B$6)*'1 Der Fonds'!$B$22/12-$B$126*'1 Der Fonds'!$B$23/12</f>
        <v>28.2663634139408</v>
      </c>
      <c r="DG126" s="26" t="n">
        <f aca="false">($B$126+DF126-'1 Der Fonds'!$B$6)/DD126</f>
        <v>10.1023064778953</v>
      </c>
      <c r="DH126" s="26" t="n">
        <f aca="false">DF126+0-'2 Der Rueckgabebestand'!$C$9*DG126</f>
        <v>2.00036657141304</v>
      </c>
      <c r="DI126" s="26" t="n">
        <f aca="false">DD126+0/DG126-'2 Der Rueckgabebestand'!$C$9</f>
        <v>78.2</v>
      </c>
      <c r="DJ126" s="26" t="n">
        <f aca="false">DH126/($B$126+DH126-'1 Der Fonds'!$B$6)</f>
        <v>0.00253210840913226</v>
      </c>
      <c r="DK126" s="26" t="n">
        <f aca="false">DH126+$B$126*'1 Der Fonds'!$B$19/12+DH126*'1 Der Fonds'!$B$20/12-'1 Der Fonds'!$B$6*'1 Der Fonds'!$B$21/12-($B$126+DH126-'1 Der Fonds'!$B$6)*'1 Der Fonds'!$B$22/12-$B$126*'1 Der Fonds'!$B$23/12</f>
        <v>3.67678358937731</v>
      </c>
      <c r="DL126" s="26" t="n">
        <f aca="false">($B$126+DK126-'1 Der Fonds'!$B$6)/DI126</f>
        <v>10.1237440356698</v>
      </c>
      <c r="DM126" s="26" t="n">
        <f aca="false">DK126+0-'2 Der Rueckgabebestand'!$C$10*DL126</f>
        <v>-10.4964580605604</v>
      </c>
      <c r="DN126" s="26" t="n">
        <f aca="false">DI126+0/DL126-'2 Der Rueckgabebestand'!$C$10</f>
        <v>76.8</v>
      </c>
      <c r="DO126" s="26" t="n">
        <f aca="false">DM126/($B$126+DM126-'1 Der Fonds'!$B$6)</f>
        <v>-0.0135002061011549</v>
      </c>
      <c r="DP126" s="26" t="n">
        <f aca="false">DM126+$B$126*'1 Der Fonds'!$B$19/12+DM126*'1 Der Fonds'!$B$20/12-'1 Der Fonds'!$B$6*'1 Der Fonds'!$B$21/12-($B$126+DM126-'1 Der Fonds'!$B$6)*'1 Der Fonds'!$B$22/12-$B$126*'1 Der Fonds'!$B$23/12</f>
        <v>-8.83201716620176</v>
      </c>
      <c r="DQ126" s="26" t="n">
        <f aca="false">($B$126+DP126-'1 Der Fonds'!$B$6)/DN126</f>
        <v>10.1454164431484</v>
      </c>
      <c r="DR126" s="26" t="n">
        <f aca="false">DP126+0-'2 Der Rueckgabebestand'!$C$11*DQ126</f>
        <v>-14.9192670320908</v>
      </c>
      <c r="DS126" s="26" t="n">
        <f aca="false">DN126+0/DQ126-'2 Der Rueckgabebestand'!$C$11</f>
        <v>76.2</v>
      </c>
      <c r="DT126" s="26" t="n">
        <f aca="false">DR126/($B$126+DR126-'1 Der Fonds'!$B$6)</f>
        <v>-0.0192984592628699</v>
      </c>
      <c r="DU126" s="26" t="n">
        <f aca="false">DR126+$B$126*'1 Der Fonds'!$B$19/12+DR126*'1 Der Fonds'!$B$20/12-'1 Der Fonds'!$B$6*'1 Der Fonds'!$B$21/12-($B$126+DR126-'1 Der Fonds'!$B$6)*'1 Der Fonds'!$B$22/12-$B$126*'1 Der Fonds'!$B$23/12</f>
        <v>-13.2590646629966</v>
      </c>
      <c r="DV126" s="26" t="n">
        <f aca="false">($B$126+DU126-'1 Der Fonds'!$B$6)/DS126</f>
        <v>10.1672038758137</v>
      </c>
      <c r="DW126" s="26" t="n">
        <f aca="false">DU126+0-'2 Der Rueckgabebestand'!$C$12*DV126</f>
        <v>-18.3426666009034</v>
      </c>
      <c r="DX126" s="26" t="n">
        <f aca="false">DS126+0/DV126-'2 Der Rueckgabebestand'!$C$12</f>
        <v>75.7</v>
      </c>
      <c r="DY126" s="26" t="n">
        <f aca="false">DW126/($B$126+DW126-'1 Der Fonds'!$B$6)</f>
        <v>-0.0238322508016591</v>
      </c>
      <c r="DZ126" s="26" t="n">
        <f aca="false">DW126+$B$126*'1 Der Fonds'!$B$19/12+DW126*'1 Der Fonds'!$B$20/12-'1 Der Fonds'!$B$6*'1 Der Fonds'!$B$21/12-($B$126+DW126-'1 Der Fonds'!$B$6)*'1 Der Fonds'!$B$22/12-$B$126*'1 Der Fonds'!$B$23/12</f>
        <v>-16.6857449897293</v>
      </c>
      <c r="EA126" s="26" t="n">
        <f aca="false">($B$126+DZ126-'1 Der Fonds'!$B$6)/DX126</f>
        <v>10.1890918759613</v>
      </c>
      <c r="EB126" s="26" t="n">
        <f aca="false">DZ126+0-'2 Der Rueckgabebestand'!$C$13*EA126</f>
        <v>-21.2708363339119</v>
      </c>
      <c r="EC126" s="26" t="n">
        <f aca="false">DX126+0/EA126-'2 Der Rueckgabebestand'!$C$13</f>
        <v>75.25</v>
      </c>
      <c r="ED126" s="26" t="n">
        <f aca="false">EB126/($B$126+EB126-'1 Der Fonds'!$B$6)</f>
        <v>-0.027742307638601</v>
      </c>
      <c r="EE126" s="26" t="n">
        <f aca="false">EB126+$B$126*'1 Der Fonds'!$B$19/12+EB126*'1 Der Fonds'!$B$20/12-'1 Der Fonds'!$B$6*'1 Der Fonds'!$B$21/12-($B$126+EB126-'1 Der Fonds'!$B$6)*'1 Der Fonds'!$B$22/12-$B$126*'1 Der Fonds'!$B$23/12</f>
        <v>-19.6167208853985</v>
      </c>
      <c r="EF126" s="26" t="n">
        <f aca="false">($B$126+EE126-'1 Der Fonds'!$B$6)/EC126</f>
        <v>10.211073476606</v>
      </c>
      <c r="EG126" s="26" t="n">
        <f aca="false">EE126+0-'2 Der Rueckgabebestand'!$C$14*EF126</f>
        <v>-23.7011502760409</v>
      </c>
      <c r="EH126" s="26" t="n">
        <f aca="false">EC126+0/EF126-'2 Der Rueckgabebestand'!$C$14</f>
        <v>74.85</v>
      </c>
      <c r="EI126" s="26" t="n">
        <f aca="false">EG126/($B$126+EG126-'1 Der Fonds'!$B$6)</f>
        <v>-0.0310103178679401</v>
      </c>
      <c r="EJ126" s="26" t="n">
        <f aca="false">EG126+$B$126*'1 Der Fonds'!$B$19/12+EG126*'1 Der Fonds'!$B$20/12-'1 Der Fonds'!$B$6*'1 Der Fonds'!$B$21/12-($B$126+EG126-'1 Der Fonds'!$B$6)*'1 Der Fonds'!$B$22/12-$B$126*'1 Der Fonds'!$B$23/12</f>
        <v>-22.0493638783888</v>
      </c>
      <c r="EK126" s="26" t="n">
        <f aca="false">($B$126+EJ126-'1 Der Fonds'!$B$6)/EH126</f>
        <v>10.2331414311505</v>
      </c>
      <c r="EL126" s="26" t="n">
        <f aca="false">EJ126+0-'2 Der Rueckgabebestand'!$C$15*EK126</f>
        <v>-26.142620450849</v>
      </c>
      <c r="EM126" s="26" t="n">
        <f aca="false">EH126+0/EK126-'2 Der Rueckgabebestand'!$C$15</f>
        <v>74.45</v>
      </c>
      <c r="EN126" s="26" t="n">
        <f aca="false">EL126/($B$126+EL126-'1 Der Fonds'!$B$6)</f>
        <v>-0.0343143233269192</v>
      </c>
      <c r="EO126" s="26" t="n">
        <f aca="false">EL126+$B$126*'1 Der Fonds'!$B$19/12+EL126*'1 Der Fonds'!$B$20/12-'1 Der Fonds'!$B$6*'1 Der Fonds'!$B$21/12-($B$126+EL126-'1 Der Fonds'!$B$6)*'1 Der Fonds'!$B$22/12-$B$126*'1 Der Fonds'!$B$23/12</f>
        <v>-24.4931737954477</v>
      </c>
      <c r="EP126" s="26" t="n">
        <f aca="false">($B$126+EO126-'1 Der Fonds'!$B$6)/EM126</f>
        <v>10.2552965239027</v>
      </c>
      <c r="EQ126" s="26" t="n">
        <f aca="false">EO126+0-'2 Der Rueckgabebestand'!$C$16*EP126</f>
        <v>-29.620822057399</v>
      </c>
      <c r="ER126" s="26" t="n">
        <f aca="false">EM126+0/EP126-'2 Der Rueckgabebestand'!$C$16</f>
        <v>73.95</v>
      </c>
      <c r="ES126" s="26" t="n">
        <f aca="false">EQ126/($B$126+EQ126-'1 Der Fonds'!$B$6)</f>
        <v>-0.0390580634581201</v>
      </c>
      <c r="ET126" s="14" t="n">
        <f aca="false">IF(C126=1,$A$126,1000000)</f>
        <v>82</v>
      </c>
      <c r="EU126" s="14" t="n">
        <f aca="false">IF(D126=1,$A$126,1000000)</f>
        <v>82</v>
      </c>
      <c r="EV126" s="14" t="n">
        <f aca="false">IF(E126=1,$A$126,1000000)</f>
        <v>82</v>
      </c>
      <c r="EW126" s="26" t="n">
        <f aca="false">IF(F126=1,$A$126,1000000)</f>
        <v>1000000</v>
      </c>
      <c r="EX126" s="26" t="n">
        <f aca="false">IF(G126=1,$A$126,1000000)</f>
        <v>1000000</v>
      </c>
      <c r="EY126" s="26" t="n">
        <f aca="false">IF(H126=1,$A$126,1000000)</f>
        <v>1000000</v>
      </c>
      <c r="EZ126" s="26" t="n">
        <f aca="false">IF(I126=1,$A$126,1000000)</f>
        <v>1000000</v>
      </c>
      <c r="FA126" s="26" t="n">
        <f aca="false">IF(J126=1,$A$126,1000000)</f>
        <v>1000000</v>
      </c>
      <c r="FB126" s="26" t="n">
        <f aca="false">IF(K126=1,$A$126,1000000)</f>
        <v>1000000</v>
      </c>
      <c r="FC126" s="26" t="n">
        <f aca="false">IF(L126=1,$A$126,1000000)</f>
        <v>1000000</v>
      </c>
      <c r="FD126" s="26" t="n">
        <f aca="false">IF(M126=1,$A$126,1000000)</f>
        <v>1000000</v>
      </c>
      <c r="FE126" s="26" t="n">
        <f aca="false">IF(N126=1,$A$126,1000000)</f>
        <v>1000000</v>
      </c>
      <c r="FF126" s="14" t="n">
        <f aca="false">IF(O126=1,$A$126,1000000)</f>
        <v>82</v>
      </c>
      <c r="FG126" s="14" t="n">
        <f aca="false">IF(P126=1,$A$126,1000000)</f>
        <v>82</v>
      </c>
      <c r="FH126" s="14" t="n">
        <f aca="false">IF(Q126=1,$A$126,1000000)</f>
        <v>82</v>
      </c>
      <c r="FI126" s="26" t="n">
        <f aca="false">IF(R126=1,$A$126,1000000)</f>
        <v>1000000</v>
      </c>
      <c r="FJ126" s="26" t="n">
        <f aca="false">IF(S126=1,$A$126,1000000)</f>
        <v>1000000</v>
      </c>
      <c r="FK126" s="26" t="n">
        <f aca="false">IF(T126=1,$A$126,1000000)</f>
        <v>1000000</v>
      </c>
      <c r="FL126" s="26" t="n">
        <f aca="false">IF(U126=1,$A$126,1000000)</f>
        <v>1000000</v>
      </c>
      <c r="FM126" s="26" t="n">
        <f aca="false">IF(V126=1,$A$126,1000000)</f>
        <v>1000000</v>
      </c>
      <c r="FN126" s="26" t="n">
        <f aca="false">IF(W126=1,$A$126,1000000)</f>
        <v>1000000</v>
      </c>
      <c r="FO126" s="26" t="n">
        <f aca="false">IF(X126=1,$A$126,1000000)</f>
        <v>1000000</v>
      </c>
      <c r="FP126" s="26" t="n">
        <f aca="false">IF(Y126=1,$A$126,1000000)</f>
        <v>1000000</v>
      </c>
      <c r="FQ126" s="26" t="n">
        <f aca="false">IF(Z126=1,$A$126,1000000)</f>
        <v>1000000</v>
      </c>
    </row>
    <row r="127" customFormat="false" ht="15" hidden="false" customHeight="false" outlineLevel="0" collapsed="false">
      <c r="A127" s="14" t="n">
        <f aca="false">A126+$B$38</f>
        <v>82.5</v>
      </c>
      <c r="B127" s="14" t="n">
        <f aca="false">'1 Der Fonds'!$B$36-A127</f>
        <v>1037.5</v>
      </c>
      <c r="C127" s="26" t="n">
        <f aca="false">IF(AH127&gt;='1 Der Fonds'!$B$12,1,0)</f>
        <v>1</v>
      </c>
      <c r="D127" s="26" t="n">
        <f aca="false">IF(AND(C127=1,AM127&gt;='1 Der Fonds'!$B$12),1,0)</f>
        <v>1</v>
      </c>
      <c r="E127" s="26" t="n">
        <f aca="false">IF(AND(D127=1,AR127&gt;='1 Der Fonds'!$B$12),1,0)</f>
        <v>1</v>
      </c>
      <c r="F127" s="26" t="n">
        <f aca="false">IF(AND(E127=1,AW127&gt;='1 Der Fonds'!$B$12),1,0)</f>
        <v>0</v>
      </c>
      <c r="G127" s="26" t="n">
        <f aca="false">IF(AND(F127=1,BB127&gt;='1 Der Fonds'!$B$12),1,0)</f>
        <v>0</v>
      </c>
      <c r="H127" s="26" t="n">
        <f aca="false">IF(AND(G127=1,BG127&gt;='1 Der Fonds'!$B$12),1,0)</f>
        <v>0</v>
      </c>
      <c r="I127" s="26" t="n">
        <f aca="false">IF(AND(H127=1,BL127&gt;='1 Der Fonds'!$B$12),1,0)</f>
        <v>0</v>
      </c>
      <c r="J127" s="26" t="n">
        <f aca="false">IF(AND(I127=1,BQ127&gt;='1 Der Fonds'!$B$12),1,0)</f>
        <v>0</v>
      </c>
      <c r="K127" s="26" t="n">
        <f aca="false">IF(AND(J127=1,BV127&gt;='1 Der Fonds'!$B$12),1,0)</f>
        <v>0</v>
      </c>
      <c r="L127" s="26" t="n">
        <f aca="false">IF(AND(K127=1,CA127&gt;='1 Der Fonds'!$B$12),1,0)</f>
        <v>0</v>
      </c>
      <c r="M127" s="26" t="n">
        <f aca="false">IF(AND(L127=1,CF127&gt;='1 Der Fonds'!$B$12),1,0)</f>
        <v>0</v>
      </c>
      <c r="N127" s="26" t="n">
        <f aca="false">IF(AND(M127=1,CK127&gt;='1 Der Fonds'!$B$12),1,0)</f>
        <v>0</v>
      </c>
      <c r="O127" s="26" t="n">
        <f aca="false">IF(CP127&gt;='1 Der Fonds'!$B$12,1,0)</f>
        <v>1</v>
      </c>
      <c r="P127" s="26" t="n">
        <f aca="false">IF(AND(O127=1,CU127&gt;='1 Der Fonds'!$B$12),1,0)</f>
        <v>1</v>
      </c>
      <c r="Q127" s="26" t="n">
        <f aca="false">IF(AND(P127=1,CZ127&gt;='1 Der Fonds'!$B$12),1,0)</f>
        <v>1</v>
      </c>
      <c r="R127" s="26" t="n">
        <f aca="false">IF(AND(Q127=1,DE127&gt;='1 Der Fonds'!$B$12),1,0)</f>
        <v>0</v>
      </c>
      <c r="S127" s="26" t="n">
        <f aca="false">IF(AND(R127=1,DJ127&gt;='1 Der Fonds'!$B$12),1,0)</f>
        <v>0</v>
      </c>
      <c r="T127" s="26" t="n">
        <f aca="false">IF(AND(S127=1,DO127&gt;='1 Der Fonds'!$B$12),1,0)</f>
        <v>0</v>
      </c>
      <c r="U127" s="26" t="n">
        <f aca="false">IF(AND(T127=1,DT127&gt;='1 Der Fonds'!$B$12),1,0)</f>
        <v>0</v>
      </c>
      <c r="V127" s="26" t="n">
        <f aca="false">IF(AND(U127=1,DY127&gt;='1 Der Fonds'!$B$12),1,0)</f>
        <v>0</v>
      </c>
      <c r="W127" s="26" t="n">
        <f aca="false">IF(AND(V127=1,ED127&gt;='1 Der Fonds'!$B$12),1,0)</f>
        <v>0</v>
      </c>
      <c r="X127" s="26" t="n">
        <f aca="false">IF(AND(W127=1,EI127&gt;='1 Der Fonds'!$B$12),1,0)</f>
        <v>0</v>
      </c>
      <c r="Y127" s="26" t="n">
        <f aca="false">IF(AND(X127=1,EN127&gt;='1 Der Fonds'!$B$12),1,0)</f>
        <v>0</v>
      </c>
      <c r="Z127" s="26" t="n">
        <f aca="false">IF(AND(Y127=1,ES127&gt;='1 Der Fonds'!$B$12),1,0)</f>
        <v>0</v>
      </c>
      <c r="AD127" s="26" t="n">
        <f aca="false">$A$127+$B$127*'1 Der Fonds'!$B$19/12+$A$127*'1 Der Fonds'!$B$20/12-'1 Der Fonds'!$B$6*'1 Der Fonds'!$B$21/12-($B$127+$A$127-'1 Der Fonds'!$B$6)*'1 Der Fonds'!$B$22/12-$B$127*'1 Der Fonds'!$B$23/12</f>
        <v>84.2525</v>
      </c>
      <c r="AE127" s="26" t="n">
        <f aca="false">($B$127+AD127-'1 Der Fonds'!$B$6)/'1 Der Fonds'!$B$8</f>
        <v>10.0201436781609</v>
      </c>
      <c r="AF127" s="26" t="n">
        <f aca="false">AD127+'1 Der Fonds'!$B$26-'2 Der Rueckgabebestand'!$C$5*AE127</f>
        <v>83.2444425287357</v>
      </c>
      <c r="AG127" s="26" t="n">
        <f aca="false">'1 Der Fonds'!$B$8+'1 Der Fonds'!$B$26/AE127-'2 Der Rueckgabebestand'!$C$5</f>
        <v>86.8993969045113</v>
      </c>
      <c r="AH127" s="26" t="n">
        <f aca="false">AF127/($B$127+AF127-'1 Der Fonds'!$B$6)</f>
        <v>0.095601462912568</v>
      </c>
      <c r="AI127" s="26" t="n">
        <f aca="false">AF127+$B$127*'1 Der Fonds'!$B$19/12+AF127*'1 Der Fonds'!$B$20/12-'1 Der Fonds'!$B$6*'1 Der Fonds'!$B$21/12-($B$127+AF127-'1 Der Fonds'!$B$6)*'1 Der Fonds'!$B$22/12-$B$127*'1 Der Fonds'!$B$23/12</f>
        <v>84.9976559528257</v>
      </c>
      <c r="AJ127" s="26" t="n">
        <f aca="false">($B$127+AI127-'1 Der Fonds'!$B$6)/AG127</f>
        <v>10.0403188863504</v>
      </c>
      <c r="AK127" s="26" t="n">
        <f aca="false">AI127+'1 Der Fonds'!$B$26-'2 Der Rueckgabebestand'!$C$6*AJ127</f>
        <v>82.9774965096505</v>
      </c>
      <c r="AL127" s="26" t="n">
        <f aca="false">AG127+'1 Der Fonds'!$B$26/AJ127-'2 Der Rueckgabebestand'!$C$6</f>
        <v>86.6981921951747</v>
      </c>
      <c r="AM127" s="26" t="n">
        <f aca="false">AK127/($B$127+AK127-'1 Der Fonds'!$B$6)</f>
        <v>0.0953241144571398</v>
      </c>
      <c r="AN127" s="26" t="n">
        <f aca="false">AK127+$B$127*'1 Der Fonds'!$B$19/12+AK127*'1 Der Fonds'!$B$20/12-'1 Der Fonds'!$B$6*'1 Der Fonds'!$B$21/12-($B$127+AK127-'1 Der Fonds'!$B$6)*'1 Der Fonds'!$B$22/12-$B$127*'1 Der Fonds'!$B$23/12</f>
        <v>84.7304541104722</v>
      </c>
      <c r="AO127" s="26" t="n">
        <f aca="false">($B$127+AN127-'1 Der Fonds'!$B$6)/AL127</f>
        <v>10.0605379653928</v>
      </c>
      <c r="AP127" s="26" t="n">
        <f aca="false">AN127+'1 Der Fonds'!$B$26-'2 Der Rueckgabebestand'!$C$7*AO127</f>
        <v>65.5972705866082</v>
      </c>
      <c r="AQ127" s="26" t="n">
        <f aca="false">AL127+'1 Der Fonds'!$B$26/AO127-'2 Der Rueckgabebestand'!$C$7</f>
        <v>84.7963869845905</v>
      </c>
      <c r="AR127" s="26" t="n">
        <f aca="false">AP127/($B$127+AP127-'1 Der Fonds'!$B$6)</f>
        <v>0.0768930728631942</v>
      </c>
      <c r="AS127" s="26" t="n">
        <f aca="false">AP127+$B$127*'1 Der Fonds'!$B$19/12+AP127*'1 Der Fonds'!$B$20/12-'1 Der Fonds'!$B$6*'1 Der Fonds'!$B$21/12-($B$127+AP127-'1 Der Fonds'!$B$6)*'1 Der Fonds'!$B$22/12-$B$127*'1 Der Fonds'!$B$23/12</f>
        <v>67.333572137587</v>
      </c>
      <c r="AT127" s="26" t="n">
        <f aca="false">($B$127+AS127-'1 Der Fonds'!$B$6)/AQ127</f>
        <v>10.0810140919439</v>
      </c>
      <c r="AU127" s="26" t="n">
        <f aca="false">AS127+'1 Der Fonds'!$B$26-'2 Der Rueckgabebestand'!$C$8*AT127</f>
        <v>39.0824284525608</v>
      </c>
      <c r="AV127" s="26" t="n">
        <f aca="false">AQ127+'1 Der Fonds'!$B$26/AT127-'2 Der Rueckgabebestand'!$C$8</f>
        <v>81.9939760934478</v>
      </c>
      <c r="AW127" s="26" t="n">
        <f aca="false">AU127/($B$127+AU127-'1 Der Fonds'!$B$6)</f>
        <v>0.0472819492736215</v>
      </c>
      <c r="AX127" s="26" t="n">
        <f aca="false">AU127+$B$127*'1 Der Fonds'!$B$19/12+AU127*'1 Der Fonds'!$B$20/12-'1 Der Fonds'!$B$6*'1 Der Fonds'!$B$21/12-($B$127+AU127-'1 Der Fonds'!$B$6)*'1 Der Fonds'!$B$22/12-$B$127*'1 Der Fonds'!$B$23/12</f>
        <v>40.7933199464945</v>
      </c>
      <c r="AY127" s="26" t="n">
        <f aca="false">($B$127+AX127-'1 Der Fonds'!$B$6)/AV127</f>
        <v>10.1018801552262</v>
      </c>
      <c r="AZ127" s="26" t="n">
        <f aca="false">AX127+'1 Der Fonds'!$B$26-'2 Der Rueckgabebestand'!$C$9*AY127</f>
        <v>17.5284315429063</v>
      </c>
      <c r="BA127" s="26" t="n">
        <f aca="false">AV127+'1 Der Fonds'!$B$26/AY127-'2 Der Rueckgabebestand'!$C$9</f>
        <v>79.6909505134471</v>
      </c>
      <c r="BB127" s="26" t="n">
        <f aca="false">AZ127/($B$127+AZ127-'1 Der Fonds'!$B$6)</f>
        <v>0.0217736801038338</v>
      </c>
      <c r="BC127" s="26" t="n">
        <f aca="false">AZ127+$B$127*'1 Der Fonds'!$B$19/12+AZ127*'1 Der Fonds'!$B$20/12-'1 Der Fonds'!$B$6*'1 Der Fonds'!$B$21/12-($B$127+AZ127-'1 Der Fonds'!$B$6)*'1 Der Fonds'!$B$22/12-$B$127*'1 Der Fonds'!$B$23/12</f>
        <v>19.218667123135</v>
      </c>
      <c r="BD127" s="26" t="n">
        <f aca="false">($B$127+BC127-'1 Der Fonds'!$B$6)/BA127</f>
        <v>10.1230900362646</v>
      </c>
      <c r="BE127" s="26" t="n">
        <f aca="false">BC127+'1 Der Fonds'!$B$26-'2 Der Rueckgabebestand'!$C$10*BD127</f>
        <v>8.04634107236445</v>
      </c>
      <c r="BF127" s="26" t="n">
        <f aca="false">BA127+'1 Der Fonds'!$B$26/BD127-'2 Der Rueckgabebestand'!$C$10</f>
        <v>78.5873027131462</v>
      </c>
      <c r="BG127" s="26" t="n">
        <f aca="false">BE127/($B$127+BE127-'1 Der Fonds'!$B$6)</f>
        <v>0.0101142330206916</v>
      </c>
      <c r="BH127" s="26" t="n">
        <f aca="false">BE127+$B$127*'1 Der Fonds'!$B$19/12+BE127*'1 Der Fonds'!$B$20/12-'1 Der Fonds'!$B$6*'1 Der Fonds'!$B$21/12-($B$127+BE127-'1 Der Fonds'!$B$6)*'1 Der Fonds'!$B$22/12-$B$127*'1 Der Fonds'!$B$23/12</f>
        <v>9.72748964922547</v>
      </c>
      <c r="BI127" s="26" t="n">
        <f aca="false">($B$127+BH127-'1 Der Fonds'!$B$6)/BF127</f>
        <v>10.1444821507516</v>
      </c>
      <c r="BJ127" s="26" t="n">
        <f aca="false">BH127+'1 Der Fonds'!$B$26-'2 Der Rueckgabebestand'!$C$11*BI127</f>
        <v>6.64080035877451</v>
      </c>
      <c r="BK127" s="26" t="n">
        <f aca="false">BF127+'1 Der Fonds'!$B$26/BI127-'2 Der Rueckgabebestand'!$C$11</f>
        <v>78.2830299819628</v>
      </c>
      <c r="BL127" s="26" t="n">
        <f aca="false">BJ127/($B$127+BJ127-'1 Der Fonds'!$B$6)</f>
        <v>0.00836224553098688</v>
      </c>
      <c r="BM127" s="26" t="n">
        <f aca="false">BJ127+$B$127*'1 Der Fonds'!$B$19/12+BJ127*'1 Der Fonds'!$B$20/12-'1 Der Fonds'!$B$6*'1 Der Fonds'!$B$21/12-($B$127+BJ127-'1 Der Fonds'!$B$6)*'1 Der Fonds'!$B$22/12-$B$127*'1 Der Fonds'!$B$23/12</f>
        <v>8.32060195911833</v>
      </c>
      <c r="BN127" s="26" t="n">
        <f aca="false">($B$127+BM127-'1 Der Fonds'!$B$6)/BK127</f>
        <v>10.1659402062297</v>
      </c>
      <c r="BO127" s="26" t="n">
        <f aca="false">BM127+'1 Der Fonds'!$B$26-'2 Der Rueckgabebestand'!$C$12*BN127</f>
        <v>6.2376318560035</v>
      </c>
      <c r="BP127" s="26" t="n">
        <f aca="false">BK127+'1 Der Fonds'!$B$26/BN127-'2 Der Rueckgabebestand'!$C$12</f>
        <v>78.0781330358015</v>
      </c>
      <c r="BQ127" s="26" t="n">
        <f aca="false">BO127/($B$127+BO127-'1 Der Fonds'!$B$6)</f>
        <v>0.00785855628568094</v>
      </c>
      <c r="BR127" s="26" t="n">
        <f aca="false">BO127+$B$127*'1 Der Fonds'!$B$19/12+BO127*'1 Der Fonds'!$B$20/12-'1 Der Fonds'!$B$6*'1 Der Fonds'!$B$21/12-($B$127+BO127-'1 Der Fonds'!$B$6)*'1 Der Fonds'!$B$22/12-$B$127*'1 Der Fonds'!$B$23/12</f>
        <v>7.91704708653217</v>
      </c>
      <c r="BS127" s="26" t="n">
        <f aca="false">($B$127+BR127-'1 Der Fonds'!$B$6)/BP127</f>
        <v>10.187449624619</v>
      </c>
      <c r="BT127" s="26" t="n">
        <f aca="false">BR127+'1 Der Fonds'!$B$26-'2 Der Rueckgabebestand'!$C$13*BS127</f>
        <v>6.33269475545359</v>
      </c>
      <c r="BU127" s="26" t="n">
        <f aca="false">BP127+'1 Der Fonds'!$B$26/BS127-'2 Der Rueckgabebestand'!$C$13</f>
        <v>77.9226130195602</v>
      </c>
      <c r="BV127" s="26" t="n">
        <f aca="false">BT127/($B$127+BT127-'1 Der Fonds'!$B$6)</f>
        <v>0.00797736701611217</v>
      </c>
      <c r="BW127" s="26" t="n">
        <f aca="false">BT127+$B$127*'1 Der Fonds'!$B$19/12+BT127*'1 Der Fonds'!$B$20/12-'1 Der Fonds'!$B$6*'1 Der Fonds'!$B$21/12-($B$127+BT127-'1 Der Fonds'!$B$6)*'1 Der Fonds'!$B$22/12-$B$127*'1 Der Fonds'!$B$23/12</f>
        <v>8.01220108792757</v>
      </c>
      <c r="BX127" s="26" t="n">
        <f aca="false">($B$127+BW127-'1 Der Fonds'!$B$6)/BU127</f>
        <v>10.2090031412093</v>
      </c>
      <c r="BY127" s="26" t="n">
        <f aca="false">BW127+'1 Der Fonds'!$B$26-'2 Der Rueckgabebestand'!$C$14*BX127</f>
        <v>6.92859983144384</v>
      </c>
      <c r="BZ127" s="26" t="n">
        <f aca="false">BU127+'1 Der Fonds'!$B$26/BX127-'2 Der Rueckgabebestand'!$C$14</f>
        <v>77.8164712894132</v>
      </c>
      <c r="CA127" s="26" t="n">
        <f aca="false">BY127/($B$127+BY127-'1 Der Fonds'!$B$6)</f>
        <v>0.00872148841684942</v>
      </c>
      <c r="CB127" s="26" t="n">
        <f aca="false">BY127+$B$127*'1 Der Fonds'!$B$19/12+BY127*'1 Der Fonds'!$B$20/12-'1 Der Fonds'!$B$6*'1 Der Fonds'!$B$21/12-($B$127+BY127-'1 Der Fonds'!$B$6)*'1 Der Fonds'!$B$22/12-$B$127*'1 Der Fonds'!$B$23/12</f>
        <v>8.60867723961564</v>
      </c>
      <c r="CC127" s="26" t="n">
        <f aca="false">($B$127+CB127-'1 Der Fonds'!$B$6)/BZ127</f>
        <v>10.2305933955646</v>
      </c>
      <c r="CD127" s="26" t="n">
        <f aca="false">CB127+'1 Der Fonds'!$B$26-'2 Der Rueckgabebestand'!$C$15*CC127</f>
        <v>7.51643988138979</v>
      </c>
      <c r="CE127" s="26" t="n">
        <f aca="false">BZ127+'1 Der Fonds'!$B$26/CC127-'2 Der Rueckgabebestand'!$C$15</f>
        <v>77.7097094119742</v>
      </c>
      <c r="CF127" s="26" t="n">
        <f aca="false">CD127/($B$127+CD127-'1 Der Fonds'!$B$6)</f>
        <v>0.00945444585084452</v>
      </c>
      <c r="CG127" s="26" t="n">
        <f aca="false">CD127+$B$127*'1 Der Fonds'!$B$19/12+CD127*'1 Der Fonds'!$B$20/12-'1 Der Fonds'!$B$6*'1 Der Fonds'!$B$21/12-($B$127+CD127-'1 Der Fonds'!$B$6)*'1 Der Fonds'!$B$22/12-$B$127*'1 Der Fonds'!$B$23/12</f>
        <v>9.19708063627612</v>
      </c>
      <c r="CH127" s="26" t="n">
        <f aca="false">($B$127+CG127-'1 Der Fonds'!$B$6)/CE127</f>
        <v>10.2522205611737</v>
      </c>
      <c r="CI127" s="26" t="n">
        <f aca="false">CG127+'1 Der Fonds'!$B$26-'2 Der Rueckgabebestand'!$C$16*CH127</f>
        <v>7.07097035568926</v>
      </c>
      <c r="CJ127" s="26" t="n">
        <f aca="false">CE127+'1 Der Fonds'!$B$26/CH127-'2 Der Rueckgabebestand'!$C$16</f>
        <v>77.5023289456741</v>
      </c>
      <c r="CK127" s="26" t="n">
        <f aca="false">CI127/($B$127+CI127-'1 Der Fonds'!$B$6)</f>
        <v>0.00889910482448654</v>
      </c>
      <c r="CL127" s="26" t="n">
        <f aca="false">$A$127+$B$127*'1 Der Fonds'!$B$19/12+$A$127*'1 Der Fonds'!$B$20/12-'1 Der Fonds'!$B$6*'1 Der Fonds'!$B$21/12-($B$127+$A$127-'1 Der Fonds'!$B$6)*'1 Der Fonds'!$B$22/12-$B$127*'1 Der Fonds'!$B$23/12</f>
        <v>84.2525</v>
      </c>
      <c r="CM127" s="26" t="n">
        <f aca="false">($B$127+CL127-'1 Der Fonds'!$B$6)/'1 Der Fonds'!$B$8</f>
        <v>10.0201436781609</v>
      </c>
      <c r="CN127" s="26" t="n">
        <f aca="false">CL127+0-'2 Der Rueckgabebestand'!$C$5*CM127</f>
        <v>80.2444425287357</v>
      </c>
      <c r="CO127" s="26" t="n">
        <f aca="false">'1 Der Fonds'!$B$8+0/CM127-'2 Der Rueckgabebestand'!$C$5</f>
        <v>86.6</v>
      </c>
      <c r="CP127" s="26" t="n">
        <f aca="false">CN127/($B$127+CN127-'1 Der Fonds'!$B$6)</f>
        <v>0.0924747409443401</v>
      </c>
      <c r="CQ127" s="26" t="n">
        <f aca="false">CN127+$B$127*'1 Der Fonds'!$B$19/12+CN127*'1 Der Fonds'!$B$20/12-'1 Der Fonds'!$B$6*'1 Der Fonds'!$B$21/12-($B$127+CN127-'1 Der Fonds'!$B$6)*'1 Der Fonds'!$B$22/12-$B$127*'1 Der Fonds'!$B$23/12</f>
        <v>81.9947809528257</v>
      </c>
      <c r="CR127" s="26" t="n">
        <f aca="false">($B$127+CQ127-'1 Der Fonds'!$B$6)/CO127</f>
        <v>10.0403554382543</v>
      </c>
      <c r="CS127" s="26" t="n">
        <f aca="false">CQ127+0-'2 Der Rueckgabebestand'!$C$6*CR127</f>
        <v>76.9746032336985</v>
      </c>
      <c r="CT127" s="26" t="n">
        <f aca="false">CO127+0/CR127-'2 Der Rueckgabebestand'!$C$6</f>
        <v>86.1</v>
      </c>
      <c r="CU127" s="26" t="n">
        <f aca="false">CS127/($B$127+CS127-'1 Der Fonds'!$B$6)</f>
        <v>0.0890420643310553</v>
      </c>
      <c r="CV127" s="26" t="n">
        <f aca="false">CS127+$B$127*'1 Der Fonds'!$B$19/12+CS127*'1 Der Fonds'!$B$20/12-'1 Der Fonds'!$B$6*'1 Der Fonds'!$B$21/12-($B$127+CS127-'1 Der Fonds'!$B$6)*'1 Der Fonds'!$B$22/12-$B$127*'1 Der Fonds'!$B$23/12</f>
        <v>78.7218080617975</v>
      </c>
      <c r="CW127" s="26" t="n">
        <f aca="false">($B$127+CV127-'1 Der Fonds'!$B$6)/CT127</f>
        <v>10.0606481772566</v>
      </c>
      <c r="CX127" s="26" t="n">
        <f aca="false">CV127+0-'2 Der Rueckgabebestand'!$C$7*CW127</f>
        <v>56.5883820718329</v>
      </c>
      <c r="CY127" s="26" t="n">
        <f aca="false">CT127+0/CW127-'2 Der Rueckgabebestand'!$C$7</f>
        <v>83.9</v>
      </c>
      <c r="CZ127" s="26" t="n">
        <f aca="false">CX127/($B$127+CX127-'1 Der Fonds'!$B$6)</f>
        <v>0.0670408256691503</v>
      </c>
      <c r="DA127" s="26" t="n">
        <f aca="false">CX127+$B$127*'1 Der Fonds'!$B$19/12+CX127*'1 Der Fonds'!$B$20/12-'1 Der Fonds'!$B$6*'1 Der Fonds'!$B$21/12-($B$127+CX127-'1 Der Fonds'!$B$6)*'1 Der Fonds'!$B$22/12-$B$127*'1 Der Fonds'!$B$23/12</f>
        <v>58.3160501046517</v>
      </c>
      <c r="DB127" s="26" t="n">
        <f aca="false">($B$127+DA127-'1 Der Fonds'!$B$6)/CY127</f>
        <v>10.0812401681127</v>
      </c>
      <c r="DC127" s="26" t="n">
        <f aca="false">DA127+0-'2 Der Rueckgabebestand'!$C$8*DB127</f>
        <v>27.0642055835025</v>
      </c>
      <c r="DD127" s="26" t="n">
        <f aca="false">CY127+0/DB127-'2 Der Rueckgabebestand'!$C$8</f>
        <v>80.8</v>
      </c>
      <c r="DE127" s="26" t="n">
        <f aca="false">DC127/($B$127+DC127-'1 Der Fonds'!$B$6)</f>
        <v>0.0332253803911202</v>
      </c>
      <c r="DF127" s="26" t="n">
        <f aca="false">DC127+$B$127*'1 Der Fonds'!$B$19/12+DC127*'1 Der Fonds'!$B$20/12-'1 Der Fonds'!$B$6*'1 Der Fonds'!$B$21/12-($B$127+DC127-'1 Der Fonds'!$B$6)*'1 Der Fonds'!$B$22/12-$B$127*'1 Der Fonds'!$B$23/12</f>
        <v>28.7635796138533</v>
      </c>
      <c r="DG127" s="26" t="n">
        <f aca="false">($B$127+DF127-'1 Der Fonds'!$B$6)/DD127</f>
        <v>10.1022720249239</v>
      </c>
      <c r="DH127" s="26" t="n">
        <f aca="false">DF127+0-'2 Der Rueckgabebestand'!$C$9*DG127</f>
        <v>2.49767234905111</v>
      </c>
      <c r="DI127" s="26" t="n">
        <f aca="false">DD127+0/DG127-'2 Der Rueckgabebestand'!$C$9</f>
        <v>78.2</v>
      </c>
      <c r="DJ127" s="26" t="n">
        <f aca="false">DH127/($B$127+DH127-'1 Der Fonds'!$B$6)</f>
        <v>0.00316161988379574</v>
      </c>
      <c r="DK127" s="26" t="n">
        <f aca="false">DH127+$B$127*'1 Der Fonds'!$B$19/12+DH127*'1 Der Fonds'!$B$20/12-'1 Der Fonds'!$B$6*'1 Der Fonds'!$B$21/12-($B$127+DH127-'1 Der Fonds'!$B$6)*'1 Der Fonds'!$B$22/12-$B$127*'1 Der Fonds'!$B$23/12</f>
        <v>4.17350345171895</v>
      </c>
      <c r="DL127" s="26" t="n">
        <f aca="false">($B$127+DK127-'1 Der Fonds'!$B$6)/DI127</f>
        <v>10.1237020901754</v>
      </c>
      <c r="DM127" s="26" t="n">
        <f aca="false">DK127+0-'2 Der Rueckgabebestand'!$C$10*DL127</f>
        <v>-9.99967947452665</v>
      </c>
      <c r="DN127" s="26" t="n">
        <f aca="false">DI127+0/DL127-'2 Der Rueckgabebestand'!$C$10</f>
        <v>76.8</v>
      </c>
      <c r="DO127" s="26" t="n">
        <f aca="false">DM127/($B$127+DM127-'1 Der Fonds'!$B$6)</f>
        <v>-0.0128613187808956</v>
      </c>
      <c r="DP127" s="26" t="n">
        <f aca="false">DM127+$B$127*'1 Der Fonds'!$B$19/12+DM127*'1 Der Fonds'!$B$20/12-'1 Der Fonds'!$B$6*'1 Der Fonds'!$B$21/12-($B$127+DM127-'1 Der Fonds'!$B$6)*'1 Der Fonds'!$B$22/12-$B$127*'1 Der Fonds'!$B$23/12</f>
        <v>-8.33582500068974</v>
      </c>
      <c r="DQ127" s="26" t="n">
        <f aca="false">($B$127+DP127-'1 Der Fonds'!$B$6)/DN127</f>
        <v>10.1453668619702</v>
      </c>
      <c r="DR127" s="26" t="n">
        <f aca="false">DP127+0-'2 Der Rueckgabebestand'!$C$11*DQ127</f>
        <v>-14.4230451178719</v>
      </c>
      <c r="DS127" s="26" t="n">
        <f aca="false">DN127+0/DQ127-'2 Der Rueckgabebestand'!$C$11</f>
        <v>76.2</v>
      </c>
      <c r="DT127" s="26" t="n">
        <f aca="false">DR127/($B$127+DR127-'1 Der Fonds'!$B$6)</f>
        <v>-0.0186566745092938</v>
      </c>
      <c r="DU127" s="26" t="n">
        <f aca="false">DR127+$B$127*'1 Der Fonds'!$B$19/12+DR127*'1 Der Fonds'!$B$20/12-'1 Der Fonds'!$B$6*'1 Der Fonds'!$B$21/12-($B$127+DR127-'1 Der Fonds'!$B$6)*'1 Der Fonds'!$B$22/12-$B$127*'1 Der Fonds'!$B$23/12</f>
        <v>-12.7634297027765</v>
      </c>
      <c r="DV127" s="26" t="n">
        <f aca="false">($B$127+DU127-'1 Der Fonds'!$B$6)/DS127</f>
        <v>10.1671465918271</v>
      </c>
      <c r="DW127" s="26" t="n">
        <f aca="false">DU127+0-'2 Der Rueckgabebestand'!$C$12*DV127</f>
        <v>-17.84700299869</v>
      </c>
      <c r="DX127" s="26" t="n">
        <f aca="false">DS127+0/DV127-'2 Der Rueckgabebestand'!$C$12</f>
        <v>75.7</v>
      </c>
      <c r="DY127" s="26" t="n">
        <f aca="false">DW127/($B$127+DW127-'1 Der Fonds'!$B$6)</f>
        <v>-0.0231883758891666</v>
      </c>
      <c r="DZ127" s="26" t="n">
        <f aca="false">DW127+$B$127*'1 Der Fonds'!$B$19/12+DW127*'1 Der Fonds'!$B$20/12-'1 Der Fonds'!$B$6*'1 Der Fonds'!$B$21/12-($B$127+DW127-'1 Der Fonds'!$B$6)*'1 Der Fonds'!$B$22/12-$B$127*'1 Der Fonds'!$B$23/12</f>
        <v>-16.1906688765638</v>
      </c>
      <c r="EA127" s="26" t="n">
        <f aca="false">($B$127+DZ127-'1 Der Fonds'!$B$6)/DX127</f>
        <v>10.1890268312211</v>
      </c>
      <c r="EB127" s="26" t="n">
        <f aca="false">DZ127+0-'2 Der Rueckgabebestand'!$C$13*EA127</f>
        <v>-20.7757309506133</v>
      </c>
      <c r="EC127" s="26" t="n">
        <f aca="false">DX127+0/EA127-'2 Der Rueckgabebestand'!$C$13</f>
        <v>75.25</v>
      </c>
      <c r="ED127" s="26" t="n">
        <f aca="false">EB127/($B$127+EB127-'1 Der Fonds'!$B$6)</f>
        <v>-0.0270967436264562</v>
      </c>
      <c r="EE127" s="26" t="n">
        <f aca="false">EB127+$B$127*'1 Der Fonds'!$B$19/12+EB127*'1 Der Fonds'!$B$20/12-'1 Der Fonds'!$B$6*'1 Der Fonds'!$B$21/12-($B$127+EB127-'1 Der Fonds'!$B$6)*'1 Der Fonds'!$B$22/12-$B$127*'1 Der Fonds'!$B$23/12</f>
        <v>-19.1222035261076</v>
      </c>
      <c r="EF127" s="26" t="n">
        <f aca="false">($B$127+EE127-'1 Der Fonds'!$B$6)/EC127</f>
        <v>10.2110006175933</v>
      </c>
      <c r="EG127" s="26" t="n">
        <f aca="false">EE127+0-'2 Der Rueckgabebestand'!$C$14*EF127</f>
        <v>-23.2066037731449</v>
      </c>
      <c r="EH127" s="26" t="n">
        <f aca="false">EC127+0/EF127-'2 Der Rueckgabebestand'!$C$14</f>
        <v>74.85</v>
      </c>
      <c r="EI127" s="26" t="n">
        <f aca="false">EG127/($B$127+EG127-'1 Der Fonds'!$B$6)</f>
        <v>-0.0303634754502796</v>
      </c>
      <c r="EJ127" s="26" t="n">
        <f aca="false">EG127+$B$127*'1 Der Fonds'!$B$19/12+EG127*'1 Der Fonds'!$B$20/12-'1 Der Fonds'!$B$6*'1 Der Fonds'!$B$21/12-($B$127+EG127-'1 Der Fonds'!$B$6)*'1 Der Fonds'!$B$22/12-$B$127*'1 Der Fonds'!$B$23/12</f>
        <v>-21.5554059350942</v>
      </c>
      <c r="EK127" s="26" t="n">
        <f aca="false">($B$127+EJ127-'1 Der Fonds'!$B$6)/EH127</f>
        <v>10.23306070895</v>
      </c>
      <c r="EL127" s="26" t="n">
        <f aca="false">EJ127+0-'2 Der Rueckgabebestand'!$C$15*EK127</f>
        <v>-25.6486302186742</v>
      </c>
      <c r="EM127" s="26" t="n">
        <f aca="false">EH127+0/EK127-'2 Der Rueckgabebestand'!$C$15</f>
        <v>74.45</v>
      </c>
      <c r="EN127" s="26" t="n">
        <f aca="false">EL127/($B$127+EL127-'1 Der Fonds'!$B$6)</f>
        <v>-0.0336661863928079</v>
      </c>
      <c r="EO127" s="26" t="n">
        <f aca="false">EL127+$B$127*'1 Der Fonds'!$B$19/12+EL127*'1 Der Fonds'!$B$20/12-'1 Der Fonds'!$B$6*'1 Der Fonds'!$B$21/12-($B$127+EL127-'1 Der Fonds'!$B$6)*'1 Der Fonds'!$B$22/12-$B$127*'1 Der Fonds'!$B$23/12</f>
        <v>-23.999772655967</v>
      </c>
      <c r="EP127" s="26" t="n">
        <f aca="false">($B$127+EO127-'1 Der Fonds'!$B$6)/EM127</f>
        <v>10.2552078891072</v>
      </c>
      <c r="EQ127" s="26" t="n">
        <f aca="false">EO127+0-'2 Der Rueckgabebestand'!$C$16*EP127</f>
        <v>-29.1273766005207</v>
      </c>
      <c r="ER127" s="26" t="n">
        <f aca="false">EM127+0/EP127-'2 Der Rueckgabebestand'!$C$16</f>
        <v>73.95</v>
      </c>
      <c r="ES127" s="26" t="n">
        <f aca="false">EQ127/($B$127+EQ127-'1 Der Fonds'!$B$6)</f>
        <v>-0.0384077374390894</v>
      </c>
      <c r="ET127" s="14" t="n">
        <f aca="false">IF(C127=1,$A$127,1000000)</f>
        <v>82.5</v>
      </c>
      <c r="EU127" s="14" t="n">
        <f aca="false">IF(D127=1,$A$127,1000000)</f>
        <v>82.5</v>
      </c>
      <c r="EV127" s="14" t="n">
        <f aca="false">IF(E127=1,$A$127,1000000)</f>
        <v>82.5</v>
      </c>
      <c r="EW127" s="26" t="n">
        <f aca="false">IF(F127=1,$A$127,1000000)</f>
        <v>1000000</v>
      </c>
      <c r="EX127" s="26" t="n">
        <f aca="false">IF(G127=1,$A$127,1000000)</f>
        <v>1000000</v>
      </c>
      <c r="EY127" s="26" t="n">
        <f aca="false">IF(H127=1,$A$127,1000000)</f>
        <v>1000000</v>
      </c>
      <c r="EZ127" s="26" t="n">
        <f aca="false">IF(I127=1,$A$127,1000000)</f>
        <v>1000000</v>
      </c>
      <c r="FA127" s="26" t="n">
        <f aca="false">IF(J127=1,$A$127,1000000)</f>
        <v>1000000</v>
      </c>
      <c r="FB127" s="26" t="n">
        <f aca="false">IF(K127=1,$A$127,1000000)</f>
        <v>1000000</v>
      </c>
      <c r="FC127" s="26" t="n">
        <f aca="false">IF(L127=1,$A$127,1000000)</f>
        <v>1000000</v>
      </c>
      <c r="FD127" s="26" t="n">
        <f aca="false">IF(M127=1,$A$127,1000000)</f>
        <v>1000000</v>
      </c>
      <c r="FE127" s="26" t="n">
        <f aca="false">IF(N127=1,$A$127,1000000)</f>
        <v>1000000</v>
      </c>
      <c r="FF127" s="14" t="n">
        <f aca="false">IF(O127=1,$A$127,1000000)</f>
        <v>82.5</v>
      </c>
      <c r="FG127" s="14" t="n">
        <f aca="false">IF(P127=1,$A$127,1000000)</f>
        <v>82.5</v>
      </c>
      <c r="FH127" s="14" t="n">
        <f aca="false">IF(Q127=1,$A$127,1000000)</f>
        <v>82.5</v>
      </c>
      <c r="FI127" s="26" t="n">
        <f aca="false">IF(R127=1,$A$127,1000000)</f>
        <v>1000000</v>
      </c>
      <c r="FJ127" s="26" t="n">
        <f aca="false">IF(S127=1,$A$127,1000000)</f>
        <v>1000000</v>
      </c>
      <c r="FK127" s="26" t="n">
        <f aca="false">IF(T127=1,$A$127,1000000)</f>
        <v>1000000</v>
      </c>
      <c r="FL127" s="26" t="n">
        <f aca="false">IF(U127=1,$A$127,1000000)</f>
        <v>1000000</v>
      </c>
      <c r="FM127" s="26" t="n">
        <f aca="false">IF(V127=1,$A$127,1000000)</f>
        <v>1000000</v>
      </c>
      <c r="FN127" s="26" t="n">
        <f aca="false">IF(W127=1,$A$127,1000000)</f>
        <v>1000000</v>
      </c>
      <c r="FO127" s="26" t="n">
        <f aca="false">IF(X127=1,$A$127,1000000)</f>
        <v>1000000</v>
      </c>
      <c r="FP127" s="26" t="n">
        <f aca="false">IF(Y127=1,$A$127,1000000)</f>
        <v>1000000</v>
      </c>
      <c r="FQ127" s="26" t="n">
        <f aca="false">IF(Z127=1,$A$127,1000000)</f>
        <v>1000000</v>
      </c>
    </row>
    <row r="128" customFormat="false" ht="15" hidden="false" customHeight="false" outlineLevel="0" collapsed="false">
      <c r="A128" s="14" t="n">
        <f aca="false">A127+$B$38</f>
        <v>83</v>
      </c>
      <c r="B128" s="14" t="n">
        <f aca="false">'1 Der Fonds'!$B$36-A128</f>
        <v>1037</v>
      </c>
      <c r="C128" s="26" t="n">
        <f aca="false">IF(AH128&gt;='1 Der Fonds'!$B$12,1,0)</f>
        <v>1</v>
      </c>
      <c r="D128" s="26" t="n">
        <f aca="false">IF(AND(C128=1,AM128&gt;='1 Der Fonds'!$B$12),1,0)</f>
        <v>1</v>
      </c>
      <c r="E128" s="26" t="n">
        <f aca="false">IF(AND(D128=1,AR128&gt;='1 Der Fonds'!$B$12),1,0)</f>
        <v>1</v>
      </c>
      <c r="F128" s="26" t="n">
        <f aca="false">IF(AND(E128=1,AW128&gt;='1 Der Fonds'!$B$12),1,0)</f>
        <v>0</v>
      </c>
      <c r="G128" s="26" t="n">
        <f aca="false">IF(AND(F128=1,BB128&gt;='1 Der Fonds'!$B$12),1,0)</f>
        <v>0</v>
      </c>
      <c r="H128" s="26" t="n">
        <f aca="false">IF(AND(G128=1,BG128&gt;='1 Der Fonds'!$B$12),1,0)</f>
        <v>0</v>
      </c>
      <c r="I128" s="26" t="n">
        <f aca="false">IF(AND(H128=1,BL128&gt;='1 Der Fonds'!$B$12),1,0)</f>
        <v>0</v>
      </c>
      <c r="J128" s="26" t="n">
        <f aca="false">IF(AND(I128=1,BQ128&gt;='1 Der Fonds'!$B$12),1,0)</f>
        <v>0</v>
      </c>
      <c r="K128" s="26" t="n">
        <f aca="false">IF(AND(J128=1,BV128&gt;='1 Der Fonds'!$B$12),1,0)</f>
        <v>0</v>
      </c>
      <c r="L128" s="26" t="n">
        <f aca="false">IF(AND(K128=1,CA128&gt;='1 Der Fonds'!$B$12),1,0)</f>
        <v>0</v>
      </c>
      <c r="M128" s="26" t="n">
        <f aca="false">IF(AND(L128=1,CF128&gt;='1 Der Fonds'!$B$12),1,0)</f>
        <v>0</v>
      </c>
      <c r="N128" s="26" t="n">
        <f aca="false">IF(AND(M128=1,CK128&gt;='1 Der Fonds'!$B$12),1,0)</f>
        <v>0</v>
      </c>
      <c r="O128" s="26" t="n">
        <f aca="false">IF(CP128&gt;='1 Der Fonds'!$B$12,1,0)</f>
        <v>1</v>
      </c>
      <c r="P128" s="26" t="n">
        <f aca="false">IF(AND(O128=1,CU128&gt;='1 Der Fonds'!$B$12),1,0)</f>
        <v>1</v>
      </c>
      <c r="Q128" s="26" t="n">
        <f aca="false">IF(AND(P128=1,CZ128&gt;='1 Der Fonds'!$B$12),1,0)</f>
        <v>1</v>
      </c>
      <c r="R128" s="26" t="n">
        <f aca="false">IF(AND(Q128=1,DE128&gt;='1 Der Fonds'!$B$12),1,0)</f>
        <v>0</v>
      </c>
      <c r="S128" s="26" t="n">
        <f aca="false">IF(AND(R128=1,DJ128&gt;='1 Der Fonds'!$B$12),1,0)</f>
        <v>0</v>
      </c>
      <c r="T128" s="26" t="n">
        <f aca="false">IF(AND(S128=1,DO128&gt;='1 Der Fonds'!$B$12),1,0)</f>
        <v>0</v>
      </c>
      <c r="U128" s="26" t="n">
        <f aca="false">IF(AND(T128=1,DT128&gt;='1 Der Fonds'!$B$12),1,0)</f>
        <v>0</v>
      </c>
      <c r="V128" s="26" t="n">
        <f aca="false">IF(AND(U128=1,DY128&gt;='1 Der Fonds'!$B$12),1,0)</f>
        <v>0</v>
      </c>
      <c r="W128" s="26" t="n">
        <f aca="false">IF(AND(V128=1,ED128&gt;='1 Der Fonds'!$B$12),1,0)</f>
        <v>0</v>
      </c>
      <c r="X128" s="26" t="n">
        <f aca="false">IF(AND(W128=1,EI128&gt;='1 Der Fonds'!$B$12),1,0)</f>
        <v>0</v>
      </c>
      <c r="Y128" s="26" t="n">
        <f aca="false">IF(AND(X128=1,EN128&gt;='1 Der Fonds'!$B$12),1,0)</f>
        <v>0</v>
      </c>
      <c r="Z128" s="26" t="n">
        <f aca="false">IF(AND(Y128=1,ES128&gt;='1 Der Fonds'!$B$12),1,0)</f>
        <v>0</v>
      </c>
      <c r="AD128" s="26" t="n">
        <f aca="false">$A$128+$B$128*'1 Der Fonds'!$B$19/12+$A$128*'1 Der Fonds'!$B$20/12-'1 Der Fonds'!$B$6*'1 Der Fonds'!$B$21/12-($B$128+$A$128-'1 Der Fonds'!$B$6)*'1 Der Fonds'!$B$22/12-$B$128*'1 Der Fonds'!$B$23/12</f>
        <v>84.7519166666667</v>
      </c>
      <c r="AE128" s="26" t="n">
        <f aca="false">($B$128+AD128-'1 Der Fonds'!$B$6)/'1 Der Fonds'!$B$8</f>
        <v>10.0201369731801</v>
      </c>
      <c r="AF128" s="26" t="n">
        <f aca="false">AD128+'1 Der Fonds'!$B$26-'2 Der Rueckgabebestand'!$C$5*AE128</f>
        <v>83.7438618773947</v>
      </c>
      <c r="AG128" s="26" t="n">
        <f aca="false">'1 Der Fonds'!$B$8+'1 Der Fonds'!$B$26/AE128-'2 Der Rueckgabebestand'!$C$5</f>
        <v>86.8993971048529</v>
      </c>
      <c r="AH128" s="26" t="n">
        <f aca="false">AF128/($B$128+AF128-'1 Der Fonds'!$B$6)</f>
        <v>0.0961750814950749</v>
      </c>
      <c r="AI128" s="26" t="n">
        <f aca="false">AF128+$B$128*'1 Der Fonds'!$B$19/12+AF128*'1 Der Fonds'!$B$20/12-'1 Der Fonds'!$B$6*'1 Der Fonds'!$B$21/12-($B$128+AF128-'1 Der Fonds'!$B$6)*'1 Der Fonds'!$B$22/12-$B$128*'1 Der Fonds'!$B$23/12</f>
        <v>85.4964914116939</v>
      </c>
      <c r="AJ128" s="26" t="n">
        <f aca="false">($B$128+AI128-'1 Der Fonds'!$B$6)/AG128</f>
        <v>10.0403054621764</v>
      </c>
      <c r="AK128" s="26" t="n">
        <f aca="false">AI128+'1 Der Fonds'!$B$26-'2 Der Rueckgabebestand'!$C$6*AJ128</f>
        <v>83.4763386806056</v>
      </c>
      <c r="AL128" s="26" t="n">
        <f aca="false">AG128+'1 Der Fonds'!$B$26/AJ128-'2 Der Rueckgabebestand'!$C$6</f>
        <v>86.6981927950141</v>
      </c>
      <c r="AM128" s="26" t="n">
        <f aca="false">AK128/($B$128+AK128-'1 Der Fonds'!$B$6)</f>
        <v>0.0958973092906029</v>
      </c>
      <c r="AN128" s="26" t="n">
        <f aca="false">AK128+$B$128*'1 Der Fonds'!$B$19/12+AK128*'1 Der Fonds'!$B$20/12-'1 Der Fonds'!$B$6*'1 Der Fonds'!$B$21/12-($B$128+AK128-'1 Der Fonds'!$B$6)*'1 Der Fonds'!$B$22/12-$B$128*'1 Der Fonds'!$B$23/12</f>
        <v>85.2287118385079</v>
      </c>
      <c r="AO128" s="26" t="n">
        <f aca="false">($B$128+AN128-'1 Der Fonds'!$B$6)/AL128</f>
        <v>10.0605177999589</v>
      </c>
      <c r="AP128" s="26" t="n">
        <f aca="false">AN128+'1 Der Fonds'!$B$26-'2 Der Rueckgabebestand'!$C$7*AO128</f>
        <v>66.0955726785983</v>
      </c>
      <c r="AQ128" s="26" t="n">
        <f aca="false">AL128+'1 Der Fonds'!$B$26/AO128-'2 Der Rueckgabebestand'!$C$7</f>
        <v>84.7963881821355</v>
      </c>
      <c r="AR128" s="26" t="n">
        <f aca="false">AP128/($B$128+AP128-'1 Der Fonds'!$B$6)</f>
        <v>0.0774773364150369</v>
      </c>
      <c r="AS128" s="26" t="n">
        <f aca="false">AP128+$B$128*'1 Der Fonds'!$B$19/12+AP128*'1 Der Fonds'!$B$20/12-'1 Der Fonds'!$B$6*'1 Der Fonds'!$B$21/12-($B$128+AP128-'1 Der Fonds'!$B$6)*'1 Der Fonds'!$B$22/12-$B$128*'1 Der Fonds'!$B$23/12</f>
        <v>67.831289269082</v>
      </c>
      <c r="AT128" s="26" t="n">
        <f aca="false">($B$128+AS128-'1 Der Fonds'!$B$6)/AQ128</f>
        <v>10.080987027808</v>
      </c>
      <c r="AU128" s="26" t="n">
        <f aca="false">AS128+'1 Der Fonds'!$B$26-'2 Der Rueckgabebestand'!$C$8*AT128</f>
        <v>39.5802294828771</v>
      </c>
      <c r="AV128" s="26" t="n">
        <f aca="false">AQ128+'1 Der Fonds'!$B$26/AT128-'2 Der Rueckgabebestand'!$C$8</f>
        <v>81.9939780899217</v>
      </c>
      <c r="AW128" s="26" t="n">
        <f aca="false">AU128/($B$128+AU128-'1 Der Fonds'!$B$6)</f>
        <v>0.0478843166955967</v>
      </c>
      <c r="AX128" s="26" t="n">
        <f aca="false">AU128+$B$128*'1 Der Fonds'!$B$19/12+AU128*'1 Der Fonds'!$B$20/12-'1 Der Fonds'!$B$6*'1 Der Fonds'!$B$21/12-($B$128+AU128-'1 Der Fonds'!$B$6)*'1 Der Fonds'!$B$22/12-$B$128*'1 Der Fonds'!$B$23/12</f>
        <v>41.2905355361315</v>
      </c>
      <c r="AY128" s="26" t="n">
        <f aca="false">($B$128+AX128-'1 Der Fonds'!$B$6)/AV128</f>
        <v>10.1018459505374</v>
      </c>
      <c r="AZ128" s="26" t="n">
        <f aca="false">AX128+'1 Der Fonds'!$B$26-'2 Der Rueckgabebestand'!$C$9*AY128</f>
        <v>18.0257360647341</v>
      </c>
      <c r="BA128" s="26" t="n">
        <f aca="false">AV128+'1 Der Fonds'!$B$26/AY128-'2 Der Rueckgabebestand'!$C$9</f>
        <v>79.6909535154716</v>
      </c>
      <c r="BB128" s="26" t="n">
        <f aca="false">AZ128/($B$128+AZ128-'1 Der Fonds'!$B$6)</f>
        <v>0.0223915028516363</v>
      </c>
      <c r="BC128" s="26" t="n">
        <f aca="false">AZ128+$B$128*'1 Der Fonds'!$B$19/12+AZ128*'1 Der Fonds'!$B$20/12-'1 Der Fonds'!$B$6*'1 Der Fonds'!$B$21/12-($B$128+AZ128-'1 Der Fonds'!$B$6)*'1 Der Fonds'!$B$22/12-$B$128*'1 Der Fonds'!$B$23/12</f>
        <v>19.7153857284628</v>
      </c>
      <c r="BD128" s="26" t="n">
        <f aca="false">($B$128+BC128-'1 Der Fonds'!$B$6)/BA128</f>
        <v>10.1230484784179</v>
      </c>
      <c r="BE128" s="26" t="n">
        <f aca="false">BC128+'1 Der Fonds'!$B$26-'2 Der Rueckgabebestand'!$C$10*BD128</f>
        <v>8.54311785867785</v>
      </c>
      <c r="BF128" s="26" t="n">
        <f aca="false">BA128+'1 Der Fonds'!$B$26/BD128-'2 Der Rueckgabebestand'!$C$10</f>
        <v>78.5873069317766</v>
      </c>
      <c r="BG128" s="26" t="n">
        <f aca="false">BE128/($B$128+BE128-'1 Der Fonds'!$B$6)</f>
        <v>0.0107387238565685</v>
      </c>
      <c r="BH128" s="26" t="n">
        <f aca="false">BE128+$B$128*'1 Der Fonds'!$B$19/12+BE128*'1 Der Fonds'!$B$20/12-'1 Der Fonds'!$B$6*'1 Der Fonds'!$B$21/12-($B$128+BE128-'1 Der Fonds'!$B$6)*'1 Der Fonds'!$B$22/12-$B$128*'1 Der Fonds'!$B$23/12</f>
        <v>10.2236800132924</v>
      </c>
      <c r="BI128" s="26" t="n">
        <f aca="false">($B$128+BH128-'1 Der Fonds'!$B$6)/BF128</f>
        <v>10.1444331297086</v>
      </c>
      <c r="BJ128" s="26" t="n">
        <f aca="false">BH128+'1 Der Fonds'!$B$26-'2 Der Rueckgabebestand'!$C$11*BI128</f>
        <v>7.13702013546726</v>
      </c>
      <c r="BK128" s="26" t="n">
        <f aca="false">BF128+'1 Der Fonds'!$B$26/BI128-'2 Der Rueckgabebestand'!$C$11</f>
        <v>78.2830356296389</v>
      </c>
      <c r="BL128" s="26" t="n">
        <f aca="false">BJ128/($B$128+BJ128-'1 Der Fonds'!$B$6)</f>
        <v>0.00898713944131429</v>
      </c>
      <c r="BM128" s="26" t="n">
        <f aca="false">BJ128+$B$128*'1 Der Fonds'!$B$19/12+BJ128*'1 Der Fonds'!$B$20/12-'1 Der Fonds'!$B$6*'1 Der Fonds'!$B$21/12-($B$128+BJ128-'1 Der Fonds'!$B$6)*'1 Der Fonds'!$B$22/12-$B$128*'1 Der Fonds'!$B$23/12</f>
        <v>8.81623477976375</v>
      </c>
      <c r="BN128" s="26" t="n">
        <f aca="false">($B$128+BM128-'1 Der Fonds'!$B$6)/BK128</f>
        <v>10.1658836857683</v>
      </c>
      <c r="BO128" s="26" t="n">
        <f aca="false">BM128+'1 Der Fonds'!$B$26-'2 Der Rueckgabebestand'!$C$12*BN128</f>
        <v>6.7332929368796</v>
      </c>
      <c r="BP128" s="26" t="n">
        <f aca="false">BK128+'1 Der Fonds'!$B$26/BN128-'2 Der Rueckgabebestand'!$C$12</f>
        <v>78.0781403241968</v>
      </c>
      <c r="BQ128" s="26" t="n">
        <f aca="false">BO128/($B$128+BO128-'1 Der Fonds'!$B$6)</f>
        <v>0.00848306729325395</v>
      </c>
      <c r="BR128" s="26" t="n">
        <f aca="false">BO128+$B$128*'1 Der Fonds'!$B$19/12+BO128*'1 Der Fonds'!$B$20/12-'1 Der Fonds'!$B$6*'1 Der Fonds'!$B$21/12-($B$128+BO128-'1 Der Fonds'!$B$6)*'1 Der Fonds'!$B$22/12-$B$128*'1 Der Fonds'!$B$23/12</f>
        <v>8.41212067594411</v>
      </c>
      <c r="BS128" s="26" t="n">
        <f aca="false">($B$128+BR128-'1 Der Fonds'!$B$6)/BP128</f>
        <v>10.1873855777459</v>
      </c>
      <c r="BT128" s="26" t="n">
        <f aca="false">BR128+'1 Der Fonds'!$B$26-'2 Der Rueckgabebestand'!$C$13*BS128</f>
        <v>6.82779716595845</v>
      </c>
      <c r="BU128" s="26" t="n">
        <f aca="false">BP128+'1 Der Fonds'!$B$26/BS128-'2 Der Rueckgabebestand'!$C$13</f>
        <v>77.9226221593159</v>
      </c>
      <c r="BV128" s="26" t="n">
        <f aca="false">BT128/($B$128+BT128-'1 Der Fonds'!$B$6)</f>
        <v>0.00860110617231387</v>
      </c>
      <c r="BW128" s="26" t="n">
        <f aca="false">BT128+$B$128*'1 Der Fonds'!$B$19/12+BT128*'1 Der Fonds'!$B$20/12-'1 Der Fonds'!$B$6*'1 Der Fonds'!$B$21/12-($B$128+BT128-'1 Der Fonds'!$B$6)*'1 Der Fonds'!$B$22/12-$B$128*'1 Der Fonds'!$B$23/12</f>
        <v>8.50671547157583</v>
      </c>
      <c r="BX128" s="26" t="n">
        <f aca="false">($B$128+BW128-'1 Der Fonds'!$B$6)/BU128</f>
        <v>10.2089315455162</v>
      </c>
      <c r="BY128" s="26" t="n">
        <f aca="false">BW128+'1 Der Fonds'!$B$26-'2 Der Rueckgabebestand'!$C$14*BX128</f>
        <v>7.42314285336937</v>
      </c>
      <c r="BZ128" s="26" t="n">
        <f aca="false">BU128+'1 Der Fonds'!$B$26/BX128-'2 Der Rueckgabebestand'!$C$14</f>
        <v>77.8164824900101</v>
      </c>
      <c r="CA128" s="26" t="n">
        <f aca="false">BY128/($B$128+BY128-'1 Der Fonds'!$B$6)</f>
        <v>0.00934406672331736</v>
      </c>
      <c r="CB128" s="26" t="n">
        <f aca="false">BY128+$B$128*'1 Der Fonds'!$B$19/12+BY128*'1 Der Fonds'!$B$20/12-'1 Der Fonds'!$B$6*'1 Der Fonds'!$B$21/12-($B$128+BY128-'1 Der Fonds'!$B$6)*'1 Der Fonds'!$B$22/12-$B$128*'1 Der Fonds'!$B$23/12</f>
        <v>9.10263169860385</v>
      </c>
      <c r="CC128" s="26" t="n">
        <f aca="false">($B$128+CB128-'1 Der Fonds'!$B$6)/BZ128</f>
        <v>10.2305142332899</v>
      </c>
      <c r="CD128" s="26" t="n">
        <f aca="false">CB128+'1 Der Fonds'!$B$26-'2 Der Rueckgabebestand'!$C$15*CC128</f>
        <v>8.01042600528788</v>
      </c>
      <c r="CE128" s="26" t="n">
        <f aca="false">BZ128+'1 Der Fonds'!$B$26/CC128-'2 Der Rueckgabebestand'!$C$15</f>
        <v>77.7097228816062</v>
      </c>
      <c r="CF128" s="26" t="n">
        <f aca="false">CD128/($B$128+CD128-'1 Der Fonds'!$B$6)</f>
        <v>0.0100758754140346</v>
      </c>
      <c r="CG128" s="26" t="n">
        <f aca="false">CD128+$B$128*'1 Der Fonds'!$B$19/12+CD128*'1 Der Fonds'!$B$20/12-'1 Der Fonds'!$B$6*'1 Der Fonds'!$B$21/12-($B$128+CD128-'1 Der Fonds'!$B$6)*'1 Der Fonds'!$B$22/12-$B$128*'1 Der Fonds'!$B$23/12</f>
        <v>9.69047766354295</v>
      </c>
      <c r="CH128" s="26" t="n">
        <f aca="false">($B$128+CG128-'1 Der Fonds'!$B$6)/CE128</f>
        <v>10.2521338144177</v>
      </c>
      <c r="CI128" s="26" t="n">
        <f aca="false">CG128+'1 Der Fonds'!$B$26-'2 Der Rueckgabebestand'!$C$16*CH128</f>
        <v>7.56441075633411</v>
      </c>
      <c r="CJ128" s="26" t="n">
        <f aca="false">CE128+'1 Der Fonds'!$B$26/CH128-'2 Der Rueckgabebestand'!$C$16</f>
        <v>77.5023448912586</v>
      </c>
      <c r="CK128" s="26" t="n">
        <f aca="false">CI128/($B$128+CI128-'1 Der Fonds'!$B$6)</f>
        <v>0.00952019830479653</v>
      </c>
      <c r="CL128" s="26" t="n">
        <f aca="false">$A$128+$B$128*'1 Der Fonds'!$B$19/12+$A$128*'1 Der Fonds'!$B$20/12-'1 Der Fonds'!$B$6*'1 Der Fonds'!$B$21/12-($B$128+$A$128-'1 Der Fonds'!$B$6)*'1 Der Fonds'!$B$22/12-$B$128*'1 Der Fonds'!$B$23/12</f>
        <v>84.7519166666667</v>
      </c>
      <c r="CM128" s="26" t="n">
        <f aca="false">($B$128+CL128-'1 Der Fonds'!$B$6)/'1 Der Fonds'!$B$8</f>
        <v>10.0201369731801</v>
      </c>
      <c r="CN128" s="26" t="n">
        <f aca="false">CL128+0-'2 Der Rueckgabebestand'!$C$5*CM128</f>
        <v>80.7438618773947</v>
      </c>
      <c r="CO128" s="26" t="n">
        <f aca="false">'1 Der Fonds'!$B$8+0/CM128-'2 Der Rueckgabebestand'!$C$5</f>
        <v>86.6</v>
      </c>
      <c r="CP128" s="26" t="n">
        <f aca="false">CN128/($B$128+CN128-'1 Der Fonds'!$B$6)</f>
        <v>0.0930503405725077</v>
      </c>
      <c r="CQ128" s="26" t="n">
        <f aca="false">CN128+$B$128*'1 Der Fonds'!$B$19/12+CN128*'1 Der Fonds'!$B$20/12-'1 Der Fonds'!$B$6*'1 Der Fonds'!$B$21/12-($B$128+CN128-'1 Der Fonds'!$B$6)*'1 Der Fonds'!$B$22/12-$B$128*'1 Der Fonds'!$B$23/12</f>
        <v>82.4936164116938</v>
      </c>
      <c r="CR128" s="26" t="n">
        <f aca="false">($B$128+CQ128-'1 Der Fonds'!$B$6)/CO128</f>
        <v>10.0403419908972</v>
      </c>
      <c r="CS128" s="26" t="n">
        <f aca="false">CQ128+0-'2 Der Rueckgabebestand'!$C$6*CR128</f>
        <v>77.4734454162453</v>
      </c>
      <c r="CT128" s="26" t="n">
        <f aca="false">CO128+0/CR128-'2 Der Rueckgabebestand'!$C$6</f>
        <v>86.1</v>
      </c>
      <c r="CU128" s="26" t="n">
        <f aca="false">CS128/($B$128+CS128-'1 Der Fonds'!$B$6)</f>
        <v>0.0896192310209617</v>
      </c>
      <c r="CV128" s="26" t="n">
        <f aca="false">CS128+$B$128*'1 Der Fonds'!$B$19/12+CS128*'1 Der Fonds'!$B$20/12-'1 Der Fonds'!$B$6*'1 Der Fonds'!$B$21/12-($B$128+CS128-'1 Der Fonds'!$B$6)*'1 Der Fonds'!$B$22/12-$B$128*'1 Der Fonds'!$B$23/12</f>
        <v>79.2200658014358</v>
      </c>
      <c r="CW128" s="26" t="n">
        <f aca="false">($B$128+CV128-'1 Der Fonds'!$B$6)/CT128</f>
        <v>10.0606279419447</v>
      </c>
      <c r="CX128" s="26" t="n">
        <f aca="false">CV128+0-'2 Der Rueckgabebestand'!$C$7*CW128</f>
        <v>57.0866843291576</v>
      </c>
      <c r="CY128" s="26" t="n">
        <f aca="false">CT128+0/CW128-'2 Der Rueckgabebestand'!$C$7</f>
        <v>83.9</v>
      </c>
      <c r="CZ128" s="26" t="n">
        <f aca="false">CX128/($B$128+CX128-'1 Der Fonds'!$B$6)</f>
        <v>0.0676313053967052</v>
      </c>
      <c r="DA128" s="26" t="n">
        <f aca="false">CX128+$B$128*'1 Der Fonds'!$B$19/12+CX128*'1 Der Fonds'!$B$20/12-'1 Der Fonds'!$B$6*'1 Der Fonds'!$B$21/12-($B$128+CX128-'1 Der Fonds'!$B$6)*'1 Der Fonds'!$B$22/12-$B$128*'1 Der Fonds'!$B$23/12</f>
        <v>58.8137674016397</v>
      </c>
      <c r="DB128" s="26" t="n">
        <f aca="false">($B$128+DA128-'1 Der Fonds'!$B$6)/CY128</f>
        <v>10.081212960687</v>
      </c>
      <c r="DC128" s="26" t="n">
        <f aca="false">DA128+0-'2 Der Rueckgabebestand'!$C$8*DB128</f>
        <v>27.56200722351</v>
      </c>
      <c r="DD128" s="26" t="n">
        <f aca="false">CY128+0/DB128-'2 Der Rueckgabebestand'!$C$8</f>
        <v>80.8</v>
      </c>
      <c r="DE128" s="26" t="n">
        <f aca="false">DC128/($B$128+DC128-'1 Der Fonds'!$B$6)</f>
        <v>0.0338365980478969</v>
      </c>
      <c r="DF128" s="26" t="n">
        <f aca="false">DC128+$B$128*'1 Der Fonds'!$B$19/12+DC128*'1 Der Fonds'!$B$20/12-'1 Der Fonds'!$B$6*'1 Der Fonds'!$B$21/12-($B$128+DC128-'1 Der Fonds'!$B$6)*'1 Der Fonds'!$B$22/12-$B$128*'1 Der Fonds'!$B$23/12</f>
        <v>29.2607958137658</v>
      </c>
      <c r="DG128" s="26" t="n">
        <f aca="false">($B$128+DF128-'1 Der Fonds'!$B$6)/DD128</f>
        <v>10.1022375719525</v>
      </c>
      <c r="DH128" s="26" t="n">
        <f aca="false">DF128+0-'2 Der Rueckgabebestand'!$C$9*DG128</f>
        <v>2.9949781266892</v>
      </c>
      <c r="DI128" s="26" t="n">
        <f aca="false">DD128+0/DG128-'2 Der Rueckgabebestand'!$C$9</f>
        <v>78.2</v>
      </c>
      <c r="DJ128" s="26" t="n">
        <f aca="false">DH128/($B$128+DH128-'1 Der Fonds'!$B$6)</f>
        <v>0.00379113565226854</v>
      </c>
      <c r="DK128" s="26" t="n">
        <f aca="false">DH128+$B$128*'1 Der Fonds'!$B$19/12+DH128*'1 Der Fonds'!$B$20/12-'1 Der Fonds'!$B$6*'1 Der Fonds'!$B$21/12-($B$128+DH128-'1 Der Fonds'!$B$6)*'1 Der Fonds'!$B$22/12-$B$128*'1 Der Fonds'!$B$23/12</f>
        <v>4.67022331406061</v>
      </c>
      <c r="DL128" s="26" t="n">
        <f aca="false">($B$128+DK128-'1 Der Fonds'!$B$6)/DI128</f>
        <v>10.1236601446811</v>
      </c>
      <c r="DM128" s="26" t="n">
        <f aca="false">DK128+0-'2 Der Rueckgabebestand'!$C$10*DL128</f>
        <v>-9.50290088849291</v>
      </c>
      <c r="DN128" s="26" t="n">
        <f aca="false">DI128+0/DL128-'2 Der Rueckgabebestand'!$C$10</f>
        <v>76.8</v>
      </c>
      <c r="DO128" s="26" t="n">
        <f aca="false">DM128/($B$128+DM128-'1 Der Fonds'!$B$6)</f>
        <v>-0.0122224261664159</v>
      </c>
      <c r="DP128" s="26" t="n">
        <f aca="false">DM128+$B$128*'1 Der Fonds'!$B$19/12+DM128*'1 Der Fonds'!$B$20/12-'1 Der Fonds'!$B$6*'1 Der Fonds'!$B$21/12-($B$128+DM128-'1 Der Fonds'!$B$6)*'1 Der Fonds'!$B$22/12-$B$128*'1 Der Fonds'!$B$23/12</f>
        <v>-7.83963283517771</v>
      </c>
      <c r="DQ128" s="26" t="n">
        <f aca="false">($B$128+DP128-'1 Der Fonds'!$B$6)/DN128</f>
        <v>10.145317280792</v>
      </c>
      <c r="DR128" s="26" t="n">
        <f aca="false">DP128+0-'2 Der Rueckgabebestand'!$C$11*DQ128</f>
        <v>-13.9268232036529</v>
      </c>
      <c r="DS128" s="26" t="n">
        <f aca="false">DN128+0/DQ128-'2 Der Rueckgabebestand'!$C$11</f>
        <v>76.2</v>
      </c>
      <c r="DT128" s="26" t="n">
        <f aca="false">DR128/($B$128+DR128-'1 Der Fonds'!$B$6)</f>
        <v>-0.0180148834827853</v>
      </c>
      <c r="DU128" s="26" t="n">
        <f aca="false">DR128+$B$128*'1 Der Fonds'!$B$19/12+DR128*'1 Der Fonds'!$B$20/12-'1 Der Fonds'!$B$6*'1 Der Fonds'!$B$21/12-($B$128+DR128-'1 Der Fonds'!$B$6)*'1 Der Fonds'!$B$22/12-$B$128*'1 Der Fonds'!$B$23/12</f>
        <v>-12.2677947425564</v>
      </c>
      <c r="DV128" s="26" t="n">
        <f aca="false">($B$128+DU128-'1 Der Fonds'!$B$6)/DS128</f>
        <v>10.1670893078405</v>
      </c>
      <c r="DW128" s="26" t="n">
        <f aca="false">DU128+0-'2 Der Rueckgabebestand'!$C$12*DV128</f>
        <v>-17.3513393964766</v>
      </c>
      <c r="DX128" s="26" t="n">
        <f aca="false">DS128+0/DV128-'2 Der Rueckgabebestand'!$C$12</f>
        <v>75.7</v>
      </c>
      <c r="DY128" s="26" t="n">
        <f aca="false">DW128/($B$128+DW128-'1 Der Fonds'!$B$6)</f>
        <v>-0.0225444937211617</v>
      </c>
      <c r="DZ128" s="26" t="n">
        <f aca="false">DW128+$B$128*'1 Der Fonds'!$B$19/12+DW128*'1 Der Fonds'!$B$20/12-'1 Der Fonds'!$B$6*'1 Der Fonds'!$B$21/12-($B$128+DW128-'1 Der Fonds'!$B$6)*'1 Der Fonds'!$B$22/12-$B$128*'1 Der Fonds'!$B$23/12</f>
        <v>-15.6955927633982</v>
      </c>
      <c r="EA128" s="26" t="n">
        <f aca="false">($B$128+DZ128-'1 Der Fonds'!$B$6)/DX128</f>
        <v>10.1889617864809</v>
      </c>
      <c r="EB128" s="26" t="n">
        <f aca="false">DZ128+0-'2 Der Rueckgabebestand'!$C$13*EA128</f>
        <v>-20.2806255673146</v>
      </c>
      <c r="EC128" s="26" t="n">
        <f aca="false">DX128+0/EA128-'2 Der Rueckgabebestand'!$C$13</f>
        <v>75.25</v>
      </c>
      <c r="ED128" s="26" t="n">
        <f aca="false">EB128/($B$128+EB128-'1 Der Fonds'!$B$6)</f>
        <v>-0.0264511713719518</v>
      </c>
      <c r="EE128" s="26" t="n">
        <f aca="false">EB128+$B$128*'1 Der Fonds'!$B$19/12+EB128*'1 Der Fonds'!$B$20/12-'1 Der Fonds'!$B$6*'1 Der Fonds'!$B$21/12-($B$128+EB128-'1 Der Fonds'!$B$6)*'1 Der Fonds'!$B$22/12-$B$128*'1 Der Fonds'!$B$23/12</f>
        <v>-18.6276861668166</v>
      </c>
      <c r="EF128" s="26" t="n">
        <f aca="false">($B$128+EE128-'1 Der Fonds'!$B$6)/EC128</f>
        <v>10.2109277585805</v>
      </c>
      <c r="EG128" s="26" t="n">
        <f aca="false">EE128+0-'2 Der Rueckgabebestand'!$C$14*EF128</f>
        <v>-22.7120572702489</v>
      </c>
      <c r="EH128" s="26" t="n">
        <f aca="false">EC128+0/EF128-'2 Der Rueckgabebestand'!$C$14</f>
        <v>74.85</v>
      </c>
      <c r="EI128" s="26" t="n">
        <f aca="false">EG128/($B$128+EG128-'1 Der Fonds'!$B$6)</f>
        <v>-0.0297166238016655</v>
      </c>
      <c r="EJ128" s="26" t="n">
        <f aca="false">EG128+$B$128*'1 Der Fonds'!$B$19/12+EG128*'1 Der Fonds'!$B$20/12-'1 Der Fonds'!$B$6*'1 Der Fonds'!$B$21/12-($B$128+EG128-'1 Der Fonds'!$B$6)*'1 Der Fonds'!$B$22/12-$B$128*'1 Der Fonds'!$B$23/12</f>
        <v>-21.0614479917995</v>
      </c>
      <c r="EK128" s="26" t="n">
        <f aca="false">($B$128+EJ128-'1 Der Fonds'!$B$6)/EH128</f>
        <v>10.2329799867495</v>
      </c>
      <c r="EL128" s="26" t="n">
        <f aca="false">EJ128+0-'2 Der Rueckgabebestand'!$C$15*EK128</f>
        <v>-25.1546399864993</v>
      </c>
      <c r="EM128" s="26" t="n">
        <f aca="false">EH128+0/EK128-'2 Der Rueckgabebestand'!$C$15</f>
        <v>74.45</v>
      </c>
      <c r="EN128" s="26" t="n">
        <f aca="false">EL128/($B$128+EL128-'1 Der Fonds'!$B$6)</f>
        <v>-0.0330180392331241</v>
      </c>
      <c r="EO128" s="26" t="n">
        <f aca="false">EL128+$B$128*'1 Der Fonds'!$B$19/12+EL128*'1 Der Fonds'!$B$20/12-'1 Der Fonds'!$B$6*'1 Der Fonds'!$B$21/12-($B$128+EL128-'1 Der Fonds'!$B$6)*'1 Der Fonds'!$B$22/12-$B$128*'1 Der Fonds'!$B$23/12</f>
        <v>-23.5063715164864</v>
      </c>
      <c r="EP128" s="26" t="n">
        <f aca="false">($B$128+EO128-'1 Der Fonds'!$B$6)/EM128</f>
        <v>10.2551192543118</v>
      </c>
      <c r="EQ128" s="26" t="n">
        <f aca="false">EO128+0-'2 Der Rueckgabebestand'!$C$16*EP128</f>
        <v>-28.6339311436423</v>
      </c>
      <c r="ER128" s="26" t="n">
        <f aca="false">EM128+0/EP128-'2 Der Rueckgabebestand'!$C$16</f>
        <v>73.95</v>
      </c>
      <c r="ES128" s="26" t="n">
        <f aca="false">EQ128/($B$128+EQ128-'1 Der Fonds'!$B$6)</f>
        <v>-0.0377574001785486</v>
      </c>
      <c r="ET128" s="14" t="n">
        <f aca="false">IF(C128=1,$A$128,1000000)</f>
        <v>83</v>
      </c>
      <c r="EU128" s="14" t="n">
        <f aca="false">IF(D128=1,$A$128,1000000)</f>
        <v>83</v>
      </c>
      <c r="EV128" s="14" t="n">
        <f aca="false">IF(E128=1,$A$128,1000000)</f>
        <v>83</v>
      </c>
      <c r="EW128" s="26" t="n">
        <f aca="false">IF(F128=1,$A$128,1000000)</f>
        <v>1000000</v>
      </c>
      <c r="EX128" s="26" t="n">
        <f aca="false">IF(G128=1,$A$128,1000000)</f>
        <v>1000000</v>
      </c>
      <c r="EY128" s="26" t="n">
        <f aca="false">IF(H128=1,$A$128,1000000)</f>
        <v>1000000</v>
      </c>
      <c r="EZ128" s="26" t="n">
        <f aca="false">IF(I128=1,$A$128,1000000)</f>
        <v>1000000</v>
      </c>
      <c r="FA128" s="26" t="n">
        <f aca="false">IF(J128=1,$A$128,1000000)</f>
        <v>1000000</v>
      </c>
      <c r="FB128" s="26" t="n">
        <f aca="false">IF(K128=1,$A$128,1000000)</f>
        <v>1000000</v>
      </c>
      <c r="FC128" s="26" t="n">
        <f aca="false">IF(L128=1,$A$128,1000000)</f>
        <v>1000000</v>
      </c>
      <c r="FD128" s="26" t="n">
        <f aca="false">IF(M128=1,$A$128,1000000)</f>
        <v>1000000</v>
      </c>
      <c r="FE128" s="26" t="n">
        <f aca="false">IF(N128=1,$A$128,1000000)</f>
        <v>1000000</v>
      </c>
      <c r="FF128" s="14" t="n">
        <f aca="false">IF(O128=1,$A$128,1000000)</f>
        <v>83</v>
      </c>
      <c r="FG128" s="14" t="n">
        <f aca="false">IF(P128=1,$A$128,1000000)</f>
        <v>83</v>
      </c>
      <c r="FH128" s="14" t="n">
        <f aca="false">IF(Q128=1,$A$128,1000000)</f>
        <v>83</v>
      </c>
      <c r="FI128" s="26" t="n">
        <f aca="false">IF(R128=1,$A$128,1000000)</f>
        <v>1000000</v>
      </c>
      <c r="FJ128" s="26" t="n">
        <f aca="false">IF(S128=1,$A$128,1000000)</f>
        <v>1000000</v>
      </c>
      <c r="FK128" s="26" t="n">
        <f aca="false">IF(T128=1,$A$128,1000000)</f>
        <v>1000000</v>
      </c>
      <c r="FL128" s="26" t="n">
        <f aca="false">IF(U128=1,$A$128,1000000)</f>
        <v>1000000</v>
      </c>
      <c r="FM128" s="26" t="n">
        <f aca="false">IF(V128=1,$A$128,1000000)</f>
        <v>1000000</v>
      </c>
      <c r="FN128" s="26" t="n">
        <f aca="false">IF(W128=1,$A$128,1000000)</f>
        <v>1000000</v>
      </c>
      <c r="FO128" s="26" t="n">
        <f aca="false">IF(X128=1,$A$128,1000000)</f>
        <v>1000000</v>
      </c>
      <c r="FP128" s="26" t="n">
        <f aca="false">IF(Y128=1,$A$128,1000000)</f>
        <v>1000000</v>
      </c>
      <c r="FQ128" s="26" t="n">
        <f aca="false">IF(Z128=1,$A$128,1000000)</f>
        <v>1000000</v>
      </c>
    </row>
    <row r="129" customFormat="false" ht="15" hidden="false" customHeight="false" outlineLevel="0" collapsed="false">
      <c r="A129" s="14" t="n">
        <f aca="false">A128+$B$38</f>
        <v>83.5</v>
      </c>
      <c r="B129" s="14" t="n">
        <f aca="false">'1 Der Fonds'!$B$36-A129</f>
        <v>1036.5</v>
      </c>
      <c r="C129" s="26" t="n">
        <f aca="false">IF(AH129&gt;='1 Der Fonds'!$B$12,1,0)</f>
        <v>1</v>
      </c>
      <c r="D129" s="26" t="n">
        <f aca="false">IF(AND(C129=1,AM129&gt;='1 Der Fonds'!$B$12),1,0)</f>
        <v>1</v>
      </c>
      <c r="E129" s="26" t="n">
        <f aca="false">IF(AND(D129=1,AR129&gt;='1 Der Fonds'!$B$12),1,0)</f>
        <v>1</v>
      </c>
      <c r="F129" s="26" t="n">
        <f aca="false">IF(AND(E129=1,AW129&gt;='1 Der Fonds'!$B$12),1,0)</f>
        <v>0</v>
      </c>
      <c r="G129" s="26" t="n">
        <f aca="false">IF(AND(F129=1,BB129&gt;='1 Der Fonds'!$B$12),1,0)</f>
        <v>0</v>
      </c>
      <c r="H129" s="26" t="n">
        <f aca="false">IF(AND(G129=1,BG129&gt;='1 Der Fonds'!$B$12),1,0)</f>
        <v>0</v>
      </c>
      <c r="I129" s="26" t="n">
        <f aca="false">IF(AND(H129=1,BL129&gt;='1 Der Fonds'!$B$12),1,0)</f>
        <v>0</v>
      </c>
      <c r="J129" s="26" t="n">
        <f aca="false">IF(AND(I129=1,BQ129&gt;='1 Der Fonds'!$B$12),1,0)</f>
        <v>0</v>
      </c>
      <c r="K129" s="26" t="n">
        <f aca="false">IF(AND(J129=1,BV129&gt;='1 Der Fonds'!$B$12),1,0)</f>
        <v>0</v>
      </c>
      <c r="L129" s="26" t="n">
        <f aca="false">IF(AND(K129=1,CA129&gt;='1 Der Fonds'!$B$12),1,0)</f>
        <v>0</v>
      </c>
      <c r="M129" s="26" t="n">
        <f aca="false">IF(AND(L129=1,CF129&gt;='1 Der Fonds'!$B$12),1,0)</f>
        <v>0</v>
      </c>
      <c r="N129" s="26" t="n">
        <f aca="false">IF(AND(M129=1,CK129&gt;='1 Der Fonds'!$B$12),1,0)</f>
        <v>0</v>
      </c>
      <c r="O129" s="26" t="n">
        <f aca="false">IF(CP129&gt;='1 Der Fonds'!$B$12,1,0)</f>
        <v>1</v>
      </c>
      <c r="P129" s="26" t="n">
        <f aca="false">IF(AND(O129=1,CU129&gt;='1 Der Fonds'!$B$12),1,0)</f>
        <v>1</v>
      </c>
      <c r="Q129" s="26" t="n">
        <f aca="false">IF(AND(P129=1,CZ129&gt;='1 Der Fonds'!$B$12),1,0)</f>
        <v>1</v>
      </c>
      <c r="R129" s="26" t="n">
        <f aca="false">IF(AND(Q129=1,DE129&gt;='1 Der Fonds'!$B$12),1,0)</f>
        <v>0</v>
      </c>
      <c r="S129" s="26" t="n">
        <f aca="false">IF(AND(R129=1,DJ129&gt;='1 Der Fonds'!$B$12),1,0)</f>
        <v>0</v>
      </c>
      <c r="T129" s="26" t="n">
        <f aca="false">IF(AND(S129=1,DO129&gt;='1 Der Fonds'!$B$12),1,0)</f>
        <v>0</v>
      </c>
      <c r="U129" s="26" t="n">
        <f aca="false">IF(AND(T129=1,DT129&gt;='1 Der Fonds'!$B$12),1,0)</f>
        <v>0</v>
      </c>
      <c r="V129" s="26" t="n">
        <f aca="false">IF(AND(U129=1,DY129&gt;='1 Der Fonds'!$B$12),1,0)</f>
        <v>0</v>
      </c>
      <c r="W129" s="26" t="n">
        <f aca="false">IF(AND(V129=1,ED129&gt;='1 Der Fonds'!$B$12),1,0)</f>
        <v>0</v>
      </c>
      <c r="X129" s="26" t="n">
        <f aca="false">IF(AND(W129=1,EI129&gt;='1 Der Fonds'!$B$12),1,0)</f>
        <v>0</v>
      </c>
      <c r="Y129" s="26" t="n">
        <f aca="false">IF(AND(X129=1,EN129&gt;='1 Der Fonds'!$B$12),1,0)</f>
        <v>0</v>
      </c>
      <c r="Z129" s="26" t="n">
        <f aca="false">IF(AND(Y129=1,ES129&gt;='1 Der Fonds'!$B$12),1,0)</f>
        <v>0</v>
      </c>
      <c r="AD129" s="26" t="n">
        <f aca="false">$A$129+$B$129*'1 Der Fonds'!$B$19/12+$A$129*'1 Der Fonds'!$B$20/12-'1 Der Fonds'!$B$6*'1 Der Fonds'!$B$21/12-($B$129+$A$129-'1 Der Fonds'!$B$6)*'1 Der Fonds'!$B$22/12-$B$129*'1 Der Fonds'!$B$23/12</f>
        <v>85.2513333333334</v>
      </c>
      <c r="AE129" s="26" t="n">
        <f aca="false">($B$129+AD129-'1 Der Fonds'!$B$6)/'1 Der Fonds'!$B$8</f>
        <v>10.0201302681992</v>
      </c>
      <c r="AF129" s="26" t="n">
        <f aca="false">AD129+'1 Der Fonds'!$B$26-'2 Der Rueckgabebestand'!$C$5*AE129</f>
        <v>84.2432812260537</v>
      </c>
      <c r="AG129" s="26" t="n">
        <f aca="false">'1 Der Fonds'!$B$8+'1 Der Fonds'!$B$26/AE129-'2 Der Rueckgabebestand'!$C$5</f>
        <v>86.8993973051948</v>
      </c>
      <c r="AH129" s="26" t="n">
        <f aca="false">AF129/($B$129+AF129-'1 Der Fonds'!$B$6)</f>
        <v>0.0967487008426118</v>
      </c>
      <c r="AI129" s="26" t="n">
        <f aca="false">AF129+$B$129*'1 Der Fonds'!$B$19/12+AF129*'1 Der Fonds'!$B$20/12-'1 Der Fonds'!$B$6*'1 Der Fonds'!$B$21/12-($B$129+AF129-'1 Der Fonds'!$B$6)*'1 Der Fonds'!$B$22/12-$B$129*'1 Der Fonds'!$B$23/12</f>
        <v>85.995326870562</v>
      </c>
      <c r="AJ129" s="26" t="n">
        <f aca="false">($B$129+AI129-'1 Der Fonds'!$B$6)/AG129</f>
        <v>10.0402920380025</v>
      </c>
      <c r="AK129" s="26" t="n">
        <f aca="false">AI129+'1 Der Fonds'!$B$26-'2 Der Rueckgabebestand'!$C$6*AJ129</f>
        <v>83.9751808515607</v>
      </c>
      <c r="AL129" s="26" t="n">
        <f aca="false">AG129+'1 Der Fonds'!$B$26/AJ129-'2 Der Rueckgabebestand'!$C$6</f>
        <v>86.6981933948549</v>
      </c>
      <c r="AM129" s="26" t="n">
        <f aca="false">AK129/($B$129+AK129-'1 Der Fonds'!$B$6)</f>
        <v>0.0964705056488919</v>
      </c>
      <c r="AN129" s="26" t="n">
        <f aca="false">AK129+$B$129*'1 Der Fonds'!$B$19/12+AK129*'1 Der Fonds'!$B$20/12-'1 Der Fonds'!$B$6*'1 Der Fonds'!$B$21/12-($B$129+AK129-'1 Der Fonds'!$B$6)*'1 Der Fonds'!$B$22/12-$B$129*'1 Der Fonds'!$B$23/12</f>
        <v>85.7269695665435</v>
      </c>
      <c r="AO129" s="26" t="n">
        <f aca="false">($B$129+AN129-'1 Der Fonds'!$B$6)/AL129</f>
        <v>10.0604976345252</v>
      </c>
      <c r="AP129" s="26" t="n">
        <f aca="false">AN129+'1 Der Fonds'!$B$26-'2 Der Rueckgabebestand'!$C$7*AO129</f>
        <v>66.5938747705881</v>
      </c>
      <c r="AQ129" s="26" t="n">
        <f aca="false">AL129+'1 Der Fonds'!$B$26/AO129-'2 Der Rueckgabebestand'!$C$7</f>
        <v>84.7963893796842</v>
      </c>
      <c r="AR129" s="26" t="n">
        <f aca="false">AP129/($B$129+AP129-'1 Der Fonds'!$B$6)</f>
        <v>0.0780616022925922</v>
      </c>
      <c r="AS129" s="26" t="n">
        <f aca="false">AP129+$B$129*'1 Der Fonds'!$B$19/12+AP129*'1 Der Fonds'!$B$20/12-'1 Der Fonds'!$B$6*'1 Der Fonds'!$B$21/12-($B$129+AP129-'1 Der Fonds'!$B$6)*'1 Der Fonds'!$B$22/12-$B$129*'1 Der Fonds'!$B$23/12</f>
        <v>68.3290064005766</v>
      </c>
      <c r="AT129" s="26" t="n">
        <f aca="false">($B$129+AS129-'1 Der Fonds'!$B$6)/AQ129</f>
        <v>10.0809599636725</v>
      </c>
      <c r="AU129" s="26" t="n">
        <f aca="false">AS129+'1 Der Fonds'!$B$26-'2 Der Rueckgabebestand'!$C$8*AT129</f>
        <v>40.0780305131919</v>
      </c>
      <c r="AV129" s="26" t="n">
        <f aca="false">AQ129+'1 Der Fonds'!$B$26/AT129-'2 Der Rueckgabebestand'!$C$8</f>
        <v>81.9939800864036</v>
      </c>
      <c r="AW129" s="26" t="n">
        <f aca="false">AU129/($B$129+AU129-'1 Der Fonds'!$B$6)</f>
        <v>0.0484866873225616</v>
      </c>
      <c r="AX129" s="26" t="n">
        <f aca="false">AU129+$B$129*'1 Der Fonds'!$B$19/12+AU129*'1 Der Fonds'!$B$20/12-'1 Der Fonds'!$B$6*'1 Der Fonds'!$B$21/12-($B$129+AU129-'1 Der Fonds'!$B$6)*'1 Der Fonds'!$B$22/12-$B$129*'1 Der Fonds'!$B$23/12</f>
        <v>41.7877511257671</v>
      </c>
      <c r="AY129" s="26" t="n">
        <f aca="false">($B$129+AX129-'1 Der Fonds'!$B$6)/AV129</f>
        <v>10.1018117458493</v>
      </c>
      <c r="AZ129" s="26" t="n">
        <f aca="false">AX129+'1 Der Fonds'!$B$26-'2 Der Rueckgabebestand'!$C$9*AY129</f>
        <v>18.5230405865589</v>
      </c>
      <c r="BA129" s="26" t="n">
        <f aca="false">AV129+'1 Der Fonds'!$B$26/AY129-'2 Der Rueckgabebestand'!$C$9</f>
        <v>79.6909565175109</v>
      </c>
      <c r="BB129" s="26" t="n">
        <f aca="false">AZ129/($B$129+AZ129-'1 Der Fonds'!$B$6)</f>
        <v>0.0230093297367769</v>
      </c>
      <c r="BC129" s="26" t="n">
        <f aca="false">AZ129+$B$129*'1 Der Fonds'!$B$19/12+AZ129*'1 Der Fonds'!$B$20/12-'1 Der Fonds'!$B$6*'1 Der Fonds'!$B$21/12-($B$129+AZ129-'1 Der Fonds'!$B$6)*'1 Der Fonds'!$B$22/12-$B$129*'1 Der Fonds'!$B$23/12</f>
        <v>20.2121043337876</v>
      </c>
      <c r="BD129" s="26" t="n">
        <f aca="false">($B$129+BC129-'1 Der Fonds'!$B$6)/BA129</f>
        <v>10.1230069205723</v>
      </c>
      <c r="BE129" s="26" t="n">
        <f aca="false">BC129+'1 Der Fonds'!$B$26-'2 Der Rueckgabebestand'!$C$10*BD129</f>
        <v>9.03989464498645</v>
      </c>
      <c r="BF129" s="26" t="n">
        <f aca="false">BA129+'1 Der Fonds'!$B$26/BD129-'2 Der Rueckgabebestand'!$C$10</f>
        <v>78.5873111504316</v>
      </c>
      <c r="BG129" s="26" t="n">
        <f aca="false">BE129/($B$129+BE129-'1 Der Fonds'!$B$6)</f>
        <v>0.0113632197528203</v>
      </c>
      <c r="BH129" s="26" t="n">
        <f aca="false">BE129+$B$129*'1 Der Fonds'!$B$19/12+BE129*'1 Der Fonds'!$B$20/12-'1 Der Fonds'!$B$6*'1 Der Fonds'!$B$21/12-($B$129+BE129-'1 Der Fonds'!$B$6)*'1 Der Fonds'!$B$22/12-$B$129*'1 Der Fonds'!$B$23/12</f>
        <v>10.7198703773546</v>
      </c>
      <c r="BI129" s="26" t="n">
        <f aca="false">($B$129+BH129-'1 Der Fonds'!$B$6)/BF129</f>
        <v>10.1443841086676</v>
      </c>
      <c r="BJ129" s="26" t="n">
        <f aca="false">BH129+'1 Der Fonds'!$B$26-'2 Der Rueckgabebestand'!$C$11*BI129</f>
        <v>7.63323991215401</v>
      </c>
      <c r="BK129" s="26" t="n">
        <f aca="false">BF129+'1 Der Fonds'!$B$26/BI129-'2 Der Rueckgabebestand'!$C$11</f>
        <v>78.2830412773535</v>
      </c>
      <c r="BL129" s="26" t="n">
        <f aca="false">BJ129/($B$129+BJ129-'1 Der Fonds'!$B$6)</f>
        <v>0.00961203930085887</v>
      </c>
      <c r="BM129" s="26" t="n">
        <f aca="false">BJ129+$B$129*'1 Der Fonds'!$B$19/12+BJ129*'1 Der Fonds'!$B$20/12-'1 Der Fonds'!$B$6*'1 Der Fonds'!$B$21/12-($B$129+BJ129-'1 Der Fonds'!$B$6)*'1 Der Fonds'!$B$22/12-$B$129*'1 Der Fonds'!$B$23/12</f>
        <v>9.31186760040315</v>
      </c>
      <c r="BN129" s="26" t="n">
        <f aca="false">($B$129+BM129-'1 Der Fonds'!$B$6)/BK129</f>
        <v>10.16582716531</v>
      </c>
      <c r="BO129" s="26" t="n">
        <f aca="false">BM129+'1 Der Fonds'!$B$26-'2 Der Rueckgabebestand'!$C$12*BN129</f>
        <v>7.22895401774816</v>
      </c>
      <c r="BP129" s="26" t="n">
        <f aca="false">BK129+'1 Der Fonds'!$B$26/BN129-'2 Der Rueckgabebestand'!$C$12</f>
        <v>78.0781476126488</v>
      </c>
      <c r="BQ129" s="26" t="n">
        <f aca="false">BO129/($B$129+BO129-'1 Der Fonds'!$B$6)</f>
        <v>0.00910758512859607</v>
      </c>
      <c r="BR129" s="26" t="n">
        <f aca="false">BO129+$B$129*'1 Der Fonds'!$B$19/12+BO129*'1 Der Fonds'!$B$20/12-'1 Der Fonds'!$B$6*'1 Der Fonds'!$B$21/12-($B$129+BO129-'1 Der Fonds'!$B$6)*'1 Der Fonds'!$B$22/12-$B$129*'1 Der Fonds'!$B$23/12</f>
        <v>8.9071942653485</v>
      </c>
      <c r="BS129" s="26" t="n">
        <f aca="false">($B$129+BR129-'1 Der Fonds'!$B$6)/BP129</f>
        <v>10.1873215308772</v>
      </c>
      <c r="BT129" s="26" t="n">
        <f aca="false">BR129+'1 Der Fonds'!$B$26-'2 Der Rueckgabebestand'!$C$13*BS129</f>
        <v>7.32289957645374</v>
      </c>
      <c r="BU129" s="26" t="n">
        <f aca="false">BP129+'1 Der Fonds'!$B$26/BS129-'2 Der Rueckgabebestand'!$C$13</f>
        <v>77.9226312991514</v>
      </c>
      <c r="BV129" s="26" t="n">
        <f aca="false">BT129/($B$129+BT129-'1 Der Fonds'!$B$6)</f>
        <v>0.00922485302497684</v>
      </c>
      <c r="BW129" s="26" t="n">
        <f aca="false">BT129+$B$129*'1 Der Fonds'!$B$19/12+BT129*'1 Der Fonds'!$B$20/12-'1 Der Fonds'!$B$6*'1 Der Fonds'!$B$21/12-($B$129+BT129-'1 Der Fonds'!$B$6)*'1 Der Fonds'!$B$22/12-$B$129*'1 Der Fonds'!$B$23/12</f>
        <v>9.0012298552145</v>
      </c>
      <c r="BX129" s="26" t="n">
        <f aca="false">($B$129+BW129-'1 Der Fonds'!$B$6)/BU129</f>
        <v>10.2088599498292</v>
      </c>
      <c r="BY129" s="26" t="n">
        <f aca="false">BW129+'1 Der Fonds'!$B$26-'2 Der Rueckgabebestand'!$C$14*BX129</f>
        <v>7.91768587528282</v>
      </c>
      <c r="BZ129" s="26" t="n">
        <f aca="false">BU129+'1 Der Fonds'!$B$26/BX129-'2 Der Rueckgabebestand'!$C$14</f>
        <v>77.8164936907155</v>
      </c>
      <c r="CA129" s="26" t="n">
        <f aca="false">BY129/($B$129+BY129-'1 Der Fonds'!$B$6)</f>
        <v>0.00996665358294381</v>
      </c>
      <c r="CB129" s="26" t="n">
        <f aca="false">BY129+$B$129*'1 Der Fonds'!$B$19/12+BY129*'1 Der Fonds'!$B$20/12-'1 Der Fonds'!$B$6*'1 Der Fonds'!$B$21/12-($B$129+BY129-'1 Der Fonds'!$B$6)*'1 Der Fonds'!$B$22/12-$B$129*'1 Der Fonds'!$B$23/12</f>
        <v>9.59658615757997</v>
      </c>
      <c r="CC129" s="26" t="n">
        <f aca="false">($B$129+CB129-'1 Der Fonds'!$B$6)/BZ129</f>
        <v>10.2304350710236</v>
      </c>
      <c r="CD129" s="26" t="n">
        <f aca="false">CB129+'1 Der Fonds'!$B$26-'2 Der Rueckgabebestand'!$C$15*CC129</f>
        <v>8.50441212917054</v>
      </c>
      <c r="CE129" s="26" t="n">
        <f aca="false">BZ129+'1 Der Fonds'!$B$26/CC129-'2 Der Rueckgabebestand'!$C$15</f>
        <v>77.7097363513817</v>
      </c>
      <c r="CF129" s="26" t="n">
        <f aca="false">CD129/($B$129+CD129-'1 Der Fonds'!$B$6)</f>
        <v>0.0106973143789154</v>
      </c>
      <c r="CG129" s="26" t="n">
        <f aca="false">CD129+$B$129*'1 Der Fonds'!$B$19/12+CD129*'1 Der Fonds'!$B$20/12-'1 Der Fonds'!$B$6*'1 Der Fonds'!$B$21/12-($B$129+CD129-'1 Der Fonds'!$B$6)*'1 Der Fonds'!$B$22/12-$B$129*'1 Der Fonds'!$B$23/12</f>
        <v>10.1838746907943</v>
      </c>
      <c r="CH129" s="26" t="n">
        <f aca="false">($B$129+CG129-'1 Der Fonds'!$B$6)/CE129</f>
        <v>10.2520470676726</v>
      </c>
      <c r="CI129" s="26" t="n">
        <f aca="false">CG129+'1 Der Fonds'!$B$26-'2 Der Rueckgabebestand'!$C$16*CH129</f>
        <v>8.05785115695802</v>
      </c>
      <c r="CJ129" s="26" t="n">
        <f aca="false">CE129+'1 Der Fonds'!$B$26/CH129-'2 Der Rueckgabebestand'!$C$16</f>
        <v>77.5023608370281</v>
      </c>
      <c r="CK129" s="26" t="n">
        <f aca="false">CI129/($B$129+CI129-'1 Der Fonds'!$B$6)</f>
        <v>0.0101413020401535</v>
      </c>
      <c r="CL129" s="26" t="n">
        <f aca="false">$A$129+$B$129*'1 Der Fonds'!$B$19/12+$A$129*'1 Der Fonds'!$B$20/12-'1 Der Fonds'!$B$6*'1 Der Fonds'!$B$21/12-($B$129+$A$129-'1 Der Fonds'!$B$6)*'1 Der Fonds'!$B$22/12-$B$129*'1 Der Fonds'!$B$23/12</f>
        <v>85.2513333333334</v>
      </c>
      <c r="CM129" s="26" t="n">
        <f aca="false">($B$129+CL129-'1 Der Fonds'!$B$6)/'1 Der Fonds'!$B$8</f>
        <v>10.0201302681992</v>
      </c>
      <c r="CN129" s="26" t="n">
        <f aca="false">CL129+0-'2 Der Rueckgabebestand'!$C$5*CM129</f>
        <v>81.2432812260537</v>
      </c>
      <c r="CO129" s="26" t="n">
        <f aca="false">'1 Der Fonds'!$B$8+0/CM129-'2 Der Rueckgabebestand'!$C$5</f>
        <v>86.6</v>
      </c>
      <c r="CP129" s="26" t="n">
        <f aca="false">CN129/($B$129+CN129-'1 Der Fonds'!$B$6)</f>
        <v>0.0936259409710015</v>
      </c>
      <c r="CQ129" s="26" t="n">
        <f aca="false">CN129+$B$129*'1 Der Fonds'!$B$19/12+CN129*'1 Der Fonds'!$B$20/12-'1 Der Fonds'!$B$6*'1 Der Fonds'!$B$21/12-($B$129+CN129-'1 Der Fonds'!$B$6)*'1 Der Fonds'!$B$22/12-$B$129*'1 Der Fonds'!$B$23/12</f>
        <v>82.992451870562</v>
      </c>
      <c r="CR129" s="26" t="n">
        <f aca="false">($B$129+CQ129-'1 Der Fonds'!$B$6)/CO129</f>
        <v>10.04032854354</v>
      </c>
      <c r="CS129" s="26" t="n">
        <f aca="false">CQ129+0-'2 Der Rueckgabebestand'!$C$6*CR129</f>
        <v>77.972287598792</v>
      </c>
      <c r="CT129" s="26" t="n">
        <f aca="false">CO129+0/CR129-'2 Der Rueckgabebestand'!$C$6</f>
        <v>86.1</v>
      </c>
      <c r="CU129" s="26" t="n">
        <f aca="false">CS129/($B$129+CS129-'1 Der Fonds'!$B$6)</f>
        <v>0.0901963992569065</v>
      </c>
      <c r="CV129" s="26" t="n">
        <f aca="false">CS129+$B$129*'1 Der Fonds'!$B$19/12+CS129*'1 Der Fonds'!$B$20/12-'1 Der Fonds'!$B$6*'1 Der Fonds'!$B$21/12-($B$129+CS129-'1 Der Fonds'!$B$6)*'1 Der Fonds'!$B$22/12-$B$129*'1 Der Fonds'!$B$23/12</f>
        <v>79.7183235410742</v>
      </c>
      <c r="CW129" s="26" t="n">
        <f aca="false">($B$129+CV129-'1 Der Fonds'!$B$6)/CT129</f>
        <v>10.0606077066327</v>
      </c>
      <c r="CX129" s="26" t="n">
        <f aca="false">CV129+0-'2 Der Rueckgabebestand'!$C$7*CW129</f>
        <v>57.5849865864822</v>
      </c>
      <c r="CY129" s="26" t="n">
        <f aca="false">CT129+0/CW129-'2 Der Rueckgabebestand'!$C$7</f>
        <v>83.9</v>
      </c>
      <c r="CZ129" s="26" t="n">
        <f aca="false">CX129/($B$129+CX129-'1 Der Fonds'!$B$6)</f>
        <v>0.0682217874995722</v>
      </c>
      <c r="DA129" s="26" t="n">
        <f aca="false">CX129+$B$129*'1 Der Fonds'!$B$19/12+CX129*'1 Der Fonds'!$B$20/12-'1 Der Fonds'!$B$6*'1 Der Fonds'!$B$21/12-($B$129+CX129-'1 Der Fonds'!$B$6)*'1 Der Fonds'!$B$22/12-$B$129*'1 Der Fonds'!$B$23/12</f>
        <v>59.3114846986276</v>
      </c>
      <c r="DB129" s="26" t="n">
        <f aca="false">($B$129+DA129-'1 Der Fonds'!$B$6)/CY129</f>
        <v>10.0811857532614</v>
      </c>
      <c r="DC129" s="26" t="n">
        <f aca="false">DA129+0-'2 Der Rueckgabebestand'!$C$8*DB129</f>
        <v>28.0598088635174</v>
      </c>
      <c r="DD129" s="26" t="n">
        <f aca="false">CY129+0/DB129-'2 Der Rueckgabebestand'!$C$8</f>
        <v>80.8</v>
      </c>
      <c r="DE129" s="26" t="n">
        <f aca="false">DC129/($B$129+DC129-'1 Der Fonds'!$B$6)</f>
        <v>0.0344478190038209</v>
      </c>
      <c r="DF129" s="26" t="n">
        <f aca="false">DC129+$B$129*'1 Der Fonds'!$B$19/12+DC129*'1 Der Fonds'!$B$20/12-'1 Der Fonds'!$B$6*'1 Der Fonds'!$B$21/12-($B$129+DC129-'1 Der Fonds'!$B$6)*'1 Der Fonds'!$B$22/12-$B$129*'1 Der Fonds'!$B$23/12</f>
        <v>29.7580120136783</v>
      </c>
      <c r="DG129" s="26" t="n">
        <f aca="false">($B$129+DF129-'1 Der Fonds'!$B$6)/DD129</f>
        <v>10.1022031189812</v>
      </c>
      <c r="DH129" s="26" t="n">
        <f aca="false">DF129+0-'2 Der Rueckgabebestand'!$C$9*DG129</f>
        <v>3.49228390432725</v>
      </c>
      <c r="DI129" s="26" t="n">
        <f aca="false">DD129+0/DG129-'2 Der Rueckgabebestand'!$C$9</f>
        <v>78.2</v>
      </c>
      <c r="DJ129" s="26" t="n">
        <f aca="false">DH129/($B$129+DH129-'1 Der Fonds'!$B$6)</f>
        <v>0.00442065571459453</v>
      </c>
      <c r="DK129" s="26" t="n">
        <f aca="false">DH129+$B$129*'1 Der Fonds'!$B$19/12+DH129*'1 Der Fonds'!$B$20/12-'1 Der Fonds'!$B$6*'1 Der Fonds'!$B$21/12-($B$129+DH129-'1 Der Fonds'!$B$6)*'1 Der Fonds'!$B$22/12-$B$129*'1 Der Fonds'!$B$23/12</f>
        <v>5.16694317640223</v>
      </c>
      <c r="DL129" s="26" t="n">
        <f aca="false">($B$129+DK129-'1 Der Fonds'!$B$6)/DI129</f>
        <v>10.1236181991867</v>
      </c>
      <c r="DM129" s="26" t="n">
        <f aca="false">DK129+0-'2 Der Rueckgabebestand'!$C$10*DL129</f>
        <v>-9.00612230245919</v>
      </c>
      <c r="DN129" s="26" t="n">
        <f aca="false">DI129+0/DL129-'2 Der Rueckgabebestand'!$C$10</f>
        <v>76.8</v>
      </c>
      <c r="DO129" s="26" t="n">
        <f aca="false">DM129/($B$129+DM129-'1 Der Fonds'!$B$6)</f>
        <v>-0.0115835282576498</v>
      </c>
      <c r="DP129" s="26" t="n">
        <f aca="false">DM129+$B$129*'1 Der Fonds'!$B$19/12+DM129*'1 Der Fonds'!$B$20/12-'1 Der Fonds'!$B$6*'1 Der Fonds'!$B$21/12-($B$129+DM129-'1 Der Fonds'!$B$6)*'1 Der Fonds'!$B$22/12-$B$129*'1 Der Fonds'!$B$23/12</f>
        <v>-7.34344066966571</v>
      </c>
      <c r="DQ129" s="26" t="n">
        <f aca="false">($B$129+DP129-'1 Der Fonds'!$B$6)/DN129</f>
        <v>10.1452676996137</v>
      </c>
      <c r="DR129" s="26" t="n">
        <f aca="false">DP129+0-'2 Der Rueckgabebestand'!$C$11*DQ129</f>
        <v>-13.4306012894339</v>
      </c>
      <c r="DS129" s="26" t="n">
        <f aca="false">DN129+0/DQ129-'2 Der Rueckgabebestand'!$C$11</f>
        <v>76.2</v>
      </c>
      <c r="DT129" s="26" t="n">
        <f aca="false">DR129/($B$129+DR129-'1 Der Fonds'!$B$6)</f>
        <v>-0.0173730861832526</v>
      </c>
      <c r="DU129" s="26" t="n">
        <f aca="false">DR129+$B$129*'1 Der Fonds'!$B$19/12+DR129*'1 Der Fonds'!$B$20/12-'1 Der Fonds'!$B$6*'1 Der Fonds'!$B$21/12-($B$129+DR129-'1 Der Fonds'!$B$6)*'1 Der Fonds'!$B$22/12-$B$129*'1 Der Fonds'!$B$23/12</f>
        <v>-11.7721597823363</v>
      </c>
      <c r="DV129" s="26" t="n">
        <f aca="false">($B$129+DU129-'1 Der Fonds'!$B$6)/DS129</f>
        <v>10.1670320238539</v>
      </c>
      <c r="DW129" s="26" t="n">
        <f aca="false">DU129+0-'2 Der Rueckgabebestand'!$C$12*DV129</f>
        <v>-16.8556757942633</v>
      </c>
      <c r="DX129" s="26" t="n">
        <f aca="false">DS129+0/DV129-'2 Der Rueckgabebestand'!$C$12</f>
        <v>75.7</v>
      </c>
      <c r="DY129" s="26" t="n">
        <f aca="false">DW129/($B$129+DW129-'1 Der Fonds'!$B$6)</f>
        <v>-0.0219006042975216</v>
      </c>
      <c r="DZ129" s="26" t="n">
        <f aca="false">DW129+$B$129*'1 Der Fonds'!$B$19/12+DW129*'1 Der Fonds'!$B$20/12-'1 Der Fonds'!$B$6*'1 Der Fonds'!$B$21/12-($B$129+DW129-'1 Der Fonds'!$B$6)*'1 Der Fonds'!$B$22/12-$B$129*'1 Der Fonds'!$B$23/12</f>
        <v>-15.2005166502328</v>
      </c>
      <c r="EA129" s="26" t="n">
        <f aca="false">($B$129+DZ129-'1 Der Fonds'!$B$6)/DX129</f>
        <v>10.1888967417406</v>
      </c>
      <c r="EB129" s="26" t="n">
        <f aca="false">DZ129+0-'2 Der Rueckgabebestand'!$C$13*EA129</f>
        <v>-19.785520184016</v>
      </c>
      <c r="EC129" s="26" t="n">
        <f aca="false">DX129+0/EA129-'2 Der Rueckgabebestand'!$C$13</f>
        <v>75.25</v>
      </c>
      <c r="ED129" s="26" t="n">
        <f aca="false">EB129/($B$129+EB129-'1 Der Fonds'!$B$6)</f>
        <v>-0.02580559087493</v>
      </c>
      <c r="EE129" s="26" t="n">
        <f aca="false">EB129+$B$129*'1 Der Fonds'!$B$19/12+EB129*'1 Der Fonds'!$B$20/12-'1 Der Fonds'!$B$6*'1 Der Fonds'!$B$21/12-($B$129+EB129-'1 Der Fonds'!$B$6)*'1 Der Fonds'!$B$22/12-$B$129*'1 Der Fonds'!$B$23/12</f>
        <v>-18.1331688075257</v>
      </c>
      <c r="EF129" s="26" t="n">
        <f aca="false">($B$129+EE129-'1 Der Fonds'!$B$6)/EC129</f>
        <v>10.2108548995678</v>
      </c>
      <c r="EG129" s="26" t="n">
        <f aca="false">EE129+0-'2 Der Rueckgabebestand'!$C$14*EF129</f>
        <v>-22.2175107673528</v>
      </c>
      <c r="EH129" s="26" t="n">
        <f aca="false">EC129+0/EF129-'2 Der Rueckgabebestand'!$C$14</f>
        <v>74.85</v>
      </c>
      <c r="EI129" s="26" t="n">
        <f aca="false">EG129/($B$129+EG129-'1 Der Fonds'!$B$6)</f>
        <v>-0.0290697629219002</v>
      </c>
      <c r="EJ129" s="26" t="n">
        <f aca="false">EG129+$B$129*'1 Der Fonds'!$B$19/12+EG129*'1 Der Fonds'!$B$20/12-'1 Der Fonds'!$B$6*'1 Der Fonds'!$B$21/12-($B$129+EG129-'1 Der Fonds'!$B$6)*'1 Der Fonds'!$B$22/12-$B$129*'1 Der Fonds'!$B$23/12</f>
        <v>-20.5674900485049</v>
      </c>
      <c r="EK129" s="26" t="n">
        <f aca="false">($B$129+EJ129-'1 Der Fonds'!$B$6)/EH129</f>
        <v>10.232899264549</v>
      </c>
      <c r="EL129" s="26" t="n">
        <f aca="false">EJ129+0-'2 Der Rueckgabebestand'!$C$15*EK129</f>
        <v>-24.6606497543245</v>
      </c>
      <c r="EM129" s="26" t="n">
        <f aca="false">EH129+0/EK129-'2 Der Rueckgabebestand'!$C$15</f>
        <v>74.45</v>
      </c>
      <c r="EN129" s="26" t="n">
        <f aca="false">EL129/($B$129+EL129-'1 Der Fonds'!$B$6)</f>
        <v>-0.0323698818476258</v>
      </c>
      <c r="EO129" s="26" t="n">
        <f aca="false">EL129+$B$129*'1 Der Fonds'!$B$19/12+EL129*'1 Der Fonds'!$B$20/12-'1 Der Fonds'!$B$6*'1 Der Fonds'!$B$21/12-($B$129+EL129-'1 Der Fonds'!$B$6)*'1 Der Fonds'!$B$22/12-$B$129*'1 Der Fonds'!$B$23/12</f>
        <v>-23.0129703770057</v>
      </c>
      <c r="EP129" s="26" t="n">
        <f aca="false">($B$129+EO129-'1 Der Fonds'!$B$6)/EM129</f>
        <v>10.2550306195164</v>
      </c>
      <c r="EQ129" s="26" t="n">
        <f aca="false">EO129+0-'2 Der Rueckgabebestand'!$C$16*EP129</f>
        <v>-28.1404856867639</v>
      </c>
      <c r="ER129" s="26" t="n">
        <f aca="false">EM129+0/EP129-'2 Der Rueckgabebestand'!$C$16</f>
        <v>73.95</v>
      </c>
      <c r="ES129" s="26" t="n">
        <f aca="false">EQ129/($B$129+EQ129-'1 Der Fonds'!$B$6)</f>
        <v>-0.0371070516762062</v>
      </c>
      <c r="ET129" s="14" t="n">
        <f aca="false">IF(C129=1,$A$129,1000000)</f>
        <v>83.5</v>
      </c>
      <c r="EU129" s="14" t="n">
        <f aca="false">IF(D129=1,$A$129,1000000)</f>
        <v>83.5</v>
      </c>
      <c r="EV129" s="14" t="n">
        <f aca="false">IF(E129=1,$A$129,1000000)</f>
        <v>83.5</v>
      </c>
      <c r="EW129" s="26" t="n">
        <f aca="false">IF(F129=1,$A$129,1000000)</f>
        <v>1000000</v>
      </c>
      <c r="EX129" s="26" t="n">
        <f aca="false">IF(G129=1,$A$129,1000000)</f>
        <v>1000000</v>
      </c>
      <c r="EY129" s="26" t="n">
        <f aca="false">IF(H129=1,$A$129,1000000)</f>
        <v>1000000</v>
      </c>
      <c r="EZ129" s="26" t="n">
        <f aca="false">IF(I129=1,$A$129,1000000)</f>
        <v>1000000</v>
      </c>
      <c r="FA129" s="26" t="n">
        <f aca="false">IF(J129=1,$A$129,1000000)</f>
        <v>1000000</v>
      </c>
      <c r="FB129" s="26" t="n">
        <f aca="false">IF(K129=1,$A$129,1000000)</f>
        <v>1000000</v>
      </c>
      <c r="FC129" s="26" t="n">
        <f aca="false">IF(L129=1,$A$129,1000000)</f>
        <v>1000000</v>
      </c>
      <c r="FD129" s="26" t="n">
        <f aca="false">IF(M129=1,$A$129,1000000)</f>
        <v>1000000</v>
      </c>
      <c r="FE129" s="26" t="n">
        <f aca="false">IF(N129=1,$A$129,1000000)</f>
        <v>1000000</v>
      </c>
      <c r="FF129" s="14" t="n">
        <f aca="false">IF(O129=1,$A$129,1000000)</f>
        <v>83.5</v>
      </c>
      <c r="FG129" s="14" t="n">
        <f aca="false">IF(P129=1,$A$129,1000000)</f>
        <v>83.5</v>
      </c>
      <c r="FH129" s="14" t="n">
        <f aca="false">IF(Q129=1,$A$129,1000000)</f>
        <v>83.5</v>
      </c>
      <c r="FI129" s="26" t="n">
        <f aca="false">IF(R129=1,$A$129,1000000)</f>
        <v>1000000</v>
      </c>
      <c r="FJ129" s="26" t="n">
        <f aca="false">IF(S129=1,$A$129,1000000)</f>
        <v>1000000</v>
      </c>
      <c r="FK129" s="26" t="n">
        <f aca="false">IF(T129=1,$A$129,1000000)</f>
        <v>1000000</v>
      </c>
      <c r="FL129" s="26" t="n">
        <f aca="false">IF(U129=1,$A$129,1000000)</f>
        <v>1000000</v>
      </c>
      <c r="FM129" s="26" t="n">
        <f aca="false">IF(V129=1,$A$129,1000000)</f>
        <v>1000000</v>
      </c>
      <c r="FN129" s="26" t="n">
        <f aca="false">IF(W129=1,$A$129,1000000)</f>
        <v>1000000</v>
      </c>
      <c r="FO129" s="26" t="n">
        <f aca="false">IF(X129=1,$A$129,1000000)</f>
        <v>1000000</v>
      </c>
      <c r="FP129" s="26" t="n">
        <f aca="false">IF(Y129=1,$A$129,1000000)</f>
        <v>1000000</v>
      </c>
      <c r="FQ129" s="26" t="n">
        <f aca="false">IF(Z129=1,$A$129,1000000)</f>
        <v>1000000</v>
      </c>
    </row>
    <row r="130" customFormat="false" ht="15" hidden="false" customHeight="false" outlineLevel="0" collapsed="false">
      <c r="A130" s="14" t="n">
        <f aca="false">A129+$B$38</f>
        <v>84</v>
      </c>
      <c r="B130" s="14" t="n">
        <f aca="false">'1 Der Fonds'!$B$36-A130</f>
        <v>1036</v>
      </c>
      <c r="C130" s="26" t="n">
        <f aca="false">IF(AH130&gt;='1 Der Fonds'!$B$12,1,0)</f>
        <v>1</v>
      </c>
      <c r="D130" s="26" t="n">
        <f aca="false">IF(AND(C130=1,AM130&gt;='1 Der Fonds'!$B$12),1,0)</f>
        <v>1</v>
      </c>
      <c r="E130" s="26" t="n">
        <f aca="false">IF(AND(D130=1,AR130&gt;='1 Der Fonds'!$B$12),1,0)</f>
        <v>1</v>
      </c>
      <c r="F130" s="26" t="n">
        <f aca="false">IF(AND(E130=1,AW130&gt;='1 Der Fonds'!$B$12),1,0)</f>
        <v>0</v>
      </c>
      <c r="G130" s="26" t="n">
        <f aca="false">IF(AND(F130=1,BB130&gt;='1 Der Fonds'!$B$12),1,0)</f>
        <v>0</v>
      </c>
      <c r="H130" s="26" t="n">
        <f aca="false">IF(AND(G130=1,BG130&gt;='1 Der Fonds'!$B$12),1,0)</f>
        <v>0</v>
      </c>
      <c r="I130" s="26" t="n">
        <f aca="false">IF(AND(H130=1,BL130&gt;='1 Der Fonds'!$B$12),1,0)</f>
        <v>0</v>
      </c>
      <c r="J130" s="26" t="n">
        <f aca="false">IF(AND(I130=1,BQ130&gt;='1 Der Fonds'!$B$12),1,0)</f>
        <v>0</v>
      </c>
      <c r="K130" s="26" t="n">
        <f aca="false">IF(AND(J130=1,BV130&gt;='1 Der Fonds'!$B$12),1,0)</f>
        <v>0</v>
      </c>
      <c r="L130" s="26" t="n">
        <f aca="false">IF(AND(K130=1,CA130&gt;='1 Der Fonds'!$B$12),1,0)</f>
        <v>0</v>
      </c>
      <c r="M130" s="26" t="n">
        <f aca="false">IF(AND(L130=1,CF130&gt;='1 Der Fonds'!$B$12),1,0)</f>
        <v>0</v>
      </c>
      <c r="N130" s="26" t="n">
        <f aca="false">IF(AND(M130=1,CK130&gt;='1 Der Fonds'!$B$12),1,0)</f>
        <v>0</v>
      </c>
      <c r="O130" s="26" t="n">
        <f aca="false">IF(CP130&gt;='1 Der Fonds'!$B$12,1,0)</f>
        <v>1</v>
      </c>
      <c r="P130" s="26" t="n">
        <f aca="false">IF(AND(O130=1,CU130&gt;='1 Der Fonds'!$B$12),1,0)</f>
        <v>1</v>
      </c>
      <c r="Q130" s="26" t="n">
        <f aca="false">IF(AND(P130=1,CZ130&gt;='1 Der Fonds'!$B$12),1,0)</f>
        <v>1</v>
      </c>
      <c r="R130" s="26" t="n">
        <f aca="false">IF(AND(Q130=1,DE130&gt;='1 Der Fonds'!$B$12),1,0)</f>
        <v>0</v>
      </c>
      <c r="S130" s="26" t="n">
        <f aca="false">IF(AND(R130=1,DJ130&gt;='1 Der Fonds'!$B$12),1,0)</f>
        <v>0</v>
      </c>
      <c r="T130" s="26" t="n">
        <f aca="false">IF(AND(S130=1,DO130&gt;='1 Der Fonds'!$B$12),1,0)</f>
        <v>0</v>
      </c>
      <c r="U130" s="26" t="n">
        <f aca="false">IF(AND(T130=1,DT130&gt;='1 Der Fonds'!$B$12),1,0)</f>
        <v>0</v>
      </c>
      <c r="V130" s="26" t="n">
        <f aca="false">IF(AND(U130=1,DY130&gt;='1 Der Fonds'!$B$12),1,0)</f>
        <v>0</v>
      </c>
      <c r="W130" s="26" t="n">
        <f aca="false">IF(AND(V130=1,ED130&gt;='1 Der Fonds'!$B$12),1,0)</f>
        <v>0</v>
      </c>
      <c r="X130" s="26" t="n">
        <f aca="false">IF(AND(W130=1,EI130&gt;='1 Der Fonds'!$B$12),1,0)</f>
        <v>0</v>
      </c>
      <c r="Y130" s="26" t="n">
        <f aca="false">IF(AND(X130=1,EN130&gt;='1 Der Fonds'!$B$12),1,0)</f>
        <v>0</v>
      </c>
      <c r="Z130" s="26" t="n">
        <f aca="false">IF(AND(Y130=1,ES130&gt;='1 Der Fonds'!$B$12),1,0)</f>
        <v>0</v>
      </c>
      <c r="AD130" s="26" t="n">
        <f aca="false">$A$130+$B$130*'1 Der Fonds'!$B$19/12+$A$130*'1 Der Fonds'!$B$20/12-'1 Der Fonds'!$B$6*'1 Der Fonds'!$B$21/12-($B$130+$A$130-'1 Der Fonds'!$B$6)*'1 Der Fonds'!$B$22/12-$B$130*'1 Der Fonds'!$B$23/12</f>
        <v>85.75075</v>
      </c>
      <c r="AE130" s="26" t="n">
        <f aca="false">($B$130+AD130-'1 Der Fonds'!$B$6)/'1 Der Fonds'!$B$8</f>
        <v>10.0201235632184</v>
      </c>
      <c r="AF130" s="26" t="n">
        <f aca="false">AD130+'1 Der Fonds'!$B$26-'2 Der Rueckgabebestand'!$C$5*AE130</f>
        <v>84.7427005747127</v>
      </c>
      <c r="AG130" s="26" t="n">
        <f aca="false">'1 Der Fonds'!$B$8+'1 Der Fonds'!$B$26/AE130-'2 Der Rueckgabebestand'!$C$5</f>
        <v>86.899397505537</v>
      </c>
      <c r="AH130" s="26" t="n">
        <f aca="false">AF130/($B$130+AF130-'1 Der Fonds'!$B$6)</f>
        <v>0.0973223209551803</v>
      </c>
      <c r="AI130" s="26" t="n">
        <f aca="false">AF130+$B$130*'1 Der Fonds'!$B$19/12+AF130*'1 Der Fonds'!$B$20/12-'1 Der Fonds'!$B$6*'1 Der Fonds'!$B$21/12-($B$130+AF130-'1 Der Fonds'!$B$6)*'1 Der Fonds'!$B$22/12-$B$130*'1 Der Fonds'!$B$23/12</f>
        <v>86.4941623294301</v>
      </c>
      <c r="AJ130" s="26" t="n">
        <f aca="false">($B$130+AI130-'1 Der Fonds'!$B$6)/AG130</f>
        <v>10.0402786138286</v>
      </c>
      <c r="AK130" s="26" t="n">
        <f aca="false">AI130+'1 Der Fonds'!$B$26-'2 Der Rueckgabebestand'!$C$6*AJ130</f>
        <v>84.4740230225158</v>
      </c>
      <c r="AL130" s="26" t="n">
        <f aca="false">AG130+'1 Der Fonds'!$B$26/AJ130-'2 Der Rueckgabebestand'!$C$6</f>
        <v>86.698193994697</v>
      </c>
      <c r="AM130" s="26" t="n">
        <f aca="false">AK130/($B$130+AK130-'1 Der Fonds'!$B$6)</f>
        <v>0.0970437035320131</v>
      </c>
      <c r="AN130" s="26" t="n">
        <f aca="false">AK130+$B$130*'1 Der Fonds'!$B$19/12+AK130*'1 Der Fonds'!$B$20/12-'1 Der Fonds'!$B$6*'1 Der Fonds'!$B$21/12-($B$130+AK130-'1 Der Fonds'!$B$6)*'1 Der Fonds'!$B$22/12-$B$130*'1 Der Fonds'!$B$23/12</f>
        <v>86.2252272945791</v>
      </c>
      <c r="AO130" s="26" t="n">
        <f aca="false">($B$130+AN130-'1 Der Fonds'!$B$6)/AL130</f>
        <v>10.0604774690916</v>
      </c>
      <c r="AP130" s="26" t="n">
        <f aca="false">AN130+'1 Der Fonds'!$B$26-'2 Der Rueckgabebestand'!$C$7*AO130</f>
        <v>67.0921768625776</v>
      </c>
      <c r="AQ130" s="26" t="n">
        <f aca="false">AL130+'1 Der Fonds'!$B$26/AO130-'2 Der Rueckgabebestand'!$C$7</f>
        <v>84.7963905772366</v>
      </c>
      <c r="AR130" s="26" t="n">
        <f aca="false">AP130/($B$130+AP130-'1 Der Fonds'!$B$6)</f>
        <v>0.0786458704958741</v>
      </c>
      <c r="AS130" s="26" t="n">
        <f aca="false">AP130+$B$130*'1 Der Fonds'!$B$19/12+AP130*'1 Der Fonds'!$B$20/12-'1 Der Fonds'!$B$6*'1 Der Fonds'!$B$21/12-($B$130+AP130-'1 Der Fonds'!$B$6)*'1 Der Fonds'!$B$22/12-$B$130*'1 Der Fonds'!$B$23/12</f>
        <v>68.8267235320709</v>
      </c>
      <c r="AT130" s="26" t="n">
        <f aca="false">($B$130+AS130-'1 Der Fonds'!$B$6)/AQ130</f>
        <v>10.0809328995372</v>
      </c>
      <c r="AU130" s="26" t="n">
        <f aca="false">AS130+'1 Der Fonds'!$B$26-'2 Der Rueckgabebestand'!$C$8*AT130</f>
        <v>40.5758315435056</v>
      </c>
      <c r="AV130" s="26" t="n">
        <f aca="false">AQ130+'1 Der Fonds'!$B$26/AT130-'2 Der Rueckgabebestand'!$C$8</f>
        <v>81.9939820828936</v>
      </c>
      <c r="AW130" s="26" t="n">
        <f aca="false">AU130/($B$130+AU130-'1 Der Fonds'!$B$6)</f>
        <v>0.049089061154542</v>
      </c>
      <c r="AX130" s="26" t="n">
        <f aca="false">AU130+$B$130*'1 Der Fonds'!$B$19/12+AU130*'1 Der Fonds'!$B$20/12-'1 Der Fonds'!$B$6*'1 Der Fonds'!$B$21/12-($B$130+AU130-'1 Der Fonds'!$B$6)*'1 Der Fonds'!$B$22/12-$B$130*'1 Der Fonds'!$B$23/12</f>
        <v>42.2849667154014</v>
      </c>
      <c r="AY130" s="26" t="n">
        <f aca="false">($B$130+AX130-'1 Der Fonds'!$B$6)/AV130</f>
        <v>10.1017775411619</v>
      </c>
      <c r="AZ130" s="26" t="n">
        <f aca="false">AX130+'1 Der Fonds'!$B$26-'2 Der Rueckgabebestand'!$C$9*AY130</f>
        <v>19.0203451083806</v>
      </c>
      <c r="BA130" s="26" t="n">
        <f aca="false">AV130+'1 Der Fonds'!$B$26/AY130-'2 Der Rueckgabebestand'!$C$9</f>
        <v>79.6909595195651</v>
      </c>
      <c r="BB130" s="26" t="n">
        <f aca="false">AZ130/($B$130+AZ130-'1 Der Fonds'!$B$6)</f>
        <v>0.0236271607592972</v>
      </c>
      <c r="BC130" s="26" t="n">
        <f aca="false">AZ130+$B$130*'1 Der Fonds'!$B$19/12+AZ130*'1 Der Fonds'!$B$20/12-'1 Der Fonds'!$B$6*'1 Der Fonds'!$B$21/12-($B$130+AZ130-'1 Der Fonds'!$B$6)*'1 Der Fonds'!$B$22/12-$B$130*'1 Der Fonds'!$B$23/12</f>
        <v>20.7088229391095</v>
      </c>
      <c r="BD130" s="26" t="n">
        <f aca="false">($B$130+BC130-'1 Der Fonds'!$B$6)/BA130</f>
        <v>10.1229653627279</v>
      </c>
      <c r="BE130" s="26" t="n">
        <f aca="false">BC130+'1 Der Fonds'!$B$26-'2 Der Rueckgabebestand'!$C$10*BD130</f>
        <v>9.53667143129039</v>
      </c>
      <c r="BF130" s="26" t="n">
        <f aca="false">BA130+'1 Der Fonds'!$B$26/BD130-'2 Der Rueckgabebestand'!$C$10</f>
        <v>78.5873153691115</v>
      </c>
      <c r="BG130" s="26" t="n">
        <f aca="false">BE130/($B$130+BE130-'1 Der Fonds'!$B$6)</f>
        <v>0.0119877207095086</v>
      </c>
      <c r="BH130" s="26" t="n">
        <f aca="false">BE130+$B$130*'1 Der Fonds'!$B$19/12+BE130*'1 Der Fonds'!$B$20/12-'1 Der Fonds'!$B$6*'1 Der Fonds'!$B$21/12-($B$130+BE130-'1 Der Fonds'!$B$6)*'1 Der Fonds'!$B$22/12-$B$130*'1 Der Fonds'!$B$23/12</f>
        <v>11.216060741412</v>
      </c>
      <c r="BI130" s="26" t="n">
        <f aca="false">($B$130+BH130-'1 Der Fonds'!$B$6)/BF130</f>
        <v>10.1443350876286</v>
      </c>
      <c r="BJ130" s="26" t="n">
        <f aca="false">BH130+'1 Der Fonds'!$B$26-'2 Der Rueckgabebestand'!$C$11*BI130</f>
        <v>8.12945968883488</v>
      </c>
      <c r="BK130" s="26" t="n">
        <f aca="false">BF130+'1 Der Fonds'!$B$26/BI130-'2 Der Rueckgabebestand'!$C$11</f>
        <v>78.2830469251066</v>
      </c>
      <c r="BL130" s="26" t="n">
        <f aca="false">BJ130/($B$130+BJ130-'1 Der Fonds'!$B$6)</f>
        <v>0.0102369451097057</v>
      </c>
      <c r="BM130" s="26" t="n">
        <f aca="false">BJ130+$B$130*'1 Der Fonds'!$B$19/12+BJ130*'1 Der Fonds'!$B$20/12-'1 Der Fonds'!$B$6*'1 Der Fonds'!$B$21/12-($B$130+BJ130-'1 Der Fonds'!$B$6)*'1 Der Fonds'!$B$22/12-$B$130*'1 Der Fonds'!$B$23/12</f>
        <v>9.80750042103668</v>
      </c>
      <c r="BN130" s="26" t="n">
        <f aca="false">($B$130+BM130-'1 Der Fonds'!$B$6)/BK130</f>
        <v>10.1657706448548</v>
      </c>
      <c r="BO130" s="26" t="n">
        <f aca="false">BM130+'1 Der Fonds'!$B$26-'2 Der Rueckgabebestand'!$C$12*BN130</f>
        <v>7.72461509860929</v>
      </c>
      <c r="BP130" s="26" t="n">
        <f aca="false">BK130+'1 Der Fonds'!$B$26/BN130-'2 Der Rueckgabebestand'!$C$12</f>
        <v>78.0781549011574</v>
      </c>
      <c r="BQ130" s="26" t="n">
        <f aca="false">BO130/($B$130+BO130-'1 Der Fonds'!$B$6)</f>
        <v>0.00973210979181944</v>
      </c>
      <c r="BR130" s="26" t="n">
        <f aca="false">BO130+$B$130*'1 Der Fonds'!$B$19/12+BO130*'1 Der Fonds'!$B$20/12-'1 Der Fonds'!$B$6*'1 Der Fonds'!$B$21/12-($B$130+BO130-'1 Der Fonds'!$B$6)*'1 Der Fonds'!$B$22/12-$B$130*'1 Der Fonds'!$B$23/12</f>
        <v>9.40226785474546</v>
      </c>
      <c r="BS130" s="26" t="n">
        <f aca="false">($B$130+BR130-'1 Der Fonds'!$B$6)/BP130</f>
        <v>10.187257484013</v>
      </c>
      <c r="BT130" s="26" t="n">
        <f aca="false">BR130+'1 Der Fonds'!$B$26-'2 Der Rueckgabebestand'!$C$13*BS130</f>
        <v>7.81800198693959</v>
      </c>
      <c r="BU130" s="26" t="n">
        <f aca="false">BP130+'1 Der Fonds'!$B$26/BS130-'2 Der Rueckgabebestand'!$C$13</f>
        <v>77.9226404390667</v>
      </c>
      <c r="BV130" s="26" t="n">
        <f aca="false">BT130/($B$130+BT130-'1 Der Fonds'!$B$6)</f>
        <v>0.00984860757424371</v>
      </c>
      <c r="BW130" s="26" t="n">
        <f aca="false">BT130+$B$130*'1 Der Fonds'!$B$19/12+BT130*'1 Der Fonds'!$B$20/12-'1 Der Fonds'!$B$6*'1 Der Fonds'!$B$21/12-($B$130+BT130-'1 Der Fonds'!$B$6)*'1 Der Fonds'!$B$22/12-$B$130*'1 Der Fonds'!$B$23/12</f>
        <v>9.49574423884373</v>
      </c>
      <c r="BX130" s="26" t="n">
        <f aca="false">($B$130+BW130-'1 Der Fonds'!$B$6)/BU130</f>
        <v>10.2087883541485</v>
      </c>
      <c r="BY130" s="26" t="n">
        <f aca="false">BW130+'1 Der Fonds'!$B$26-'2 Der Rueckgabebestand'!$C$14*BX130</f>
        <v>8.41222889718434</v>
      </c>
      <c r="BZ130" s="26" t="n">
        <f aca="false">BU130+'1 Der Fonds'!$B$26/BX130-'2 Der Rueckgabebestand'!$C$14</f>
        <v>77.8165048915294</v>
      </c>
      <c r="CA130" s="26" t="n">
        <f aca="false">BY130/($B$130+BY130-'1 Der Fonds'!$B$6)</f>
        <v>0.0105892489959052</v>
      </c>
      <c r="CB130" s="26" t="n">
        <f aca="false">BY130+$B$130*'1 Der Fonds'!$B$19/12+BY130*'1 Der Fonds'!$B$20/12-'1 Der Fonds'!$B$6*'1 Der Fonds'!$B$21/12-($B$130+BY130-'1 Der Fonds'!$B$6)*'1 Der Fonds'!$B$22/12-$B$130*'1 Der Fonds'!$B$23/12</f>
        <v>10.0905406165441</v>
      </c>
      <c r="CC130" s="26" t="n">
        <f aca="false">($B$130+CB130-'1 Der Fonds'!$B$6)/BZ130</f>
        <v>10.2303559087656</v>
      </c>
      <c r="CD130" s="26" t="n">
        <f aca="false">CB130+'1 Der Fonds'!$B$26-'2 Der Rueckgabebestand'!$C$15*CC130</f>
        <v>8.9983982530379</v>
      </c>
      <c r="CE130" s="26" t="n">
        <f aca="false">BZ130+'1 Der Fonds'!$B$26/CC130-'2 Der Rueckgabebestand'!$C$15</f>
        <v>77.7097498213006</v>
      </c>
      <c r="CF130" s="26" t="n">
        <f aca="false">CD130/($B$130+CD130-'1 Der Fonds'!$B$6)</f>
        <v>0.0113187627457003</v>
      </c>
      <c r="CG130" s="26" t="n">
        <f aca="false">CD130+$B$130*'1 Der Fonds'!$B$19/12+CD130*'1 Der Fonds'!$B$20/12-'1 Der Fonds'!$B$6*'1 Der Fonds'!$B$21/12-($B$130+CD130-'1 Der Fonds'!$B$6)*'1 Der Fonds'!$B$22/12-$B$130*'1 Der Fonds'!$B$23/12</f>
        <v>10.6772717180304</v>
      </c>
      <c r="CH130" s="26" t="n">
        <f aca="false">($B$130+CG130-'1 Der Fonds'!$B$6)/CE130</f>
        <v>10.2519603209385</v>
      </c>
      <c r="CI130" s="26" t="n">
        <f aca="false">CG130+'1 Der Fonds'!$B$26-'2 Der Rueckgabebestand'!$C$16*CH130</f>
        <v>8.55129155756115</v>
      </c>
      <c r="CJ130" s="26" t="n">
        <f aca="false">CE130+'1 Der Fonds'!$B$26/CH130-'2 Der Rueckgabebestand'!$C$16</f>
        <v>77.5023767829825</v>
      </c>
      <c r="CK130" s="26" t="n">
        <f aca="false">CI130/($B$130+CI130-'1 Der Fonds'!$B$6)</f>
        <v>0.0107624160308116</v>
      </c>
      <c r="CL130" s="26" t="n">
        <f aca="false">$A$130+$B$130*'1 Der Fonds'!$B$19/12+$A$130*'1 Der Fonds'!$B$20/12-'1 Der Fonds'!$B$6*'1 Der Fonds'!$B$21/12-($B$130+$A$130-'1 Der Fonds'!$B$6)*'1 Der Fonds'!$B$22/12-$B$130*'1 Der Fonds'!$B$23/12</f>
        <v>85.75075</v>
      </c>
      <c r="CM130" s="26" t="n">
        <f aca="false">($B$130+CL130-'1 Der Fonds'!$B$6)/'1 Der Fonds'!$B$8</f>
        <v>10.0201235632184</v>
      </c>
      <c r="CN130" s="26" t="n">
        <f aca="false">CL130+0-'2 Der Rueckgabebestand'!$C$5*CM130</f>
        <v>81.7427005747127</v>
      </c>
      <c r="CO130" s="26" t="n">
        <f aca="false">'1 Der Fonds'!$B$8+0/CM130-'2 Der Rueckgabebestand'!$C$5</f>
        <v>86.6</v>
      </c>
      <c r="CP130" s="26" t="n">
        <f aca="false">CN130/($B$130+CN130-'1 Der Fonds'!$B$6)</f>
        <v>0.0942015421398231</v>
      </c>
      <c r="CQ130" s="26" t="n">
        <f aca="false">CN130+$B$130*'1 Der Fonds'!$B$19/12+CN130*'1 Der Fonds'!$B$20/12-'1 Der Fonds'!$B$6*'1 Der Fonds'!$B$21/12-($B$130+CN130-'1 Der Fonds'!$B$6)*'1 Der Fonds'!$B$22/12-$B$130*'1 Der Fonds'!$B$23/12</f>
        <v>83.4912873294301</v>
      </c>
      <c r="CR130" s="26" t="n">
        <f aca="false">($B$130+CQ130-'1 Der Fonds'!$B$6)/CO130</f>
        <v>10.0403150961828</v>
      </c>
      <c r="CS130" s="26" t="n">
        <f aca="false">CQ130+0-'2 Der Rueckgabebestand'!$C$6*CR130</f>
        <v>78.4711297813387</v>
      </c>
      <c r="CT130" s="26" t="n">
        <f aca="false">CO130+0/CR130-'2 Der Rueckgabebestand'!$C$6</f>
        <v>86.1</v>
      </c>
      <c r="CU130" s="26" t="n">
        <f aca="false">CS130/($B$130+CS130-'1 Der Fonds'!$B$6)</f>
        <v>0.0907735690388959</v>
      </c>
      <c r="CV130" s="26" t="n">
        <f aca="false">CS130+$B$130*'1 Der Fonds'!$B$19/12+CS130*'1 Der Fonds'!$B$20/12-'1 Der Fonds'!$B$6*'1 Der Fonds'!$B$21/12-($B$130+CS130-'1 Der Fonds'!$B$6)*'1 Der Fonds'!$B$22/12-$B$130*'1 Der Fonds'!$B$23/12</f>
        <v>80.2165812807125</v>
      </c>
      <c r="CW130" s="26" t="n">
        <f aca="false">($B$130+CV130-'1 Der Fonds'!$B$6)/CT130</f>
        <v>10.0605874713207</v>
      </c>
      <c r="CX130" s="26" t="n">
        <f aca="false">CV130+0-'2 Der Rueckgabebestand'!$C$7*CW130</f>
        <v>58.0832888438069</v>
      </c>
      <c r="CY130" s="26" t="n">
        <f aca="false">CT130+0/CW130-'2 Der Rueckgabebestand'!$C$7</f>
        <v>83.9</v>
      </c>
      <c r="CZ130" s="26" t="n">
        <f aca="false">CX130/($B$130+CX130-'1 Der Fonds'!$B$6)</f>
        <v>0.0688122719777656</v>
      </c>
      <c r="DA130" s="26" t="n">
        <f aca="false">CX130+$B$130*'1 Der Fonds'!$B$19/12+CX130*'1 Der Fonds'!$B$20/12-'1 Der Fonds'!$B$6*'1 Der Fonds'!$B$21/12-($B$130+CX130-'1 Der Fonds'!$B$6)*'1 Der Fonds'!$B$22/12-$B$130*'1 Der Fonds'!$B$23/12</f>
        <v>59.8092019956156</v>
      </c>
      <c r="DB130" s="26" t="n">
        <f aca="false">($B$130+DA130-'1 Der Fonds'!$B$6)/CY130</f>
        <v>10.0811585458357</v>
      </c>
      <c r="DC130" s="26" t="n">
        <f aca="false">DA130+0-'2 Der Rueckgabebestand'!$C$8*DB130</f>
        <v>28.5576105035249</v>
      </c>
      <c r="DD130" s="26" t="n">
        <f aca="false">CY130+0/DB130-'2 Der Rueckgabebestand'!$C$8</f>
        <v>80.8</v>
      </c>
      <c r="DE130" s="26" t="n">
        <f aca="false">DC130/($B$130+DC130-'1 Der Fonds'!$B$6)</f>
        <v>0.0350590432589191</v>
      </c>
      <c r="DF130" s="26" t="n">
        <f aca="false">DC130+$B$130*'1 Der Fonds'!$B$19/12+DC130*'1 Der Fonds'!$B$20/12-'1 Der Fonds'!$B$6*'1 Der Fonds'!$B$21/12-($B$130+DC130-'1 Der Fonds'!$B$6)*'1 Der Fonds'!$B$22/12-$B$130*'1 Der Fonds'!$B$23/12</f>
        <v>30.2552282135908</v>
      </c>
      <c r="DG130" s="26" t="n">
        <f aca="false">($B$130+DF130-'1 Der Fonds'!$B$6)/DD130</f>
        <v>10.1021686660098</v>
      </c>
      <c r="DH130" s="26" t="n">
        <f aca="false">DF130+0-'2 Der Rueckgabebestand'!$C$9*DG130</f>
        <v>3.98958968196532</v>
      </c>
      <c r="DI130" s="26" t="n">
        <f aca="false">DD130+0/DG130-'2 Der Rueckgabebestand'!$C$9</f>
        <v>78.2</v>
      </c>
      <c r="DJ130" s="26" t="n">
        <f aca="false">DH130/($B$130+DH130-'1 Der Fonds'!$B$6)</f>
        <v>0.00505018007081771</v>
      </c>
      <c r="DK130" s="26" t="n">
        <f aca="false">DH130+$B$130*'1 Der Fonds'!$B$19/12+DH130*'1 Der Fonds'!$B$20/12-'1 Der Fonds'!$B$6*'1 Der Fonds'!$B$21/12-($B$130+DH130-'1 Der Fonds'!$B$6)*'1 Der Fonds'!$B$22/12-$B$130*'1 Der Fonds'!$B$23/12</f>
        <v>5.66366303874387</v>
      </c>
      <c r="DL130" s="26" t="n">
        <f aca="false">($B$130+DK130-'1 Der Fonds'!$B$6)/DI130</f>
        <v>10.1235762536924</v>
      </c>
      <c r="DM130" s="26" t="n">
        <f aca="false">DK130+0-'2 Der Rueckgabebestand'!$C$10*DL130</f>
        <v>-8.50934371642546</v>
      </c>
      <c r="DN130" s="26" t="n">
        <f aca="false">DI130+0/DL130-'2 Der Rueckgabebestand'!$C$10</f>
        <v>76.8</v>
      </c>
      <c r="DO130" s="26" t="n">
        <f aca="false">DM130/($B$130+DM130-'1 Der Fonds'!$B$6)</f>
        <v>-0.0109446250545316</v>
      </c>
      <c r="DP130" s="26" t="n">
        <f aca="false">DM130+$B$130*'1 Der Fonds'!$B$19/12+DM130*'1 Der Fonds'!$B$20/12-'1 Der Fonds'!$B$6*'1 Der Fonds'!$B$21/12-($B$130+DM130-'1 Der Fonds'!$B$6)*'1 Der Fonds'!$B$22/12-$B$130*'1 Der Fonds'!$B$23/12</f>
        <v>-6.8472485041537</v>
      </c>
      <c r="DQ130" s="26" t="n">
        <f aca="false">($B$130+DP130-'1 Der Fonds'!$B$6)/DN130</f>
        <v>10.1452181184355</v>
      </c>
      <c r="DR130" s="26" t="n">
        <f aca="false">DP130+0-'2 Der Rueckgabebestand'!$C$11*DQ130</f>
        <v>-12.934379375215</v>
      </c>
      <c r="DS130" s="26" t="n">
        <f aca="false">DN130+0/DQ130-'2 Der Rueckgabebestand'!$C$11</f>
        <v>76.2</v>
      </c>
      <c r="DT130" s="26" t="n">
        <f aca="false">DR130/($B$130+DR130-'1 Der Fonds'!$B$6)</f>
        <v>-0.0167312826106037</v>
      </c>
      <c r="DU130" s="26" t="n">
        <f aca="false">DR130+$B$130*'1 Der Fonds'!$B$19/12+DR130*'1 Der Fonds'!$B$20/12-'1 Der Fonds'!$B$6*'1 Der Fonds'!$B$21/12-($B$130+DR130-'1 Der Fonds'!$B$6)*'1 Der Fonds'!$B$22/12-$B$130*'1 Der Fonds'!$B$23/12</f>
        <v>-11.2765248221162</v>
      </c>
      <c r="DV130" s="26" t="n">
        <f aca="false">($B$130+DU130-'1 Der Fonds'!$B$6)/DS130</f>
        <v>10.1669747398672</v>
      </c>
      <c r="DW130" s="26" t="n">
        <f aca="false">DU130+0-'2 Der Rueckgabebestand'!$C$12*DV130</f>
        <v>-16.3600121920499</v>
      </c>
      <c r="DX130" s="26" t="n">
        <f aca="false">DS130+0/DV130-'2 Der Rueckgabebestand'!$C$12</f>
        <v>75.7</v>
      </c>
      <c r="DY130" s="26" t="n">
        <f aca="false">DW130/($B$130+DW130-'1 Der Fonds'!$B$6)</f>
        <v>-0.0212567076181237</v>
      </c>
      <c r="DZ130" s="26" t="n">
        <f aca="false">DW130+$B$130*'1 Der Fonds'!$B$19/12+DW130*'1 Der Fonds'!$B$20/12-'1 Der Fonds'!$B$6*'1 Der Fonds'!$B$21/12-($B$130+DW130-'1 Der Fonds'!$B$6)*'1 Der Fonds'!$B$22/12-$B$130*'1 Der Fonds'!$B$23/12</f>
        <v>-14.7054405370673</v>
      </c>
      <c r="EA130" s="26" t="n">
        <f aca="false">($B$130+DZ130-'1 Der Fonds'!$B$6)/DX130</f>
        <v>10.1888316970004</v>
      </c>
      <c r="EB130" s="26" t="n">
        <f aca="false">DZ130+0-'2 Der Rueckgabebestand'!$C$13*EA130</f>
        <v>-19.2904148007174</v>
      </c>
      <c r="EC130" s="26" t="n">
        <f aca="false">DX130+0/EA130-'2 Der Rueckgabebestand'!$C$13</f>
        <v>75.25</v>
      </c>
      <c r="ED130" s="26" t="n">
        <f aca="false">EB130/($B$130+EB130-'1 Der Fonds'!$B$6)</f>
        <v>-0.0251600021352329</v>
      </c>
      <c r="EE130" s="26" t="n">
        <f aca="false">EB130+$B$130*'1 Der Fonds'!$B$19/12+EB130*'1 Der Fonds'!$B$20/12-'1 Der Fonds'!$B$6*'1 Der Fonds'!$B$21/12-($B$130+EB130-'1 Der Fonds'!$B$6)*'1 Der Fonds'!$B$22/12-$B$130*'1 Der Fonds'!$B$23/12</f>
        <v>-17.6386514482348</v>
      </c>
      <c r="EF130" s="26" t="n">
        <f aca="false">($B$130+EE130-'1 Der Fonds'!$B$6)/EC130</f>
        <v>10.210782040555</v>
      </c>
      <c r="EG130" s="26" t="n">
        <f aca="false">EE130+0-'2 Der Rueckgabebestand'!$C$14*EF130</f>
        <v>-21.7229642644568</v>
      </c>
      <c r="EH130" s="26" t="n">
        <f aca="false">EC130+0/EF130-'2 Der Rueckgabebestand'!$C$14</f>
        <v>74.85</v>
      </c>
      <c r="EI130" s="26" t="n">
        <f aca="false">EG130/($B$130+EG130-'1 Der Fonds'!$B$6)</f>
        <v>-0.0284228928107863</v>
      </c>
      <c r="EJ130" s="26" t="n">
        <f aca="false">EG130+$B$130*'1 Der Fonds'!$B$19/12+EG130*'1 Der Fonds'!$B$20/12-'1 Der Fonds'!$B$6*'1 Der Fonds'!$B$21/12-($B$130+EG130-'1 Der Fonds'!$B$6)*'1 Der Fonds'!$B$22/12-$B$130*'1 Der Fonds'!$B$23/12</f>
        <v>-20.0735321052102</v>
      </c>
      <c r="EK130" s="26" t="n">
        <f aca="false">($B$130+EJ130-'1 Der Fonds'!$B$6)/EH130</f>
        <v>10.2328185423486</v>
      </c>
      <c r="EL130" s="26" t="n">
        <f aca="false">EJ130+0-'2 Der Rueckgabebestand'!$C$15*EK130</f>
        <v>-24.1666595221497</v>
      </c>
      <c r="EM130" s="26" t="n">
        <f aca="false">EH130+0/EK130-'2 Der Rueckgabebestand'!$C$15</f>
        <v>74.45</v>
      </c>
      <c r="EN130" s="26" t="n">
        <f aca="false">EL130/($B$130+EL130-'1 Der Fonds'!$B$6)</f>
        <v>-0.0317217142360709</v>
      </c>
      <c r="EO130" s="26" t="n">
        <f aca="false">EL130+$B$130*'1 Der Fonds'!$B$19/12+EL130*'1 Der Fonds'!$B$20/12-'1 Der Fonds'!$B$6*'1 Der Fonds'!$B$21/12-($B$130+EL130-'1 Der Fonds'!$B$6)*'1 Der Fonds'!$B$22/12-$B$130*'1 Der Fonds'!$B$23/12</f>
        <v>-22.5195692375251</v>
      </c>
      <c r="EP130" s="26" t="n">
        <f aca="false">($B$130+EO130-'1 Der Fonds'!$B$6)/EM130</f>
        <v>10.254941984721</v>
      </c>
      <c r="EQ130" s="26" t="n">
        <f aca="false">EO130+0-'2 Der Rueckgabebestand'!$C$16*EP130</f>
        <v>-27.6470402298855</v>
      </c>
      <c r="ER130" s="26" t="n">
        <f aca="false">EM130+0/EP130-'2 Der Rueckgabebestand'!$C$16</f>
        <v>73.95</v>
      </c>
      <c r="ES130" s="26" t="n">
        <f aca="false">EQ130/($B$130+EQ130-'1 Der Fonds'!$B$6)</f>
        <v>-0.0364566919317707</v>
      </c>
      <c r="ET130" s="14" t="n">
        <f aca="false">IF(C130=1,$A$130,1000000)</f>
        <v>84</v>
      </c>
      <c r="EU130" s="14" t="n">
        <f aca="false">IF(D130=1,$A$130,1000000)</f>
        <v>84</v>
      </c>
      <c r="EV130" s="14" t="n">
        <f aca="false">IF(E130=1,$A$130,1000000)</f>
        <v>84</v>
      </c>
      <c r="EW130" s="26" t="n">
        <f aca="false">IF(F130=1,$A$130,1000000)</f>
        <v>1000000</v>
      </c>
      <c r="EX130" s="26" t="n">
        <f aca="false">IF(G130=1,$A$130,1000000)</f>
        <v>1000000</v>
      </c>
      <c r="EY130" s="26" t="n">
        <f aca="false">IF(H130=1,$A$130,1000000)</f>
        <v>1000000</v>
      </c>
      <c r="EZ130" s="26" t="n">
        <f aca="false">IF(I130=1,$A$130,1000000)</f>
        <v>1000000</v>
      </c>
      <c r="FA130" s="26" t="n">
        <f aca="false">IF(J130=1,$A$130,1000000)</f>
        <v>1000000</v>
      </c>
      <c r="FB130" s="26" t="n">
        <f aca="false">IF(K130=1,$A$130,1000000)</f>
        <v>1000000</v>
      </c>
      <c r="FC130" s="26" t="n">
        <f aca="false">IF(L130=1,$A$130,1000000)</f>
        <v>1000000</v>
      </c>
      <c r="FD130" s="26" t="n">
        <f aca="false">IF(M130=1,$A$130,1000000)</f>
        <v>1000000</v>
      </c>
      <c r="FE130" s="26" t="n">
        <f aca="false">IF(N130=1,$A$130,1000000)</f>
        <v>1000000</v>
      </c>
      <c r="FF130" s="14" t="n">
        <f aca="false">IF(O130=1,$A$130,1000000)</f>
        <v>84</v>
      </c>
      <c r="FG130" s="14" t="n">
        <f aca="false">IF(P130=1,$A$130,1000000)</f>
        <v>84</v>
      </c>
      <c r="FH130" s="14" t="n">
        <f aca="false">IF(Q130=1,$A$130,1000000)</f>
        <v>84</v>
      </c>
      <c r="FI130" s="26" t="n">
        <f aca="false">IF(R130=1,$A$130,1000000)</f>
        <v>1000000</v>
      </c>
      <c r="FJ130" s="26" t="n">
        <f aca="false">IF(S130=1,$A$130,1000000)</f>
        <v>1000000</v>
      </c>
      <c r="FK130" s="26" t="n">
        <f aca="false">IF(T130=1,$A$130,1000000)</f>
        <v>1000000</v>
      </c>
      <c r="FL130" s="26" t="n">
        <f aca="false">IF(U130=1,$A$130,1000000)</f>
        <v>1000000</v>
      </c>
      <c r="FM130" s="26" t="n">
        <f aca="false">IF(V130=1,$A$130,1000000)</f>
        <v>1000000</v>
      </c>
      <c r="FN130" s="26" t="n">
        <f aca="false">IF(W130=1,$A$130,1000000)</f>
        <v>1000000</v>
      </c>
      <c r="FO130" s="26" t="n">
        <f aca="false">IF(X130=1,$A$130,1000000)</f>
        <v>1000000</v>
      </c>
      <c r="FP130" s="26" t="n">
        <f aca="false">IF(Y130=1,$A$130,1000000)</f>
        <v>1000000</v>
      </c>
      <c r="FQ130" s="26" t="n">
        <f aca="false">IF(Z130=1,$A$130,1000000)</f>
        <v>1000000</v>
      </c>
    </row>
    <row r="131" customFormat="false" ht="15" hidden="false" customHeight="false" outlineLevel="0" collapsed="false">
      <c r="A131" s="14" t="n">
        <f aca="false">A130+$B$38</f>
        <v>84.5</v>
      </c>
      <c r="B131" s="14" t="n">
        <f aca="false">'1 Der Fonds'!$B$36-A131</f>
        <v>1035.5</v>
      </c>
      <c r="C131" s="26" t="n">
        <f aca="false">IF(AH131&gt;='1 Der Fonds'!$B$12,1,0)</f>
        <v>1</v>
      </c>
      <c r="D131" s="26" t="n">
        <f aca="false">IF(AND(C131=1,AM131&gt;='1 Der Fonds'!$B$12),1,0)</f>
        <v>1</v>
      </c>
      <c r="E131" s="26" t="n">
        <f aca="false">IF(AND(D131=1,AR131&gt;='1 Der Fonds'!$B$12),1,0)</f>
        <v>1</v>
      </c>
      <c r="F131" s="26" t="n">
        <f aca="false">IF(AND(E131=1,AW131&gt;='1 Der Fonds'!$B$12),1,0)</f>
        <v>0</v>
      </c>
      <c r="G131" s="26" t="n">
        <f aca="false">IF(AND(F131=1,BB131&gt;='1 Der Fonds'!$B$12),1,0)</f>
        <v>0</v>
      </c>
      <c r="H131" s="26" t="n">
        <f aca="false">IF(AND(G131=1,BG131&gt;='1 Der Fonds'!$B$12),1,0)</f>
        <v>0</v>
      </c>
      <c r="I131" s="26" t="n">
        <f aca="false">IF(AND(H131=1,BL131&gt;='1 Der Fonds'!$B$12),1,0)</f>
        <v>0</v>
      </c>
      <c r="J131" s="26" t="n">
        <f aca="false">IF(AND(I131=1,BQ131&gt;='1 Der Fonds'!$B$12),1,0)</f>
        <v>0</v>
      </c>
      <c r="K131" s="26" t="n">
        <f aca="false">IF(AND(J131=1,BV131&gt;='1 Der Fonds'!$B$12),1,0)</f>
        <v>0</v>
      </c>
      <c r="L131" s="26" t="n">
        <f aca="false">IF(AND(K131=1,CA131&gt;='1 Der Fonds'!$B$12),1,0)</f>
        <v>0</v>
      </c>
      <c r="M131" s="26" t="n">
        <f aca="false">IF(AND(L131=1,CF131&gt;='1 Der Fonds'!$B$12),1,0)</f>
        <v>0</v>
      </c>
      <c r="N131" s="26" t="n">
        <f aca="false">IF(AND(M131=1,CK131&gt;='1 Der Fonds'!$B$12),1,0)</f>
        <v>0</v>
      </c>
      <c r="O131" s="26" t="n">
        <f aca="false">IF(CP131&gt;='1 Der Fonds'!$B$12,1,0)</f>
        <v>1</v>
      </c>
      <c r="P131" s="26" t="n">
        <f aca="false">IF(AND(O131=1,CU131&gt;='1 Der Fonds'!$B$12),1,0)</f>
        <v>1</v>
      </c>
      <c r="Q131" s="26" t="n">
        <f aca="false">IF(AND(P131=1,CZ131&gt;='1 Der Fonds'!$B$12),1,0)</f>
        <v>1</v>
      </c>
      <c r="R131" s="26" t="n">
        <f aca="false">IF(AND(Q131=1,DE131&gt;='1 Der Fonds'!$B$12),1,0)</f>
        <v>0</v>
      </c>
      <c r="S131" s="26" t="n">
        <f aca="false">IF(AND(R131=1,DJ131&gt;='1 Der Fonds'!$B$12),1,0)</f>
        <v>0</v>
      </c>
      <c r="T131" s="26" t="n">
        <f aca="false">IF(AND(S131=1,DO131&gt;='1 Der Fonds'!$B$12),1,0)</f>
        <v>0</v>
      </c>
      <c r="U131" s="26" t="n">
        <f aca="false">IF(AND(T131=1,DT131&gt;='1 Der Fonds'!$B$12),1,0)</f>
        <v>0</v>
      </c>
      <c r="V131" s="26" t="n">
        <f aca="false">IF(AND(U131=1,DY131&gt;='1 Der Fonds'!$B$12),1,0)</f>
        <v>0</v>
      </c>
      <c r="W131" s="26" t="n">
        <f aca="false">IF(AND(V131=1,ED131&gt;='1 Der Fonds'!$B$12),1,0)</f>
        <v>0</v>
      </c>
      <c r="X131" s="26" t="n">
        <f aca="false">IF(AND(W131=1,EI131&gt;='1 Der Fonds'!$B$12),1,0)</f>
        <v>0</v>
      </c>
      <c r="Y131" s="26" t="n">
        <f aca="false">IF(AND(X131=1,EN131&gt;='1 Der Fonds'!$B$12),1,0)</f>
        <v>0</v>
      </c>
      <c r="Z131" s="26" t="n">
        <f aca="false">IF(AND(Y131=1,ES131&gt;='1 Der Fonds'!$B$12),1,0)</f>
        <v>0</v>
      </c>
      <c r="AD131" s="26" t="n">
        <f aca="false">$A$131+$B$131*'1 Der Fonds'!$B$19/12+$A$131*'1 Der Fonds'!$B$20/12-'1 Der Fonds'!$B$6*'1 Der Fonds'!$B$21/12-($B$131+$A$131-'1 Der Fonds'!$B$6)*'1 Der Fonds'!$B$22/12-$B$131*'1 Der Fonds'!$B$23/12</f>
        <v>86.2501666666667</v>
      </c>
      <c r="AE131" s="26" t="n">
        <f aca="false">($B$131+AD131-'1 Der Fonds'!$B$6)/'1 Der Fonds'!$B$8</f>
        <v>10.0201168582375</v>
      </c>
      <c r="AF131" s="26" t="n">
        <f aca="false">AD131+'1 Der Fonds'!$B$26-'2 Der Rueckgabebestand'!$C$5*AE131</f>
        <v>85.2421199233717</v>
      </c>
      <c r="AG131" s="26" t="n">
        <f aca="false">'1 Der Fonds'!$B$8+'1 Der Fonds'!$B$26/AE131-'2 Der Rueckgabebestand'!$C$5</f>
        <v>86.8993977058794</v>
      </c>
      <c r="AH131" s="26" t="n">
        <f aca="false">AF131/($B$131+AF131-'1 Der Fonds'!$B$6)</f>
        <v>0.097895941832782</v>
      </c>
      <c r="AI131" s="26" t="n">
        <f aca="false">AF131+$B$131*'1 Der Fonds'!$B$19/12+AF131*'1 Der Fonds'!$B$20/12-'1 Der Fonds'!$B$6*'1 Der Fonds'!$B$21/12-($B$131+AF131-'1 Der Fonds'!$B$6)*'1 Der Fonds'!$B$22/12-$B$131*'1 Der Fonds'!$B$23/12</f>
        <v>86.9929977882982</v>
      </c>
      <c r="AJ131" s="26" t="n">
        <f aca="false">($B$131+AI131-'1 Der Fonds'!$B$6)/AG131</f>
        <v>10.0402651896547</v>
      </c>
      <c r="AK131" s="26" t="n">
        <f aca="false">AI131+'1 Der Fonds'!$B$26-'2 Der Rueckgabebestand'!$C$6*AJ131</f>
        <v>84.9728651934709</v>
      </c>
      <c r="AL131" s="26" t="n">
        <f aca="false">AG131+'1 Der Fonds'!$B$26/AJ131-'2 Der Rueckgabebestand'!$C$6</f>
        <v>86.6981945945404</v>
      </c>
      <c r="AM131" s="26" t="n">
        <f aca="false">AK131/($B$131+AK131-'1 Der Fonds'!$B$6)</f>
        <v>0.0976169029399726</v>
      </c>
      <c r="AN131" s="26" t="n">
        <f aca="false">AK131+$B$131*'1 Der Fonds'!$B$19/12+AK131*'1 Der Fonds'!$B$20/12-'1 Der Fonds'!$B$6*'1 Der Fonds'!$B$21/12-($B$131+AK131-'1 Der Fonds'!$B$6)*'1 Der Fonds'!$B$22/12-$B$131*'1 Der Fonds'!$B$23/12</f>
        <v>86.7234850226147</v>
      </c>
      <c r="AO131" s="26" t="n">
        <f aca="false">($B$131+AN131-'1 Der Fonds'!$B$6)/AL131</f>
        <v>10.0604573036581</v>
      </c>
      <c r="AP131" s="26" t="n">
        <f aca="false">AN131+'1 Der Fonds'!$B$26-'2 Der Rueckgabebestand'!$C$7*AO131</f>
        <v>67.5904789545669</v>
      </c>
      <c r="AQ131" s="26" t="n">
        <f aca="false">AL131+'1 Der Fonds'!$B$26/AO131-'2 Der Rueckgabebestand'!$C$7</f>
        <v>84.7963917747927</v>
      </c>
      <c r="AR131" s="26" t="n">
        <f aca="false">AP131/($B$131+AP131-'1 Der Fonds'!$B$6)</f>
        <v>0.0792301410248965</v>
      </c>
      <c r="AS131" s="26" t="n">
        <f aca="false">AP131+$B$131*'1 Der Fonds'!$B$19/12+AP131*'1 Der Fonds'!$B$20/12-'1 Der Fonds'!$B$6*'1 Der Fonds'!$B$21/12-($B$131+AP131-'1 Der Fonds'!$B$6)*'1 Der Fonds'!$B$22/12-$B$131*'1 Der Fonds'!$B$23/12</f>
        <v>69.324440663565</v>
      </c>
      <c r="AT131" s="26" t="n">
        <f aca="false">($B$131+AS131-'1 Der Fonds'!$B$6)/AQ131</f>
        <v>10.0809058354023</v>
      </c>
      <c r="AU131" s="26" t="n">
        <f aca="false">AS131+'1 Der Fonds'!$B$26-'2 Der Rueckgabebestand'!$C$8*AT131</f>
        <v>41.073632573818</v>
      </c>
      <c r="AV131" s="26" t="n">
        <f aca="false">AQ131+'1 Der Fonds'!$B$26/AT131-'2 Der Rueckgabebestand'!$C$8</f>
        <v>81.9939840793915</v>
      </c>
      <c r="AW131" s="26" t="n">
        <f aca="false">AU131/($B$131+AU131-'1 Der Fonds'!$B$6)</f>
        <v>0.0496914381915635</v>
      </c>
      <c r="AX131" s="26" t="n">
        <f aca="false">AU131+$B$131*'1 Der Fonds'!$B$19/12+AU131*'1 Der Fonds'!$B$20/12-'1 Der Fonds'!$B$6*'1 Der Fonds'!$B$21/12-($B$131+AU131-'1 Der Fonds'!$B$6)*'1 Der Fonds'!$B$22/12-$B$131*'1 Der Fonds'!$B$23/12</f>
        <v>42.7821823050345</v>
      </c>
      <c r="AY131" s="26" t="n">
        <f aca="false">($B$131+AX131-'1 Der Fonds'!$B$6)/AV131</f>
        <v>10.1017433364751</v>
      </c>
      <c r="AZ131" s="26" t="n">
        <f aca="false">AX131+'1 Der Fonds'!$B$26-'2 Der Rueckgabebestand'!$C$9*AY131</f>
        <v>19.5176496301994</v>
      </c>
      <c r="BA131" s="26" t="n">
        <f aca="false">AV131+'1 Der Fonds'!$B$26/AY131-'2 Der Rueckgabebestand'!$C$9</f>
        <v>79.690962521634</v>
      </c>
      <c r="BB131" s="26" t="n">
        <f aca="false">AZ131/($B$131+AZ131-'1 Der Fonds'!$B$6)</f>
        <v>0.0242449959192388</v>
      </c>
      <c r="BC131" s="26" t="n">
        <f aca="false">AZ131+$B$131*'1 Der Fonds'!$B$19/12+AZ131*'1 Der Fonds'!$B$20/12-'1 Der Fonds'!$B$6*'1 Der Fonds'!$B$21/12-($B$131+AZ131-'1 Der Fonds'!$B$6)*'1 Der Fonds'!$B$22/12-$B$131*'1 Der Fonds'!$B$23/12</f>
        <v>21.2055415444283</v>
      </c>
      <c r="BD131" s="26" t="n">
        <f aca="false">($B$131+BC131-'1 Der Fonds'!$B$6)/BA131</f>
        <v>10.1229238048848</v>
      </c>
      <c r="BE131" s="26" t="n">
        <f aca="false">BC131+'1 Der Fonds'!$B$26-'2 Der Rueckgabebestand'!$C$10*BD131</f>
        <v>10.0334482175896</v>
      </c>
      <c r="BF131" s="26" t="n">
        <f aca="false">BA131+'1 Der Fonds'!$B$26/BD131-'2 Der Rueckgabebestand'!$C$10</f>
        <v>78.587319587816</v>
      </c>
      <c r="BG131" s="26" t="n">
        <f aca="false">BE131/($B$131+BE131-'1 Der Fonds'!$B$6)</f>
        <v>0.0126122267266949</v>
      </c>
      <c r="BH131" s="26" t="n">
        <f aca="false">BE131+$B$131*'1 Der Fonds'!$B$19/12+BE131*'1 Der Fonds'!$B$20/12-'1 Der Fonds'!$B$6*'1 Der Fonds'!$B$21/12-($B$131+BE131-'1 Der Fonds'!$B$6)*'1 Der Fonds'!$B$22/12-$B$131*'1 Der Fonds'!$B$23/12</f>
        <v>11.7122511054648</v>
      </c>
      <c r="BI131" s="26" t="n">
        <f aca="false">($B$131+BH131-'1 Der Fonds'!$B$6)/BF131</f>
        <v>10.1442860665916</v>
      </c>
      <c r="BJ131" s="26" t="n">
        <f aca="false">BH131+'1 Der Fonds'!$B$26-'2 Der Rueckgabebestand'!$C$11*BI131</f>
        <v>8.62567946550986</v>
      </c>
      <c r="BK131" s="26" t="n">
        <f aca="false">BF131+'1 Der Fonds'!$B$26/BI131-'2 Der Rueckgabebestand'!$C$11</f>
        <v>78.2830525728981</v>
      </c>
      <c r="BL131" s="26" t="n">
        <f aca="false">BJ131/($B$131+BJ131-'1 Der Fonds'!$B$6)</f>
        <v>0.0108618568679399</v>
      </c>
      <c r="BM131" s="26" t="n">
        <f aca="false">BJ131+$B$131*'1 Der Fonds'!$B$19/12+BJ131*'1 Der Fonds'!$B$20/12-'1 Der Fonds'!$B$6*'1 Der Fonds'!$B$21/12-($B$131+BJ131-'1 Der Fonds'!$B$6)*'1 Der Fonds'!$B$22/12-$B$131*'1 Der Fonds'!$B$23/12</f>
        <v>10.3031332416643</v>
      </c>
      <c r="BN131" s="26" t="n">
        <f aca="false">($B$131+BM131-'1 Der Fonds'!$B$6)/BK131</f>
        <v>10.1657141244026</v>
      </c>
      <c r="BO131" s="26" t="n">
        <f aca="false">BM131+'1 Der Fonds'!$B$26-'2 Der Rueckgabebestand'!$C$12*BN131</f>
        <v>8.22027617946299</v>
      </c>
      <c r="BP131" s="26" t="n">
        <f aca="false">BK131+'1 Der Fonds'!$B$26/BN131-'2 Der Rueckgabebestand'!$C$12</f>
        <v>78.0781621897226</v>
      </c>
      <c r="BQ131" s="26" t="n">
        <f aca="false">BO131/($B$131+BO131-'1 Der Fonds'!$B$6)</f>
        <v>0.010356641283036</v>
      </c>
      <c r="BR131" s="26" t="n">
        <f aca="false">BO131+$B$131*'1 Der Fonds'!$B$19/12+BO131*'1 Der Fonds'!$B$20/12-'1 Der Fonds'!$B$6*'1 Der Fonds'!$B$21/12-($B$131+BO131-'1 Der Fonds'!$B$6)*'1 Der Fonds'!$B$22/12-$B$131*'1 Der Fonds'!$B$23/12</f>
        <v>9.89734144413497</v>
      </c>
      <c r="BS131" s="26" t="n">
        <f aca="false">($B$131+BR131-'1 Der Fonds'!$B$6)/BP131</f>
        <v>10.1871934371533</v>
      </c>
      <c r="BT131" s="26" t="n">
        <f aca="false">BR131+'1 Der Fonds'!$B$26-'2 Der Rueckgabebestand'!$C$13*BS131</f>
        <v>8.31310439741598</v>
      </c>
      <c r="BU131" s="26" t="n">
        <f aca="false">BP131+'1 Der Fonds'!$B$26/BS131-'2 Der Rueckgabebestand'!$C$13</f>
        <v>77.9226495790618</v>
      </c>
      <c r="BV131" s="26" t="n">
        <f aca="false">BT131/($B$131+BT131-'1 Der Fonds'!$B$6)</f>
        <v>0.0104723698202569</v>
      </c>
      <c r="BW131" s="26" t="n">
        <f aca="false">BT131+$B$131*'1 Der Fonds'!$B$19/12+BT131*'1 Der Fonds'!$B$20/12-'1 Der Fonds'!$B$6*'1 Der Fonds'!$B$21/12-($B$131+BT131-'1 Der Fonds'!$B$6)*'1 Der Fonds'!$B$22/12-$B$131*'1 Der Fonds'!$B$23/12</f>
        <v>9.9902586224635</v>
      </c>
      <c r="BX131" s="26" t="n">
        <f aca="false">($B$131+BW131-'1 Der Fonds'!$B$6)/BU131</f>
        <v>10.208716758474</v>
      </c>
      <c r="BY131" s="26" t="n">
        <f aca="false">BW131+'1 Der Fonds'!$B$26-'2 Der Rueckgabebestand'!$C$14*BX131</f>
        <v>8.90677191907391</v>
      </c>
      <c r="BZ131" s="26" t="n">
        <f aca="false">BU131+'1 Der Fonds'!$B$26/BX131-'2 Der Rueckgabebestand'!$C$14</f>
        <v>77.8165160924519</v>
      </c>
      <c r="CA131" s="26" t="n">
        <f aca="false">BY131/($B$131+BY131-'1 Der Fonds'!$B$6)</f>
        <v>0.0112118529623779</v>
      </c>
      <c r="CB131" s="26" t="n">
        <f aca="false">BY131+$B$131*'1 Der Fonds'!$B$19/12+BY131*'1 Der Fonds'!$B$20/12-'1 Der Fonds'!$B$6*'1 Der Fonds'!$B$21/12-($B$131+BY131-'1 Der Fonds'!$B$6)*'1 Der Fonds'!$B$22/12-$B$131*'1 Der Fonds'!$B$23/12</f>
        <v>10.5844950754964</v>
      </c>
      <c r="CC131" s="26" t="n">
        <f aca="false">($B$131+CB131-'1 Der Fonds'!$B$6)/BZ131</f>
        <v>10.230276746516</v>
      </c>
      <c r="CD131" s="26" t="n">
        <f aca="false">CB131+'1 Der Fonds'!$B$26-'2 Der Rueckgabebestand'!$C$15*CC131</f>
        <v>9.49238437688996</v>
      </c>
      <c r="CE131" s="26" t="n">
        <f aca="false">BZ131+'1 Der Fonds'!$B$26/CC131-'2 Der Rueckgabebestand'!$C$15</f>
        <v>77.7097632913629</v>
      </c>
      <c r="CF131" s="26" t="n">
        <f aca="false">CD131/($B$131+CD131-'1 Der Fonds'!$B$6)</f>
        <v>0.0119402205146028</v>
      </c>
      <c r="CG131" s="26" t="n">
        <f aca="false">CD131+$B$131*'1 Der Fonds'!$B$19/12+CD131*'1 Der Fonds'!$B$20/12-'1 Der Fonds'!$B$6*'1 Der Fonds'!$B$21/12-($B$131+CD131-'1 Der Fonds'!$B$6)*'1 Der Fonds'!$B$22/12-$B$131*'1 Der Fonds'!$B$23/12</f>
        <v>11.1706687452511</v>
      </c>
      <c r="CH131" s="26" t="n">
        <f aca="false">($B$131+CG131-'1 Der Fonds'!$B$6)/CE131</f>
        <v>10.2518735742153</v>
      </c>
      <c r="CI131" s="26" t="n">
        <f aca="false">CG131+'1 Der Fonds'!$B$26-'2 Der Rueckgabebestand'!$C$16*CH131</f>
        <v>9.04473195814348</v>
      </c>
      <c r="CJ131" s="26" t="n">
        <f aca="false">CE131+'1 Der Fonds'!$B$26/CH131-'2 Der Rueckgabebestand'!$C$16</f>
        <v>77.502392729122</v>
      </c>
      <c r="CK131" s="26" t="n">
        <f aca="false">CI131/($B$131+CI131-'1 Der Fonds'!$B$6)</f>
        <v>0.0113835402770249</v>
      </c>
      <c r="CL131" s="26" t="n">
        <f aca="false">$A$131+$B$131*'1 Der Fonds'!$B$19/12+$A$131*'1 Der Fonds'!$B$20/12-'1 Der Fonds'!$B$6*'1 Der Fonds'!$B$21/12-($B$131+$A$131-'1 Der Fonds'!$B$6)*'1 Der Fonds'!$B$22/12-$B$131*'1 Der Fonds'!$B$23/12</f>
        <v>86.2501666666667</v>
      </c>
      <c r="CM131" s="26" t="n">
        <f aca="false">($B$131+CL131-'1 Der Fonds'!$B$6)/'1 Der Fonds'!$B$8</f>
        <v>10.0201168582375</v>
      </c>
      <c r="CN131" s="26" t="n">
        <f aca="false">CL131+0-'2 Der Rueckgabebestand'!$C$5*CM131</f>
        <v>82.2421199233717</v>
      </c>
      <c r="CO131" s="26" t="n">
        <f aca="false">'1 Der Fonds'!$B$8+0/CM131-'2 Der Rueckgabebestand'!$C$5</f>
        <v>86.6</v>
      </c>
      <c r="CP131" s="26" t="n">
        <f aca="false">CN131/($B$131+CN131-'1 Der Fonds'!$B$6)</f>
        <v>0.0947771440789739</v>
      </c>
      <c r="CQ131" s="26" t="n">
        <f aca="false">CN131+$B$131*'1 Der Fonds'!$B$19/12+CN131*'1 Der Fonds'!$B$20/12-'1 Der Fonds'!$B$6*'1 Der Fonds'!$B$21/12-($B$131+CN131-'1 Der Fonds'!$B$6)*'1 Der Fonds'!$B$22/12-$B$131*'1 Der Fonds'!$B$23/12</f>
        <v>83.9901227882982</v>
      </c>
      <c r="CR131" s="26" t="n">
        <f aca="false">($B$131+CQ131-'1 Der Fonds'!$B$6)/CO131</f>
        <v>10.0403016488256</v>
      </c>
      <c r="CS131" s="26" t="n">
        <f aca="false">CQ131+0-'2 Der Rueckgabebestand'!$C$6*CR131</f>
        <v>78.9699719638854</v>
      </c>
      <c r="CT131" s="26" t="n">
        <f aca="false">CO131+0/CR131-'2 Der Rueckgabebestand'!$C$6</f>
        <v>86.1</v>
      </c>
      <c r="CU131" s="26" t="n">
        <f aca="false">CS131/($B$131+CS131-'1 Der Fonds'!$B$6)</f>
        <v>0.0913507403669361</v>
      </c>
      <c r="CV131" s="26" t="n">
        <f aca="false">CS131+$B$131*'1 Der Fonds'!$B$19/12+CS131*'1 Der Fonds'!$B$20/12-'1 Der Fonds'!$B$6*'1 Der Fonds'!$B$21/12-($B$131+CS131-'1 Der Fonds'!$B$6)*'1 Der Fonds'!$B$22/12-$B$131*'1 Der Fonds'!$B$23/12</f>
        <v>80.7148390203508</v>
      </c>
      <c r="CW131" s="26" t="n">
        <f aca="false">($B$131+CV131-'1 Der Fonds'!$B$6)/CT131</f>
        <v>10.0605672360087</v>
      </c>
      <c r="CX131" s="26" t="n">
        <f aca="false">CV131+0-'2 Der Rueckgabebestand'!$C$7*CW131</f>
        <v>58.5815911011316</v>
      </c>
      <c r="CY131" s="26" t="n">
        <f aca="false">CT131+0/CW131-'2 Der Rueckgabebestand'!$C$7</f>
        <v>83.9</v>
      </c>
      <c r="CZ131" s="26" t="n">
        <f aca="false">CX131/($B$131+CX131-'1 Der Fonds'!$B$6)</f>
        <v>0.0694027588312998</v>
      </c>
      <c r="DA131" s="26" t="n">
        <f aca="false">CX131+$B$131*'1 Der Fonds'!$B$19/12+CX131*'1 Der Fonds'!$B$20/12-'1 Der Fonds'!$B$6*'1 Der Fonds'!$B$21/12-($B$131+CX131-'1 Der Fonds'!$B$6)*'1 Der Fonds'!$B$22/12-$B$131*'1 Der Fonds'!$B$23/12</f>
        <v>60.3069192926036</v>
      </c>
      <c r="DB131" s="26" t="n">
        <f aca="false">($B$131+DA131-'1 Der Fonds'!$B$6)/CY131</f>
        <v>10.0811313384101</v>
      </c>
      <c r="DC131" s="26" t="n">
        <f aca="false">DA131+0-'2 Der Rueckgabebestand'!$C$8*DB131</f>
        <v>29.0554121435324</v>
      </c>
      <c r="DD131" s="26" t="n">
        <f aca="false">CY131+0/DB131-'2 Der Rueckgabebestand'!$C$8</f>
        <v>80.8</v>
      </c>
      <c r="DE131" s="26" t="n">
        <f aca="false">DC131/($B$131+DC131-'1 Der Fonds'!$B$6)</f>
        <v>0.0356702708132182</v>
      </c>
      <c r="DF131" s="26" t="n">
        <f aca="false">DC131+$B$131*'1 Der Fonds'!$B$19/12+DC131*'1 Der Fonds'!$B$20/12-'1 Der Fonds'!$B$6*'1 Der Fonds'!$B$21/12-($B$131+DC131-'1 Der Fonds'!$B$6)*'1 Der Fonds'!$B$22/12-$B$131*'1 Der Fonds'!$B$23/12</f>
        <v>30.7524444135033</v>
      </c>
      <c r="DG131" s="26" t="n">
        <f aca="false">($B$131+DF131-'1 Der Fonds'!$B$6)/DD131</f>
        <v>10.1021342130384</v>
      </c>
      <c r="DH131" s="26" t="n">
        <f aca="false">DF131+0-'2 Der Rueckgabebestand'!$C$9*DG131</f>
        <v>4.4868954596034</v>
      </c>
      <c r="DI131" s="26" t="n">
        <f aca="false">DD131+0/DG131-'2 Der Rueckgabebestand'!$C$9</f>
        <v>78.2</v>
      </c>
      <c r="DJ131" s="26" t="n">
        <f aca="false">DH131/($B$131+DH131-'1 Der Fonds'!$B$6)</f>
        <v>0.00567970872098199</v>
      </c>
      <c r="DK131" s="26" t="n">
        <f aca="false">DH131+$B$131*'1 Der Fonds'!$B$19/12+DH131*'1 Der Fonds'!$B$20/12-'1 Der Fonds'!$B$6*'1 Der Fonds'!$B$21/12-($B$131+DH131-'1 Der Fonds'!$B$6)*'1 Der Fonds'!$B$22/12-$B$131*'1 Der Fonds'!$B$23/12</f>
        <v>6.16038290108552</v>
      </c>
      <c r="DL131" s="26" t="n">
        <f aca="false">($B$131+DK131-'1 Der Fonds'!$B$6)/DI131</f>
        <v>10.123534308198</v>
      </c>
      <c r="DM131" s="26" t="n">
        <f aca="false">DK131+0-'2 Der Rueckgabebestand'!$C$10*DL131</f>
        <v>-8.01256513039172</v>
      </c>
      <c r="DN131" s="26" t="n">
        <f aca="false">DI131+0/DL131-'2 Der Rueckgabebestand'!$C$10</f>
        <v>76.8</v>
      </c>
      <c r="DO131" s="26" t="n">
        <f aca="false">DM131/($B$131+DM131-'1 Der Fonds'!$B$6)</f>
        <v>-0.0103057165569955</v>
      </c>
      <c r="DP131" s="26" t="n">
        <f aca="false">DM131+$B$131*'1 Der Fonds'!$B$19/12+DM131*'1 Der Fonds'!$B$20/12-'1 Der Fonds'!$B$6*'1 Der Fonds'!$B$21/12-($B$131+DM131-'1 Der Fonds'!$B$6)*'1 Der Fonds'!$B$22/12-$B$131*'1 Der Fonds'!$B$23/12</f>
        <v>-6.35105633864168</v>
      </c>
      <c r="DQ131" s="26" t="n">
        <f aca="false">($B$131+DP131-'1 Der Fonds'!$B$6)/DN131</f>
        <v>10.1451685372573</v>
      </c>
      <c r="DR131" s="26" t="n">
        <f aca="false">DP131+0-'2 Der Rueckgabebestand'!$C$11*DQ131</f>
        <v>-12.438157460996</v>
      </c>
      <c r="DS131" s="26" t="n">
        <f aca="false">DN131+0/DQ131-'2 Der Rueckgabebestand'!$C$11</f>
        <v>76.2</v>
      </c>
      <c r="DT131" s="26" t="n">
        <f aca="false">DR131/($B$131+DR131-'1 Der Fonds'!$B$6)</f>
        <v>-0.0160894727647465</v>
      </c>
      <c r="DU131" s="26" t="n">
        <f aca="false">DR131+$B$131*'1 Der Fonds'!$B$19/12+DR131*'1 Der Fonds'!$B$20/12-'1 Der Fonds'!$B$6*'1 Der Fonds'!$B$21/12-($B$131+DR131-'1 Der Fonds'!$B$6)*'1 Der Fonds'!$B$22/12-$B$131*'1 Der Fonds'!$B$23/12</f>
        <v>-10.7808898618962</v>
      </c>
      <c r="DV131" s="26" t="n">
        <f aca="false">($B$131+DU131-'1 Der Fonds'!$B$6)/DS131</f>
        <v>10.1669174558806</v>
      </c>
      <c r="DW131" s="26" t="n">
        <f aca="false">DU131+0-'2 Der Rueckgabebestand'!$C$12*DV131</f>
        <v>-15.8643485898365</v>
      </c>
      <c r="DX131" s="26" t="n">
        <f aca="false">DS131+0/DV131-'2 Der Rueckgabebestand'!$C$12</f>
        <v>75.7</v>
      </c>
      <c r="DY131" s="26" t="n">
        <f aca="false">DW131/($B$131+DW131-'1 Der Fonds'!$B$6)</f>
        <v>-0.0206128036828453</v>
      </c>
      <c r="DZ131" s="26" t="n">
        <f aca="false">DW131+$B$131*'1 Der Fonds'!$B$19/12+DW131*'1 Der Fonds'!$B$20/12-'1 Der Fonds'!$B$6*'1 Der Fonds'!$B$21/12-($B$131+DW131-'1 Der Fonds'!$B$6)*'1 Der Fonds'!$B$22/12-$B$131*'1 Der Fonds'!$B$23/12</f>
        <v>-14.2103644239017</v>
      </c>
      <c r="EA131" s="26" t="n">
        <f aca="false">($B$131+DZ131-'1 Der Fonds'!$B$6)/DX131</f>
        <v>10.1887666522602</v>
      </c>
      <c r="EB131" s="26" t="n">
        <f aca="false">DZ131+0-'2 Der Rueckgabebestand'!$C$13*EA131</f>
        <v>-18.7953094174188</v>
      </c>
      <c r="EC131" s="26" t="n">
        <f aca="false">DX131+0/EA131-'2 Der Rueckgabebestand'!$C$13</f>
        <v>75.25</v>
      </c>
      <c r="ED131" s="26" t="n">
        <f aca="false">EB131/($B$131+EB131-'1 Der Fonds'!$B$6)</f>
        <v>-0.0245144051527025</v>
      </c>
      <c r="EE131" s="26" t="n">
        <f aca="false">EB131+$B$131*'1 Der Fonds'!$B$19/12+EB131*'1 Der Fonds'!$B$20/12-'1 Der Fonds'!$B$6*'1 Der Fonds'!$B$21/12-($B$131+EB131-'1 Der Fonds'!$B$6)*'1 Der Fonds'!$B$22/12-$B$131*'1 Der Fonds'!$B$23/12</f>
        <v>-17.1441340889439</v>
      </c>
      <c r="EF131" s="26" t="n">
        <f aca="false">($B$131+EE131-'1 Der Fonds'!$B$6)/EC131</f>
        <v>10.2107091815423</v>
      </c>
      <c r="EG131" s="26" t="n">
        <f aca="false">EE131+0-'2 Der Rueckgabebestand'!$C$14*EF131</f>
        <v>-21.2284177615608</v>
      </c>
      <c r="EH131" s="26" t="n">
        <f aca="false">EC131+0/EF131-'2 Der Rueckgabebestand'!$C$14</f>
        <v>74.85</v>
      </c>
      <c r="EI131" s="26" t="n">
        <f aca="false">EG131/($B$131+EG131-'1 Der Fonds'!$B$6)</f>
        <v>-0.0277760134681259</v>
      </c>
      <c r="EJ131" s="26" t="n">
        <f aca="false">EG131+$B$131*'1 Der Fonds'!$B$19/12+EG131*'1 Der Fonds'!$B$20/12-'1 Der Fonds'!$B$6*'1 Der Fonds'!$B$21/12-($B$131+EG131-'1 Der Fonds'!$B$6)*'1 Der Fonds'!$B$22/12-$B$131*'1 Der Fonds'!$B$23/12</f>
        <v>-19.5795741619156</v>
      </c>
      <c r="EK131" s="26" t="n">
        <f aca="false">($B$131+EJ131-'1 Der Fonds'!$B$6)/EH131</f>
        <v>10.2327378201481</v>
      </c>
      <c r="EL131" s="26" t="n">
        <f aca="false">EJ131+0-'2 Der Rueckgabebestand'!$C$15*EK131</f>
        <v>-23.6726692899748</v>
      </c>
      <c r="EM131" s="26" t="n">
        <f aca="false">EH131+0/EK131-'2 Der Rueckgabebestand'!$C$15</f>
        <v>74.45</v>
      </c>
      <c r="EN131" s="26" t="n">
        <f aca="false">EL131/($B$131+EL131-'1 Der Fonds'!$B$6)</f>
        <v>-0.0310735363982175</v>
      </c>
      <c r="EO131" s="26" t="n">
        <f aca="false">EL131+$B$131*'1 Der Fonds'!$B$19/12+EL131*'1 Der Fonds'!$B$20/12-'1 Der Fonds'!$B$6*'1 Der Fonds'!$B$21/12-($B$131+EL131-'1 Der Fonds'!$B$6)*'1 Der Fonds'!$B$22/12-$B$131*'1 Der Fonds'!$B$23/12</f>
        <v>-22.0261680980444</v>
      </c>
      <c r="EP131" s="26" t="n">
        <f aca="false">($B$131+EO131-'1 Der Fonds'!$B$6)/EM131</f>
        <v>10.2548533499255</v>
      </c>
      <c r="EQ131" s="26" t="n">
        <f aca="false">EO131+0-'2 Der Rueckgabebestand'!$C$16*EP131</f>
        <v>-27.1535947730072</v>
      </c>
      <c r="ER131" s="26" t="n">
        <f aca="false">EM131+0/EP131-'2 Der Rueckgabebestand'!$C$16</f>
        <v>73.95</v>
      </c>
      <c r="ES131" s="26" t="n">
        <f aca="false">EQ131/($B$131+EQ131-'1 Der Fonds'!$B$6)</f>
        <v>-0.0358063209449505</v>
      </c>
      <c r="ET131" s="14" t="n">
        <f aca="false">IF(C131=1,$A$131,1000000)</f>
        <v>84.5</v>
      </c>
      <c r="EU131" s="14" t="n">
        <f aca="false">IF(D131=1,$A$131,1000000)</f>
        <v>84.5</v>
      </c>
      <c r="EV131" s="14" t="n">
        <f aca="false">IF(E131=1,$A$131,1000000)</f>
        <v>84.5</v>
      </c>
      <c r="EW131" s="26" t="n">
        <f aca="false">IF(F131=1,$A$131,1000000)</f>
        <v>1000000</v>
      </c>
      <c r="EX131" s="26" t="n">
        <f aca="false">IF(G131=1,$A$131,1000000)</f>
        <v>1000000</v>
      </c>
      <c r="EY131" s="26" t="n">
        <f aca="false">IF(H131=1,$A$131,1000000)</f>
        <v>1000000</v>
      </c>
      <c r="EZ131" s="26" t="n">
        <f aca="false">IF(I131=1,$A$131,1000000)</f>
        <v>1000000</v>
      </c>
      <c r="FA131" s="26" t="n">
        <f aca="false">IF(J131=1,$A$131,1000000)</f>
        <v>1000000</v>
      </c>
      <c r="FB131" s="26" t="n">
        <f aca="false">IF(K131=1,$A$131,1000000)</f>
        <v>1000000</v>
      </c>
      <c r="FC131" s="26" t="n">
        <f aca="false">IF(L131=1,$A$131,1000000)</f>
        <v>1000000</v>
      </c>
      <c r="FD131" s="26" t="n">
        <f aca="false">IF(M131=1,$A$131,1000000)</f>
        <v>1000000</v>
      </c>
      <c r="FE131" s="26" t="n">
        <f aca="false">IF(N131=1,$A$131,1000000)</f>
        <v>1000000</v>
      </c>
      <c r="FF131" s="14" t="n">
        <f aca="false">IF(O131=1,$A$131,1000000)</f>
        <v>84.5</v>
      </c>
      <c r="FG131" s="14" t="n">
        <f aca="false">IF(P131=1,$A$131,1000000)</f>
        <v>84.5</v>
      </c>
      <c r="FH131" s="14" t="n">
        <f aca="false">IF(Q131=1,$A$131,1000000)</f>
        <v>84.5</v>
      </c>
      <c r="FI131" s="26" t="n">
        <f aca="false">IF(R131=1,$A$131,1000000)</f>
        <v>1000000</v>
      </c>
      <c r="FJ131" s="26" t="n">
        <f aca="false">IF(S131=1,$A$131,1000000)</f>
        <v>1000000</v>
      </c>
      <c r="FK131" s="26" t="n">
        <f aca="false">IF(T131=1,$A$131,1000000)</f>
        <v>1000000</v>
      </c>
      <c r="FL131" s="26" t="n">
        <f aca="false">IF(U131=1,$A$131,1000000)</f>
        <v>1000000</v>
      </c>
      <c r="FM131" s="26" t="n">
        <f aca="false">IF(V131=1,$A$131,1000000)</f>
        <v>1000000</v>
      </c>
      <c r="FN131" s="26" t="n">
        <f aca="false">IF(W131=1,$A$131,1000000)</f>
        <v>1000000</v>
      </c>
      <c r="FO131" s="26" t="n">
        <f aca="false">IF(X131=1,$A$131,1000000)</f>
        <v>1000000</v>
      </c>
      <c r="FP131" s="26" t="n">
        <f aca="false">IF(Y131=1,$A$131,1000000)</f>
        <v>1000000</v>
      </c>
      <c r="FQ131" s="26" t="n">
        <f aca="false">IF(Z131=1,$A$131,1000000)</f>
        <v>1000000</v>
      </c>
    </row>
    <row r="132" customFormat="false" ht="15" hidden="false" customHeight="false" outlineLevel="0" collapsed="false">
      <c r="A132" s="14" t="n">
        <f aca="false">A131+$B$38</f>
        <v>85</v>
      </c>
      <c r="B132" s="14" t="n">
        <f aca="false">'1 Der Fonds'!$B$36-A132</f>
        <v>1035</v>
      </c>
      <c r="C132" s="26" t="n">
        <f aca="false">IF(AH132&gt;='1 Der Fonds'!$B$12,1,0)</f>
        <v>1</v>
      </c>
      <c r="D132" s="26" t="n">
        <f aca="false">IF(AND(C132=1,AM132&gt;='1 Der Fonds'!$B$12),1,0)</f>
        <v>1</v>
      </c>
      <c r="E132" s="26" t="n">
        <f aca="false">IF(AND(D132=1,AR132&gt;='1 Der Fonds'!$B$12),1,0)</f>
        <v>1</v>
      </c>
      <c r="F132" s="26" t="n">
        <f aca="false">IF(AND(E132=1,AW132&gt;='1 Der Fonds'!$B$12),1,0)</f>
        <v>1</v>
      </c>
      <c r="G132" s="26" t="n">
        <f aca="false">IF(AND(F132=1,BB132&gt;='1 Der Fonds'!$B$12),1,0)</f>
        <v>0</v>
      </c>
      <c r="H132" s="26" t="n">
        <f aca="false">IF(AND(G132=1,BG132&gt;='1 Der Fonds'!$B$12),1,0)</f>
        <v>0</v>
      </c>
      <c r="I132" s="26" t="n">
        <f aca="false">IF(AND(H132=1,BL132&gt;='1 Der Fonds'!$B$12),1,0)</f>
        <v>0</v>
      </c>
      <c r="J132" s="26" t="n">
        <f aca="false">IF(AND(I132=1,BQ132&gt;='1 Der Fonds'!$B$12),1,0)</f>
        <v>0</v>
      </c>
      <c r="K132" s="26" t="n">
        <f aca="false">IF(AND(J132=1,BV132&gt;='1 Der Fonds'!$B$12),1,0)</f>
        <v>0</v>
      </c>
      <c r="L132" s="26" t="n">
        <f aca="false">IF(AND(K132=1,CA132&gt;='1 Der Fonds'!$B$12),1,0)</f>
        <v>0</v>
      </c>
      <c r="M132" s="26" t="n">
        <f aca="false">IF(AND(L132=1,CF132&gt;='1 Der Fonds'!$B$12),1,0)</f>
        <v>0</v>
      </c>
      <c r="N132" s="26" t="n">
        <f aca="false">IF(AND(M132=1,CK132&gt;='1 Der Fonds'!$B$12),1,0)</f>
        <v>0</v>
      </c>
      <c r="O132" s="26" t="n">
        <f aca="false">IF(CP132&gt;='1 Der Fonds'!$B$12,1,0)</f>
        <v>1</v>
      </c>
      <c r="P132" s="26" t="n">
        <f aca="false">IF(AND(O132=1,CU132&gt;='1 Der Fonds'!$B$12),1,0)</f>
        <v>1</v>
      </c>
      <c r="Q132" s="26" t="n">
        <f aca="false">IF(AND(P132=1,CZ132&gt;='1 Der Fonds'!$B$12),1,0)</f>
        <v>1</v>
      </c>
      <c r="R132" s="26" t="n">
        <f aca="false">IF(AND(Q132=1,DE132&gt;='1 Der Fonds'!$B$12),1,0)</f>
        <v>0</v>
      </c>
      <c r="S132" s="26" t="n">
        <f aca="false">IF(AND(R132=1,DJ132&gt;='1 Der Fonds'!$B$12),1,0)</f>
        <v>0</v>
      </c>
      <c r="T132" s="26" t="n">
        <f aca="false">IF(AND(S132=1,DO132&gt;='1 Der Fonds'!$B$12),1,0)</f>
        <v>0</v>
      </c>
      <c r="U132" s="26" t="n">
        <f aca="false">IF(AND(T132=1,DT132&gt;='1 Der Fonds'!$B$12),1,0)</f>
        <v>0</v>
      </c>
      <c r="V132" s="26" t="n">
        <f aca="false">IF(AND(U132=1,DY132&gt;='1 Der Fonds'!$B$12),1,0)</f>
        <v>0</v>
      </c>
      <c r="W132" s="26" t="n">
        <f aca="false">IF(AND(V132=1,ED132&gt;='1 Der Fonds'!$B$12),1,0)</f>
        <v>0</v>
      </c>
      <c r="X132" s="26" t="n">
        <f aca="false">IF(AND(W132=1,EI132&gt;='1 Der Fonds'!$B$12),1,0)</f>
        <v>0</v>
      </c>
      <c r="Y132" s="26" t="n">
        <f aca="false">IF(AND(X132=1,EN132&gt;='1 Der Fonds'!$B$12),1,0)</f>
        <v>0</v>
      </c>
      <c r="Z132" s="26" t="n">
        <f aca="false">IF(AND(Y132=1,ES132&gt;='1 Der Fonds'!$B$12),1,0)</f>
        <v>0</v>
      </c>
      <c r="AD132" s="26" t="n">
        <f aca="false">$A$132+$B$132*'1 Der Fonds'!$B$19/12+$A$132*'1 Der Fonds'!$B$20/12-'1 Der Fonds'!$B$6*'1 Der Fonds'!$B$21/12-($B$132+$A$132-'1 Der Fonds'!$B$6)*'1 Der Fonds'!$B$22/12-$B$132*'1 Der Fonds'!$B$23/12</f>
        <v>86.7495833333334</v>
      </c>
      <c r="AE132" s="26" t="n">
        <f aca="false">($B$132+AD132-'1 Der Fonds'!$B$6)/'1 Der Fonds'!$B$8</f>
        <v>10.0201101532567</v>
      </c>
      <c r="AF132" s="26" t="n">
        <f aca="false">AD132+'1 Der Fonds'!$B$26-'2 Der Rueckgabebestand'!$C$5*AE132</f>
        <v>85.7415392720307</v>
      </c>
      <c r="AG132" s="26" t="n">
        <f aca="false">'1 Der Fonds'!$B$8+'1 Der Fonds'!$B$26/AE132-'2 Der Rueckgabebestand'!$C$5</f>
        <v>86.8993979062221</v>
      </c>
      <c r="AH132" s="26" t="n">
        <f aca="false">AF132/($B$132+AF132-'1 Der Fonds'!$B$6)</f>
        <v>0.0984695634754183</v>
      </c>
      <c r="AI132" s="26" t="n">
        <f aca="false">AF132+$B$132*'1 Der Fonds'!$B$19/12+AF132*'1 Der Fonds'!$B$20/12-'1 Der Fonds'!$B$6*'1 Der Fonds'!$B$21/12-($B$132+AF132-'1 Der Fonds'!$B$6)*'1 Der Fonds'!$B$22/12-$B$132*'1 Der Fonds'!$B$23/12</f>
        <v>87.4918332471664</v>
      </c>
      <c r="AJ132" s="26" t="n">
        <f aca="false">($B$132+AI132-'1 Der Fonds'!$B$6)/AG132</f>
        <v>10.0402517654808</v>
      </c>
      <c r="AK132" s="26" t="n">
        <f aca="false">AI132+'1 Der Fonds'!$B$26-'2 Der Rueckgabebestand'!$C$6*AJ132</f>
        <v>85.471707364426</v>
      </c>
      <c r="AL132" s="26" t="n">
        <f aca="false">AG132+'1 Der Fonds'!$B$26/AJ132-'2 Der Rueckgabebestand'!$C$6</f>
        <v>86.6981951943852</v>
      </c>
      <c r="AM132" s="26" t="n">
        <f aca="false">AK132/($B$132+AK132-'1 Der Fonds'!$B$6)</f>
        <v>0.0981901038727764</v>
      </c>
      <c r="AN132" s="26" t="n">
        <f aca="false">AK132+$B$132*'1 Der Fonds'!$B$19/12+AK132*'1 Der Fonds'!$B$20/12-'1 Der Fonds'!$B$6*'1 Der Fonds'!$B$21/12-($B$132+AK132-'1 Der Fonds'!$B$6)*'1 Der Fonds'!$B$22/12-$B$132*'1 Der Fonds'!$B$23/12</f>
        <v>87.2217427506502</v>
      </c>
      <c r="AO132" s="26" t="n">
        <f aca="false">($B$132+AN132-'1 Der Fonds'!$B$6)/AL132</f>
        <v>10.0604371382247</v>
      </c>
      <c r="AP132" s="26" t="n">
        <f aca="false">AN132+'1 Der Fonds'!$B$26-'2 Der Rueckgabebestand'!$C$7*AO132</f>
        <v>68.0887810465558</v>
      </c>
      <c r="AQ132" s="26" t="n">
        <f aca="false">AL132+'1 Der Fonds'!$B$26/AO132-'2 Der Rueckgabebestand'!$C$7</f>
        <v>84.7963929723526</v>
      </c>
      <c r="AR132" s="26" t="n">
        <f aca="false">AP132/($B$132+AP132-'1 Der Fonds'!$B$6)</f>
        <v>0.0798144138796733</v>
      </c>
      <c r="AS132" s="26" t="n">
        <f aca="false">AP132+$B$132*'1 Der Fonds'!$B$19/12+AP132*'1 Der Fonds'!$B$20/12-'1 Der Fonds'!$B$6*'1 Der Fonds'!$B$21/12-($B$132+AP132-'1 Der Fonds'!$B$6)*'1 Der Fonds'!$B$22/12-$B$132*'1 Der Fonds'!$B$23/12</f>
        <v>69.8221577950588</v>
      </c>
      <c r="AT132" s="26" t="n">
        <f aca="false">($B$132+AS132-'1 Der Fonds'!$B$6)/AQ132</f>
        <v>10.0808787712676</v>
      </c>
      <c r="AU132" s="26" t="n">
        <f aca="false">AS132+'1 Der Fonds'!$B$26-'2 Der Rueckgabebestand'!$C$8*AT132</f>
        <v>41.5714336041291</v>
      </c>
      <c r="AV132" s="26" t="n">
        <f aca="false">AQ132+'1 Der Fonds'!$B$26/AT132-'2 Der Rueckgabebestand'!$C$8</f>
        <v>81.9939860758974</v>
      </c>
      <c r="AW132" s="26" t="n">
        <f aca="false">AU132/($B$132+AU132-'1 Der Fonds'!$B$6)</f>
        <v>0.0502938184336515</v>
      </c>
      <c r="AX132" s="26" t="n">
        <f aca="false">AU132+$B$132*'1 Der Fonds'!$B$19/12+AU132*'1 Der Fonds'!$B$20/12-'1 Der Fonds'!$B$6*'1 Der Fonds'!$B$21/12-($B$132+AU132-'1 Der Fonds'!$B$6)*'1 Der Fonds'!$B$22/12-$B$132*'1 Der Fonds'!$B$23/12</f>
        <v>43.2793978946663</v>
      </c>
      <c r="AY132" s="26" t="n">
        <f aca="false">($B$132+AX132-'1 Der Fonds'!$B$6)/AV132</f>
        <v>10.1017091317889</v>
      </c>
      <c r="AZ132" s="26" t="n">
        <f aca="false">AX132+'1 Der Fonds'!$B$26-'2 Der Rueckgabebestand'!$C$9*AY132</f>
        <v>20.0149541520151</v>
      </c>
      <c r="BA132" s="26" t="n">
        <f aca="false">AV132+'1 Der Fonds'!$B$26/AY132-'2 Der Rueckgabebestand'!$C$9</f>
        <v>79.6909655237177</v>
      </c>
      <c r="BB132" s="26" t="n">
        <f aca="false">AZ132/($B$132+AZ132-'1 Der Fonds'!$B$6)</f>
        <v>0.0248628352166432</v>
      </c>
      <c r="BC132" s="26" t="n">
        <f aca="false">AZ132+$B$132*'1 Der Fonds'!$B$19/12+AZ132*'1 Der Fonds'!$B$20/12-'1 Der Fonds'!$B$6*'1 Der Fonds'!$B$21/12-($B$132+AZ132-'1 Der Fonds'!$B$6)*'1 Der Fonds'!$B$22/12-$B$132*'1 Der Fonds'!$B$23/12</f>
        <v>21.7022601497442</v>
      </c>
      <c r="BD132" s="26" t="n">
        <f aca="false">($B$132+BC132-'1 Der Fonds'!$B$6)/BA132</f>
        <v>10.1228822470428</v>
      </c>
      <c r="BE132" s="26" t="n">
        <f aca="false">BC132+'1 Der Fonds'!$B$26-'2 Der Rueckgabebestand'!$C$10*BD132</f>
        <v>10.5302250038842</v>
      </c>
      <c r="BF132" s="26" t="n">
        <f aca="false">BA132+'1 Der Fonds'!$B$26/BD132-'2 Der Rueckgabebestand'!$C$10</f>
        <v>78.5873238065453</v>
      </c>
      <c r="BG132" s="26" t="n">
        <f aca="false">BE132/($B$132+BE132-'1 Der Fonds'!$B$6)</f>
        <v>0.0132367378044408</v>
      </c>
      <c r="BH132" s="26" t="n">
        <f aca="false">BE132+$B$132*'1 Der Fonds'!$B$19/12+BE132*'1 Der Fonds'!$B$20/12-'1 Der Fonds'!$B$6*'1 Der Fonds'!$B$21/12-($B$132+BE132-'1 Der Fonds'!$B$6)*'1 Der Fonds'!$B$22/12-$B$132*'1 Der Fonds'!$B$23/12</f>
        <v>12.2084414695129</v>
      </c>
      <c r="BI132" s="26" t="n">
        <f aca="false">($B$132+BH132-'1 Der Fonds'!$B$6)/BF132</f>
        <v>10.1442370455566</v>
      </c>
      <c r="BJ132" s="26" t="n">
        <f aca="false">BH132+'1 Der Fonds'!$B$26-'2 Der Rueckgabebestand'!$C$11*BI132</f>
        <v>9.12189924217893</v>
      </c>
      <c r="BK132" s="26" t="n">
        <f aca="false">BF132+'1 Der Fonds'!$B$26/BI132-'2 Der Rueckgabebestand'!$C$11</f>
        <v>78.2830582207282</v>
      </c>
      <c r="BL132" s="26" t="n">
        <f aca="false">BJ132/($B$132+BJ132-'1 Der Fonds'!$B$6)</f>
        <v>0.0114867745756462</v>
      </c>
      <c r="BM132" s="26" t="n">
        <f aca="false">BJ132+$B$132*'1 Der Fonds'!$B$19/12+BJ132*'1 Der Fonds'!$B$20/12-'1 Der Fonds'!$B$6*'1 Der Fonds'!$B$21/12-($B$132+BJ132-'1 Der Fonds'!$B$6)*'1 Der Fonds'!$B$22/12-$B$132*'1 Der Fonds'!$B$23/12</f>
        <v>10.798766062286</v>
      </c>
      <c r="BN132" s="26" t="n">
        <f aca="false">($B$132+BM132-'1 Der Fonds'!$B$6)/BK132</f>
        <v>10.1656576039536</v>
      </c>
      <c r="BO132" s="26" t="n">
        <f aca="false">BM132+'1 Der Fonds'!$B$26-'2 Der Rueckgabebestand'!$C$12*BN132</f>
        <v>8.71593726030923</v>
      </c>
      <c r="BP132" s="26" t="n">
        <f aca="false">BK132+'1 Der Fonds'!$B$26/BN132-'2 Der Rueckgabebestand'!$C$12</f>
        <v>78.0781694783446</v>
      </c>
      <c r="BQ132" s="26" t="n">
        <f aca="false">BO132/($B$132+BO132-'1 Der Fonds'!$B$6)</f>
        <v>0.0109811796023578</v>
      </c>
      <c r="BR132" s="26" t="n">
        <f aca="false">BO132+$B$132*'1 Der Fonds'!$B$19/12+BO132*'1 Der Fonds'!$B$20/12-'1 Der Fonds'!$B$6*'1 Der Fonds'!$B$21/12-($B$132+BO132-'1 Der Fonds'!$B$6)*'1 Der Fonds'!$B$22/12-$B$132*'1 Der Fonds'!$B$23/12</f>
        <v>10.392415033517</v>
      </c>
      <c r="BS132" s="26" t="n">
        <f aca="false">($B$132+BR132-'1 Der Fonds'!$B$6)/BP132</f>
        <v>10.1871293902981</v>
      </c>
      <c r="BT132" s="26" t="n">
        <f aca="false">BR132+'1 Der Fonds'!$B$26-'2 Der Rueckgabebestand'!$C$13*BS132</f>
        <v>8.8082068078829</v>
      </c>
      <c r="BU132" s="26" t="n">
        <f aca="false">BP132+'1 Der Fonds'!$B$26/BS132-'2 Der Rueckgabebestand'!$C$13</f>
        <v>77.9226587191367</v>
      </c>
      <c r="BV132" s="26" t="n">
        <f aca="false">BT132/($B$132+BT132-'1 Der Fonds'!$B$6)</f>
        <v>0.011096139763159</v>
      </c>
      <c r="BW132" s="26" t="n">
        <f aca="false">BT132+$B$132*'1 Der Fonds'!$B$19/12+BT132*'1 Der Fonds'!$B$20/12-'1 Der Fonds'!$B$6*'1 Der Fonds'!$B$21/12-($B$132+BT132-'1 Der Fonds'!$B$6)*'1 Der Fonds'!$B$22/12-$B$132*'1 Der Fonds'!$B$23/12</f>
        <v>10.4847730060738</v>
      </c>
      <c r="BX132" s="26" t="n">
        <f aca="false">($B$132+BW132-'1 Der Fonds'!$B$6)/BU132</f>
        <v>10.2086451628057</v>
      </c>
      <c r="BY132" s="26" t="n">
        <f aca="false">BW132+'1 Der Fonds'!$B$26-'2 Der Rueckgabebestand'!$C$14*BX132</f>
        <v>9.40131494095152</v>
      </c>
      <c r="BZ132" s="26" t="n">
        <f aca="false">BU132+'1 Der Fonds'!$B$26/BX132-'2 Der Rueckgabebestand'!$C$14</f>
        <v>77.8165272934829</v>
      </c>
      <c r="CA132" s="26" t="n">
        <f aca="false">BY132/($B$132+BY132-'1 Der Fonds'!$B$6)</f>
        <v>0.011834465482538</v>
      </c>
      <c r="CB132" s="26" t="n">
        <f aca="false">BY132+$B$132*'1 Der Fonds'!$B$19/12+BY132*'1 Der Fonds'!$B$20/12-'1 Der Fonds'!$B$6*'1 Der Fonds'!$B$21/12-($B$132+BY132-'1 Der Fonds'!$B$6)*'1 Der Fonds'!$B$22/12-$B$132*'1 Der Fonds'!$B$23/12</f>
        <v>11.0784495344366</v>
      </c>
      <c r="CC132" s="26" t="n">
        <f aca="false">($B$132+CB132-'1 Der Fonds'!$B$6)/BZ132</f>
        <v>10.2301975842747</v>
      </c>
      <c r="CD132" s="26" t="n">
        <f aca="false">CB132+'1 Der Fonds'!$B$26-'2 Der Rueckgabebestand'!$C$15*CC132</f>
        <v>9.98637050072671</v>
      </c>
      <c r="CE132" s="26" t="n">
        <f aca="false">BZ132+'1 Der Fonds'!$B$26/CC132-'2 Der Rueckgabebestand'!$C$15</f>
        <v>77.7097767615686</v>
      </c>
      <c r="CF132" s="26" t="n">
        <f aca="false">CD132/($B$132+CD132-'1 Der Fonds'!$B$6)</f>
        <v>0.0125616876858363</v>
      </c>
      <c r="CG132" s="26" t="n">
        <f aca="false">CD132+$B$132*'1 Der Fonds'!$B$19/12+CD132*'1 Der Fonds'!$B$20/12-'1 Der Fonds'!$B$6*'1 Der Fonds'!$B$21/12-($B$132+CD132-'1 Der Fonds'!$B$6)*'1 Der Fonds'!$B$22/12-$B$132*'1 Der Fonds'!$B$23/12</f>
        <v>11.6640657724566</v>
      </c>
      <c r="CH132" s="26" t="n">
        <f aca="false">($B$132+CG132-'1 Der Fonds'!$B$6)/CE132</f>
        <v>10.2517868275031</v>
      </c>
      <c r="CI132" s="26" t="n">
        <f aca="false">CG132+'1 Der Fonds'!$B$26-'2 Der Rueckgabebestand'!$C$16*CH132</f>
        <v>9.53817235870501</v>
      </c>
      <c r="CJ132" s="26" t="n">
        <f aca="false">CE132+'1 Der Fonds'!$B$26/CH132-'2 Der Rueckgabebestand'!$C$16</f>
        <v>77.5024086754464</v>
      </c>
      <c r="CK132" s="26" t="n">
        <f aca="false">CI132/($B$132+CI132-'1 Der Fonds'!$B$6)</f>
        <v>0.0120046747790475</v>
      </c>
      <c r="CL132" s="26" t="n">
        <f aca="false">$A$132+$B$132*'1 Der Fonds'!$B$19/12+$A$132*'1 Der Fonds'!$B$20/12-'1 Der Fonds'!$B$6*'1 Der Fonds'!$B$21/12-($B$132+$A$132-'1 Der Fonds'!$B$6)*'1 Der Fonds'!$B$22/12-$B$132*'1 Der Fonds'!$B$23/12</f>
        <v>86.7495833333334</v>
      </c>
      <c r="CM132" s="26" t="n">
        <f aca="false">($B$132+CL132-'1 Der Fonds'!$B$6)/'1 Der Fonds'!$B$8</f>
        <v>10.0201101532567</v>
      </c>
      <c r="CN132" s="26" t="n">
        <f aca="false">CL132+0-'2 Der Rueckgabebestand'!$C$5*CM132</f>
        <v>82.7415392720307</v>
      </c>
      <c r="CO132" s="26" t="n">
        <f aca="false">'1 Der Fonds'!$B$8+0/CM132-'2 Der Rueckgabebestand'!$C$5</f>
        <v>86.6</v>
      </c>
      <c r="CP132" s="26" t="n">
        <f aca="false">CN132/($B$132+CN132-'1 Der Fonds'!$B$6)</f>
        <v>0.0953527467884556</v>
      </c>
      <c r="CQ132" s="26" t="n">
        <f aca="false">CN132+$B$132*'1 Der Fonds'!$B$19/12+CN132*'1 Der Fonds'!$B$20/12-'1 Der Fonds'!$B$6*'1 Der Fonds'!$B$21/12-($B$132+CN132-'1 Der Fonds'!$B$6)*'1 Der Fonds'!$B$22/12-$B$132*'1 Der Fonds'!$B$23/12</f>
        <v>84.4889582471664</v>
      </c>
      <c r="CR132" s="26" t="n">
        <f aca="false">($B$132+CQ132-'1 Der Fonds'!$B$6)/CO132</f>
        <v>10.0402882014684</v>
      </c>
      <c r="CS132" s="26" t="n">
        <f aca="false">CQ132+0-'2 Der Rueckgabebestand'!$C$6*CR132</f>
        <v>79.4688141464322</v>
      </c>
      <c r="CT132" s="26" t="n">
        <f aca="false">CO132+0/CR132-'2 Der Rueckgabebestand'!$C$6</f>
        <v>86.1</v>
      </c>
      <c r="CU132" s="26" t="n">
        <f aca="false">CS132/($B$132+CS132-'1 Der Fonds'!$B$6)</f>
        <v>0.0919279132410333</v>
      </c>
      <c r="CV132" s="26" t="n">
        <f aca="false">CS132+$B$132*'1 Der Fonds'!$B$19/12+CS132*'1 Der Fonds'!$B$20/12-'1 Der Fonds'!$B$6*'1 Der Fonds'!$B$21/12-($B$132+CS132-'1 Der Fonds'!$B$6)*'1 Der Fonds'!$B$22/12-$B$132*'1 Der Fonds'!$B$23/12</f>
        <v>81.2130967599892</v>
      </c>
      <c r="CW132" s="26" t="n">
        <f aca="false">($B$132+CV132-'1 Der Fonds'!$B$6)/CT132</f>
        <v>10.0605470006967</v>
      </c>
      <c r="CX132" s="26" t="n">
        <f aca="false">CV132+0-'2 Der Rueckgabebestand'!$C$7*CW132</f>
        <v>59.0798933584563</v>
      </c>
      <c r="CY132" s="26" t="n">
        <f aca="false">CT132+0/CW132-'2 Der Rueckgabebestand'!$C$7</f>
        <v>83.9</v>
      </c>
      <c r="CZ132" s="26" t="n">
        <f aca="false">CX132/($B$132+CX132-'1 Der Fonds'!$B$6)</f>
        <v>0.069993248060189</v>
      </c>
      <c r="DA132" s="26" t="n">
        <f aca="false">CX132+$B$132*'1 Der Fonds'!$B$19/12+CX132*'1 Der Fonds'!$B$20/12-'1 Der Fonds'!$B$6*'1 Der Fonds'!$B$21/12-($B$132+CX132-'1 Der Fonds'!$B$6)*'1 Der Fonds'!$B$22/12-$B$132*'1 Der Fonds'!$B$23/12</f>
        <v>60.8046365895915</v>
      </c>
      <c r="DB132" s="26" t="n">
        <f aca="false">($B$132+DA132-'1 Der Fonds'!$B$6)/CY132</f>
        <v>10.0811041309844</v>
      </c>
      <c r="DC132" s="26" t="n">
        <f aca="false">DA132+0-'2 Der Rueckgabebestand'!$C$8*DB132</f>
        <v>29.5532137835399</v>
      </c>
      <c r="DD132" s="26" t="n">
        <f aca="false">CY132+0/DB132-'2 Der Rueckgabebestand'!$C$8</f>
        <v>80.8</v>
      </c>
      <c r="DE132" s="26" t="n">
        <f aca="false">DC132/($B$132+DC132-'1 Der Fonds'!$B$6)</f>
        <v>0.0362815016667448</v>
      </c>
      <c r="DF132" s="26" t="n">
        <f aca="false">DC132+$B$132*'1 Der Fonds'!$B$19/12+DC132*'1 Der Fonds'!$B$20/12-'1 Der Fonds'!$B$6*'1 Der Fonds'!$B$21/12-($B$132+DC132-'1 Der Fonds'!$B$6)*'1 Der Fonds'!$B$22/12-$B$132*'1 Der Fonds'!$B$23/12</f>
        <v>31.2496606134158</v>
      </c>
      <c r="DG132" s="26" t="n">
        <f aca="false">($B$132+DF132-'1 Der Fonds'!$B$6)/DD132</f>
        <v>10.102099760067</v>
      </c>
      <c r="DH132" s="26" t="n">
        <f aca="false">DF132+0-'2 Der Rueckgabebestand'!$C$9*DG132</f>
        <v>4.98420123724148</v>
      </c>
      <c r="DI132" s="26" t="n">
        <f aca="false">DD132+0/DG132-'2 Der Rueckgabebestand'!$C$9</f>
        <v>78.2</v>
      </c>
      <c r="DJ132" s="26" t="n">
        <f aca="false">DH132/($B$132+DH132-'1 Der Fonds'!$B$6)</f>
        <v>0.00630924166513131</v>
      </c>
      <c r="DK132" s="26" t="n">
        <f aca="false">DH132+$B$132*'1 Der Fonds'!$B$19/12+DH132*'1 Der Fonds'!$B$20/12-'1 Der Fonds'!$B$6*'1 Der Fonds'!$B$21/12-($B$132+DH132-'1 Der Fonds'!$B$6)*'1 Der Fonds'!$B$22/12-$B$132*'1 Der Fonds'!$B$23/12</f>
        <v>6.65710276342717</v>
      </c>
      <c r="DL132" s="26" t="n">
        <f aca="false">($B$132+DK132-'1 Der Fonds'!$B$6)/DI132</f>
        <v>10.1234923627037</v>
      </c>
      <c r="DM132" s="26" t="n">
        <f aca="false">DK132+0-'2 Der Rueckgabebestand'!$C$10*DL132</f>
        <v>-7.51578654435797</v>
      </c>
      <c r="DN132" s="26" t="n">
        <f aca="false">DI132+0/DL132-'2 Der Rueckgabebestand'!$C$10</f>
        <v>76.8</v>
      </c>
      <c r="DO132" s="26" t="n">
        <f aca="false">DM132/($B$132+DM132-'1 Der Fonds'!$B$6)</f>
        <v>-0.00966680276497572</v>
      </c>
      <c r="DP132" s="26" t="n">
        <f aca="false">DM132+$B$132*'1 Der Fonds'!$B$19/12+DM132*'1 Der Fonds'!$B$20/12-'1 Der Fonds'!$B$6*'1 Der Fonds'!$B$21/12-($B$132+DM132-'1 Der Fonds'!$B$6)*'1 Der Fonds'!$B$22/12-$B$132*'1 Der Fonds'!$B$23/12</f>
        <v>-5.85486417312965</v>
      </c>
      <c r="DQ132" s="26" t="n">
        <f aca="false">($B$132+DP132-'1 Der Fonds'!$B$6)/DN132</f>
        <v>10.145118956079</v>
      </c>
      <c r="DR132" s="26" t="n">
        <f aca="false">DP132+0-'2 Der Rueckgabebestand'!$C$11*DQ132</f>
        <v>-11.9419355467771</v>
      </c>
      <c r="DS132" s="26" t="n">
        <f aca="false">DN132+0/DQ132-'2 Der Rueckgabebestand'!$C$11</f>
        <v>76.2</v>
      </c>
      <c r="DT132" s="26" t="n">
        <f aca="false">DR132/($B$132+DR132-'1 Der Fonds'!$B$6)</f>
        <v>-0.0154476566455891</v>
      </c>
      <c r="DU132" s="26" t="n">
        <f aca="false">DR132+$B$132*'1 Der Fonds'!$B$19/12+DR132*'1 Der Fonds'!$B$20/12-'1 Der Fonds'!$B$6*'1 Der Fonds'!$B$21/12-($B$132+DR132-'1 Der Fonds'!$B$6)*'1 Der Fonds'!$B$22/12-$B$132*'1 Der Fonds'!$B$23/12</f>
        <v>-10.2852549016761</v>
      </c>
      <c r="DV132" s="26" t="n">
        <f aca="false">($B$132+DU132-'1 Der Fonds'!$B$6)/DS132</f>
        <v>10.166860171894</v>
      </c>
      <c r="DW132" s="26" t="n">
        <f aca="false">DU132+0-'2 Der Rueckgabebestand'!$C$12*DV132</f>
        <v>-15.3686849876231</v>
      </c>
      <c r="DX132" s="26" t="n">
        <f aca="false">DS132+0/DV132-'2 Der Rueckgabebestand'!$C$12</f>
        <v>75.7</v>
      </c>
      <c r="DY132" s="26" t="n">
        <f aca="false">DW132/($B$132+DW132-'1 Der Fonds'!$B$6)</f>
        <v>-0.0199688924915639</v>
      </c>
      <c r="DZ132" s="26" t="n">
        <f aca="false">DW132+$B$132*'1 Der Fonds'!$B$19/12+DW132*'1 Der Fonds'!$B$20/12-'1 Der Fonds'!$B$6*'1 Der Fonds'!$B$21/12-($B$132+DW132-'1 Der Fonds'!$B$6)*'1 Der Fonds'!$B$22/12-$B$132*'1 Der Fonds'!$B$23/12</f>
        <v>-13.7152883107362</v>
      </c>
      <c r="EA132" s="26" t="n">
        <f aca="false">($B$132+DZ132-'1 Der Fonds'!$B$6)/DX132</f>
        <v>10.18870160752</v>
      </c>
      <c r="EB132" s="26" t="n">
        <f aca="false">DZ132+0-'2 Der Rueckgabebestand'!$C$13*EA132</f>
        <v>-18.3002040341202</v>
      </c>
      <c r="EC132" s="26" t="n">
        <f aca="false">DX132+0/EA132-'2 Der Rueckgabebestand'!$C$13</f>
        <v>75.25</v>
      </c>
      <c r="ED132" s="26" t="n">
        <f aca="false">EB132/($B$132+EB132-'1 Der Fonds'!$B$6)</f>
        <v>-0.0238687999271812</v>
      </c>
      <c r="EE132" s="26" t="n">
        <f aca="false">EB132+$B$132*'1 Der Fonds'!$B$19/12+EB132*'1 Der Fonds'!$B$20/12-'1 Der Fonds'!$B$6*'1 Der Fonds'!$B$21/12-($B$132+EB132-'1 Der Fonds'!$B$6)*'1 Der Fonds'!$B$22/12-$B$132*'1 Der Fonds'!$B$23/12</f>
        <v>-16.6496167296529</v>
      </c>
      <c r="EF132" s="26" t="n">
        <f aca="false">($B$132+EE132-'1 Der Fonds'!$B$6)/EC132</f>
        <v>10.2106363225295</v>
      </c>
      <c r="EG132" s="26" t="n">
        <f aca="false">EE132+0-'2 Der Rueckgabebestand'!$C$14*EF132</f>
        <v>-20.7338712586647</v>
      </c>
      <c r="EH132" s="26" t="n">
        <f aca="false">EC132+0/EF132-'2 Der Rueckgabebestand'!$C$14</f>
        <v>74.85</v>
      </c>
      <c r="EI132" s="26" t="n">
        <f aca="false">EG132/($B$132+EG132-'1 Der Fonds'!$B$6)</f>
        <v>-0.0271291248937215</v>
      </c>
      <c r="EJ132" s="26" t="n">
        <f aca="false">EG132+$B$132*'1 Der Fonds'!$B$19/12+EG132*'1 Der Fonds'!$B$20/12-'1 Der Fonds'!$B$6*'1 Der Fonds'!$B$21/12-($B$132+EG132-'1 Der Fonds'!$B$6)*'1 Der Fonds'!$B$22/12-$B$132*'1 Der Fonds'!$B$23/12</f>
        <v>-19.0856162186209</v>
      </c>
      <c r="EK132" s="26" t="n">
        <f aca="false">($B$132+EJ132-'1 Der Fonds'!$B$6)/EH132</f>
        <v>10.2326570979476</v>
      </c>
      <c r="EL132" s="26" t="n">
        <f aca="false">EJ132+0-'2 Der Rueckgabebestand'!$C$15*EK132</f>
        <v>-23.1786790578</v>
      </c>
      <c r="EM132" s="26" t="n">
        <f aca="false">EH132+0/EK132-'2 Der Rueckgabebestand'!$C$15</f>
        <v>74.45</v>
      </c>
      <c r="EN132" s="26" t="n">
        <f aca="false">EL132/($B$132+EL132-'1 Der Fonds'!$B$6)</f>
        <v>-0.0304253483338235</v>
      </c>
      <c r="EO132" s="26" t="n">
        <f aca="false">EL132+$B$132*'1 Der Fonds'!$B$19/12+EL132*'1 Der Fonds'!$B$20/12-'1 Der Fonds'!$B$6*'1 Der Fonds'!$B$21/12-($B$132+EL132-'1 Der Fonds'!$B$6)*'1 Der Fonds'!$B$22/12-$B$132*'1 Der Fonds'!$B$23/12</f>
        <v>-21.5327669585637</v>
      </c>
      <c r="EP132" s="26" t="n">
        <f aca="false">($B$132+EO132-'1 Der Fonds'!$B$6)/EM132</f>
        <v>10.2547647151301</v>
      </c>
      <c r="EQ132" s="26" t="n">
        <f aca="false">EO132+0-'2 Der Rueckgabebestand'!$C$16*EP132</f>
        <v>-26.6601493161288</v>
      </c>
      <c r="ER132" s="26" t="n">
        <f aca="false">EM132+0/EP132-'2 Der Rueckgabebestand'!$C$16</f>
        <v>73.95</v>
      </c>
      <c r="ES132" s="26" t="n">
        <f aca="false">EQ132/($B$132+EQ132-'1 Der Fonds'!$B$6)</f>
        <v>-0.0351559387154541</v>
      </c>
      <c r="ET132" s="14" t="n">
        <f aca="false">IF(C132=1,$A$132,1000000)</f>
        <v>85</v>
      </c>
      <c r="EU132" s="14" t="n">
        <f aca="false">IF(D132=1,$A$132,1000000)</f>
        <v>85</v>
      </c>
      <c r="EV132" s="14" t="n">
        <f aca="false">IF(E132=1,$A$132,1000000)</f>
        <v>85</v>
      </c>
      <c r="EW132" s="14" t="n">
        <f aca="false">IF(F132=1,$A$132,1000000)</f>
        <v>85</v>
      </c>
      <c r="EX132" s="26" t="n">
        <f aca="false">IF(G132=1,$A$132,1000000)</f>
        <v>1000000</v>
      </c>
      <c r="EY132" s="26" t="n">
        <f aca="false">IF(H132=1,$A$132,1000000)</f>
        <v>1000000</v>
      </c>
      <c r="EZ132" s="26" t="n">
        <f aca="false">IF(I132=1,$A$132,1000000)</f>
        <v>1000000</v>
      </c>
      <c r="FA132" s="26" t="n">
        <f aca="false">IF(J132=1,$A$132,1000000)</f>
        <v>1000000</v>
      </c>
      <c r="FB132" s="26" t="n">
        <f aca="false">IF(K132=1,$A$132,1000000)</f>
        <v>1000000</v>
      </c>
      <c r="FC132" s="26" t="n">
        <f aca="false">IF(L132=1,$A$132,1000000)</f>
        <v>1000000</v>
      </c>
      <c r="FD132" s="26" t="n">
        <f aca="false">IF(M132=1,$A$132,1000000)</f>
        <v>1000000</v>
      </c>
      <c r="FE132" s="26" t="n">
        <f aca="false">IF(N132=1,$A$132,1000000)</f>
        <v>1000000</v>
      </c>
      <c r="FF132" s="14" t="n">
        <f aca="false">IF(O132=1,$A$132,1000000)</f>
        <v>85</v>
      </c>
      <c r="FG132" s="14" t="n">
        <f aca="false">IF(P132=1,$A$132,1000000)</f>
        <v>85</v>
      </c>
      <c r="FH132" s="14" t="n">
        <f aca="false">IF(Q132=1,$A$132,1000000)</f>
        <v>85</v>
      </c>
      <c r="FI132" s="26" t="n">
        <f aca="false">IF(R132=1,$A$132,1000000)</f>
        <v>1000000</v>
      </c>
      <c r="FJ132" s="26" t="n">
        <f aca="false">IF(S132=1,$A$132,1000000)</f>
        <v>1000000</v>
      </c>
      <c r="FK132" s="26" t="n">
        <f aca="false">IF(T132=1,$A$132,1000000)</f>
        <v>1000000</v>
      </c>
      <c r="FL132" s="26" t="n">
        <f aca="false">IF(U132=1,$A$132,1000000)</f>
        <v>1000000</v>
      </c>
      <c r="FM132" s="26" t="n">
        <f aca="false">IF(V132=1,$A$132,1000000)</f>
        <v>1000000</v>
      </c>
      <c r="FN132" s="26" t="n">
        <f aca="false">IF(W132=1,$A$132,1000000)</f>
        <v>1000000</v>
      </c>
      <c r="FO132" s="26" t="n">
        <f aca="false">IF(X132=1,$A$132,1000000)</f>
        <v>1000000</v>
      </c>
      <c r="FP132" s="26" t="n">
        <f aca="false">IF(Y132=1,$A$132,1000000)</f>
        <v>1000000</v>
      </c>
      <c r="FQ132" s="26" t="n">
        <f aca="false">IF(Z132=1,$A$132,1000000)</f>
        <v>1000000</v>
      </c>
    </row>
    <row r="133" customFormat="false" ht="15" hidden="false" customHeight="false" outlineLevel="0" collapsed="false">
      <c r="A133" s="14" t="n">
        <f aca="false">A132+$B$38</f>
        <v>85.5</v>
      </c>
      <c r="B133" s="14" t="n">
        <f aca="false">'1 Der Fonds'!$B$36-A133</f>
        <v>1034.5</v>
      </c>
      <c r="C133" s="26" t="n">
        <f aca="false">IF(AH133&gt;='1 Der Fonds'!$B$12,1,0)</f>
        <v>1</v>
      </c>
      <c r="D133" s="26" t="n">
        <f aca="false">IF(AND(C133=1,AM133&gt;='1 Der Fonds'!$B$12),1,0)</f>
        <v>1</v>
      </c>
      <c r="E133" s="26" t="n">
        <f aca="false">IF(AND(D133=1,AR133&gt;='1 Der Fonds'!$B$12),1,0)</f>
        <v>1</v>
      </c>
      <c r="F133" s="26" t="n">
        <f aca="false">IF(AND(E133=1,AW133&gt;='1 Der Fonds'!$B$12),1,0)</f>
        <v>1</v>
      </c>
      <c r="G133" s="26" t="n">
        <f aca="false">IF(AND(F133=1,BB133&gt;='1 Der Fonds'!$B$12),1,0)</f>
        <v>0</v>
      </c>
      <c r="H133" s="26" t="n">
        <f aca="false">IF(AND(G133=1,BG133&gt;='1 Der Fonds'!$B$12),1,0)</f>
        <v>0</v>
      </c>
      <c r="I133" s="26" t="n">
        <f aca="false">IF(AND(H133=1,BL133&gt;='1 Der Fonds'!$B$12),1,0)</f>
        <v>0</v>
      </c>
      <c r="J133" s="26" t="n">
        <f aca="false">IF(AND(I133=1,BQ133&gt;='1 Der Fonds'!$B$12),1,0)</f>
        <v>0</v>
      </c>
      <c r="K133" s="26" t="n">
        <f aca="false">IF(AND(J133=1,BV133&gt;='1 Der Fonds'!$B$12),1,0)</f>
        <v>0</v>
      </c>
      <c r="L133" s="26" t="n">
        <f aca="false">IF(AND(K133=1,CA133&gt;='1 Der Fonds'!$B$12),1,0)</f>
        <v>0</v>
      </c>
      <c r="M133" s="26" t="n">
        <f aca="false">IF(AND(L133=1,CF133&gt;='1 Der Fonds'!$B$12),1,0)</f>
        <v>0</v>
      </c>
      <c r="N133" s="26" t="n">
        <f aca="false">IF(AND(M133=1,CK133&gt;='1 Der Fonds'!$B$12),1,0)</f>
        <v>0</v>
      </c>
      <c r="O133" s="26" t="n">
        <f aca="false">IF(CP133&gt;='1 Der Fonds'!$B$12,1,0)</f>
        <v>1</v>
      </c>
      <c r="P133" s="26" t="n">
        <f aca="false">IF(AND(O133=1,CU133&gt;='1 Der Fonds'!$B$12),1,0)</f>
        <v>1</v>
      </c>
      <c r="Q133" s="26" t="n">
        <f aca="false">IF(AND(P133=1,CZ133&gt;='1 Der Fonds'!$B$12),1,0)</f>
        <v>1</v>
      </c>
      <c r="R133" s="26" t="n">
        <f aca="false">IF(AND(Q133=1,DE133&gt;='1 Der Fonds'!$B$12),1,0)</f>
        <v>0</v>
      </c>
      <c r="S133" s="26" t="n">
        <f aca="false">IF(AND(R133=1,DJ133&gt;='1 Der Fonds'!$B$12),1,0)</f>
        <v>0</v>
      </c>
      <c r="T133" s="26" t="n">
        <f aca="false">IF(AND(S133=1,DO133&gt;='1 Der Fonds'!$B$12),1,0)</f>
        <v>0</v>
      </c>
      <c r="U133" s="26" t="n">
        <f aca="false">IF(AND(T133=1,DT133&gt;='1 Der Fonds'!$B$12),1,0)</f>
        <v>0</v>
      </c>
      <c r="V133" s="26" t="n">
        <f aca="false">IF(AND(U133=1,DY133&gt;='1 Der Fonds'!$B$12),1,0)</f>
        <v>0</v>
      </c>
      <c r="W133" s="26" t="n">
        <f aca="false">IF(AND(V133=1,ED133&gt;='1 Der Fonds'!$B$12),1,0)</f>
        <v>0</v>
      </c>
      <c r="X133" s="26" t="n">
        <f aca="false">IF(AND(W133=1,EI133&gt;='1 Der Fonds'!$B$12),1,0)</f>
        <v>0</v>
      </c>
      <c r="Y133" s="26" t="n">
        <f aca="false">IF(AND(X133=1,EN133&gt;='1 Der Fonds'!$B$12),1,0)</f>
        <v>0</v>
      </c>
      <c r="Z133" s="26" t="n">
        <f aca="false">IF(AND(Y133=1,ES133&gt;='1 Der Fonds'!$B$12),1,0)</f>
        <v>0</v>
      </c>
      <c r="AD133" s="26" t="n">
        <f aca="false">$A$133+$B$133*'1 Der Fonds'!$B$19/12+$A$133*'1 Der Fonds'!$B$20/12-'1 Der Fonds'!$B$6*'1 Der Fonds'!$B$21/12-($B$133+$A$133-'1 Der Fonds'!$B$6)*'1 Der Fonds'!$B$22/12-$B$133*'1 Der Fonds'!$B$23/12</f>
        <v>87.249</v>
      </c>
      <c r="AE133" s="26" t="n">
        <f aca="false">($B$133+AD133-'1 Der Fonds'!$B$6)/'1 Der Fonds'!$B$8</f>
        <v>10.0201034482759</v>
      </c>
      <c r="AF133" s="26" t="n">
        <f aca="false">AD133+'1 Der Fonds'!$B$26-'2 Der Rueckgabebestand'!$C$5*AE133</f>
        <v>86.2409586206897</v>
      </c>
      <c r="AG133" s="26" t="n">
        <f aca="false">'1 Der Fonds'!$B$8+'1 Der Fonds'!$B$26/AE133-'2 Der Rueckgabebestand'!$C$5</f>
        <v>86.8993981065651</v>
      </c>
      <c r="AH133" s="26" t="n">
        <f aca="false">AF133/($B$133+AF133-'1 Der Fonds'!$B$6)</f>
        <v>0.0990431858830908</v>
      </c>
      <c r="AI133" s="26" t="n">
        <f aca="false">AF133+$B$133*'1 Der Fonds'!$B$19/12+AF133*'1 Der Fonds'!$B$20/12-'1 Der Fonds'!$B$6*'1 Der Fonds'!$B$21/12-($B$133+AF133-'1 Der Fonds'!$B$6)*'1 Der Fonds'!$B$22/12-$B$133*'1 Der Fonds'!$B$23/12</f>
        <v>87.9906687060345</v>
      </c>
      <c r="AJ133" s="26" t="n">
        <f aca="false">($B$133+AI133-'1 Der Fonds'!$B$6)/AG133</f>
        <v>10.040238341307</v>
      </c>
      <c r="AK133" s="26" t="n">
        <f aca="false">AI133+'1 Der Fonds'!$B$26-'2 Der Rueckgabebestand'!$C$6*AJ133</f>
        <v>85.970549535381</v>
      </c>
      <c r="AL133" s="26" t="n">
        <f aca="false">AG133+'1 Der Fonds'!$B$26/AJ133-'2 Der Rueckgabebestand'!$C$6</f>
        <v>86.6981957942313</v>
      </c>
      <c r="AM133" s="26" t="n">
        <f aca="false">AK133/($B$133+AK133-'1 Der Fonds'!$B$6)</f>
        <v>0.0987633063304305</v>
      </c>
      <c r="AN133" s="26" t="n">
        <f aca="false">AK133+$B$133*'1 Der Fonds'!$B$19/12+AK133*'1 Der Fonds'!$B$20/12-'1 Der Fonds'!$B$6*'1 Der Fonds'!$B$21/12-($B$133+AK133-'1 Der Fonds'!$B$6)*'1 Der Fonds'!$B$22/12-$B$133*'1 Der Fonds'!$B$23/12</f>
        <v>87.7200004786857</v>
      </c>
      <c r="AO133" s="26" t="n">
        <f aca="false">($B$133+AN133-'1 Der Fonds'!$B$6)/AL133</f>
        <v>10.0604169727915</v>
      </c>
      <c r="AP133" s="26" t="n">
        <f aca="false">AN133+'1 Der Fonds'!$B$26-'2 Der Rueckgabebestand'!$C$7*AO133</f>
        <v>68.5870831385444</v>
      </c>
      <c r="AQ133" s="26" t="n">
        <f aca="false">AL133+'1 Der Fonds'!$B$26/AO133-'2 Der Rueckgabebestand'!$C$7</f>
        <v>84.7963941699162</v>
      </c>
      <c r="AR133" s="26" t="n">
        <f aca="false">AP133/($B$133+AP133-'1 Der Fonds'!$B$6)</f>
        <v>0.0803986890602183</v>
      </c>
      <c r="AS133" s="26" t="n">
        <f aca="false">AP133+$B$133*'1 Der Fonds'!$B$19/12+AP133*'1 Der Fonds'!$B$20/12-'1 Der Fonds'!$B$6*'1 Der Fonds'!$B$21/12-($B$133+AP133-'1 Der Fonds'!$B$6)*'1 Der Fonds'!$B$22/12-$B$133*'1 Der Fonds'!$B$23/12</f>
        <v>70.3198749265522</v>
      </c>
      <c r="AT133" s="26" t="n">
        <f aca="false">($B$133+AS133-'1 Der Fonds'!$B$6)/AQ133</f>
        <v>10.0808517071333</v>
      </c>
      <c r="AU133" s="26" t="n">
        <f aca="false">AS133+'1 Der Fonds'!$B$26-'2 Der Rueckgabebestand'!$C$8*AT133</f>
        <v>42.0692346344388</v>
      </c>
      <c r="AV133" s="26" t="n">
        <f aca="false">AQ133+'1 Der Fonds'!$B$26/AT133-'2 Der Rueckgabebestand'!$C$8</f>
        <v>81.9939880724113</v>
      </c>
      <c r="AW133" s="26" t="n">
        <f aca="false">AU133/($B$133+AU133-'1 Der Fonds'!$B$6)</f>
        <v>0.0508962018808316</v>
      </c>
      <c r="AX133" s="26" t="n">
        <f aca="false">AU133+$B$133*'1 Der Fonds'!$B$19/12+AU133*'1 Der Fonds'!$B$20/12-'1 Der Fonds'!$B$6*'1 Der Fonds'!$B$21/12-($B$133+AU133-'1 Der Fonds'!$B$6)*'1 Der Fonds'!$B$22/12-$B$133*'1 Der Fonds'!$B$23/12</f>
        <v>43.7766134842968</v>
      </c>
      <c r="AY133" s="26" t="n">
        <f aca="false">($B$133+AX133-'1 Der Fonds'!$B$6)/AV133</f>
        <v>10.1016749271035</v>
      </c>
      <c r="AZ133" s="26" t="n">
        <f aca="false">AX133+'1 Der Fonds'!$B$26-'2 Der Rueckgabebestand'!$C$9*AY133</f>
        <v>20.5122586738279</v>
      </c>
      <c r="BA133" s="26" t="n">
        <f aca="false">AV133+'1 Der Fonds'!$B$26/AY133-'2 Der Rueckgabebestand'!$C$9</f>
        <v>79.6909685258162</v>
      </c>
      <c r="BB133" s="26" t="n">
        <f aca="false">AZ133/($B$133+AZ133-'1 Der Fonds'!$B$6)</f>
        <v>0.025480678651552</v>
      </c>
      <c r="BC133" s="26" t="n">
        <f aca="false">AZ133+$B$133*'1 Der Fonds'!$B$19/12+AZ133*'1 Der Fonds'!$B$20/12-'1 Der Fonds'!$B$6*'1 Der Fonds'!$B$21/12-($B$133+AZ133-'1 Der Fonds'!$B$6)*'1 Der Fonds'!$B$22/12-$B$133*'1 Der Fonds'!$B$23/12</f>
        <v>22.1989787550569</v>
      </c>
      <c r="BD133" s="26" t="n">
        <f aca="false">($B$133+BC133-'1 Der Fonds'!$B$6)/BA133</f>
        <v>10.1228406892021</v>
      </c>
      <c r="BE133" s="26" t="n">
        <f aca="false">BC133+'1 Der Fonds'!$B$26-'2 Der Rueckgabebestand'!$C$10*BD133</f>
        <v>11.027001790174</v>
      </c>
      <c r="BF133" s="26" t="n">
        <f aca="false">BA133+'1 Der Fonds'!$B$26/BD133-'2 Der Rueckgabebestand'!$C$10</f>
        <v>78.5873280252994</v>
      </c>
      <c r="BG133" s="26" t="n">
        <f aca="false">BE133/($B$133+BE133-'1 Der Fonds'!$B$6)</f>
        <v>0.0138612539428076</v>
      </c>
      <c r="BH133" s="26" t="n">
        <f aca="false">BE133+$B$133*'1 Der Fonds'!$B$19/12+BE133*'1 Der Fonds'!$B$20/12-'1 Der Fonds'!$B$6*'1 Der Fonds'!$B$21/12-($B$133+BE133-'1 Der Fonds'!$B$6)*'1 Der Fonds'!$B$22/12-$B$133*'1 Der Fonds'!$B$23/12</f>
        <v>12.7046318335562</v>
      </c>
      <c r="BI133" s="26" t="n">
        <f aca="false">($B$133+BH133-'1 Der Fonds'!$B$6)/BF133</f>
        <v>10.1441880245237</v>
      </c>
      <c r="BJ133" s="26" t="n">
        <f aca="false">BH133+'1 Der Fonds'!$B$26-'2 Der Rueckgabebestand'!$C$11*BI133</f>
        <v>9.61811901884204</v>
      </c>
      <c r="BK133" s="26" t="n">
        <f aca="false">BF133+'1 Der Fonds'!$B$26/BI133-'2 Der Rueckgabebestand'!$C$11</f>
        <v>78.2830638685968</v>
      </c>
      <c r="BL133" s="26" t="n">
        <f aca="false">BJ133/($B$133+BJ133-'1 Der Fonds'!$B$6)</f>
        <v>0.0121116982329096</v>
      </c>
      <c r="BM133" s="26" t="n">
        <f aca="false">BJ133+$B$133*'1 Der Fonds'!$B$19/12+BJ133*'1 Der Fonds'!$B$20/12-'1 Der Fonds'!$B$6*'1 Der Fonds'!$B$21/12-($B$133+BJ133-'1 Der Fonds'!$B$6)*'1 Der Fonds'!$B$22/12-$B$133*'1 Der Fonds'!$B$23/12</f>
        <v>11.2943988829018</v>
      </c>
      <c r="BN133" s="26" t="n">
        <f aca="false">($B$133+BM133-'1 Der Fonds'!$B$6)/BK133</f>
        <v>10.1656010835076</v>
      </c>
      <c r="BO133" s="26" t="n">
        <f aca="false">BM133+'1 Der Fonds'!$B$26-'2 Der Rueckgabebestand'!$C$12*BN133</f>
        <v>9.21159834114796</v>
      </c>
      <c r="BP133" s="26" t="n">
        <f aca="false">BK133+'1 Der Fonds'!$B$26/BN133-'2 Der Rueckgabebestand'!$C$12</f>
        <v>78.0781767670232</v>
      </c>
      <c r="BQ133" s="26" t="n">
        <f aca="false">BO133/($B$133+BO133-'1 Der Fonds'!$B$6)</f>
        <v>0.0116057247498967</v>
      </c>
      <c r="BR133" s="26" t="n">
        <f aca="false">BO133+$B$133*'1 Der Fonds'!$B$19/12+BO133*'1 Der Fonds'!$B$20/12-'1 Der Fonds'!$B$6*'1 Der Fonds'!$B$21/12-($B$133+BO133-'1 Der Fonds'!$B$6)*'1 Der Fonds'!$B$22/12-$B$133*'1 Der Fonds'!$B$23/12</f>
        <v>10.8874886228916</v>
      </c>
      <c r="BS133" s="26" t="n">
        <f aca="false">($B$133+BR133-'1 Der Fonds'!$B$6)/BP133</f>
        <v>10.1870653434473</v>
      </c>
      <c r="BT133" s="26" t="n">
        <f aca="false">BR133+'1 Der Fonds'!$B$26-'2 Der Rueckgabebestand'!$C$13*BS133</f>
        <v>9.30330921834029</v>
      </c>
      <c r="BU133" s="26" t="n">
        <f aca="false">BP133+'1 Der Fonds'!$B$26/BS133-'2 Der Rueckgabebestand'!$C$13</f>
        <v>77.9226678592914</v>
      </c>
      <c r="BV133" s="26" t="n">
        <f aca="false">BT133/($B$133+BT133-'1 Der Fonds'!$B$6)</f>
        <v>0.0117199174030923</v>
      </c>
      <c r="BW133" s="26" t="n">
        <f aca="false">BT133+$B$133*'1 Der Fonds'!$B$19/12+BT133*'1 Der Fonds'!$B$20/12-'1 Der Fonds'!$B$6*'1 Der Fonds'!$B$21/12-($B$133+BT133-'1 Der Fonds'!$B$6)*'1 Der Fonds'!$B$22/12-$B$133*'1 Der Fonds'!$B$23/12</f>
        <v>10.9792873896745</v>
      </c>
      <c r="BX133" s="26" t="n">
        <f aca="false">($B$133+BW133-'1 Der Fonds'!$B$6)/BU133</f>
        <v>10.2085735671436</v>
      </c>
      <c r="BY133" s="26" t="n">
        <f aca="false">BW133+'1 Der Fonds'!$B$26-'2 Der Rueckgabebestand'!$C$14*BX133</f>
        <v>9.89585796281709</v>
      </c>
      <c r="BZ133" s="26" t="n">
        <f aca="false">BU133+'1 Der Fonds'!$B$26/BX133-'2 Der Rueckgabebestand'!$C$14</f>
        <v>77.8165384946225</v>
      </c>
      <c r="CA133" s="26" t="n">
        <f aca="false">BY133/($B$133+BY133-'1 Der Fonds'!$B$6)</f>
        <v>0.0124570865565619</v>
      </c>
      <c r="CB133" s="26" t="n">
        <f aca="false">BY133+$B$133*'1 Der Fonds'!$B$19/12+BY133*'1 Der Fonds'!$B$20/12-'1 Der Fonds'!$B$6*'1 Der Fonds'!$B$21/12-($B$133+BY133-'1 Der Fonds'!$B$6)*'1 Der Fonds'!$B$22/12-$B$133*'1 Der Fonds'!$B$23/12</f>
        <v>11.5724039933648</v>
      </c>
      <c r="CC133" s="26" t="n">
        <f aca="false">($B$133+CB133-'1 Der Fonds'!$B$6)/BZ133</f>
        <v>10.2301184220418</v>
      </c>
      <c r="CD133" s="26" t="n">
        <f aca="false">CB133+'1 Der Fonds'!$B$26-'2 Der Rueckgabebestand'!$C$15*CC133</f>
        <v>10.4803566245481</v>
      </c>
      <c r="CE133" s="26" t="n">
        <f aca="false">BZ133+'1 Der Fonds'!$B$26/CC133-'2 Der Rueckgabebestand'!$C$15</f>
        <v>77.7097902319177</v>
      </c>
      <c r="CF133" s="26" t="n">
        <f aca="false">CD133/($B$133+CD133-'1 Der Fonds'!$B$6)</f>
        <v>0.0131831642596141</v>
      </c>
      <c r="CG133" s="26" t="n">
        <f aca="false">CD133+$B$133*'1 Der Fonds'!$B$19/12+CD133*'1 Der Fonds'!$B$20/12-'1 Der Fonds'!$B$6*'1 Der Fonds'!$B$21/12-($B$133+CD133-'1 Der Fonds'!$B$6)*'1 Der Fonds'!$B$22/12-$B$133*'1 Der Fonds'!$B$23/12</f>
        <v>12.1574627996466</v>
      </c>
      <c r="CH133" s="26" t="n">
        <f aca="false">($B$133+CG133-'1 Der Fonds'!$B$6)/CE133</f>
        <v>10.2517000808019</v>
      </c>
      <c r="CI133" s="26" t="n">
        <f aca="false">CG133+'1 Der Fonds'!$B$26-'2 Der Rueckgabebestand'!$C$16*CH133</f>
        <v>10.0316127592456</v>
      </c>
      <c r="CJ133" s="26" t="n">
        <f aca="false">CE133+'1 Der Fonds'!$B$26/CH133-'2 Der Rueckgabebestand'!$C$16</f>
        <v>77.5024246219559</v>
      </c>
      <c r="CK133" s="26" t="n">
        <f aca="false">CI133/($B$133+CI133-'1 Der Fonds'!$B$6)</f>
        <v>0.0126258195371332</v>
      </c>
      <c r="CL133" s="26" t="n">
        <f aca="false">$A$133+$B$133*'1 Der Fonds'!$B$19/12+$A$133*'1 Der Fonds'!$B$20/12-'1 Der Fonds'!$B$6*'1 Der Fonds'!$B$21/12-($B$133+$A$133-'1 Der Fonds'!$B$6)*'1 Der Fonds'!$B$22/12-$B$133*'1 Der Fonds'!$B$23/12</f>
        <v>87.249</v>
      </c>
      <c r="CM133" s="26" t="n">
        <f aca="false">($B$133+CL133-'1 Der Fonds'!$B$6)/'1 Der Fonds'!$B$8</f>
        <v>10.0201034482759</v>
      </c>
      <c r="CN133" s="26" t="n">
        <f aca="false">CL133+0-'2 Der Rueckgabebestand'!$C$5*CM133</f>
        <v>83.2409586206897</v>
      </c>
      <c r="CO133" s="26" t="n">
        <f aca="false">'1 Der Fonds'!$B$8+0/CM133-'2 Der Rueckgabebestand'!$C$5</f>
        <v>86.6</v>
      </c>
      <c r="CP133" s="26" t="n">
        <f aca="false">CN133/($B$133+CN133-'1 Der Fonds'!$B$6)</f>
        <v>0.0959283502682697</v>
      </c>
      <c r="CQ133" s="26" t="n">
        <f aca="false">CN133+$B$133*'1 Der Fonds'!$B$19/12+CN133*'1 Der Fonds'!$B$20/12-'1 Der Fonds'!$B$6*'1 Der Fonds'!$B$21/12-($B$133+CN133-'1 Der Fonds'!$B$6)*'1 Der Fonds'!$B$22/12-$B$133*'1 Der Fonds'!$B$23/12</f>
        <v>84.9877937060345</v>
      </c>
      <c r="CR133" s="26" t="n">
        <f aca="false">($B$133+CQ133-'1 Der Fonds'!$B$6)/CO133</f>
        <v>10.0402747541113</v>
      </c>
      <c r="CS133" s="26" t="n">
        <f aca="false">CQ133+0-'2 Der Rueckgabebestand'!$C$6*CR133</f>
        <v>79.9676563289789</v>
      </c>
      <c r="CT133" s="26" t="n">
        <f aca="false">CO133+0/CR133-'2 Der Rueckgabebestand'!$C$6</f>
        <v>86.1</v>
      </c>
      <c r="CU133" s="26" t="n">
        <f aca="false">CS133/($B$133+CS133-'1 Der Fonds'!$B$6)</f>
        <v>0.0925050876611937</v>
      </c>
      <c r="CV133" s="26" t="n">
        <f aca="false">CS133+$B$133*'1 Der Fonds'!$B$19/12+CS133*'1 Der Fonds'!$B$20/12-'1 Der Fonds'!$B$6*'1 Der Fonds'!$B$21/12-($B$133+CS133-'1 Der Fonds'!$B$6)*'1 Der Fonds'!$B$22/12-$B$133*'1 Der Fonds'!$B$23/12</f>
        <v>81.7113544996275</v>
      </c>
      <c r="CW133" s="26" t="n">
        <f aca="false">($B$133+CV133-'1 Der Fonds'!$B$6)/CT133</f>
        <v>10.0605267653848</v>
      </c>
      <c r="CX133" s="26" t="n">
        <f aca="false">CV133+0-'2 Der Rueckgabebestand'!$C$7*CW133</f>
        <v>59.578195615781</v>
      </c>
      <c r="CY133" s="26" t="n">
        <f aca="false">CT133+0/CW133-'2 Der Rueckgabebestand'!$C$7</f>
        <v>83.9</v>
      </c>
      <c r="CZ133" s="26" t="n">
        <f aca="false">CX133/($B$133+CX133-'1 Der Fonds'!$B$6)</f>
        <v>0.0705837396644476</v>
      </c>
      <c r="DA133" s="26" t="n">
        <f aca="false">CX133+$B$133*'1 Der Fonds'!$B$19/12+CX133*'1 Der Fonds'!$B$20/12-'1 Der Fonds'!$B$6*'1 Der Fonds'!$B$21/12-($B$133+CX133-'1 Der Fonds'!$B$6)*'1 Der Fonds'!$B$22/12-$B$133*'1 Der Fonds'!$B$23/12</f>
        <v>61.3023538865794</v>
      </c>
      <c r="DB133" s="26" t="n">
        <f aca="false">($B$133+DA133-'1 Der Fonds'!$B$6)/CY133</f>
        <v>10.0810769235588</v>
      </c>
      <c r="DC133" s="26" t="n">
        <f aca="false">DA133+0-'2 Der Rueckgabebestand'!$C$8*DB133</f>
        <v>30.0510154235473</v>
      </c>
      <c r="DD133" s="26" t="n">
        <f aca="false">CY133+0/DB133-'2 Der Rueckgabebestand'!$C$8</f>
        <v>80.8</v>
      </c>
      <c r="DE133" s="26" t="n">
        <f aca="false">DC133/($B$133+DC133-'1 Der Fonds'!$B$6)</f>
        <v>0.0368927358195257</v>
      </c>
      <c r="DF133" s="26" t="n">
        <f aca="false">DC133+$B$133*'1 Der Fonds'!$B$19/12+DC133*'1 Der Fonds'!$B$20/12-'1 Der Fonds'!$B$6*'1 Der Fonds'!$B$21/12-($B$133+DC133-'1 Der Fonds'!$B$6)*'1 Der Fonds'!$B$22/12-$B$133*'1 Der Fonds'!$B$23/12</f>
        <v>31.7468768133282</v>
      </c>
      <c r="DG133" s="26" t="n">
        <f aca="false">($B$133+DF133-'1 Der Fonds'!$B$6)/DD133</f>
        <v>10.1020653070956</v>
      </c>
      <c r="DH133" s="26" t="n">
        <f aca="false">DF133+0-'2 Der Rueckgabebestand'!$C$9*DG133</f>
        <v>5.48150701487952</v>
      </c>
      <c r="DI133" s="26" t="n">
        <f aca="false">DD133+0/DG133-'2 Der Rueckgabebestand'!$C$9</f>
        <v>78.2</v>
      </c>
      <c r="DJ133" s="26" t="n">
        <f aca="false">DH133/($B$133+DH133-'1 Der Fonds'!$B$6)</f>
        <v>0.00693877890330953</v>
      </c>
      <c r="DK133" s="26" t="n">
        <f aca="false">DH133+$B$133*'1 Der Fonds'!$B$19/12+DH133*'1 Der Fonds'!$B$20/12-'1 Der Fonds'!$B$6*'1 Der Fonds'!$B$21/12-($B$133+DH133-'1 Der Fonds'!$B$6)*'1 Der Fonds'!$B$22/12-$B$133*'1 Der Fonds'!$B$23/12</f>
        <v>7.15382262576878</v>
      </c>
      <c r="DL133" s="26" t="n">
        <f aca="false">($B$133+DK133-'1 Der Fonds'!$B$6)/DI133</f>
        <v>10.1234504172093</v>
      </c>
      <c r="DM133" s="26" t="n">
        <f aca="false">DK133+0-'2 Der Rueckgabebestand'!$C$10*DL133</f>
        <v>-7.01900795832427</v>
      </c>
      <c r="DN133" s="26" t="n">
        <f aca="false">DI133+0/DL133-'2 Der Rueckgabebestand'!$C$10</f>
        <v>76.8</v>
      </c>
      <c r="DO133" s="26" t="n">
        <f aca="false">DM133/($B$133+DM133-'1 Der Fonds'!$B$6)</f>
        <v>-0.00902788367840641</v>
      </c>
      <c r="DP133" s="26" t="n">
        <f aca="false">DM133+$B$133*'1 Der Fonds'!$B$19/12+DM133*'1 Der Fonds'!$B$20/12-'1 Der Fonds'!$B$6*'1 Der Fonds'!$B$21/12-($B$133+DM133-'1 Der Fonds'!$B$6)*'1 Der Fonds'!$B$22/12-$B$133*'1 Der Fonds'!$B$23/12</f>
        <v>-5.35867200761766</v>
      </c>
      <c r="DQ133" s="26" t="n">
        <f aca="false">($B$133+DP133-'1 Der Fonds'!$B$6)/DN133</f>
        <v>10.1450693749008</v>
      </c>
      <c r="DR133" s="26" t="n">
        <f aca="false">DP133+0-'2 Der Rueckgabebestand'!$C$11*DQ133</f>
        <v>-11.4457136325581</v>
      </c>
      <c r="DS133" s="26" t="n">
        <f aca="false">DN133+0/DQ133-'2 Der Rueckgabebestand'!$C$11</f>
        <v>76.2</v>
      </c>
      <c r="DT133" s="26" t="n">
        <f aca="false">DR133/($B$133+DR133-'1 Der Fonds'!$B$6)</f>
        <v>-0.0148058342530396</v>
      </c>
      <c r="DU133" s="26" t="n">
        <f aca="false">DR133+$B$133*'1 Der Fonds'!$B$19/12+DR133*'1 Der Fonds'!$B$20/12-'1 Der Fonds'!$B$6*'1 Der Fonds'!$B$21/12-($B$133+DR133-'1 Der Fonds'!$B$6)*'1 Der Fonds'!$B$22/12-$B$133*'1 Der Fonds'!$B$23/12</f>
        <v>-9.78961994145602</v>
      </c>
      <c r="DV133" s="26" t="n">
        <f aca="false">($B$133+DU133-'1 Der Fonds'!$B$6)/DS133</f>
        <v>10.1668028879074</v>
      </c>
      <c r="DW133" s="26" t="n">
        <f aca="false">DU133+0-'2 Der Rueckgabebestand'!$C$12*DV133</f>
        <v>-14.8730213854097</v>
      </c>
      <c r="DX133" s="26" t="n">
        <f aca="false">DS133+0/DV133-'2 Der Rueckgabebestand'!$C$12</f>
        <v>75.7</v>
      </c>
      <c r="DY133" s="26" t="n">
        <f aca="false">DW133/($B$133+DW133-'1 Der Fonds'!$B$6)</f>
        <v>-0.0193249740441567</v>
      </c>
      <c r="DZ133" s="26" t="n">
        <f aca="false">DW133+$B$133*'1 Der Fonds'!$B$19/12+DW133*'1 Der Fonds'!$B$20/12-'1 Der Fonds'!$B$6*'1 Der Fonds'!$B$21/12-($B$133+DW133-'1 Der Fonds'!$B$6)*'1 Der Fonds'!$B$22/12-$B$133*'1 Der Fonds'!$B$23/12</f>
        <v>-13.2202121975707</v>
      </c>
      <c r="EA133" s="26" t="n">
        <f aca="false">($B$133+DZ133-'1 Der Fonds'!$B$6)/DX133</f>
        <v>10.1886365627798</v>
      </c>
      <c r="EB133" s="26" t="n">
        <f aca="false">DZ133+0-'2 Der Rueckgabebestand'!$C$13*EA133</f>
        <v>-17.8050986508216</v>
      </c>
      <c r="EC133" s="26" t="n">
        <f aca="false">DX133+0/EA133-'2 Der Rueckgabebestand'!$C$13</f>
        <v>75.25</v>
      </c>
      <c r="ED133" s="26" t="n">
        <f aca="false">EB133/($B$133+EB133-'1 Der Fonds'!$B$6)</f>
        <v>-0.023223186458511</v>
      </c>
      <c r="EE133" s="26" t="n">
        <f aca="false">EB133+$B$133*'1 Der Fonds'!$B$19/12+EB133*'1 Der Fonds'!$B$20/12-'1 Der Fonds'!$B$6*'1 Der Fonds'!$B$21/12-($B$133+EB133-'1 Der Fonds'!$B$6)*'1 Der Fonds'!$B$22/12-$B$133*'1 Der Fonds'!$B$23/12</f>
        <v>-16.155099370362</v>
      </c>
      <c r="EF133" s="26" t="n">
        <f aca="false">($B$133+EE133-'1 Der Fonds'!$B$6)/EC133</f>
        <v>10.2105634635168</v>
      </c>
      <c r="EG133" s="26" t="n">
        <f aca="false">EE133+0-'2 Der Rueckgabebestand'!$C$14*EF133</f>
        <v>-20.2393247557687</v>
      </c>
      <c r="EH133" s="26" t="n">
        <f aca="false">EC133+0/EF133-'2 Der Rueckgabebestand'!$C$14</f>
        <v>74.85</v>
      </c>
      <c r="EI133" s="26" t="n">
        <f aca="false">EG133/($B$133+EG133-'1 Der Fonds'!$B$6)</f>
        <v>-0.0264822270873756</v>
      </c>
      <c r="EJ133" s="26" t="n">
        <f aca="false">EG133+$B$133*'1 Der Fonds'!$B$19/12+EG133*'1 Der Fonds'!$B$20/12-'1 Der Fonds'!$B$6*'1 Der Fonds'!$B$21/12-($B$133+EG133-'1 Der Fonds'!$B$6)*'1 Der Fonds'!$B$22/12-$B$133*'1 Der Fonds'!$B$23/12</f>
        <v>-18.5916582753263</v>
      </c>
      <c r="EK133" s="26" t="n">
        <f aca="false">($B$133+EJ133-'1 Der Fonds'!$B$6)/EH133</f>
        <v>10.2325763757471</v>
      </c>
      <c r="EL133" s="26" t="n">
        <f aca="false">EJ133+0-'2 Der Rueckgabebestand'!$C$15*EK133</f>
        <v>-22.6846888256252</v>
      </c>
      <c r="EM133" s="26" t="n">
        <f aca="false">EH133+0/EK133-'2 Der Rueckgabebestand'!$C$15</f>
        <v>74.45</v>
      </c>
      <c r="EN133" s="26" t="n">
        <f aca="false">EL133/($B$133+EL133-'1 Der Fonds'!$B$6)</f>
        <v>-0.029777150042647</v>
      </c>
      <c r="EO133" s="26" t="n">
        <f aca="false">EL133+$B$133*'1 Der Fonds'!$B$19/12+EL133*'1 Der Fonds'!$B$20/12-'1 Der Fonds'!$B$6*'1 Der Fonds'!$B$21/12-($B$133+EL133-'1 Der Fonds'!$B$6)*'1 Der Fonds'!$B$22/12-$B$133*'1 Der Fonds'!$B$23/12</f>
        <v>-21.0393658190831</v>
      </c>
      <c r="EP133" s="26" t="n">
        <f aca="false">($B$133+EO133-'1 Der Fonds'!$B$6)/EM133</f>
        <v>10.2546760803347</v>
      </c>
      <c r="EQ133" s="26" t="n">
        <f aca="false">EO133+0-'2 Der Rueckgabebestand'!$C$16*EP133</f>
        <v>-26.1667038592504</v>
      </c>
      <c r="ER133" s="26" t="n">
        <f aca="false">EM133+0/EP133-'2 Der Rueckgabebestand'!$C$16</f>
        <v>73.95</v>
      </c>
      <c r="ES133" s="26" t="n">
        <f aca="false">EQ133/($B$133+EQ133-'1 Der Fonds'!$B$6)</f>
        <v>-0.0345055452429901</v>
      </c>
      <c r="ET133" s="14" t="n">
        <f aca="false">IF(C133=1,$A$133,1000000)</f>
        <v>85.5</v>
      </c>
      <c r="EU133" s="14" t="n">
        <f aca="false">IF(D133=1,$A$133,1000000)</f>
        <v>85.5</v>
      </c>
      <c r="EV133" s="14" t="n">
        <f aca="false">IF(E133=1,$A$133,1000000)</f>
        <v>85.5</v>
      </c>
      <c r="EW133" s="14" t="n">
        <f aca="false">IF(F133=1,$A$133,1000000)</f>
        <v>85.5</v>
      </c>
      <c r="EX133" s="26" t="n">
        <f aca="false">IF(G133=1,$A$133,1000000)</f>
        <v>1000000</v>
      </c>
      <c r="EY133" s="26" t="n">
        <f aca="false">IF(H133=1,$A$133,1000000)</f>
        <v>1000000</v>
      </c>
      <c r="EZ133" s="26" t="n">
        <f aca="false">IF(I133=1,$A$133,1000000)</f>
        <v>1000000</v>
      </c>
      <c r="FA133" s="26" t="n">
        <f aca="false">IF(J133=1,$A$133,1000000)</f>
        <v>1000000</v>
      </c>
      <c r="FB133" s="26" t="n">
        <f aca="false">IF(K133=1,$A$133,1000000)</f>
        <v>1000000</v>
      </c>
      <c r="FC133" s="26" t="n">
        <f aca="false">IF(L133=1,$A$133,1000000)</f>
        <v>1000000</v>
      </c>
      <c r="FD133" s="26" t="n">
        <f aca="false">IF(M133=1,$A$133,1000000)</f>
        <v>1000000</v>
      </c>
      <c r="FE133" s="26" t="n">
        <f aca="false">IF(N133=1,$A$133,1000000)</f>
        <v>1000000</v>
      </c>
      <c r="FF133" s="14" t="n">
        <f aca="false">IF(O133=1,$A$133,1000000)</f>
        <v>85.5</v>
      </c>
      <c r="FG133" s="14" t="n">
        <f aca="false">IF(P133=1,$A$133,1000000)</f>
        <v>85.5</v>
      </c>
      <c r="FH133" s="14" t="n">
        <f aca="false">IF(Q133=1,$A$133,1000000)</f>
        <v>85.5</v>
      </c>
      <c r="FI133" s="26" t="n">
        <f aca="false">IF(R133=1,$A$133,1000000)</f>
        <v>1000000</v>
      </c>
      <c r="FJ133" s="26" t="n">
        <f aca="false">IF(S133=1,$A$133,1000000)</f>
        <v>1000000</v>
      </c>
      <c r="FK133" s="26" t="n">
        <f aca="false">IF(T133=1,$A$133,1000000)</f>
        <v>1000000</v>
      </c>
      <c r="FL133" s="26" t="n">
        <f aca="false">IF(U133=1,$A$133,1000000)</f>
        <v>1000000</v>
      </c>
      <c r="FM133" s="26" t="n">
        <f aca="false">IF(V133=1,$A$133,1000000)</f>
        <v>1000000</v>
      </c>
      <c r="FN133" s="26" t="n">
        <f aca="false">IF(W133=1,$A$133,1000000)</f>
        <v>1000000</v>
      </c>
      <c r="FO133" s="26" t="n">
        <f aca="false">IF(X133=1,$A$133,1000000)</f>
        <v>1000000</v>
      </c>
      <c r="FP133" s="26" t="n">
        <f aca="false">IF(Y133=1,$A$133,1000000)</f>
        <v>1000000</v>
      </c>
      <c r="FQ133" s="26" t="n">
        <f aca="false">IF(Z133=1,$A$133,1000000)</f>
        <v>1000000</v>
      </c>
    </row>
    <row r="134" customFormat="false" ht="15" hidden="false" customHeight="false" outlineLevel="0" collapsed="false">
      <c r="A134" s="14" t="n">
        <f aca="false">A133+$B$38</f>
        <v>86</v>
      </c>
      <c r="B134" s="14" t="n">
        <f aca="false">'1 Der Fonds'!$B$36-A134</f>
        <v>1034</v>
      </c>
      <c r="C134" s="26" t="n">
        <f aca="false">IF(AH134&gt;='1 Der Fonds'!$B$12,1,0)</f>
        <v>1</v>
      </c>
      <c r="D134" s="26" t="n">
        <f aca="false">IF(AND(C134=1,AM134&gt;='1 Der Fonds'!$B$12),1,0)</f>
        <v>1</v>
      </c>
      <c r="E134" s="26" t="n">
        <f aca="false">IF(AND(D134=1,AR134&gt;='1 Der Fonds'!$B$12),1,0)</f>
        <v>1</v>
      </c>
      <c r="F134" s="26" t="n">
        <f aca="false">IF(AND(E134=1,AW134&gt;='1 Der Fonds'!$B$12),1,0)</f>
        <v>1</v>
      </c>
      <c r="G134" s="26" t="n">
        <f aca="false">IF(AND(F134=1,BB134&gt;='1 Der Fonds'!$B$12),1,0)</f>
        <v>0</v>
      </c>
      <c r="H134" s="26" t="n">
        <f aca="false">IF(AND(G134=1,BG134&gt;='1 Der Fonds'!$B$12),1,0)</f>
        <v>0</v>
      </c>
      <c r="I134" s="26" t="n">
        <f aca="false">IF(AND(H134=1,BL134&gt;='1 Der Fonds'!$B$12),1,0)</f>
        <v>0</v>
      </c>
      <c r="J134" s="26" t="n">
        <f aca="false">IF(AND(I134=1,BQ134&gt;='1 Der Fonds'!$B$12),1,0)</f>
        <v>0</v>
      </c>
      <c r="K134" s="26" t="n">
        <f aca="false">IF(AND(J134=1,BV134&gt;='1 Der Fonds'!$B$12),1,0)</f>
        <v>0</v>
      </c>
      <c r="L134" s="26" t="n">
        <f aca="false">IF(AND(K134=1,CA134&gt;='1 Der Fonds'!$B$12),1,0)</f>
        <v>0</v>
      </c>
      <c r="M134" s="26" t="n">
        <f aca="false">IF(AND(L134=1,CF134&gt;='1 Der Fonds'!$B$12),1,0)</f>
        <v>0</v>
      </c>
      <c r="N134" s="26" t="n">
        <f aca="false">IF(AND(M134=1,CK134&gt;='1 Der Fonds'!$B$12),1,0)</f>
        <v>0</v>
      </c>
      <c r="O134" s="26" t="n">
        <f aca="false">IF(CP134&gt;='1 Der Fonds'!$B$12,1,0)</f>
        <v>1</v>
      </c>
      <c r="P134" s="26" t="n">
        <f aca="false">IF(AND(O134=1,CU134&gt;='1 Der Fonds'!$B$12),1,0)</f>
        <v>1</v>
      </c>
      <c r="Q134" s="26" t="n">
        <f aca="false">IF(AND(P134=1,CZ134&gt;='1 Der Fonds'!$B$12),1,0)</f>
        <v>1</v>
      </c>
      <c r="R134" s="26" t="n">
        <f aca="false">IF(AND(Q134=1,DE134&gt;='1 Der Fonds'!$B$12),1,0)</f>
        <v>0</v>
      </c>
      <c r="S134" s="26" t="n">
        <f aca="false">IF(AND(R134=1,DJ134&gt;='1 Der Fonds'!$B$12),1,0)</f>
        <v>0</v>
      </c>
      <c r="T134" s="26" t="n">
        <f aca="false">IF(AND(S134=1,DO134&gt;='1 Der Fonds'!$B$12),1,0)</f>
        <v>0</v>
      </c>
      <c r="U134" s="26" t="n">
        <f aca="false">IF(AND(T134=1,DT134&gt;='1 Der Fonds'!$B$12),1,0)</f>
        <v>0</v>
      </c>
      <c r="V134" s="26" t="n">
        <f aca="false">IF(AND(U134=1,DY134&gt;='1 Der Fonds'!$B$12),1,0)</f>
        <v>0</v>
      </c>
      <c r="W134" s="26" t="n">
        <f aca="false">IF(AND(V134=1,ED134&gt;='1 Der Fonds'!$B$12),1,0)</f>
        <v>0</v>
      </c>
      <c r="X134" s="26" t="n">
        <f aca="false">IF(AND(W134=1,EI134&gt;='1 Der Fonds'!$B$12),1,0)</f>
        <v>0</v>
      </c>
      <c r="Y134" s="26" t="n">
        <f aca="false">IF(AND(X134=1,EN134&gt;='1 Der Fonds'!$B$12),1,0)</f>
        <v>0</v>
      </c>
      <c r="Z134" s="26" t="n">
        <f aca="false">IF(AND(Y134=1,ES134&gt;='1 Der Fonds'!$B$12),1,0)</f>
        <v>0</v>
      </c>
      <c r="AD134" s="26" t="n">
        <f aca="false">$A$134+$B$134*'1 Der Fonds'!$B$19/12+$A$134*'1 Der Fonds'!$B$20/12-'1 Der Fonds'!$B$6*'1 Der Fonds'!$B$21/12-($B$134+$A$134-'1 Der Fonds'!$B$6)*'1 Der Fonds'!$B$22/12-$B$134*'1 Der Fonds'!$B$23/12</f>
        <v>87.7484166666667</v>
      </c>
      <c r="AE134" s="26" t="n">
        <f aca="false">($B$134+AD134-'1 Der Fonds'!$B$6)/'1 Der Fonds'!$B$8</f>
        <v>10.020096743295</v>
      </c>
      <c r="AF134" s="26" t="n">
        <f aca="false">AD134+'1 Der Fonds'!$B$26-'2 Der Rueckgabebestand'!$C$5*AE134</f>
        <v>86.7403779693487</v>
      </c>
      <c r="AG134" s="26" t="n">
        <f aca="false">'1 Der Fonds'!$B$8+'1 Der Fonds'!$B$26/AE134-'2 Der Rueckgabebestand'!$C$5</f>
        <v>86.8993983069083</v>
      </c>
      <c r="AH134" s="26" t="n">
        <f aca="false">AF134/($B$134+AF134-'1 Der Fonds'!$B$6)</f>
        <v>0.0996168090558011</v>
      </c>
      <c r="AI134" s="26" t="n">
        <f aca="false">AF134+$B$134*'1 Der Fonds'!$B$19/12+AF134*'1 Der Fonds'!$B$20/12-'1 Der Fonds'!$B$6*'1 Der Fonds'!$B$21/12-($B$134+AF134-'1 Der Fonds'!$B$6)*'1 Der Fonds'!$B$22/12-$B$134*'1 Der Fonds'!$B$23/12</f>
        <v>88.4895041649026</v>
      </c>
      <c r="AJ134" s="26" t="n">
        <f aca="false">($B$134+AI134-'1 Der Fonds'!$B$6)/AG134</f>
        <v>10.0402249171332</v>
      </c>
      <c r="AK134" s="26" t="n">
        <f aca="false">AI134+'1 Der Fonds'!$B$26-'2 Der Rueckgabebestand'!$C$6*AJ134</f>
        <v>86.469391706336</v>
      </c>
      <c r="AL134" s="26" t="n">
        <f aca="false">AG134+'1 Der Fonds'!$B$26/AJ134-'2 Der Rueckgabebestand'!$C$6</f>
        <v>86.6981963940787</v>
      </c>
      <c r="AM134" s="26" t="n">
        <f aca="false">AK134/($B$134+AK134-'1 Der Fonds'!$B$6)</f>
        <v>0.0993365103129411</v>
      </c>
      <c r="AN134" s="26" t="n">
        <f aca="false">AK134+$B$134*'1 Der Fonds'!$B$19/12+AK134*'1 Der Fonds'!$B$20/12-'1 Der Fonds'!$B$6*'1 Der Fonds'!$B$21/12-($B$134+AK134-'1 Der Fonds'!$B$6)*'1 Der Fonds'!$B$22/12-$B$134*'1 Der Fonds'!$B$23/12</f>
        <v>88.2182582067213</v>
      </c>
      <c r="AO134" s="26" t="n">
        <f aca="false">($B$134+AN134-'1 Der Fonds'!$B$6)/AL134</f>
        <v>10.0603968073584</v>
      </c>
      <c r="AP134" s="26" t="n">
        <f aca="false">AN134+'1 Der Fonds'!$B$26-'2 Der Rueckgabebestand'!$C$7*AO134</f>
        <v>69.0853852305328</v>
      </c>
      <c r="AQ134" s="26" t="n">
        <f aca="false">AL134+'1 Der Fonds'!$B$26/AO134-'2 Der Rueckgabebestand'!$C$7</f>
        <v>84.7963953674836</v>
      </c>
      <c r="AR134" s="26" t="n">
        <f aca="false">AP134/($B$134+AP134-'1 Der Fonds'!$B$6)</f>
        <v>0.0809829665665454</v>
      </c>
      <c r="AS134" s="26" t="n">
        <f aca="false">AP134+$B$134*'1 Der Fonds'!$B$19/12+AP134*'1 Der Fonds'!$B$20/12-'1 Der Fonds'!$B$6*'1 Der Fonds'!$B$21/12-($B$134+AP134-'1 Der Fonds'!$B$6)*'1 Der Fonds'!$B$22/12-$B$134*'1 Der Fonds'!$B$23/12</f>
        <v>70.8175920580453</v>
      </c>
      <c r="AT134" s="26" t="n">
        <f aca="false">($B$134+AS134-'1 Der Fonds'!$B$6)/AQ134</f>
        <v>10.0808246429994</v>
      </c>
      <c r="AU134" s="26" t="n">
        <f aca="false">AS134+'1 Der Fonds'!$B$26-'2 Der Rueckgabebestand'!$C$8*AT134</f>
        <v>42.5670356647473</v>
      </c>
      <c r="AV134" s="26" t="n">
        <f aca="false">AQ134+'1 Der Fonds'!$B$26/AT134-'2 Der Rueckgabebestand'!$C$8</f>
        <v>81.9939900689333</v>
      </c>
      <c r="AW134" s="26" t="n">
        <f aca="false">AU134/($B$134+AU134-'1 Der Fonds'!$B$6)</f>
        <v>0.0514985885331294</v>
      </c>
      <c r="AX134" s="26" t="n">
        <f aca="false">AU134+$B$134*'1 Der Fonds'!$B$19/12+AU134*'1 Der Fonds'!$B$20/12-'1 Der Fonds'!$B$6*'1 Der Fonds'!$B$21/12-($B$134+AU134-'1 Der Fonds'!$B$6)*'1 Der Fonds'!$B$22/12-$B$134*'1 Der Fonds'!$B$23/12</f>
        <v>44.273829073926</v>
      </c>
      <c r="AY134" s="26" t="n">
        <f aca="false">($B$134+AX134-'1 Der Fonds'!$B$6)/AV134</f>
        <v>10.1016407224186</v>
      </c>
      <c r="AZ134" s="26" t="n">
        <f aca="false">AX134+'1 Der Fonds'!$B$26-'2 Der Rueckgabebestand'!$C$9*AY134</f>
        <v>21.0095631956376</v>
      </c>
      <c r="BA134" s="26" t="n">
        <f aca="false">AV134+'1 Der Fonds'!$B$26/AY134-'2 Der Rueckgabebestand'!$C$9</f>
        <v>79.6909715279296</v>
      </c>
      <c r="BB134" s="26" t="n">
        <f aca="false">AZ134/($B$134+AZ134-'1 Der Fonds'!$B$6)</f>
        <v>0.0260985262240067</v>
      </c>
      <c r="BC134" s="26" t="n">
        <f aca="false">AZ134+$B$134*'1 Der Fonds'!$B$19/12+AZ134*'1 Der Fonds'!$B$20/12-'1 Der Fonds'!$B$6*'1 Der Fonds'!$B$21/12-($B$134+AZ134-'1 Der Fonds'!$B$6)*'1 Der Fonds'!$B$22/12-$B$134*'1 Der Fonds'!$B$23/12</f>
        <v>22.6956973603667</v>
      </c>
      <c r="BD134" s="26" t="n">
        <f aca="false">($B$134+BC134-'1 Der Fonds'!$B$6)/BA134</f>
        <v>10.1227991313626</v>
      </c>
      <c r="BE134" s="26" t="n">
        <f aca="false">BC134+'1 Der Fonds'!$B$26-'2 Der Rueckgabebestand'!$C$10*BD134</f>
        <v>11.5237785764591</v>
      </c>
      <c r="BF134" s="26" t="n">
        <f aca="false">BA134+'1 Der Fonds'!$B$26/BD134-'2 Der Rueckgabebestand'!$C$10</f>
        <v>78.5873322440782</v>
      </c>
      <c r="BG134" s="26" t="n">
        <f aca="false">BE134/($B$134+BE134-'1 Der Fonds'!$B$6)</f>
        <v>0.0144857751418571</v>
      </c>
      <c r="BH134" s="26" t="n">
        <f aca="false">BE134+$B$134*'1 Der Fonds'!$B$19/12+BE134*'1 Der Fonds'!$B$20/12-'1 Der Fonds'!$B$6*'1 Der Fonds'!$B$21/12-($B$134+BE134-'1 Der Fonds'!$B$6)*'1 Der Fonds'!$B$22/12-$B$134*'1 Der Fonds'!$B$23/12</f>
        <v>13.2008221975948</v>
      </c>
      <c r="BI134" s="26" t="n">
        <f aca="false">($B$134+BH134-'1 Der Fonds'!$B$6)/BF134</f>
        <v>10.1441390034927</v>
      </c>
      <c r="BJ134" s="26" t="n">
        <f aca="false">BH134+'1 Der Fonds'!$B$26-'2 Der Rueckgabebestand'!$C$11*BI134</f>
        <v>10.1143387954992</v>
      </c>
      <c r="BK134" s="26" t="n">
        <f aca="false">BF134+'1 Der Fonds'!$B$26/BI134-'2 Der Rueckgabebestand'!$C$11</f>
        <v>78.2830695165039</v>
      </c>
      <c r="BL134" s="26" t="n">
        <f aca="false">BJ134/($B$134+BJ134-'1 Der Fonds'!$B$6)</f>
        <v>0.0127366278398152</v>
      </c>
      <c r="BM134" s="26" t="n">
        <f aca="false">BJ134+$B$134*'1 Der Fonds'!$B$19/12+BJ134*'1 Der Fonds'!$B$20/12-'1 Der Fonds'!$B$6*'1 Der Fonds'!$B$21/12-($B$134+BJ134-'1 Der Fonds'!$B$6)*'1 Der Fonds'!$B$22/12-$B$134*'1 Der Fonds'!$B$23/12</f>
        <v>11.7900317035116</v>
      </c>
      <c r="BN134" s="26" t="n">
        <f aca="false">($B$134+BM134-'1 Der Fonds'!$B$6)/BK134</f>
        <v>10.1655445630647</v>
      </c>
      <c r="BO134" s="26" t="n">
        <f aca="false">BM134+'1 Der Fonds'!$B$26-'2 Der Rueckgabebestand'!$C$12*BN134</f>
        <v>9.70725942197922</v>
      </c>
      <c r="BP134" s="26" t="n">
        <f aca="false">BK134+'1 Der Fonds'!$B$26/BN134-'2 Der Rueckgabebestand'!$C$12</f>
        <v>78.0781840557585</v>
      </c>
      <c r="BQ134" s="26" t="n">
        <f aca="false">BO134/($B$134+BO134-'1 Der Fonds'!$B$6)</f>
        <v>0.0122302767257648</v>
      </c>
      <c r="BR134" s="26" t="n">
        <f aca="false">BO134+$B$134*'1 Der Fonds'!$B$19/12+BO134*'1 Der Fonds'!$B$20/12-'1 Der Fonds'!$B$6*'1 Der Fonds'!$B$21/12-($B$134+BO134-'1 Der Fonds'!$B$6)*'1 Der Fonds'!$B$22/12-$B$134*'1 Der Fonds'!$B$23/12</f>
        <v>11.3825622122586</v>
      </c>
      <c r="BS134" s="26" t="n">
        <f aca="false">($B$134+BR134-'1 Der Fonds'!$B$6)/BP134</f>
        <v>10.1870012966009</v>
      </c>
      <c r="BT134" s="26" t="n">
        <f aca="false">BR134+'1 Der Fonds'!$B$26-'2 Der Rueckgabebestand'!$C$13*BS134</f>
        <v>9.79841162878819</v>
      </c>
      <c r="BU134" s="26" t="n">
        <f aca="false">BP134+'1 Der Fonds'!$B$26/BS134-'2 Der Rueckgabebestand'!$C$13</f>
        <v>77.922676999526</v>
      </c>
      <c r="BV134" s="26" t="n">
        <f aca="false">BT134/($B$134+BT134-'1 Der Fonds'!$B$6)</f>
        <v>0.0123437027401994</v>
      </c>
      <c r="BW134" s="26" t="n">
        <f aca="false">BT134+$B$134*'1 Der Fonds'!$B$19/12+BT134*'1 Der Fonds'!$B$20/12-'1 Der Fonds'!$B$6*'1 Der Fonds'!$B$21/12-($B$134+BT134-'1 Der Fonds'!$B$6)*'1 Der Fonds'!$B$22/12-$B$134*'1 Der Fonds'!$B$23/12</f>
        <v>11.4738017732658</v>
      </c>
      <c r="BX134" s="26" t="n">
        <f aca="false">($B$134+BW134-'1 Der Fonds'!$B$6)/BU134</f>
        <v>10.2085019714878</v>
      </c>
      <c r="BY134" s="26" t="n">
        <f aca="false">BW134+'1 Der Fonds'!$B$26-'2 Der Rueckgabebestand'!$C$14*BX134</f>
        <v>10.3904009846707</v>
      </c>
      <c r="BZ134" s="26" t="n">
        <f aca="false">BU134+'1 Der Fonds'!$B$26/BX134-'2 Der Rueckgabebestand'!$C$14</f>
        <v>77.8165496958706</v>
      </c>
      <c r="CA134" s="26" t="n">
        <f aca="false">BY134/($B$134+BY134-'1 Der Fonds'!$B$6)</f>
        <v>0.0130797161846259</v>
      </c>
      <c r="CB134" s="26" t="n">
        <f aca="false">BY134+$B$134*'1 Der Fonds'!$B$19/12+BY134*'1 Der Fonds'!$B$20/12-'1 Der Fonds'!$B$6*'1 Der Fonds'!$B$21/12-($B$134+BY134-'1 Der Fonds'!$B$6)*'1 Der Fonds'!$B$22/12-$B$134*'1 Der Fonds'!$B$23/12</f>
        <v>12.066358452281</v>
      </c>
      <c r="CC134" s="26" t="n">
        <f aca="false">($B$134+CB134-'1 Der Fonds'!$B$6)/BZ134</f>
        <v>10.2300392598173</v>
      </c>
      <c r="CD134" s="26" t="n">
        <f aca="false">CB134+'1 Der Fonds'!$B$26-'2 Der Rueckgabebestand'!$C$15*CC134</f>
        <v>10.9743427483541</v>
      </c>
      <c r="CE134" s="26" t="n">
        <f aca="false">BZ134+'1 Der Fonds'!$B$26/CC134-'2 Der Rueckgabebestand'!$C$15</f>
        <v>77.7098037024103</v>
      </c>
      <c r="CF134" s="26" t="n">
        <f aca="false">CD134/($B$134+CD134-'1 Der Fonds'!$B$6)</f>
        <v>0.0138046502361498</v>
      </c>
      <c r="CG134" s="26" t="n">
        <f aca="false">CD134+$B$134*'1 Der Fonds'!$B$19/12+CD134*'1 Der Fonds'!$B$20/12-'1 Der Fonds'!$B$6*'1 Der Fonds'!$B$21/12-($B$134+CD134-'1 Der Fonds'!$B$6)*'1 Der Fonds'!$B$22/12-$B$134*'1 Der Fonds'!$B$23/12</f>
        <v>12.6508598268212</v>
      </c>
      <c r="CH134" s="26" t="n">
        <f aca="false">($B$134+CG134-'1 Der Fonds'!$B$6)/CE134</f>
        <v>10.2516133341116</v>
      </c>
      <c r="CI134" s="26" t="n">
        <f aca="false">CG134+'1 Der Fonds'!$B$26-'2 Der Rueckgabebestand'!$C$16*CH134</f>
        <v>10.5250531597654</v>
      </c>
      <c r="CJ134" s="26" t="n">
        <f aca="false">CE134+'1 Der Fonds'!$B$26/CH134-'2 Der Rueckgabebestand'!$C$16</f>
        <v>77.5024405686504</v>
      </c>
      <c r="CK134" s="26" t="n">
        <f aca="false">CI134/($B$134+CI134-'1 Der Fonds'!$B$6)</f>
        <v>0.0132469745515363</v>
      </c>
      <c r="CL134" s="26" t="n">
        <f aca="false">$A$134+$B$134*'1 Der Fonds'!$B$19/12+$A$134*'1 Der Fonds'!$B$20/12-'1 Der Fonds'!$B$6*'1 Der Fonds'!$B$21/12-($B$134+$A$134-'1 Der Fonds'!$B$6)*'1 Der Fonds'!$B$22/12-$B$134*'1 Der Fonds'!$B$23/12</f>
        <v>87.7484166666667</v>
      </c>
      <c r="CM134" s="26" t="n">
        <f aca="false">($B$134+CL134-'1 Der Fonds'!$B$6)/'1 Der Fonds'!$B$8</f>
        <v>10.020096743295</v>
      </c>
      <c r="CN134" s="26" t="n">
        <f aca="false">CL134+0-'2 Der Rueckgabebestand'!$C$5*CM134</f>
        <v>83.7403779693487</v>
      </c>
      <c r="CO134" s="26" t="n">
        <f aca="false">'1 Der Fonds'!$B$8+0/CM134-'2 Der Rueckgabebestand'!$C$5</f>
        <v>86.6</v>
      </c>
      <c r="CP134" s="26" t="n">
        <f aca="false">CN134/($B$134+CN134-'1 Der Fonds'!$B$6)</f>
        <v>0.0965039545184178</v>
      </c>
      <c r="CQ134" s="26" t="n">
        <f aca="false">CN134+$B$134*'1 Der Fonds'!$B$19/12+CN134*'1 Der Fonds'!$B$20/12-'1 Der Fonds'!$B$6*'1 Der Fonds'!$B$21/12-($B$134+CN134-'1 Der Fonds'!$B$6)*'1 Der Fonds'!$B$22/12-$B$134*'1 Der Fonds'!$B$23/12</f>
        <v>85.4866291649026</v>
      </c>
      <c r="CR134" s="26" t="n">
        <f aca="false">($B$134+CQ134-'1 Der Fonds'!$B$6)/CO134</f>
        <v>10.0402613067541</v>
      </c>
      <c r="CS134" s="26" t="n">
        <f aca="false">CQ134+0-'2 Der Rueckgabebestand'!$C$6*CR134</f>
        <v>80.4664985115256</v>
      </c>
      <c r="CT134" s="26" t="n">
        <f aca="false">CO134+0/CR134-'2 Der Rueckgabebestand'!$C$6</f>
        <v>86.1</v>
      </c>
      <c r="CU134" s="26" t="n">
        <f aca="false">CS134/($B$134+CS134-'1 Der Fonds'!$B$6)</f>
        <v>0.0930822636274236</v>
      </c>
      <c r="CV134" s="26" t="n">
        <f aca="false">CS134+$B$134*'1 Der Fonds'!$B$19/12+CS134*'1 Der Fonds'!$B$20/12-'1 Der Fonds'!$B$6*'1 Der Fonds'!$B$21/12-($B$134+CS134-'1 Der Fonds'!$B$6)*'1 Der Fonds'!$B$22/12-$B$134*'1 Der Fonds'!$B$23/12</f>
        <v>82.2096122392658</v>
      </c>
      <c r="CW134" s="26" t="n">
        <f aca="false">($B$134+CV134-'1 Der Fonds'!$B$6)/CT134</f>
        <v>10.0605065300728</v>
      </c>
      <c r="CX134" s="26" t="n">
        <f aca="false">CV134+0-'2 Der Rueckgabebestand'!$C$7*CW134</f>
        <v>60.0764978731057</v>
      </c>
      <c r="CY134" s="26" t="n">
        <f aca="false">CT134+0/CW134-'2 Der Rueckgabebestand'!$C$7</f>
        <v>83.9</v>
      </c>
      <c r="CZ134" s="26" t="n">
        <f aca="false">CX134/($B$134+CX134-'1 Der Fonds'!$B$6)</f>
        <v>0.0711742336440901</v>
      </c>
      <c r="DA134" s="26" t="n">
        <f aca="false">CX134+$B$134*'1 Der Fonds'!$B$19/12+CX134*'1 Der Fonds'!$B$20/12-'1 Der Fonds'!$B$6*'1 Der Fonds'!$B$21/12-($B$134+CX134-'1 Der Fonds'!$B$6)*'1 Der Fonds'!$B$22/12-$B$134*'1 Der Fonds'!$B$23/12</f>
        <v>61.8000711835674</v>
      </c>
      <c r="DB134" s="26" t="n">
        <f aca="false">($B$134+DA134-'1 Der Fonds'!$B$6)/CY134</f>
        <v>10.0810497161331</v>
      </c>
      <c r="DC134" s="26" t="n">
        <f aca="false">DA134+0-'2 Der Rueckgabebestand'!$C$8*DB134</f>
        <v>30.5488170635548</v>
      </c>
      <c r="DD134" s="26" t="n">
        <f aca="false">CY134+0/DB134-'2 Der Rueckgabebestand'!$C$8</f>
        <v>80.8</v>
      </c>
      <c r="DE134" s="26" t="n">
        <f aca="false">DC134/($B$134+DC134-'1 Der Fonds'!$B$6)</f>
        <v>0.0375039732715875</v>
      </c>
      <c r="DF134" s="26" t="n">
        <f aca="false">DC134+$B$134*'1 Der Fonds'!$B$19/12+DC134*'1 Der Fonds'!$B$20/12-'1 Der Fonds'!$B$6*'1 Der Fonds'!$B$21/12-($B$134+DC134-'1 Der Fonds'!$B$6)*'1 Der Fonds'!$B$22/12-$B$134*'1 Der Fonds'!$B$23/12</f>
        <v>32.2440930132407</v>
      </c>
      <c r="DG134" s="26" t="n">
        <f aca="false">($B$134+DF134-'1 Der Fonds'!$B$6)/DD134</f>
        <v>10.1020308541243</v>
      </c>
      <c r="DH134" s="26" t="n">
        <f aca="false">DF134+0-'2 Der Rueckgabebestand'!$C$9*DG134</f>
        <v>5.97881279251762</v>
      </c>
      <c r="DI134" s="26" t="n">
        <f aca="false">DD134+0/DG134-'2 Der Rueckgabebestand'!$C$9</f>
        <v>78.2</v>
      </c>
      <c r="DJ134" s="26" t="n">
        <f aca="false">DH134/($B$134+DH134-'1 Der Fonds'!$B$6)</f>
        <v>0.00756832043556073</v>
      </c>
      <c r="DK134" s="26" t="n">
        <f aca="false">DH134+$B$134*'1 Der Fonds'!$B$19/12+DH134*'1 Der Fonds'!$B$20/12-'1 Der Fonds'!$B$6*'1 Der Fonds'!$B$21/12-($B$134+DH134-'1 Der Fonds'!$B$6)*'1 Der Fonds'!$B$22/12-$B$134*'1 Der Fonds'!$B$23/12</f>
        <v>7.65054248811044</v>
      </c>
      <c r="DL134" s="26" t="n">
        <f aca="false">($B$134+DK134-'1 Der Fonds'!$B$6)/DI134</f>
        <v>10.123408471715</v>
      </c>
      <c r="DM134" s="26" t="n">
        <f aca="false">DK134+0-'2 Der Rueckgabebestand'!$C$10*DL134</f>
        <v>-6.52222937229051</v>
      </c>
      <c r="DN134" s="26" t="n">
        <f aca="false">DI134+0/DL134-'2 Der Rueckgabebestand'!$C$10</f>
        <v>76.8</v>
      </c>
      <c r="DO134" s="26" t="n">
        <f aca="false">DM134/($B$134+DM134-'1 Der Fonds'!$B$6)</f>
        <v>-0.00838895929722168</v>
      </c>
      <c r="DP134" s="26" t="n">
        <f aca="false">DM134+$B$134*'1 Der Fonds'!$B$19/12+DM134*'1 Der Fonds'!$B$20/12-'1 Der Fonds'!$B$6*'1 Der Fonds'!$B$21/12-($B$134+DM134-'1 Der Fonds'!$B$6)*'1 Der Fonds'!$B$22/12-$B$134*'1 Der Fonds'!$B$23/12</f>
        <v>-4.86247984210562</v>
      </c>
      <c r="DQ134" s="26" t="n">
        <f aca="false">($B$134+DP134-'1 Der Fonds'!$B$6)/DN134</f>
        <v>10.1450197937226</v>
      </c>
      <c r="DR134" s="26" t="n">
        <f aca="false">DP134+0-'2 Der Rueckgabebestand'!$C$11*DQ134</f>
        <v>-10.9494917183392</v>
      </c>
      <c r="DS134" s="26" t="n">
        <f aca="false">DN134+0/DQ134-'2 Der Rueckgabebestand'!$C$11</f>
        <v>76.2</v>
      </c>
      <c r="DT134" s="26" t="n">
        <f aca="false">DR134/($B$134+DR134-'1 Der Fonds'!$B$6)</f>
        <v>-0.0141640055870059</v>
      </c>
      <c r="DU134" s="26" t="n">
        <f aca="false">DR134+$B$134*'1 Der Fonds'!$B$19/12+DR134*'1 Der Fonds'!$B$20/12-'1 Der Fonds'!$B$6*'1 Der Fonds'!$B$21/12-($B$134+DR134-'1 Der Fonds'!$B$6)*'1 Der Fonds'!$B$22/12-$B$134*'1 Der Fonds'!$B$23/12</f>
        <v>-9.29398498123591</v>
      </c>
      <c r="DV134" s="26" t="n">
        <f aca="false">($B$134+DU134-'1 Der Fonds'!$B$6)/DS134</f>
        <v>10.1667456039208</v>
      </c>
      <c r="DW134" s="26" t="n">
        <f aca="false">DU134+0-'2 Der Rueckgabebestand'!$C$12*DV134</f>
        <v>-14.3773577831963</v>
      </c>
      <c r="DX134" s="26" t="n">
        <f aca="false">DS134+0/DV134-'2 Der Rueckgabebestand'!$C$12</f>
        <v>75.7</v>
      </c>
      <c r="DY134" s="26" t="n">
        <f aca="false">DW134/($B$134+DW134-'1 Der Fonds'!$B$6)</f>
        <v>-0.0186810483405011</v>
      </c>
      <c r="DZ134" s="26" t="n">
        <f aca="false">DW134+$B$134*'1 Der Fonds'!$B$19/12+DW134*'1 Der Fonds'!$B$20/12-'1 Der Fonds'!$B$6*'1 Der Fonds'!$B$21/12-($B$134+DW134-'1 Der Fonds'!$B$6)*'1 Der Fonds'!$B$22/12-$B$134*'1 Der Fonds'!$B$23/12</f>
        <v>-12.7251360844052</v>
      </c>
      <c r="EA134" s="26" t="n">
        <f aca="false">($B$134+DZ134-'1 Der Fonds'!$B$6)/DX134</f>
        <v>10.1885715180396</v>
      </c>
      <c r="EB134" s="26" t="n">
        <f aca="false">DZ134+0-'2 Der Rueckgabebestand'!$C$13*EA134</f>
        <v>-17.309993267523</v>
      </c>
      <c r="EC134" s="26" t="n">
        <f aca="false">DX134+0/EA134-'2 Der Rueckgabebestand'!$C$13</f>
        <v>75.25</v>
      </c>
      <c r="ED134" s="26" t="n">
        <f aca="false">EB134/($B$134+EB134-'1 Der Fonds'!$B$6)</f>
        <v>-0.0225775647465339</v>
      </c>
      <c r="EE134" s="26" t="n">
        <f aca="false">EB134+$B$134*'1 Der Fonds'!$B$19/12+EB134*'1 Der Fonds'!$B$20/12-'1 Der Fonds'!$B$6*'1 Der Fonds'!$B$21/12-($B$134+EB134-'1 Der Fonds'!$B$6)*'1 Der Fonds'!$B$22/12-$B$134*'1 Der Fonds'!$B$23/12</f>
        <v>-15.6605820110711</v>
      </c>
      <c r="EF134" s="26" t="n">
        <f aca="false">($B$134+EE134-'1 Der Fonds'!$B$6)/EC134</f>
        <v>10.210490604504</v>
      </c>
      <c r="EG134" s="26" t="n">
        <f aca="false">EE134+0-'2 Der Rueckgabebestand'!$C$14*EF134</f>
        <v>-19.7447782528727</v>
      </c>
      <c r="EH134" s="26" t="n">
        <f aca="false">EC134+0/EF134-'2 Der Rueckgabebestand'!$C$14</f>
        <v>74.85</v>
      </c>
      <c r="EI134" s="26" t="n">
        <f aca="false">EG134/($B$134+EG134-'1 Der Fonds'!$B$6)</f>
        <v>-0.0258353200488903</v>
      </c>
      <c r="EJ134" s="26" t="n">
        <f aca="false">EG134+$B$134*'1 Der Fonds'!$B$19/12+EG134*'1 Der Fonds'!$B$20/12-'1 Der Fonds'!$B$6*'1 Der Fonds'!$B$21/12-($B$134+EG134-'1 Der Fonds'!$B$6)*'1 Der Fonds'!$B$22/12-$B$134*'1 Der Fonds'!$B$23/12</f>
        <v>-18.0977003320317</v>
      </c>
      <c r="EK134" s="26" t="n">
        <f aca="false">($B$134+EJ134-'1 Der Fonds'!$B$6)/EH134</f>
        <v>10.2324956535467</v>
      </c>
      <c r="EL134" s="26" t="n">
        <f aca="false">EJ134+0-'2 Der Rueckgabebestand'!$C$15*EK134</f>
        <v>-22.1906985934503</v>
      </c>
      <c r="EM134" s="26" t="n">
        <f aca="false">EH134+0/EK134-'2 Der Rueckgabebestand'!$C$15</f>
        <v>74.45</v>
      </c>
      <c r="EN134" s="26" t="n">
        <f aca="false">EL134/($B$134+EL134-'1 Der Fonds'!$B$6)</f>
        <v>-0.0291289415244459</v>
      </c>
      <c r="EO134" s="26" t="n">
        <f aca="false">EL134+$B$134*'1 Der Fonds'!$B$19/12+EL134*'1 Der Fonds'!$B$20/12-'1 Der Fonds'!$B$6*'1 Der Fonds'!$B$21/12-($B$134+EL134-'1 Der Fonds'!$B$6)*'1 Der Fonds'!$B$22/12-$B$134*'1 Der Fonds'!$B$23/12</f>
        <v>-20.5459646796024</v>
      </c>
      <c r="EP134" s="26" t="n">
        <f aca="false">($B$134+EO134-'1 Der Fonds'!$B$6)/EM134</f>
        <v>10.2545874455393</v>
      </c>
      <c r="EQ134" s="26" t="n">
        <f aca="false">EO134+0-'2 Der Rueckgabebestand'!$C$16*EP134</f>
        <v>-25.673258402372</v>
      </c>
      <c r="ER134" s="26" t="n">
        <f aca="false">EM134+0/EP134-'2 Der Rueckgabebestand'!$C$16</f>
        <v>73.95</v>
      </c>
      <c r="ES134" s="26" t="n">
        <f aca="false">EQ134/($B$134+EQ134-'1 Der Fonds'!$B$6)</f>
        <v>-0.0338551405272668</v>
      </c>
      <c r="ET134" s="14" t="n">
        <f aca="false">IF(C134=1,$A$134,1000000)</f>
        <v>86</v>
      </c>
      <c r="EU134" s="14" t="n">
        <f aca="false">IF(D134=1,$A$134,1000000)</f>
        <v>86</v>
      </c>
      <c r="EV134" s="14" t="n">
        <f aca="false">IF(E134=1,$A$134,1000000)</f>
        <v>86</v>
      </c>
      <c r="EW134" s="14" t="n">
        <f aca="false">IF(F134=1,$A$134,1000000)</f>
        <v>86</v>
      </c>
      <c r="EX134" s="26" t="n">
        <f aca="false">IF(G134=1,$A$134,1000000)</f>
        <v>1000000</v>
      </c>
      <c r="EY134" s="26" t="n">
        <f aca="false">IF(H134=1,$A$134,1000000)</f>
        <v>1000000</v>
      </c>
      <c r="EZ134" s="26" t="n">
        <f aca="false">IF(I134=1,$A$134,1000000)</f>
        <v>1000000</v>
      </c>
      <c r="FA134" s="26" t="n">
        <f aca="false">IF(J134=1,$A$134,1000000)</f>
        <v>1000000</v>
      </c>
      <c r="FB134" s="26" t="n">
        <f aca="false">IF(K134=1,$A$134,1000000)</f>
        <v>1000000</v>
      </c>
      <c r="FC134" s="26" t="n">
        <f aca="false">IF(L134=1,$A$134,1000000)</f>
        <v>1000000</v>
      </c>
      <c r="FD134" s="26" t="n">
        <f aca="false">IF(M134=1,$A$134,1000000)</f>
        <v>1000000</v>
      </c>
      <c r="FE134" s="26" t="n">
        <f aca="false">IF(N134=1,$A$134,1000000)</f>
        <v>1000000</v>
      </c>
      <c r="FF134" s="14" t="n">
        <f aca="false">IF(O134=1,$A$134,1000000)</f>
        <v>86</v>
      </c>
      <c r="FG134" s="14" t="n">
        <f aca="false">IF(P134=1,$A$134,1000000)</f>
        <v>86</v>
      </c>
      <c r="FH134" s="14" t="n">
        <f aca="false">IF(Q134=1,$A$134,1000000)</f>
        <v>86</v>
      </c>
      <c r="FI134" s="26" t="n">
        <f aca="false">IF(R134=1,$A$134,1000000)</f>
        <v>1000000</v>
      </c>
      <c r="FJ134" s="26" t="n">
        <f aca="false">IF(S134=1,$A$134,1000000)</f>
        <v>1000000</v>
      </c>
      <c r="FK134" s="26" t="n">
        <f aca="false">IF(T134=1,$A$134,1000000)</f>
        <v>1000000</v>
      </c>
      <c r="FL134" s="26" t="n">
        <f aca="false">IF(U134=1,$A$134,1000000)</f>
        <v>1000000</v>
      </c>
      <c r="FM134" s="26" t="n">
        <f aca="false">IF(V134=1,$A$134,1000000)</f>
        <v>1000000</v>
      </c>
      <c r="FN134" s="26" t="n">
        <f aca="false">IF(W134=1,$A$134,1000000)</f>
        <v>1000000</v>
      </c>
      <c r="FO134" s="26" t="n">
        <f aca="false">IF(X134=1,$A$134,1000000)</f>
        <v>1000000</v>
      </c>
      <c r="FP134" s="26" t="n">
        <f aca="false">IF(Y134=1,$A$134,1000000)</f>
        <v>1000000</v>
      </c>
      <c r="FQ134" s="26" t="n">
        <f aca="false">IF(Z134=1,$A$134,1000000)</f>
        <v>1000000</v>
      </c>
    </row>
    <row r="135" customFormat="false" ht="15" hidden="false" customHeight="false" outlineLevel="0" collapsed="false">
      <c r="A135" s="14" t="n">
        <f aca="false">A134+$B$38</f>
        <v>86.5</v>
      </c>
      <c r="B135" s="14" t="n">
        <f aca="false">'1 Der Fonds'!$B$36-A135</f>
        <v>1033.5</v>
      </c>
      <c r="C135" s="26" t="n">
        <f aca="false">IF(AH135&gt;='1 Der Fonds'!$B$12,1,0)</f>
        <v>1</v>
      </c>
      <c r="D135" s="26" t="n">
        <f aca="false">IF(AND(C135=1,AM135&gt;='1 Der Fonds'!$B$12),1,0)</f>
        <v>1</v>
      </c>
      <c r="E135" s="26" t="n">
        <f aca="false">IF(AND(D135=1,AR135&gt;='1 Der Fonds'!$B$12),1,0)</f>
        <v>1</v>
      </c>
      <c r="F135" s="26" t="n">
        <f aca="false">IF(AND(E135=1,AW135&gt;='1 Der Fonds'!$B$12),1,0)</f>
        <v>1</v>
      </c>
      <c r="G135" s="26" t="n">
        <f aca="false">IF(AND(F135=1,BB135&gt;='1 Der Fonds'!$B$12),1,0)</f>
        <v>0</v>
      </c>
      <c r="H135" s="26" t="n">
        <f aca="false">IF(AND(G135=1,BG135&gt;='1 Der Fonds'!$B$12),1,0)</f>
        <v>0</v>
      </c>
      <c r="I135" s="26" t="n">
        <f aca="false">IF(AND(H135=1,BL135&gt;='1 Der Fonds'!$B$12),1,0)</f>
        <v>0</v>
      </c>
      <c r="J135" s="26" t="n">
        <f aca="false">IF(AND(I135=1,BQ135&gt;='1 Der Fonds'!$B$12),1,0)</f>
        <v>0</v>
      </c>
      <c r="K135" s="26" t="n">
        <f aca="false">IF(AND(J135=1,BV135&gt;='1 Der Fonds'!$B$12),1,0)</f>
        <v>0</v>
      </c>
      <c r="L135" s="26" t="n">
        <f aca="false">IF(AND(K135=1,CA135&gt;='1 Der Fonds'!$B$12),1,0)</f>
        <v>0</v>
      </c>
      <c r="M135" s="26" t="n">
        <f aca="false">IF(AND(L135=1,CF135&gt;='1 Der Fonds'!$B$12),1,0)</f>
        <v>0</v>
      </c>
      <c r="N135" s="26" t="n">
        <f aca="false">IF(AND(M135=1,CK135&gt;='1 Der Fonds'!$B$12),1,0)</f>
        <v>0</v>
      </c>
      <c r="O135" s="26" t="n">
        <f aca="false">IF(CP135&gt;='1 Der Fonds'!$B$12,1,0)</f>
        <v>1</v>
      </c>
      <c r="P135" s="26" t="n">
        <f aca="false">IF(AND(O135=1,CU135&gt;='1 Der Fonds'!$B$12),1,0)</f>
        <v>1</v>
      </c>
      <c r="Q135" s="26" t="n">
        <f aca="false">IF(AND(P135=1,CZ135&gt;='1 Der Fonds'!$B$12),1,0)</f>
        <v>1</v>
      </c>
      <c r="R135" s="26" t="n">
        <f aca="false">IF(AND(Q135=1,DE135&gt;='1 Der Fonds'!$B$12),1,0)</f>
        <v>0</v>
      </c>
      <c r="S135" s="26" t="n">
        <f aca="false">IF(AND(R135=1,DJ135&gt;='1 Der Fonds'!$B$12),1,0)</f>
        <v>0</v>
      </c>
      <c r="T135" s="26" t="n">
        <f aca="false">IF(AND(S135=1,DO135&gt;='1 Der Fonds'!$B$12),1,0)</f>
        <v>0</v>
      </c>
      <c r="U135" s="26" t="n">
        <f aca="false">IF(AND(T135=1,DT135&gt;='1 Der Fonds'!$B$12),1,0)</f>
        <v>0</v>
      </c>
      <c r="V135" s="26" t="n">
        <f aca="false">IF(AND(U135=1,DY135&gt;='1 Der Fonds'!$B$12),1,0)</f>
        <v>0</v>
      </c>
      <c r="W135" s="26" t="n">
        <f aca="false">IF(AND(V135=1,ED135&gt;='1 Der Fonds'!$B$12),1,0)</f>
        <v>0</v>
      </c>
      <c r="X135" s="26" t="n">
        <f aca="false">IF(AND(W135=1,EI135&gt;='1 Der Fonds'!$B$12),1,0)</f>
        <v>0</v>
      </c>
      <c r="Y135" s="26" t="n">
        <f aca="false">IF(AND(X135=1,EN135&gt;='1 Der Fonds'!$B$12),1,0)</f>
        <v>0</v>
      </c>
      <c r="Z135" s="26" t="n">
        <f aca="false">IF(AND(Y135=1,ES135&gt;='1 Der Fonds'!$B$12),1,0)</f>
        <v>0</v>
      </c>
      <c r="AD135" s="26" t="n">
        <f aca="false">$A$135+$B$135*'1 Der Fonds'!$B$19/12+$A$135*'1 Der Fonds'!$B$20/12-'1 Der Fonds'!$B$6*'1 Der Fonds'!$B$21/12-($B$135+$A$135-'1 Der Fonds'!$B$6)*'1 Der Fonds'!$B$22/12-$B$135*'1 Der Fonds'!$B$23/12</f>
        <v>88.2478333333334</v>
      </c>
      <c r="AE135" s="26" t="n">
        <f aca="false">($B$135+AD135-'1 Der Fonds'!$B$6)/'1 Der Fonds'!$B$8</f>
        <v>10.0200900383142</v>
      </c>
      <c r="AF135" s="26" t="n">
        <f aca="false">AD135+'1 Der Fonds'!$B$26-'2 Der Rueckgabebestand'!$C$5*AE135</f>
        <v>87.2397973180077</v>
      </c>
      <c r="AG135" s="26" t="n">
        <f aca="false">'1 Der Fonds'!$B$8+'1 Der Fonds'!$B$26/AE135-'2 Der Rueckgabebestand'!$C$5</f>
        <v>86.8993985072518</v>
      </c>
      <c r="AH135" s="26" t="n">
        <f aca="false">AF135/($B$135+AF135-'1 Der Fonds'!$B$6)</f>
        <v>0.100190432993551</v>
      </c>
      <c r="AI135" s="26" t="n">
        <f aca="false">AF135+$B$135*'1 Der Fonds'!$B$19/12+AF135*'1 Der Fonds'!$B$20/12-'1 Der Fonds'!$B$6*'1 Der Fonds'!$B$21/12-($B$135+AF135-'1 Der Fonds'!$B$6)*'1 Der Fonds'!$B$22/12-$B$135*'1 Der Fonds'!$B$23/12</f>
        <v>88.9883396237708</v>
      </c>
      <c r="AJ135" s="26" t="n">
        <f aca="false">($B$135+AI135-'1 Der Fonds'!$B$6)/AG135</f>
        <v>10.0402114929594</v>
      </c>
      <c r="AK135" s="26" t="n">
        <f aca="false">AI135+'1 Der Fonds'!$B$26-'2 Der Rueckgabebestand'!$C$6*AJ135</f>
        <v>86.9682338772911</v>
      </c>
      <c r="AL135" s="26" t="n">
        <f aca="false">AG135+'1 Der Fonds'!$B$26/AJ135-'2 Der Rueckgabebestand'!$C$6</f>
        <v>86.6981969939275</v>
      </c>
      <c r="AM135" s="26" t="n">
        <f aca="false">AK135/($B$135+AK135-'1 Der Fonds'!$B$6)</f>
        <v>0.0999097158203143</v>
      </c>
      <c r="AN135" s="26" t="n">
        <f aca="false">AK135+$B$135*'1 Der Fonds'!$B$19/12+AK135*'1 Der Fonds'!$B$20/12-'1 Der Fonds'!$B$6*'1 Der Fonds'!$B$21/12-($B$135+AK135-'1 Der Fonds'!$B$6)*'1 Der Fonds'!$B$22/12-$B$135*'1 Der Fonds'!$B$23/12</f>
        <v>88.7165159347568</v>
      </c>
      <c r="AO135" s="26" t="n">
        <f aca="false">($B$135+AN135-'1 Der Fonds'!$B$6)/AL135</f>
        <v>10.0603766419254</v>
      </c>
      <c r="AP135" s="26" t="n">
        <f aca="false">AN135+'1 Der Fonds'!$B$26-'2 Der Rueckgabebestand'!$C$7*AO135</f>
        <v>69.5836873225209</v>
      </c>
      <c r="AQ135" s="26" t="n">
        <f aca="false">AL135+'1 Der Fonds'!$B$26/AO135-'2 Der Rueckgabebestand'!$C$7</f>
        <v>84.7963965650547</v>
      </c>
      <c r="AR135" s="26" t="n">
        <f aca="false">AP135/($B$135+AP135-'1 Der Fonds'!$B$6)</f>
        <v>0.0815672463986687</v>
      </c>
      <c r="AS135" s="26" t="n">
        <f aca="false">AP135+$B$135*'1 Der Fonds'!$B$19/12+AP135*'1 Der Fonds'!$B$20/12-'1 Der Fonds'!$B$6*'1 Der Fonds'!$B$21/12-($B$135+AP135-'1 Der Fonds'!$B$6)*'1 Der Fonds'!$B$22/12-$B$135*'1 Der Fonds'!$B$23/12</f>
        <v>71.3153091895383</v>
      </c>
      <c r="AT135" s="26" t="n">
        <f aca="false">($B$135+AS135-'1 Der Fonds'!$B$6)/AQ135</f>
        <v>10.0807975788657</v>
      </c>
      <c r="AU135" s="26" t="n">
        <f aca="false">AS135+'1 Der Fonds'!$B$26-'2 Der Rueckgabebestand'!$C$8*AT135</f>
        <v>43.0648366950547</v>
      </c>
      <c r="AV135" s="26" t="n">
        <f aca="false">AQ135+'1 Der Fonds'!$B$26/AT135-'2 Der Rueckgabebestand'!$C$8</f>
        <v>81.9939920654632</v>
      </c>
      <c r="AW135" s="26" t="n">
        <f aca="false">AU135/($B$135+AU135-'1 Der Fonds'!$B$6)</f>
        <v>0.0521009783905707</v>
      </c>
      <c r="AX135" s="26" t="n">
        <f aca="false">AU135+$B$135*'1 Der Fonds'!$B$19/12+AU135*'1 Der Fonds'!$B$20/12-'1 Der Fonds'!$B$6*'1 Der Fonds'!$B$21/12-($B$135+AU135-'1 Der Fonds'!$B$6)*'1 Der Fonds'!$B$22/12-$B$135*'1 Der Fonds'!$B$23/12</f>
        <v>44.7710446635541</v>
      </c>
      <c r="AY135" s="26" t="n">
        <f aca="false">($B$135+AX135-'1 Der Fonds'!$B$6)/AV135</f>
        <v>10.1016065177345</v>
      </c>
      <c r="AZ135" s="26" t="n">
        <f aca="false">AX135+'1 Der Fonds'!$B$26-'2 Der Rueckgabebestand'!$C$9*AY135</f>
        <v>21.5068677174444</v>
      </c>
      <c r="BA135" s="26" t="n">
        <f aca="false">AV135+'1 Der Fonds'!$B$26/AY135-'2 Der Rueckgabebestand'!$C$9</f>
        <v>79.6909745300577</v>
      </c>
      <c r="BB135" s="26" t="n">
        <f aca="false">AZ135/($B$135+AZ135-'1 Der Fonds'!$B$6)</f>
        <v>0.0267163779340492</v>
      </c>
      <c r="BC135" s="26" t="n">
        <f aca="false">AZ135+$B$135*'1 Der Fonds'!$B$19/12+AZ135*'1 Der Fonds'!$B$20/12-'1 Der Fonds'!$B$6*'1 Der Fonds'!$B$21/12-($B$135+AZ135-'1 Der Fonds'!$B$6)*'1 Der Fonds'!$B$22/12-$B$135*'1 Der Fonds'!$B$23/12</f>
        <v>23.1924159656736</v>
      </c>
      <c r="BD135" s="26" t="n">
        <f aca="false">($B$135+BC135-'1 Der Fonds'!$B$6)/BA135</f>
        <v>10.1227575735243</v>
      </c>
      <c r="BE135" s="26" t="n">
        <f aca="false">BC135+'1 Der Fonds'!$B$26-'2 Der Rueckgabebestand'!$C$10*BD135</f>
        <v>12.0205553627396</v>
      </c>
      <c r="BF135" s="26" t="n">
        <f aca="false">BA135+'1 Der Fonds'!$B$26/BD135-'2 Der Rueckgabebestand'!$C$10</f>
        <v>78.5873364628818</v>
      </c>
      <c r="BG135" s="26" t="n">
        <f aca="false">BE135/($B$135+BE135-'1 Der Fonds'!$B$6)</f>
        <v>0.0151103014016507</v>
      </c>
      <c r="BH135" s="26" t="n">
        <f aca="false">BE135+$B$135*'1 Der Fonds'!$B$19/12+BE135*'1 Der Fonds'!$B$20/12-'1 Der Fonds'!$B$6*'1 Der Fonds'!$B$21/12-($B$135+BE135-'1 Der Fonds'!$B$6)*'1 Der Fonds'!$B$22/12-$B$135*'1 Der Fonds'!$B$23/12</f>
        <v>13.6970125616289</v>
      </c>
      <c r="BI135" s="26" t="n">
        <f aca="false">($B$135+BH135-'1 Der Fonds'!$B$6)/BF135</f>
        <v>10.1440899824638</v>
      </c>
      <c r="BJ135" s="26" t="n">
        <f aca="false">BH135+'1 Der Fonds'!$B$26-'2 Der Rueckgabebestand'!$C$11*BI135</f>
        <v>10.6105585721506</v>
      </c>
      <c r="BK135" s="26" t="n">
        <f aca="false">BF135+'1 Der Fonds'!$B$26/BI135-'2 Der Rueckgabebestand'!$C$11</f>
        <v>78.2830751644495</v>
      </c>
      <c r="BL135" s="26" t="n">
        <f aca="false">BJ135/($B$135+BJ135-'1 Der Fonds'!$B$6)</f>
        <v>0.0133615633964481</v>
      </c>
      <c r="BM135" s="26" t="n">
        <f aca="false">BJ135+$B$135*'1 Der Fonds'!$B$19/12+BJ135*'1 Der Fonds'!$B$20/12-'1 Der Fonds'!$B$6*'1 Der Fonds'!$B$21/12-($B$135+BJ135-'1 Der Fonds'!$B$6)*'1 Der Fonds'!$B$22/12-$B$135*'1 Der Fonds'!$B$23/12</f>
        <v>12.2856645241156</v>
      </c>
      <c r="BN135" s="26" t="n">
        <f aca="false">($B$135+BM135-'1 Der Fonds'!$B$6)/BK135</f>
        <v>10.1654880426249</v>
      </c>
      <c r="BO135" s="26" t="n">
        <f aca="false">BM135+'1 Der Fonds'!$B$26-'2 Der Rueckgabebestand'!$C$12*BN135</f>
        <v>10.2029205028032</v>
      </c>
      <c r="BP135" s="26" t="n">
        <f aca="false">BK135+'1 Der Fonds'!$B$26/BN135-'2 Der Rueckgabebestand'!$C$12</f>
        <v>78.0781913445504</v>
      </c>
      <c r="BQ135" s="26" t="n">
        <f aca="false">BO135/($B$135+BO135-'1 Der Fonds'!$B$6)</f>
        <v>0.0128548355300743</v>
      </c>
      <c r="BR135" s="26" t="n">
        <f aca="false">BO135+$B$135*'1 Der Fonds'!$B$19/12+BO135*'1 Der Fonds'!$B$20/12-'1 Der Fonds'!$B$6*'1 Der Fonds'!$B$21/12-($B$135+BO135-'1 Der Fonds'!$B$6)*'1 Der Fonds'!$B$22/12-$B$135*'1 Der Fonds'!$B$23/12</f>
        <v>11.8776358016183</v>
      </c>
      <c r="BS135" s="26" t="n">
        <f aca="false">($B$135+BR135-'1 Der Fonds'!$B$6)/BP135</f>
        <v>10.1869372497591</v>
      </c>
      <c r="BT135" s="26" t="n">
        <f aca="false">BR135+'1 Der Fonds'!$B$26-'2 Der Rueckgabebestand'!$C$13*BS135</f>
        <v>10.2935140392267</v>
      </c>
      <c r="BU135" s="26" t="n">
        <f aca="false">BP135+'1 Der Fonds'!$B$26/BS135-'2 Der Rueckgabebestand'!$C$13</f>
        <v>77.9226861398404</v>
      </c>
      <c r="BV135" s="26" t="n">
        <f aca="false">BT135/($B$135+BT135-'1 Der Fonds'!$B$6)</f>
        <v>0.0129674957746229</v>
      </c>
      <c r="BW135" s="26" t="n">
        <f aca="false">BT135+$B$135*'1 Der Fonds'!$B$19/12+BT135*'1 Der Fonds'!$B$20/12-'1 Der Fonds'!$B$6*'1 Der Fonds'!$B$21/12-($B$135+BT135-'1 Der Fonds'!$B$6)*'1 Der Fonds'!$B$22/12-$B$135*'1 Der Fonds'!$B$23/12</f>
        <v>11.9683161568477</v>
      </c>
      <c r="BX135" s="26" t="n">
        <f aca="false">($B$135+BW135-'1 Der Fonds'!$B$6)/BU135</f>
        <v>10.2084303758381</v>
      </c>
      <c r="BY135" s="26" t="n">
        <f aca="false">BW135+'1 Der Fonds'!$B$26-'2 Der Rueckgabebestand'!$C$14*BX135</f>
        <v>10.8849440065124</v>
      </c>
      <c r="BZ135" s="26" t="n">
        <f aca="false">BU135+'1 Der Fonds'!$B$26/BX135-'2 Der Rueckgabebestand'!$C$14</f>
        <v>77.8165608972272</v>
      </c>
      <c r="CA135" s="26" t="n">
        <f aca="false">BY135/($B$135+BY135-'1 Der Fonds'!$B$6)</f>
        <v>0.0137023543669065</v>
      </c>
      <c r="CB135" s="26" t="n">
        <f aca="false">BY135+$B$135*'1 Der Fonds'!$B$19/12+BY135*'1 Der Fonds'!$B$20/12-'1 Der Fonds'!$B$6*'1 Der Fonds'!$B$21/12-($B$135+BY135-'1 Der Fonds'!$B$6)*'1 Der Fonds'!$B$22/12-$B$135*'1 Der Fonds'!$B$23/12</f>
        <v>12.5603129111853</v>
      </c>
      <c r="CC135" s="26" t="n">
        <f aca="false">($B$135+CB135-'1 Der Fonds'!$B$6)/BZ135</f>
        <v>10.2299600976012</v>
      </c>
      <c r="CD135" s="26" t="n">
        <f aca="false">CB135+'1 Der Fonds'!$B$26-'2 Der Rueckgabebestand'!$C$15*CC135</f>
        <v>11.4683288721449</v>
      </c>
      <c r="CE135" s="26" t="n">
        <f aca="false">BZ135+'1 Der Fonds'!$B$26/CC135-'2 Der Rueckgabebestand'!$C$15</f>
        <v>77.7098171730463</v>
      </c>
      <c r="CF135" s="26" t="n">
        <f aca="false">CD135/($B$135+CD135-'1 Der Fonds'!$B$6)</f>
        <v>0.0144261456156567</v>
      </c>
      <c r="CG135" s="26" t="n">
        <f aca="false">CD135+$B$135*'1 Der Fonds'!$B$19/12+CD135*'1 Der Fonds'!$B$20/12-'1 Der Fonds'!$B$6*'1 Der Fonds'!$B$21/12-($B$135+CD135-'1 Der Fonds'!$B$6)*'1 Der Fonds'!$B$22/12-$B$135*'1 Der Fonds'!$B$23/12</f>
        <v>13.1442568539807</v>
      </c>
      <c r="CH135" s="26" t="n">
        <f aca="false">($B$135+CG135-'1 Der Fonds'!$B$6)/CE135</f>
        <v>10.2515265874322</v>
      </c>
      <c r="CI135" s="26" t="n">
        <f aca="false">CG135+'1 Der Fonds'!$B$26-'2 Der Rueckgabebestand'!$C$16*CH135</f>
        <v>11.0184935602646</v>
      </c>
      <c r="CJ135" s="26" t="n">
        <f aca="false">CE135+'1 Der Fonds'!$B$26/CH135-'2 Der Rueckgabebestand'!$C$16</f>
        <v>77.5024565155299</v>
      </c>
      <c r="CK135" s="26" t="n">
        <f aca="false">CI135/($B$135+CI135-'1 Der Fonds'!$B$6)</f>
        <v>0.013868139822511</v>
      </c>
      <c r="CL135" s="26" t="n">
        <f aca="false">$A$135+$B$135*'1 Der Fonds'!$B$19/12+$A$135*'1 Der Fonds'!$B$20/12-'1 Der Fonds'!$B$6*'1 Der Fonds'!$B$21/12-($B$135+$A$135-'1 Der Fonds'!$B$6)*'1 Der Fonds'!$B$22/12-$B$135*'1 Der Fonds'!$B$23/12</f>
        <v>88.2478333333334</v>
      </c>
      <c r="CM135" s="26" t="n">
        <f aca="false">($B$135+CL135-'1 Der Fonds'!$B$6)/'1 Der Fonds'!$B$8</f>
        <v>10.0200900383142</v>
      </c>
      <c r="CN135" s="26" t="n">
        <f aca="false">CL135+0-'2 Der Rueckgabebestand'!$C$5*CM135</f>
        <v>84.2397973180077</v>
      </c>
      <c r="CO135" s="26" t="n">
        <f aca="false">'1 Der Fonds'!$B$8+0/CM135-'2 Der Rueckgabebestand'!$C$5</f>
        <v>86.6</v>
      </c>
      <c r="CP135" s="26" t="n">
        <f aca="false">CN135/($B$135+CN135-'1 Der Fonds'!$B$6)</f>
        <v>0.0970795595389013</v>
      </c>
      <c r="CQ135" s="26" t="n">
        <f aca="false">CN135+$B$135*'1 Der Fonds'!$B$19/12+CN135*'1 Der Fonds'!$B$20/12-'1 Der Fonds'!$B$6*'1 Der Fonds'!$B$21/12-($B$135+CN135-'1 Der Fonds'!$B$6)*'1 Der Fonds'!$B$22/12-$B$135*'1 Der Fonds'!$B$23/12</f>
        <v>85.9854646237708</v>
      </c>
      <c r="CR135" s="26" t="n">
        <f aca="false">($B$135+CQ135-'1 Der Fonds'!$B$6)/CO135</f>
        <v>10.0402478593969</v>
      </c>
      <c r="CS135" s="26" t="n">
        <f aca="false">CQ135+0-'2 Der Rueckgabebestand'!$C$6*CR135</f>
        <v>80.9653406940723</v>
      </c>
      <c r="CT135" s="26" t="n">
        <f aca="false">CO135+0/CR135-'2 Der Rueckgabebestand'!$C$6</f>
        <v>86.1</v>
      </c>
      <c r="CU135" s="26" t="n">
        <f aca="false">CS135/($B$135+CS135-'1 Der Fonds'!$B$6)</f>
        <v>0.0936594411397291</v>
      </c>
      <c r="CV135" s="26" t="n">
        <f aca="false">CS135+$B$135*'1 Der Fonds'!$B$19/12+CS135*'1 Der Fonds'!$B$20/12-'1 Der Fonds'!$B$6*'1 Der Fonds'!$B$21/12-($B$135+CS135-'1 Der Fonds'!$B$6)*'1 Der Fonds'!$B$22/12-$B$135*'1 Der Fonds'!$B$23/12</f>
        <v>82.7078699789042</v>
      </c>
      <c r="CW135" s="26" t="n">
        <f aca="false">($B$135+CV135-'1 Der Fonds'!$B$6)/CT135</f>
        <v>10.0604862947608</v>
      </c>
      <c r="CX135" s="26" t="n">
        <f aca="false">CV135+0-'2 Der Rueckgabebestand'!$C$7*CW135</f>
        <v>60.5748001304304</v>
      </c>
      <c r="CY135" s="26" t="n">
        <f aca="false">CT135+0/CW135-'2 Der Rueckgabebestand'!$C$7</f>
        <v>83.9</v>
      </c>
      <c r="CZ135" s="26" t="n">
        <f aca="false">CX135/($B$135+CX135-'1 Der Fonds'!$B$6)</f>
        <v>0.0717647299991305</v>
      </c>
      <c r="DA135" s="26" t="n">
        <f aca="false">CX135+$B$135*'1 Der Fonds'!$B$19/12+CX135*'1 Der Fonds'!$B$20/12-'1 Der Fonds'!$B$6*'1 Der Fonds'!$B$21/12-($B$135+CX135-'1 Der Fonds'!$B$6)*'1 Der Fonds'!$B$22/12-$B$135*'1 Der Fonds'!$B$23/12</f>
        <v>62.2977884805554</v>
      </c>
      <c r="DB135" s="26" t="n">
        <f aca="false">($B$135+DA135-'1 Der Fonds'!$B$6)/CY135</f>
        <v>10.0810225087075</v>
      </c>
      <c r="DC135" s="26" t="n">
        <f aca="false">DA135+0-'2 Der Rueckgabebestand'!$C$8*DB135</f>
        <v>31.0466187035623</v>
      </c>
      <c r="DD135" s="26" t="n">
        <f aca="false">CY135+0/DB135-'2 Der Rueckgabebestand'!$C$8</f>
        <v>80.8</v>
      </c>
      <c r="DE135" s="26" t="n">
        <f aca="false">DC135/($B$135+DC135-'1 Der Fonds'!$B$6)</f>
        <v>0.0381152140229571</v>
      </c>
      <c r="DF135" s="26" t="n">
        <f aca="false">DC135+$B$135*'1 Der Fonds'!$B$19/12+DC135*'1 Der Fonds'!$B$20/12-'1 Der Fonds'!$B$6*'1 Der Fonds'!$B$21/12-($B$135+DC135-'1 Der Fonds'!$B$6)*'1 Der Fonds'!$B$22/12-$B$135*'1 Der Fonds'!$B$23/12</f>
        <v>32.7413092131532</v>
      </c>
      <c r="DG135" s="26" t="n">
        <f aca="false">($B$135+DF135-'1 Der Fonds'!$B$6)/DD135</f>
        <v>10.1019964011529</v>
      </c>
      <c r="DH135" s="26" t="n">
        <f aca="false">DF135+0-'2 Der Rueckgabebestand'!$C$9*DG135</f>
        <v>6.47611857015572</v>
      </c>
      <c r="DI135" s="26" t="n">
        <f aca="false">DD135+0/DG135-'2 Der Rueckgabebestand'!$C$9</f>
        <v>78.2</v>
      </c>
      <c r="DJ135" s="26" t="n">
        <f aca="false">DH135/($B$135+DH135-'1 Der Fonds'!$B$6)</f>
        <v>0.00819786626192877</v>
      </c>
      <c r="DK135" s="26" t="n">
        <f aca="false">DH135+$B$135*'1 Der Fonds'!$B$19/12+DH135*'1 Der Fonds'!$B$20/12-'1 Der Fonds'!$B$6*'1 Der Fonds'!$B$21/12-($B$135+DH135-'1 Der Fonds'!$B$6)*'1 Der Fonds'!$B$22/12-$B$135*'1 Der Fonds'!$B$23/12</f>
        <v>8.14726235045212</v>
      </c>
      <c r="DL135" s="26" t="n">
        <f aca="false">($B$135+DK135-'1 Der Fonds'!$B$6)/DI135</f>
        <v>10.1233665262206</v>
      </c>
      <c r="DM135" s="26" t="n">
        <f aca="false">DK135+0-'2 Der Rueckgabebestand'!$C$10*DL135</f>
        <v>-6.02545078625674</v>
      </c>
      <c r="DN135" s="26" t="n">
        <f aca="false">DI135+0/DL135-'2 Der Rueckgabebestand'!$C$10</f>
        <v>76.8</v>
      </c>
      <c r="DO135" s="26" t="n">
        <f aca="false">DM135/($B$135+DM135-'1 Der Fonds'!$B$6)</f>
        <v>-0.00775002962135577</v>
      </c>
      <c r="DP135" s="26" t="n">
        <f aca="false">DM135+$B$135*'1 Der Fonds'!$B$19/12+DM135*'1 Der Fonds'!$B$20/12-'1 Der Fonds'!$B$6*'1 Der Fonds'!$B$21/12-($B$135+DM135-'1 Der Fonds'!$B$6)*'1 Der Fonds'!$B$22/12-$B$135*'1 Der Fonds'!$B$23/12</f>
        <v>-4.36628767659357</v>
      </c>
      <c r="DQ135" s="26" t="n">
        <f aca="false">($B$135+DP135-'1 Der Fonds'!$B$6)/DN135</f>
        <v>10.1449702125444</v>
      </c>
      <c r="DR135" s="26" t="n">
        <f aca="false">DP135+0-'2 Der Rueckgabebestand'!$C$11*DQ135</f>
        <v>-10.4532698041202</v>
      </c>
      <c r="DS135" s="26" t="n">
        <f aca="false">DN135+0/DQ135-'2 Der Rueckgabebestand'!$C$11</f>
        <v>76.2</v>
      </c>
      <c r="DT135" s="26" t="n">
        <f aca="false">DR135/($B$135+DR135-'1 Der Fonds'!$B$6)</f>
        <v>-0.013522170647396</v>
      </c>
      <c r="DU135" s="26" t="n">
        <f aca="false">DR135+$B$135*'1 Der Fonds'!$B$19/12+DR135*'1 Der Fonds'!$B$20/12-'1 Der Fonds'!$B$6*'1 Der Fonds'!$B$21/12-($B$135+DR135-'1 Der Fonds'!$B$6)*'1 Der Fonds'!$B$22/12-$B$135*'1 Der Fonds'!$B$23/12</f>
        <v>-8.7983500210158</v>
      </c>
      <c r="DV135" s="26" t="n">
        <f aca="false">($B$135+DU135-'1 Der Fonds'!$B$6)/DS135</f>
        <v>10.1666883199342</v>
      </c>
      <c r="DW135" s="26" t="n">
        <f aca="false">DU135+0-'2 Der Rueckgabebestand'!$C$12*DV135</f>
        <v>-13.8816941809829</v>
      </c>
      <c r="DX135" s="26" t="n">
        <f aca="false">DS135+0/DV135-'2 Der Rueckgabebestand'!$C$12</f>
        <v>75.7</v>
      </c>
      <c r="DY135" s="26" t="n">
        <f aca="false">DW135/($B$135+DW135-'1 Der Fonds'!$B$6)</f>
        <v>-0.0180371153804745</v>
      </c>
      <c r="DZ135" s="26" t="n">
        <f aca="false">DW135+$B$135*'1 Der Fonds'!$B$19/12+DW135*'1 Der Fonds'!$B$20/12-'1 Der Fonds'!$B$6*'1 Der Fonds'!$B$21/12-($B$135+DW135-'1 Der Fonds'!$B$6)*'1 Der Fonds'!$B$22/12-$B$135*'1 Der Fonds'!$B$23/12</f>
        <v>-12.2300599712397</v>
      </c>
      <c r="EA135" s="26" t="n">
        <f aca="false">($B$135+DZ135-'1 Der Fonds'!$B$6)/DX135</f>
        <v>10.1885064732993</v>
      </c>
      <c r="EB135" s="26" t="n">
        <f aca="false">DZ135+0-'2 Der Rueckgabebestand'!$C$13*EA135</f>
        <v>-16.8148878842244</v>
      </c>
      <c r="EC135" s="26" t="n">
        <f aca="false">DX135+0/EA135-'2 Der Rueckgabebestand'!$C$13</f>
        <v>75.25</v>
      </c>
      <c r="ED135" s="26" t="n">
        <f aca="false">EB135/($B$135+EB135-'1 Der Fonds'!$B$6)</f>
        <v>-0.0219319347910921</v>
      </c>
      <c r="EE135" s="26" t="n">
        <f aca="false">EB135+$B$135*'1 Der Fonds'!$B$19/12+EB135*'1 Der Fonds'!$B$20/12-'1 Der Fonds'!$B$6*'1 Der Fonds'!$B$21/12-($B$135+EB135-'1 Der Fonds'!$B$6)*'1 Der Fonds'!$B$22/12-$B$135*'1 Der Fonds'!$B$23/12</f>
        <v>-15.1660646517801</v>
      </c>
      <c r="EF135" s="26" t="n">
        <f aca="false">($B$135+EE135-'1 Der Fonds'!$B$6)/EC135</f>
        <v>10.2104177454913</v>
      </c>
      <c r="EG135" s="26" t="n">
        <f aca="false">EE135+0-'2 Der Rueckgabebestand'!$C$14*EF135</f>
        <v>-19.2502317499766</v>
      </c>
      <c r="EH135" s="26" t="n">
        <f aca="false">EC135+0/EF135-'2 Der Rueckgabebestand'!$C$14</f>
        <v>74.85</v>
      </c>
      <c r="EI135" s="26" t="n">
        <f aca="false">EG135/($B$135+EG135-'1 Der Fonds'!$B$6)</f>
        <v>-0.0251884037780681</v>
      </c>
      <c r="EJ135" s="26" t="n">
        <f aca="false">EG135+$B$135*'1 Der Fonds'!$B$19/12+EG135*'1 Der Fonds'!$B$20/12-'1 Der Fonds'!$B$6*'1 Der Fonds'!$B$21/12-($B$135+EG135-'1 Der Fonds'!$B$6)*'1 Der Fonds'!$B$22/12-$B$135*'1 Der Fonds'!$B$23/12</f>
        <v>-17.603742388737</v>
      </c>
      <c r="EK135" s="26" t="n">
        <f aca="false">($B$135+EJ135-'1 Der Fonds'!$B$6)/EH135</f>
        <v>10.2324149313462</v>
      </c>
      <c r="EL135" s="26" t="n">
        <f aca="false">EJ135+0-'2 Der Rueckgabebestand'!$C$15*EK135</f>
        <v>-21.6967083612755</v>
      </c>
      <c r="EM135" s="26" t="n">
        <f aca="false">EH135+0/EK135-'2 Der Rueckgabebestand'!$C$15</f>
        <v>74.45</v>
      </c>
      <c r="EN135" s="26" t="n">
        <f aca="false">EL135/($B$135+EL135-'1 Der Fonds'!$B$6)</f>
        <v>-0.028480722778978</v>
      </c>
      <c r="EO135" s="26" t="n">
        <f aca="false">EL135+$B$135*'1 Der Fonds'!$B$19/12+EL135*'1 Der Fonds'!$B$20/12-'1 Der Fonds'!$B$6*'1 Der Fonds'!$B$21/12-($B$135+EL135-'1 Der Fonds'!$B$6)*'1 Der Fonds'!$B$22/12-$B$135*'1 Der Fonds'!$B$23/12</f>
        <v>-20.0525635401217</v>
      </c>
      <c r="EP135" s="26" t="n">
        <f aca="false">($B$135+EO135-'1 Der Fonds'!$B$6)/EM135</f>
        <v>10.2544988107438</v>
      </c>
      <c r="EQ135" s="26" t="n">
        <f aca="false">EO135+0-'2 Der Rueckgabebestand'!$C$16*EP135</f>
        <v>-25.1798129454936</v>
      </c>
      <c r="ER135" s="26" t="n">
        <f aca="false">EM135+0/EP135-'2 Der Rueckgabebestand'!$C$16</f>
        <v>73.95</v>
      </c>
      <c r="ES135" s="26" t="n">
        <f aca="false">EQ135/($B$135+EQ135-'1 Der Fonds'!$B$6)</f>
        <v>-0.0332047245679927</v>
      </c>
      <c r="ET135" s="14" t="n">
        <f aca="false">IF(C135=1,$A$135,1000000)</f>
        <v>86.5</v>
      </c>
      <c r="EU135" s="14" t="n">
        <f aca="false">IF(D135=1,$A$135,1000000)</f>
        <v>86.5</v>
      </c>
      <c r="EV135" s="14" t="n">
        <f aca="false">IF(E135=1,$A$135,1000000)</f>
        <v>86.5</v>
      </c>
      <c r="EW135" s="14" t="n">
        <f aca="false">IF(F135=1,$A$135,1000000)</f>
        <v>86.5</v>
      </c>
      <c r="EX135" s="26" t="n">
        <f aca="false">IF(G135=1,$A$135,1000000)</f>
        <v>1000000</v>
      </c>
      <c r="EY135" s="26" t="n">
        <f aca="false">IF(H135=1,$A$135,1000000)</f>
        <v>1000000</v>
      </c>
      <c r="EZ135" s="26" t="n">
        <f aca="false">IF(I135=1,$A$135,1000000)</f>
        <v>1000000</v>
      </c>
      <c r="FA135" s="26" t="n">
        <f aca="false">IF(J135=1,$A$135,1000000)</f>
        <v>1000000</v>
      </c>
      <c r="FB135" s="26" t="n">
        <f aca="false">IF(K135=1,$A$135,1000000)</f>
        <v>1000000</v>
      </c>
      <c r="FC135" s="26" t="n">
        <f aca="false">IF(L135=1,$A$135,1000000)</f>
        <v>1000000</v>
      </c>
      <c r="FD135" s="26" t="n">
        <f aca="false">IF(M135=1,$A$135,1000000)</f>
        <v>1000000</v>
      </c>
      <c r="FE135" s="26" t="n">
        <f aca="false">IF(N135=1,$A$135,1000000)</f>
        <v>1000000</v>
      </c>
      <c r="FF135" s="14" t="n">
        <f aca="false">IF(O135=1,$A$135,1000000)</f>
        <v>86.5</v>
      </c>
      <c r="FG135" s="14" t="n">
        <f aca="false">IF(P135=1,$A$135,1000000)</f>
        <v>86.5</v>
      </c>
      <c r="FH135" s="14" t="n">
        <f aca="false">IF(Q135=1,$A$135,1000000)</f>
        <v>86.5</v>
      </c>
      <c r="FI135" s="26" t="n">
        <f aca="false">IF(R135=1,$A$135,1000000)</f>
        <v>1000000</v>
      </c>
      <c r="FJ135" s="26" t="n">
        <f aca="false">IF(S135=1,$A$135,1000000)</f>
        <v>1000000</v>
      </c>
      <c r="FK135" s="26" t="n">
        <f aca="false">IF(T135=1,$A$135,1000000)</f>
        <v>1000000</v>
      </c>
      <c r="FL135" s="26" t="n">
        <f aca="false">IF(U135=1,$A$135,1000000)</f>
        <v>1000000</v>
      </c>
      <c r="FM135" s="26" t="n">
        <f aca="false">IF(V135=1,$A$135,1000000)</f>
        <v>1000000</v>
      </c>
      <c r="FN135" s="26" t="n">
        <f aca="false">IF(W135=1,$A$135,1000000)</f>
        <v>1000000</v>
      </c>
      <c r="FO135" s="26" t="n">
        <f aca="false">IF(X135=1,$A$135,1000000)</f>
        <v>1000000</v>
      </c>
      <c r="FP135" s="26" t="n">
        <f aca="false">IF(Y135=1,$A$135,1000000)</f>
        <v>1000000</v>
      </c>
      <c r="FQ135" s="26" t="n">
        <f aca="false">IF(Z135=1,$A$135,1000000)</f>
        <v>1000000</v>
      </c>
    </row>
    <row r="136" customFormat="false" ht="15" hidden="false" customHeight="false" outlineLevel="0" collapsed="false">
      <c r="A136" s="14" t="n">
        <f aca="false">A135+$B$38</f>
        <v>87</v>
      </c>
      <c r="B136" s="14" t="n">
        <f aca="false">'1 Der Fonds'!$B$36-A136</f>
        <v>1033</v>
      </c>
      <c r="C136" s="26" t="n">
        <f aca="false">IF(AH136&gt;='1 Der Fonds'!$B$12,1,0)</f>
        <v>1</v>
      </c>
      <c r="D136" s="26" t="n">
        <f aca="false">IF(AND(C136=1,AM136&gt;='1 Der Fonds'!$B$12),1,0)</f>
        <v>1</v>
      </c>
      <c r="E136" s="26" t="n">
        <f aca="false">IF(AND(D136=1,AR136&gt;='1 Der Fonds'!$B$12),1,0)</f>
        <v>1</v>
      </c>
      <c r="F136" s="26" t="n">
        <f aca="false">IF(AND(E136=1,AW136&gt;='1 Der Fonds'!$B$12),1,0)</f>
        <v>1</v>
      </c>
      <c r="G136" s="26" t="n">
        <f aca="false">IF(AND(F136=1,BB136&gt;='1 Der Fonds'!$B$12),1,0)</f>
        <v>0</v>
      </c>
      <c r="H136" s="26" t="n">
        <f aca="false">IF(AND(G136=1,BG136&gt;='1 Der Fonds'!$B$12),1,0)</f>
        <v>0</v>
      </c>
      <c r="I136" s="26" t="n">
        <f aca="false">IF(AND(H136=1,BL136&gt;='1 Der Fonds'!$B$12),1,0)</f>
        <v>0</v>
      </c>
      <c r="J136" s="26" t="n">
        <f aca="false">IF(AND(I136=1,BQ136&gt;='1 Der Fonds'!$B$12),1,0)</f>
        <v>0</v>
      </c>
      <c r="K136" s="26" t="n">
        <f aca="false">IF(AND(J136=1,BV136&gt;='1 Der Fonds'!$B$12),1,0)</f>
        <v>0</v>
      </c>
      <c r="L136" s="26" t="n">
        <f aca="false">IF(AND(K136=1,CA136&gt;='1 Der Fonds'!$B$12),1,0)</f>
        <v>0</v>
      </c>
      <c r="M136" s="26" t="n">
        <f aca="false">IF(AND(L136=1,CF136&gt;='1 Der Fonds'!$B$12),1,0)</f>
        <v>0</v>
      </c>
      <c r="N136" s="26" t="n">
        <f aca="false">IF(AND(M136=1,CK136&gt;='1 Der Fonds'!$B$12),1,0)</f>
        <v>0</v>
      </c>
      <c r="O136" s="26" t="n">
        <f aca="false">IF(CP136&gt;='1 Der Fonds'!$B$12,1,0)</f>
        <v>1</v>
      </c>
      <c r="P136" s="26" t="n">
        <f aca="false">IF(AND(O136=1,CU136&gt;='1 Der Fonds'!$B$12),1,0)</f>
        <v>1</v>
      </c>
      <c r="Q136" s="26" t="n">
        <f aca="false">IF(AND(P136=1,CZ136&gt;='1 Der Fonds'!$B$12),1,0)</f>
        <v>1</v>
      </c>
      <c r="R136" s="26" t="n">
        <f aca="false">IF(AND(Q136=1,DE136&gt;='1 Der Fonds'!$B$12),1,0)</f>
        <v>0</v>
      </c>
      <c r="S136" s="26" t="n">
        <f aca="false">IF(AND(R136=1,DJ136&gt;='1 Der Fonds'!$B$12),1,0)</f>
        <v>0</v>
      </c>
      <c r="T136" s="26" t="n">
        <f aca="false">IF(AND(S136=1,DO136&gt;='1 Der Fonds'!$B$12),1,0)</f>
        <v>0</v>
      </c>
      <c r="U136" s="26" t="n">
        <f aca="false">IF(AND(T136=1,DT136&gt;='1 Der Fonds'!$B$12),1,0)</f>
        <v>0</v>
      </c>
      <c r="V136" s="26" t="n">
        <f aca="false">IF(AND(U136=1,DY136&gt;='1 Der Fonds'!$B$12),1,0)</f>
        <v>0</v>
      </c>
      <c r="W136" s="26" t="n">
        <f aca="false">IF(AND(V136=1,ED136&gt;='1 Der Fonds'!$B$12),1,0)</f>
        <v>0</v>
      </c>
      <c r="X136" s="26" t="n">
        <f aca="false">IF(AND(W136=1,EI136&gt;='1 Der Fonds'!$B$12),1,0)</f>
        <v>0</v>
      </c>
      <c r="Y136" s="26" t="n">
        <f aca="false">IF(AND(X136=1,EN136&gt;='1 Der Fonds'!$B$12),1,0)</f>
        <v>0</v>
      </c>
      <c r="Z136" s="26" t="n">
        <f aca="false">IF(AND(Y136=1,ES136&gt;='1 Der Fonds'!$B$12),1,0)</f>
        <v>0</v>
      </c>
      <c r="AD136" s="26" t="n">
        <f aca="false">$A$136+$B$136*'1 Der Fonds'!$B$19/12+$A$136*'1 Der Fonds'!$B$20/12-'1 Der Fonds'!$B$6*'1 Der Fonds'!$B$21/12-($B$136+$A$136-'1 Der Fonds'!$B$6)*'1 Der Fonds'!$B$22/12-$B$136*'1 Der Fonds'!$B$23/12</f>
        <v>88.74725</v>
      </c>
      <c r="AE136" s="26" t="n">
        <f aca="false">($B$136+AD136-'1 Der Fonds'!$B$6)/'1 Der Fonds'!$B$8</f>
        <v>10.0200833333333</v>
      </c>
      <c r="AF136" s="26" t="n">
        <f aca="false">AD136+'1 Der Fonds'!$B$26-'2 Der Rueckgabebestand'!$C$5*AE136</f>
        <v>87.7392166666667</v>
      </c>
      <c r="AG136" s="26" t="n">
        <f aca="false">'1 Der Fonds'!$B$8+'1 Der Fonds'!$B$26/AE136-'2 Der Rueckgabebestand'!$C$5</f>
        <v>86.8993987075956</v>
      </c>
      <c r="AH136" s="26" t="n">
        <f aca="false">AF136/($B$136+AF136-'1 Der Fonds'!$B$6)</f>
        <v>0.100764057696341</v>
      </c>
      <c r="AI136" s="26" t="n">
        <f aca="false">AF136+$B$136*'1 Der Fonds'!$B$19/12+AF136*'1 Der Fonds'!$B$20/12-'1 Der Fonds'!$B$6*'1 Der Fonds'!$B$21/12-($B$136+AF136-'1 Der Fonds'!$B$6)*'1 Der Fonds'!$B$22/12-$B$136*'1 Der Fonds'!$B$23/12</f>
        <v>89.4871750826389</v>
      </c>
      <c r="AJ136" s="26" t="n">
        <f aca="false">($B$136+AI136-'1 Der Fonds'!$B$6)/AG136</f>
        <v>10.0401980687857</v>
      </c>
      <c r="AK136" s="26" t="n">
        <f aca="false">AI136+'1 Der Fonds'!$B$26-'2 Der Rueckgabebestand'!$C$6*AJ136</f>
        <v>87.4670760482461</v>
      </c>
      <c r="AL136" s="26" t="n">
        <f aca="false">AG136+'1 Der Fonds'!$B$26/AJ136-'2 Der Rueckgabebestand'!$C$6</f>
        <v>86.6981975937776</v>
      </c>
      <c r="AM136" s="26" t="n">
        <f aca="false">AK136/($B$136+AK136-'1 Der Fonds'!$B$6)</f>
        <v>0.100482922852556</v>
      </c>
      <c r="AN136" s="26" t="n">
        <f aca="false">AK136+$B$136*'1 Der Fonds'!$B$19/12+AK136*'1 Der Fonds'!$B$20/12-'1 Der Fonds'!$B$6*'1 Der Fonds'!$B$21/12-($B$136+AK136-'1 Der Fonds'!$B$6)*'1 Der Fonds'!$B$22/12-$B$136*'1 Der Fonds'!$B$23/12</f>
        <v>89.2147736627923</v>
      </c>
      <c r="AO136" s="26" t="n">
        <f aca="false">($B$136+AN136-'1 Der Fonds'!$B$6)/AL136</f>
        <v>10.0603564764926</v>
      </c>
      <c r="AP136" s="26" t="n">
        <f aca="false">AN136+'1 Der Fonds'!$B$26-'2 Der Rueckgabebestand'!$C$7*AO136</f>
        <v>70.0819894145087</v>
      </c>
      <c r="AQ136" s="26" t="n">
        <f aca="false">AL136+'1 Der Fonds'!$B$26/AO136-'2 Der Rueckgabebestand'!$C$7</f>
        <v>84.7963977626295</v>
      </c>
      <c r="AR136" s="26" t="n">
        <f aca="false">AP136/($B$136+AP136-'1 Der Fonds'!$B$6)</f>
        <v>0.0821515285566018</v>
      </c>
      <c r="AS136" s="26" t="n">
        <f aca="false">AP136+$B$136*'1 Der Fonds'!$B$19/12+AP136*'1 Der Fonds'!$B$20/12-'1 Der Fonds'!$B$6*'1 Der Fonds'!$B$21/12-($B$136+AP136-'1 Der Fonds'!$B$6)*'1 Der Fonds'!$B$22/12-$B$136*'1 Der Fonds'!$B$23/12</f>
        <v>71.8130263210309</v>
      </c>
      <c r="AT136" s="26" t="n">
        <f aca="false">($B$136+AS136-'1 Der Fonds'!$B$6)/AQ136</f>
        <v>10.0807705147323</v>
      </c>
      <c r="AU136" s="26" t="n">
        <f aca="false">AS136+'1 Der Fonds'!$B$26-'2 Der Rueckgabebestand'!$C$8*AT136</f>
        <v>43.5626377253606</v>
      </c>
      <c r="AV136" s="26" t="n">
        <f aca="false">AQ136+'1 Der Fonds'!$B$26/AT136-'2 Der Rueckgabebestand'!$C$8</f>
        <v>81.9939940620012</v>
      </c>
      <c r="AW136" s="26" t="n">
        <f aca="false">AU136/($B$136+AU136-'1 Der Fonds'!$B$6)</f>
        <v>0.0527033714531808</v>
      </c>
      <c r="AX136" s="26" t="n">
        <f aca="false">AU136+$B$136*'1 Der Fonds'!$B$19/12+AU136*'1 Der Fonds'!$B$20/12-'1 Der Fonds'!$B$6*'1 Der Fonds'!$B$21/12-($B$136+AU136-'1 Der Fonds'!$B$6)*'1 Der Fonds'!$B$22/12-$B$136*'1 Der Fonds'!$B$23/12</f>
        <v>45.2682602531808</v>
      </c>
      <c r="AY136" s="26" t="n">
        <f aca="false">($B$136+AX136-'1 Der Fonds'!$B$6)/AV136</f>
        <v>10.101572313051</v>
      </c>
      <c r="AZ136" s="26" t="n">
        <f aca="false">AX136+'1 Der Fonds'!$B$26-'2 Der Rueckgabebestand'!$C$9*AY136</f>
        <v>22.0041722392481</v>
      </c>
      <c r="BA136" s="26" t="n">
        <f aca="false">AV136+'1 Der Fonds'!$B$26/AY136-'2 Der Rueckgabebestand'!$C$9</f>
        <v>79.6909775322006</v>
      </c>
      <c r="BB136" s="26" t="n">
        <f aca="false">AZ136/($B$136+AZ136-'1 Der Fonds'!$B$6)</f>
        <v>0.0273342337817206</v>
      </c>
      <c r="BC136" s="26" t="n">
        <f aca="false">AZ136+$B$136*'1 Der Fonds'!$B$19/12+AZ136*'1 Der Fonds'!$B$20/12-'1 Der Fonds'!$B$6*'1 Der Fonds'!$B$21/12-($B$136+AZ136-'1 Der Fonds'!$B$6)*'1 Der Fonds'!$B$22/12-$B$136*'1 Der Fonds'!$B$23/12</f>
        <v>23.6891345709774</v>
      </c>
      <c r="BD136" s="26" t="n">
        <f aca="false">($B$136+BC136-'1 Der Fonds'!$B$6)/BA136</f>
        <v>10.1227160156872</v>
      </c>
      <c r="BE136" s="26" t="n">
        <f aca="false">BC136+'1 Der Fonds'!$B$26-'2 Der Rueckgabebestand'!$C$10*BD136</f>
        <v>12.5173321490153</v>
      </c>
      <c r="BF136" s="26" t="n">
        <f aca="false">BA136+'1 Der Fonds'!$B$26/BD136-'2 Der Rueckgabebestand'!$C$10</f>
        <v>78.5873406817102</v>
      </c>
      <c r="BG136" s="26" t="n">
        <f aca="false">BE136/($B$136+BE136-'1 Der Fonds'!$B$6)</f>
        <v>0.0157348327222499</v>
      </c>
      <c r="BH136" s="26" t="n">
        <f aca="false">BE136+$B$136*'1 Der Fonds'!$B$19/12+BE136*'1 Der Fonds'!$B$20/12-'1 Der Fonds'!$B$6*'1 Der Fonds'!$B$21/12-($B$136+BE136-'1 Der Fonds'!$B$6)*'1 Der Fonds'!$B$22/12-$B$136*'1 Der Fonds'!$B$23/12</f>
        <v>14.1932029256581</v>
      </c>
      <c r="BI136" s="26" t="n">
        <f aca="false">($B$136+BH136-'1 Der Fonds'!$B$6)/BF136</f>
        <v>10.1440409614368</v>
      </c>
      <c r="BJ136" s="26" t="n">
        <f aca="false">BH136+'1 Der Fonds'!$B$26-'2 Der Rueckgabebestand'!$C$11*BI136</f>
        <v>11.106778348796</v>
      </c>
      <c r="BK136" s="26" t="n">
        <f aca="false">BF136+'1 Der Fonds'!$B$26/BI136-'2 Der Rueckgabebestand'!$C$11</f>
        <v>78.2830808124337</v>
      </c>
      <c r="BL136" s="26" t="n">
        <f aca="false">BJ136/($B$136+BJ136-'1 Der Fonds'!$B$6)</f>
        <v>0.013986504902893</v>
      </c>
      <c r="BM136" s="26" t="n">
        <f aca="false">BJ136+$B$136*'1 Der Fonds'!$B$19/12+BJ136*'1 Der Fonds'!$B$20/12-'1 Der Fonds'!$B$6*'1 Der Fonds'!$B$21/12-($B$136+BJ136-'1 Der Fonds'!$B$6)*'1 Der Fonds'!$B$22/12-$B$136*'1 Der Fonds'!$B$23/12</f>
        <v>12.7812973447136</v>
      </c>
      <c r="BN136" s="26" t="n">
        <f aca="false">($B$136+BM136-'1 Der Fonds'!$B$6)/BK136</f>
        <v>10.1654315221881</v>
      </c>
      <c r="BO136" s="26" t="n">
        <f aca="false">BM136+'1 Der Fonds'!$B$26-'2 Der Rueckgabebestand'!$C$12*BN136</f>
        <v>10.6985815836195</v>
      </c>
      <c r="BP136" s="26" t="n">
        <f aca="false">BK136+'1 Der Fonds'!$B$26/BN136-'2 Der Rueckgabebestand'!$C$12</f>
        <v>78.078198633399</v>
      </c>
      <c r="BQ136" s="26" t="n">
        <f aca="false">BO136/($B$136+BO136-'1 Der Fonds'!$B$6)</f>
        <v>0.0134794011629368</v>
      </c>
      <c r="BR136" s="26" t="n">
        <f aca="false">BO136+$B$136*'1 Der Fonds'!$B$19/12+BO136*'1 Der Fonds'!$B$20/12-'1 Der Fonds'!$B$6*'1 Der Fonds'!$B$21/12-($B$136+BO136-'1 Der Fonds'!$B$6)*'1 Der Fonds'!$B$22/12-$B$136*'1 Der Fonds'!$B$23/12</f>
        <v>12.3727093909705</v>
      </c>
      <c r="BS136" s="26" t="n">
        <f aca="false">($B$136+BR136-'1 Der Fonds'!$B$6)/BP136</f>
        <v>10.1868732029217</v>
      </c>
      <c r="BT136" s="26" t="n">
        <f aca="false">BR136+'1 Der Fonds'!$B$26-'2 Der Rueckgabebestand'!$C$13*BS136</f>
        <v>10.7886164496557</v>
      </c>
      <c r="BU136" s="26" t="n">
        <f aca="false">BP136+'1 Der Fonds'!$B$26/BS136-'2 Der Rueckgabebestand'!$C$13</f>
        <v>77.9226952802346</v>
      </c>
      <c r="BV136" s="26" t="n">
        <f aca="false">BT136/($B$136+BT136-'1 Der Fonds'!$B$6)</f>
        <v>0.0135912965065051</v>
      </c>
      <c r="BW136" s="26" t="n">
        <f aca="false">BT136+$B$136*'1 Der Fonds'!$B$19/12+BT136*'1 Der Fonds'!$B$20/12-'1 Der Fonds'!$B$6*'1 Der Fonds'!$B$21/12-($B$136+BT136-'1 Der Fonds'!$B$6)*'1 Der Fonds'!$B$22/12-$B$136*'1 Der Fonds'!$B$23/12</f>
        <v>12.46283054042</v>
      </c>
      <c r="BX136" s="26" t="n">
        <f aca="false">($B$136+BW136-'1 Der Fonds'!$B$6)/BU136</f>
        <v>10.2083587801947</v>
      </c>
      <c r="BY136" s="26" t="n">
        <f aca="false">BW136+'1 Der Fonds'!$B$26-'2 Der Rueckgabebestand'!$C$14*BX136</f>
        <v>11.3794870283421</v>
      </c>
      <c r="BZ136" s="26" t="n">
        <f aca="false">BU136+'1 Der Fonds'!$B$26/BX136-'2 Der Rueckgabebestand'!$C$14</f>
        <v>77.8165720986924</v>
      </c>
      <c r="CA136" s="26" t="n">
        <f aca="false">BY136/($B$136+BY136-'1 Der Fonds'!$B$6)</f>
        <v>0.0143250011035797</v>
      </c>
      <c r="CB136" s="26" t="n">
        <f aca="false">BY136+$B$136*'1 Der Fonds'!$B$19/12+BY136*'1 Der Fonds'!$B$20/12-'1 Der Fonds'!$B$6*'1 Der Fonds'!$B$21/12-($B$136+BY136-'1 Der Fonds'!$B$6)*'1 Der Fonds'!$B$22/12-$B$136*'1 Der Fonds'!$B$23/12</f>
        <v>13.0542673700776</v>
      </c>
      <c r="CC136" s="26" t="n">
        <f aca="false">($B$136+CB136-'1 Der Fonds'!$B$6)/BZ136</f>
        <v>10.2298809353934</v>
      </c>
      <c r="CD136" s="26" t="n">
        <f aca="false">CB136+'1 Der Fonds'!$B$26-'2 Der Rueckgabebestand'!$C$15*CC136</f>
        <v>11.9623149959202</v>
      </c>
      <c r="CE136" s="26" t="n">
        <f aca="false">BZ136+'1 Der Fonds'!$B$26/CC136-'2 Der Rueckgabebestand'!$C$15</f>
        <v>77.7098306438257</v>
      </c>
      <c r="CF136" s="26" t="n">
        <f aca="false">CD136/($B$136+CD136-'1 Der Fonds'!$B$6)</f>
        <v>0.0150476503983483</v>
      </c>
      <c r="CG136" s="26" t="n">
        <f aca="false">CD136+$B$136*'1 Der Fonds'!$B$19/12+CD136*'1 Der Fonds'!$B$20/12-'1 Der Fonds'!$B$6*'1 Der Fonds'!$B$21/12-($B$136+CD136-'1 Der Fonds'!$B$6)*'1 Der Fonds'!$B$22/12-$B$136*'1 Der Fonds'!$B$23/12</f>
        <v>13.6376538811247</v>
      </c>
      <c r="CH136" s="26" t="n">
        <f aca="false">($B$136+CG136-'1 Der Fonds'!$B$6)/CE136</f>
        <v>10.2514398407638</v>
      </c>
      <c r="CI136" s="26" t="n">
        <f aca="false">CG136+'1 Der Fonds'!$B$26-'2 Der Rueckgabebestand'!$C$16*CH136</f>
        <v>11.5119339607428</v>
      </c>
      <c r="CJ136" s="26" t="n">
        <f aca="false">CE136+'1 Der Fonds'!$B$26/CH136-'2 Der Rueckgabebestand'!$C$16</f>
        <v>77.5024724625945</v>
      </c>
      <c r="CK136" s="26" t="n">
        <f aca="false">CI136/($B$136+CI136-'1 Der Fonds'!$B$6)</f>
        <v>0.0144893153503111</v>
      </c>
      <c r="CL136" s="26" t="n">
        <f aca="false">$A$136+$B$136*'1 Der Fonds'!$B$19/12+$A$136*'1 Der Fonds'!$B$20/12-'1 Der Fonds'!$B$6*'1 Der Fonds'!$B$21/12-($B$136+$A$136-'1 Der Fonds'!$B$6)*'1 Der Fonds'!$B$22/12-$B$136*'1 Der Fonds'!$B$23/12</f>
        <v>88.74725</v>
      </c>
      <c r="CM136" s="26" t="n">
        <f aca="false">($B$136+CL136-'1 Der Fonds'!$B$6)/'1 Der Fonds'!$B$8</f>
        <v>10.0200833333333</v>
      </c>
      <c r="CN136" s="26" t="n">
        <f aca="false">CL136+0-'2 Der Rueckgabebestand'!$C$5*CM136</f>
        <v>84.7392166666667</v>
      </c>
      <c r="CO136" s="26" t="n">
        <f aca="false">'1 Der Fonds'!$B$8+0/CM136-'2 Der Rueckgabebestand'!$C$5</f>
        <v>86.6</v>
      </c>
      <c r="CP136" s="26" t="n">
        <f aca="false">CN136/($B$136+CN136-'1 Der Fonds'!$B$6)</f>
        <v>0.0976551653297219</v>
      </c>
      <c r="CQ136" s="26" t="n">
        <f aca="false">CN136+$B$136*'1 Der Fonds'!$B$19/12+CN136*'1 Der Fonds'!$B$20/12-'1 Der Fonds'!$B$6*'1 Der Fonds'!$B$21/12-($B$136+CN136-'1 Der Fonds'!$B$6)*'1 Der Fonds'!$B$22/12-$B$136*'1 Der Fonds'!$B$23/12</f>
        <v>86.4843000826389</v>
      </c>
      <c r="CR136" s="26" t="n">
        <f aca="false">($B$136+CQ136-'1 Der Fonds'!$B$6)/CO136</f>
        <v>10.0402344120397</v>
      </c>
      <c r="CS136" s="26" t="n">
        <f aca="false">CQ136+0-'2 Der Rueckgabebestand'!$C$6*CR136</f>
        <v>81.4641828766191</v>
      </c>
      <c r="CT136" s="26" t="n">
        <f aca="false">CO136+0/CR136-'2 Der Rueckgabebestand'!$C$6</f>
        <v>86.1</v>
      </c>
      <c r="CU136" s="26" t="n">
        <f aca="false">CS136/($B$136+CS136-'1 Der Fonds'!$B$6)</f>
        <v>0.0942366201981165</v>
      </c>
      <c r="CV136" s="26" t="n">
        <f aca="false">CS136+$B$136*'1 Der Fonds'!$B$19/12+CS136*'1 Der Fonds'!$B$20/12-'1 Der Fonds'!$B$6*'1 Der Fonds'!$B$21/12-($B$136+CS136-'1 Der Fonds'!$B$6)*'1 Der Fonds'!$B$22/12-$B$136*'1 Der Fonds'!$B$23/12</f>
        <v>83.2061277185425</v>
      </c>
      <c r="CW136" s="26" t="n">
        <f aca="false">($B$136+CV136-'1 Der Fonds'!$B$6)/CT136</f>
        <v>10.0604660594488</v>
      </c>
      <c r="CX136" s="26" t="n">
        <f aca="false">CV136+0-'2 Der Rueckgabebestand'!$C$7*CW136</f>
        <v>61.0731023877551</v>
      </c>
      <c r="CY136" s="26" t="n">
        <f aca="false">CT136+0/CW136-'2 Der Rueckgabebestand'!$C$7</f>
        <v>83.9</v>
      </c>
      <c r="CZ136" s="26" t="n">
        <f aca="false">CX136/($B$136+CX136-'1 Der Fonds'!$B$6)</f>
        <v>0.0723552287295834</v>
      </c>
      <c r="DA136" s="26" t="n">
        <f aca="false">CX136+$B$136*'1 Der Fonds'!$B$19/12+CX136*'1 Der Fonds'!$B$20/12-'1 Der Fonds'!$B$6*'1 Der Fonds'!$B$21/12-($B$136+CX136-'1 Der Fonds'!$B$6)*'1 Der Fonds'!$B$22/12-$B$136*'1 Der Fonds'!$B$23/12</f>
        <v>62.7955057775434</v>
      </c>
      <c r="DB136" s="26" t="n">
        <f aca="false">($B$136+DA136-'1 Der Fonds'!$B$6)/CY136</f>
        <v>10.0809953012818</v>
      </c>
      <c r="DC136" s="26" t="n">
        <f aca="false">DA136+0-'2 Der Rueckgabebestand'!$C$8*DB136</f>
        <v>31.5444203435698</v>
      </c>
      <c r="DD136" s="26" t="n">
        <f aca="false">CY136+0/DB136-'2 Der Rueckgabebestand'!$C$8</f>
        <v>80.8</v>
      </c>
      <c r="DE136" s="26" t="n">
        <f aca="false">DC136/($B$136+DC136-'1 Der Fonds'!$B$6)</f>
        <v>0.038726458073661</v>
      </c>
      <c r="DF136" s="26" t="n">
        <f aca="false">DC136+$B$136*'1 Der Fonds'!$B$19/12+DC136*'1 Der Fonds'!$B$20/12-'1 Der Fonds'!$B$6*'1 Der Fonds'!$B$21/12-($B$136+DC136-'1 Der Fonds'!$B$6)*'1 Der Fonds'!$B$22/12-$B$136*'1 Der Fonds'!$B$23/12</f>
        <v>33.2385254130657</v>
      </c>
      <c r="DG136" s="26" t="n">
        <f aca="false">($B$136+DF136-'1 Der Fonds'!$B$6)/DD136</f>
        <v>10.1019619481815</v>
      </c>
      <c r="DH136" s="26" t="n">
        <f aca="false">DF136+0-'2 Der Rueckgabebestand'!$C$9*DG136</f>
        <v>6.97342434779377</v>
      </c>
      <c r="DI136" s="26" t="n">
        <f aca="false">DD136+0/DG136-'2 Der Rueckgabebestand'!$C$9</f>
        <v>78.2</v>
      </c>
      <c r="DJ136" s="26" t="n">
        <f aca="false">DH136/($B$136+DH136-'1 Der Fonds'!$B$6)</f>
        <v>0.00882741638245751</v>
      </c>
      <c r="DK136" s="26" t="n">
        <f aca="false">DH136+$B$136*'1 Der Fonds'!$B$19/12+DH136*'1 Der Fonds'!$B$20/12-'1 Der Fonds'!$B$6*'1 Der Fonds'!$B$21/12-($B$136+DH136-'1 Der Fonds'!$B$6)*'1 Der Fonds'!$B$22/12-$B$136*'1 Der Fonds'!$B$23/12</f>
        <v>8.64398221279374</v>
      </c>
      <c r="DL136" s="26" t="n">
        <f aca="false">($B$136+DK136-'1 Der Fonds'!$B$6)/DI136</f>
        <v>10.1233245807263</v>
      </c>
      <c r="DM136" s="26" t="n">
        <f aca="false">DK136+0-'2 Der Rueckgabebestand'!$C$10*DL136</f>
        <v>-5.52867220022303</v>
      </c>
      <c r="DN136" s="26" t="n">
        <f aca="false">DI136+0/DL136-'2 Der Rueckgabebestand'!$C$10</f>
        <v>76.8</v>
      </c>
      <c r="DO136" s="26" t="n">
        <f aca="false">DM136/($B$136+DM136-'1 Der Fonds'!$B$6)</f>
        <v>-0.00711109465074297</v>
      </c>
      <c r="DP136" s="26" t="n">
        <f aca="false">DM136+$B$136*'1 Der Fonds'!$B$19/12+DM136*'1 Der Fonds'!$B$20/12-'1 Der Fonds'!$B$6*'1 Der Fonds'!$B$21/12-($B$136+DM136-'1 Der Fonds'!$B$6)*'1 Der Fonds'!$B$22/12-$B$136*'1 Der Fonds'!$B$23/12</f>
        <v>-3.87009551108157</v>
      </c>
      <c r="DQ136" s="26" t="n">
        <f aca="false">($B$136+DP136-'1 Der Fonds'!$B$6)/DN136</f>
        <v>10.1449206313661</v>
      </c>
      <c r="DR136" s="26" t="n">
        <f aca="false">DP136+0-'2 Der Rueckgabebestand'!$C$11*DQ136</f>
        <v>-9.95704788990125</v>
      </c>
      <c r="DS136" s="26" t="n">
        <f aca="false">DN136+0/DQ136-'2 Der Rueckgabebestand'!$C$11</f>
        <v>76.2</v>
      </c>
      <c r="DT136" s="26" t="n">
        <f aca="false">DR136/($B$136+DR136-'1 Der Fonds'!$B$6)</f>
        <v>-0.0128803294341181</v>
      </c>
      <c r="DU136" s="26" t="n">
        <f aca="false">DR136+$B$136*'1 Der Fonds'!$B$19/12+DR136*'1 Der Fonds'!$B$20/12-'1 Der Fonds'!$B$6*'1 Der Fonds'!$B$21/12-($B$136+DR136-'1 Der Fonds'!$B$6)*'1 Der Fonds'!$B$22/12-$B$136*'1 Der Fonds'!$B$23/12</f>
        <v>-8.30271506079574</v>
      </c>
      <c r="DV136" s="26" t="n">
        <f aca="false">($B$136+DU136-'1 Der Fonds'!$B$6)/DS136</f>
        <v>10.1666310359476</v>
      </c>
      <c r="DW136" s="26" t="n">
        <f aca="false">DU136+0-'2 Der Rueckgabebestand'!$C$12*DV136</f>
        <v>-13.3860305787695</v>
      </c>
      <c r="DX136" s="26" t="n">
        <f aca="false">DS136+0/DV136-'2 Der Rueckgabebestand'!$C$12</f>
        <v>75.7</v>
      </c>
      <c r="DY136" s="26" t="n">
        <f aca="false">DW136/($B$136+DW136-'1 Der Fonds'!$B$6)</f>
        <v>-0.0173931751639542</v>
      </c>
      <c r="DZ136" s="26" t="n">
        <f aca="false">DW136+$B$136*'1 Der Fonds'!$B$19/12+DW136*'1 Der Fonds'!$B$20/12-'1 Der Fonds'!$B$6*'1 Der Fonds'!$B$21/12-($B$136+DW136-'1 Der Fonds'!$B$6)*'1 Der Fonds'!$B$22/12-$B$136*'1 Der Fonds'!$B$23/12</f>
        <v>-11.7349838580742</v>
      </c>
      <c r="EA136" s="26" t="n">
        <f aca="false">($B$136+DZ136-'1 Der Fonds'!$B$6)/DX136</f>
        <v>10.1884414285591</v>
      </c>
      <c r="EB136" s="26" t="n">
        <f aca="false">DZ136+0-'2 Der Rueckgabebestand'!$C$13*EA136</f>
        <v>-16.3197825009258</v>
      </c>
      <c r="EC136" s="26" t="n">
        <f aca="false">DX136+0/EA136-'2 Der Rueckgabebestand'!$C$13</f>
        <v>75.25</v>
      </c>
      <c r="ED136" s="26" t="n">
        <f aca="false">EB136/($B$136+EB136-'1 Der Fonds'!$B$6)</f>
        <v>-0.0212862965920279</v>
      </c>
      <c r="EE136" s="26" t="n">
        <f aca="false">EB136+$B$136*'1 Der Fonds'!$B$19/12+EB136*'1 Der Fonds'!$B$20/12-'1 Der Fonds'!$B$6*'1 Der Fonds'!$B$21/12-($B$136+EB136-'1 Der Fonds'!$B$6)*'1 Der Fonds'!$B$22/12-$B$136*'1 Der Fonds'!$B$23/12</f>
        <v>-14.6715472924892</v>
      </c>
      <c r="EF136" s="26" t="n">
        <f aca="false">($B$136+EE136-'1 Der Fonds'!$B$6)/EC136</f>
        <v>10.2103448864785</v>
      </c>
      <c r="EG136" s="26" t="n">
        <f aca="false">EE136+0-'2 Der Rueckgabebestand'!$C$14*EF136</f>
        <v>-18.7556852470806</v>
      </c>
      <c r="EH136" s="26" t="n">
        <f aca="false">EC136+0/EF136-'2 Der Rueckgabebestand'!$C$14</f>
        <v>74.85</v>
      </c>
      <c r="EI136" s="26" t="n">
        <f aca="false">EG136/($B$136+EG136-'1 Der Fonds'!$B$6)</f>
        <v>-0.0245414782747115</v>
      </c>
      <c r="EJ136" s="26" t="n">
        <f aca="false">EG136+$B$136*'1 Der Fonds'!$B$19/12+EG136*'1 Der Fonds'!$B$20/12-'1 Der Fonds'!$B$6*'1 Der Fonds'!$B$21/12-($B$136+EG136-'1 Der Fonds'!$B$6)*'1 Der Fonds'!$B$22/12-$B$136*'1 Der Fonds'!$B$23/12</f>
        <v>-17.1097844454424</v>
      </c>
      <c r="EK136" s="26" t="n">
        <f aca="false">($B$136+EJ136-'1 Der Fonds'!$B$6)/EH136</f>
        <v>10.2323342091457</v>
      </c>
      <c r="EL136" s="26" t="n">
        <f aca="false">EJ136+0-'2 Der Rueckgabebestand'!$C$15*EK136</f>
        <v>-21.2027181291007</v>
      </c>
      <c r="EM136" s="26" t="n">
        <f aca="false">EH136+0/EK136-'2 Der Rueckgabebestand'!$C$15</f>
        <v>74.45</v>
      </c>
      <c r="EN136" s="26" t="n">
        <f aca="false">EL136/($B$136+EL136-'1 Der Fonds'!$B$6)</f>
        <v>-0.0278324938060016</v>
      </c>
      <c r="EO136" s="26" t="n">
        <f aca="false">EL136+$B$136*'1 Der Fonds'!$B$19/12+EL136*'1 Der Fonds'!$B$20/12-'1 Der Fonds'!$B$6*'1 Der Fonds'!$B$21/12-($B$136+EL136-'1 Der Fonds'!$B$6)*'1 Der Fonds'!$B$22/12-$B$136*'1 Der Fonds'!$B$23/12</f>
        <v>-19.559162400641</v>
      </c>
      <c r="EP136" s="26" t="n">
        <f aca="false">($B$136+EO136-'1 Der Fonds'!$B$6)/EM136</f>
        <v>10.2544101759484</v>
      </c>
      <c r="EQ136" s="26" t="n">
        <f aca="false">EO136+0-'2 Der Rueckgabebestand'!$C$16*EP136</f>
        <v>-24.6863674886153</v>
      </c>
      <c r="ER136" s="26" t="n">
        <f aca="false">EM136+0/EP136-'2 Der Rueckgabebestand'!$C$16</f>
        <v>73.95</v>
      </c>
      <c r="ES136" s="26" t="n">
        <f aca="false">EQ136/($B$136+EQ136-'1 Der Fonds'!$B$6)</f>
        <v>-0.0325542973648764</v>
      </c>
      <c r="ET136" s="14" t="n">
        <f aca="false">IF(C136=1,$A$136,1000000)</f>
        <v>87</v>
      </c>
      <c r="EU136" s="14" t="n">
        <f aca="false">IF(D136=1,$A$136,1000000)</f>
        <v>87</v>
      </c>
      <c r="EV136" s="14" t="n">
        <f aca="false">IF(E136=1,$A$136,1000000)</f>
        <v>87</v>
      </c>
      <c r="EW136" s="14" t="n">
        <f aca="false">IF(F136=1,$A$136,1000000)</f>
        <v>87</v>
      </c>
      <c r="EX136" s="26" t="n">
        <f aca="false">IF(G136=1,$A$136,1000000)</f>
        <v>1000000</v>
      </c>
      <c r="EY136" s="26" t="n">
        <f aca="false">IF(H136=1,$A$136,1000000)</f>
        <v>1000000</v>
      </c>
      <c r="EZ136" s="26" t="n">
        <f aca="false">IF(I136=1,$A$136,1000000)</f>
        <v>1000000</v>
      </c>
      <c r="FA136" s="26" t="n">
        <f aca="false">IF(J136=1,$A$136,1000000)</f>
        <v>1000000</v>
      </c>
      <c r="FB136" s="26" t="n">
        <f aca="false">IF(K136=1,$A$136,1000000)</f>
        <v>1000000</v>
      </c>
      <c r="FC136" s="26" t="n">
        <f aca="false">IF(L136=1,$A$136,1000000)</f>
        <v>1000000</v>
      </c>
      <c r="FD136" s="26" t="n">
        <f aca="false">IF(M136=1,$A$136,1000000)</f>
        <v>1000000</v>
      </c>
      <c r="FE136" s="26" t="n">
        <f aca="false">IF(N136=1,$A$136,1000000)</f>
        <v>1000000</v>
      </c>
      <c r="FF136" s="14" t="n">
        <f aca="false">IF(O136=1,$A$136,1000000)</f>
        <v>87</v>
      </c>
      <c r="FG136" s="14" t="n">
        <f aca="false">IF(P136=1,$A$136,1000000)</f>
        <v>87</v>
      </c>
      <c r="FH136" s="14" t="n">
        <f aca="false">IF(Q136=1,$A$136,1000000)</f>
        <v>87</v>
      </c>
      <c r="FI136" s="26" t="n">
        <f aca="false">IF(R136=1,$A$136,1000000)</f>
        <v>1000000</v>
      </c>
      <c r="FJ136" s="26" t="n">
        <f aca="false">IF(S136=1,$A$136,1000000)</f>
        <v>1000000</v>
      </c>
      <c r="FK136" s="26" t="n">
        <f aca="false">IF(T136=1,$A$136,1000000)</f>
        <v>1000000</v>
      </c>
      <c r="FL136" s="26" t="n">
        <f aca="false">IF(U136=1,$A$136,1000000)</f>
        <v>1000000</v>
      </c>
      <c r="FM136" s="26" t="n">
        <f aca="false">IF(V136=1,$A$136,1000000)</f>
        <v>1000000</v>
      </c>
      <c r="FN136" s="26" t="n">
        <f aca="false">IF(W136=1,$A$136,1000000)</f>
        <v>1000000</v>
      </c>
      <c r="FO136" s="26" t="n">
        <f aca="false">IF(X136=1,$A$136,1000000)</f>
        <v>1000000</v>
      </c>
      <c r="FP136" s="26" t="n">
        <f aca="false">IF(Y136=1,$A$136,1000000)</f>
        <v>1000000</v>
      </c>
      <c r="FQ136" s="26" t="n">
        <f aca="false">IF(Z136=1,$A$136,1000000)</f>
        <v>1000000</v>
      </c>
    </row>
    <row r="137" customFormat="false" ht="15" hidden="false" customHeight="false" outlineLevel="0" collapsed="false">
      <c r="A137" s="14" t="n">
        <f aca="false">A136+$B$38</f>
        <v>87.5</v>
      </c>
      <c r="B137" s="14" t="n">
        <f aca="false">'1 Der Fonds'!$B$36-A137</f>
        <v>1032.5</v>
      </c>
      <c r="C137" s="26" t="n">
        <f aca="false">IF(AH137&gt;='1 Der Fonds'!$B$12,1,0)</f>
        <v>1</v>
      </c>
      <c r="D137" s="26" t="n">
        <f aca="false">IF(AND(C137=1,AM137&gt;='1 Der Fonds'!$B$12),1,0)</f>
        <v>1</v>
      </c>
      <c r="E137" s="26" t="n">
        <f aca="false">IF(AND(D137=1,AR137&gt;='1 Der Fonds'!$B$12),1,0)</f>
        <v>1</v>
      </c>
      <c r="F137" s="26" t="n">
        <f aca="false">IF(AND(E137=1,AW137&gt;='1 Der Fonds'!$B$12),1,0)</f>
        <v>1</v>
      </c>
      <c r="G137" s="26" t="n">
        <f aca="false">IF(AND(F137=1,BB137&gt;='1 Der Fonds'!$B$12),1,0)</f>
        <v>0</v>
      </c>
      <c r="H137" s="26" t="n">
        <f aca="false">IF(AND(G137=1,BG137&gt;='1 Der Fonds'!$B$12),1,0)</f>
        <v>0</v>
      </c>
      <c r="I137" s="26" t="n">
        <f aca="false">IF(AND(H137=1,BL137&gt;='1 Der Fonds'!$B$12),1,0)</f>
        <v>0</v>
      </c>
      <c r="J137" s="26" t="n">
        <f aca="false">IF(AND(I137=1,BQ137&gt;='1 Der Fonds'!$B$12),1,0)</f>
        <v>0</v>
      </c>
      <c r="K137" s="26" t="n">
        <f aca="false">IF(AND(J137=1,BV137&gt;='1 Der Fonds'!$B$12),1,0)</f>
        <v>0</v>
      </c>
      <c r="L137" s="26" t="n">
        <f aca="false">IF(AND(K137=1,CA137&gt;='1 Der Fonds'!$B$12),1,0)</f>
        <v>0</v>
      </c>
      <c r="M137" s="26" t="n">
        <f aca="false">IF(AND(L137=1,CF137&gt;='1 Der Fonds'!$B$12),1,0)</f>
        <v>0</v>
      </c>
      <c r="N137" s="26" t="n">
        <f aca="false">IF(AND(M137=1,CK137&gt;='1 Der Fonds'!$B$12),1,0)</f>
        <v>0</v>
      </c>
      <c r="O137" s="26" t="n">
        <f aca="false">IF(CP137&gt;='1 Der Fonds'!$B$12,1,0)</f>
        <v>1</v>
      </c>
      <c r="P137" s="26" t="n">
        <f aca="false">IF(AND(O137=1,CU137&gt;='1 Der Fonds'!$B$12),1,0)</f>
        <v>1</v>
      </c>
      <c r="Q137" s="26" t="n">
        <f aca="false">IF(AND(P137=1,CZ137&gt;='1 Der Fonds'!$B$12),1,0)</f>
        <v>1</v>
      </c>
      <c r="R137" s="26" t="n">
        <f aca="false">IF(AND(Q137=1,DE137&gt;='1 Der Fonds'!$B$12),1,0)</f>
        <v>0</v>
      </c>
      <c r="S137" s="26" t="n">
        <f aca="false">IF(AND(R137=1,DJ137&gt;='1 Der Fonds'!$B$12),1,0)</f>
        <v>0</v>
      </c>
      <c r="T137" s="26" t="n">
        <f aca="false">IF(AND(S137=1,DO137&gt;='1 Der Fonds'!$B$12),1,0)</f>
        <v>0</v>
      </c>
      <c r="U137" s="26" t="n">
        <f aca="false">IF(AND(T137=1,DT137&gt;='1 Der Fonds'!$B$12),1,0)</f>
        <v>0</v>
      </c>
      <c r="V137" s="26" t="n">
        <f aca="false">IF(AND(U137=1,DY137&gt;='1 Der Fonds'!$B$12),1,0)</f>
        <v>0</v>
      </c>
      <c r="W137" s="26" t="n">
        <f aca="false">IF(AND(V137=1,ED137&gt;='1 Der Fonds'!$B$12),1,0)</f>
        <v>0</v>
      </c>
      <c r="X137" s="26" t="n">
        <f aca="false">IF(AND(W137=1,EI137&gt;='1 Der Fonds'!$B$12),1,0)</f>
        <v>0</v>
      </c>
      <c r="Y137" s="26" t="n">
        <f aca="false">IF(AND(X137=1,EN137&gt;='1 Der Fonds'!$B$12),1,0)</f>
        <v>0</v>
      </c>
      <c r="Z137" s="26" t="n">
        <f aca="false">IF(AND(Y137=1,ES137&gt;='1 Der Fonds'!$B$12),1,0)</f>
        <v>0</v>
      </c>
      <c r="AD137" s="26" t="n">
        <f aca="false">$A$137+$B$137*'1 Der Fonds'!$B$19/12+$A$137*'1 Der Fonds'!$B$20/12-'1 Der Fonds'!$B$6*'1 Der Fonds'!$B$21/12-($B$137+$A$137-'1 Der Fonds'!$B$6)*'1 Der Fonds'!$B$22/12-$B$137*'1 Der Fonds'!$B$23/12</f>
        <v>89.2466666666667</v>
      </c>
      <c r="AE137" s="26" t="n">
        <f aca="false">($B$137+AD137-'1 Der Fonds'!$B$6)/'1 Der Fonds'!$B$8</f>
        <v>10.0200766283525</v>
      </c>
      <c r="AF137" s="26" t="n">
        <f aca="false">AD137+'1 Der Fonds'!$B$26-'2 Der Rueckgabebestand'!$C$5*AE137</f>
        <v>88.2386360153257</v>
      </c>
      <c r="AG137" s="26" t="n">
        <f aca="false">'1 Der Fonds'!$B$8+'1 Der Fonds'!$B$26/AE137-'2 Der Rueckgabebestand'!$C$5</f>
        <v>86.8993989079396</v>
      </c>
      <c r="AH137" s="26" t="n">
        <f aca="false">AF137/($B$137+AF137-'1 Der Fonds'!$B$6)</f>
        <v>0.101337683164173</v>
      </c>
      <c r="AI137" s="26" t="n">
        <f aca="false">AF137+$B$137*'1 Der Fonds'!$B$19/12+AF137*'1 Der Fonds'!$B$20/12-'1 Der Fonds'!$B$6*'1 Der Fonds'!$B$21/12-($B$137+AF137-'1 Der Fonds'!$B$6)*'1 Der Fonds'!$B$22/12-$B$137*'1 Der Fonds'!$B$23/12</f>
        <v>89.986010541507</v>
      </c>
      <c r="AJ137" s="26" t="n">
        <f aca="false">($B$137+AI137-'1 Der Fonds'!$B$6)/AG137</f>
        <v>10.040184644612</v>
      </c>
      <c r="AK137" s="26" t="n">
        <f aca="false">AI137+'1 Der Fonds'!$B$26-'2 Der Rueckgabebestand'!$C$6*AJ137</f>
        <v>87.965918219201</v>
      </c>
      <c r="AL137" s="26" t="n">
        <f aca="false">AG137+'1 Der Fonds'!$B$26/AJ137-'2 Der Rueckgabebestand'!$C$6</f>
        <v>86.698198193629</v>
      </c>
      <c r="AM137" s="26" t="n">
        <f aca="false">AK137/($B$137+AK137-'1 Der Fonds'!$B$6)</f>
        <v>0.101056131409673</v>
      </c>
      <c r="AN137" s="26" t="n">
        <f aca="false">AK137+$B$137*'1 Der Fonds'!$B$19/12+AK137*'1 Der Fonds'!$B$20/12-'1 Der Fonds'!$B$6*'1 Der Fonds'!$B$21/12-($B$137+AK137-'1 Der Fonds'!$B$6)*'1 Der Fonds'!$B$22/12-$B$137*'1 Der Fonds'!$B$23/12</f>
        <v>89.7130313908278</v>
      </c>
      <c r="AO137" s="26" t="n">
        <f aca="false">($B$137+AN137-'1 Der Fonds'!$B$6)/AL137</f>
        <v>10.0603363110598</v>
      </c>
      <c r="AP137" s="26" t="n">
        <f aca="false">AN137+'1 Der Fonds'!$B$26-'2 Der Rueckgabebestand'!$C$7*AO137</f>
        <v>70.5802915064961</v>
      </c>
      <c r="AQ137" s="26" t="n">
        <f aca="false">AL137+'1 Der Fonds'!$B$26/AO137-'2 Der Rueckgabebestand'!$C$7</f>
        <v>84.796398960208</v>
      </c>
      <c r="AR137" s="26" t="n">
        <f aca="false">AP137/($B$137+AP137-'1 Der Fonds'!$B$6)</f>
        <v>0.0827358130403587</v>
      </c>
      <c r="AS137" s="26" t="n">
        <f aca="false">AP137+$B$137*'1 Der Fonds'!$B$19/12+AP137*'1 Der Fonds'!$B$20/12-'1 Der Fonds'!$B$6*'1 Der Fonds'!$B$21/12-($B$137+AP137-'1 Der Fonds'!$B$6)*'1 Der Fonds'!$B$22/12-$B$137*'1 Der Fonds'!$B$23/12</f>
        <v>72.3107434525232</v>
      </c>
      <c r="AT137" s="26" t="n">
        <f aca="false">($B$137+AS137-'1 Der Fonds'!$B$6)/AQ137</f>
        <v>10.0807434505993</v>
      </c>
      <c r="AU137" s="26" t="n">
        <f aca="false">AS137+'1 Der Fonds'!$B$26-'2 Der Rueckgabebestand'!$C$8*AT137</f>
        <v>44.0604387556653</v>
      </c>
      <c r="AV137" s="26" t="n">
        <f aca="false">AQ137+'1 Der Fonds'!$B$26/AT137-'2 Der Rueckgabebestand'!$C$8</f>
        <v>81.9939960585472</v>
      </c>
      <c r="AW137" s="26" t="n">
        <f aca="false">AU137/($B$137+AU137-'1 Der Fonds'!$B$6)</f>
        <v>0.0533057677209855</v>
      </c>
      <c r="AX137" s="26" t="n">
        <f aca="false">AU137+$B$137*'1 Der Fonds'!$B$19/12+AU137*'1 Der Fonds'!$B$20/12-'1 Der Fonds'!$B$6*'1 Der Fonds'!$B$21/12-($B$137+AU137-'1 Der Fonds'!$B$6)*'1 Der Fonds'!$B$22/12-$B$137*'1 Der Fonds'!$B$23/12</f>
        <v>45.7654758428062</v>
      </c>
      <c r="AY137" s="26" t="n">
        <f aca="false">($B$137+AX137-'1 Der Fonds'!$B$6)/AV137</f>
        <v>10.1015381083682</v>
      </c>
      <c r="AZ137" s="26" t="n">
        <f aca="false">AX137+'1 Der Fonds'!$B$26-'2 Der Rueckgabebestand'!$C$9*AY137</f>
        <v>22.5014767610488</v>
      </c>
      <c r="BA137" s="26" t="n">
        <f aca="false">AV137+'1 Der Fonds'!$B$26/AY137-'2 Der Rueckgabebestand'!$C$9</f>
        <v>79.6909805343583</v>
      </c>
      <c r="BB137" s="26" t="n">
        <f aca="false">AZ137/($B$137+AZ137-'1 Der Fonds'!$B$6)</f>
        <v>0.0279520937670628</v>
      </c>
      <c r="BC137" s="26" t="n">
        <f aca="false">AZ137+$B$137*'1 Der Fonds'!$B$19/12+AZ137*'1 Der Fonds'!$B$20/12-'1 Der Fonds'!$B$6*'1 Der Fonds'!$B$21/12-($B$137+AZ137-'1 Der Fonds'!$B$6)*'1 Der Fonds'!$B$22/12-$B$137*'1 Der Fonds'!$B$23/12</f>
        <v>24.1858531762782</v>
      </c>
      <c r="BD137" s="26" t="n">
        <f aca="false">($B$137+BC137-'1 Der Fonds'!$B$6)/BA137</f>
        <v>10.1226744578514</v>
      </c>
      <c r="BE137" s="26" t="n">
        <f aca="false">BC137+'1 Der Fonds'!$B$26-'2 Der Rueckgabebestand'!$C$10*BD137</f>
        <v>13.0141089352863</v>
      </c>
      <c r="BF137" s="26" t="n">
        <f aca="false">BA137+'1 Der Fonds'!$B$26/BD137-'2 Der Rueckgabebestand'!$C$10</f>
        <v>78.5873449005633</v>
      </c>
      <c r="BG137" s="26" t="n">
        <f aca="false">BE137/($B$137+BE137-'1 Der Fonds'!$B$6)</f>
        <v>0.0163593691037163</v>
      </c>
      <c r="BH137" s="26" t="n">
        <f aca="false">BE137+$B$137*'1 Der Fonds'!$B$19/12+BE137*'1 Der Fonds'!$B$20/12-'1 Der Fonds'!$B$6*'1 Der Fonds'!$B$21/12-($B$137+BE137-'1 Der Fonds'!$B$6)*'1 Der Fonds'!$B$22/12-$B$137*'1 Der Fonds'!$B$23/12</f>
        <v>14.6893932896826</v>
      </c>
      <c r="BI137" s="26" t="n">
        <f aca="false">($B$137+BH137-'1 Der Fonds'!$B$6)/BF137</f>
        <v>10.1439919404119</v>
      </c>
      <c r="BJ137" s="26" t="n">
        <f aca="false">BH137+'1 Der Fonds'!$B$26-'2 Der Rueckgabebestand'!$C$11*BI137</f>
        <v>11.6029981254355</v>
      </c>
      <c r="BK137" s="26" t="n">
        <f aca="false">BF137+'1 Der Fonds'!$B$26/BI137-'2 Der Rueckgabebestand'!$C$11</f>
        <v>78.2830864604563</v>
      </c>
      <c r="BL137" s="26" t="n">
        <f aca="false">BJ137/($B$137+BJ137-'1 Der Fonds'!$B$6)</f>
        <v>0.014611452359235</v>
      </c>
      <c r="BM137" s="26" t="n">
        <f aca="false">BJ137+$B$137*'1 Der Fonds'!$B$19/12+BJ137*'1 Der Fonds'!$B$20/12-'1 Der Fonds'!$B$6*'1 Der Fonds'!$B$21/12-($B$137+BJ137-'1 Der Fonds'!$B$6)*'1 Der Fonds'!$B$22/12-$B$137*'1 Der Fonds'!$B$23/12</f>
        <v>13.2769301653057</v>
      </c>
      <c r="BN137" s="26" t="n">
        <f aca="false">($B$137+BM137-'1 Der Fonds'!$B$6)/BK137</f>
        <v>10.1653750017545</v>
      </c>
      <c r="BO137" s="26" t="n">
        <f aca="false">BM137+'1 Der Fonds'!$B$26-'2 Der Rueckgabebestand'!$C$12*BN137</f>
        <v>11.1942426644285</v>
      </c>
      <c r="BP137" s="26" t="n">
        <f aca="false">BK137+'1 Der Fonds'!$B$26/BN137-'2 Der Rueckgabebestand'!$C$12</f>
        <v>78.0782059223042</v>
      </c>
      <c r="BQ137" s="26" t="n">
        <f aca="false">BO137/($B$137+BO137-'1 Der Fonds'!$B$6)</f>
        <v>0.0141039736244645</v>
      </c>
      <c r="BR137" s="26" t="n">
        <f aca="false">BO137+$B$137*'1 Der Fonds'!$B$19/12+BO137*'1 Der Fonds'!$B$20/12-'1 Der Fonds'!$B$6*'1 Der Fonds'!$B$21/12-($B$137+BO137-'1 Der Fonds'!$B$6)*'1 Der Fonds'!$B$22/12-$B$137*'1 Der Fonds'!$B$23/12</f>
        <v>12.8677829803152</v>
      </c>
      <c r="BS137" s="26" t="n">
        <f aca="false">($B$137+BR137-'1 Der Fonds'!$B$6)/BP137</f>
        <v>10.1868091560888</v>
      </c>
      <c r="BT137" s="26" t="n">
        <f aca="false">BR137+'1 Der Fonds'!$B$26-'2 Der Rueckgabebestand'!$C$13*BS137</f>
        <v>11.2837188600752</v>
      </c>
      <c r="BU137" s="26" t="n">
        <f aca="false">BP137+'1 Der Fonds'!$B$26/BS137-'2 Der Rueckgabebestand'!$C$13</f>
        <v>77.9227044207086</v>
      </c>
      <c r="BV137" s="26" t="n">
        <f aca="false">BT137/($B$137+BT137-'1 Der Fonds'!$B$6)</f>
        <v>0.0142151049359886</v>
      </c>
      <c r="BW137" s="26" t="n">
        <f aca="false">BT137+$B$137*'1 Der Fonds'!$B$19/12+BT137*'1 Der Fonds'!$B$20/12-'1 Der Fonds'!$B$6*'1 Der Fonds'!$B$21/12-($B$137+BT137-'1 Der Fonds'!$B$6)*'1 Der Fonds'!$B$22/12-$B$137*'1 Der Fonds'!$B$23/12</f>
        <v>12.9573449239828</v>
      </c>
      <c r="BX137" s="26" t="n">
        <f aca="false">($B$137+BW137-'1 Der Fonds'!$B$6)/BU137</f>
        <v>10.2082871845575</v>
      </c>
      <c r="BY137" s="26" t="n">
        <f aca="false">BW137+'1 Der Fonds'!$B$26-'2 Der Rueckgabebestand'!$C$14*BX137</f>
        <v>11.8740300501598</v>
      </c>
      <c r="BZ137" s="26" t="n">
        <f aca="false">BU137+'1 Der Fonds'!$B$26/BX137-'2 Der Rueckgabebestand'!$C$14</f>
        <v>77.8165833002662</v>
      </c>
      <c r="CA137" s="26" t="n">
        <f aca="false">BY137/($B$137+BY137-'1 Der Fonds'!$B$6)</f>
        <v>0.014947656394822</v>
      </c>
      <c r="CB137" s="26" t="n">
        <f aca="false">BY137+$B$137*'1 Der Fonds'!$B$19/12+BY137*'1 Der Fonds'!$B$20/12-'1 Der Fonds'!$B$6*'1 Der Fonds'!$B$21/12-($B$137+BY137-'1 Der Fonds'!$B$6)*'1 Der Fonds'!$B$22/12-$B$137*'1 Der Fonds'!$B$23/12</f>
        <v>13.5482218289579</v>
      </c>
      <c r="CC137" s="26" t="n">
        <f aca="false">($B$137+CB137-'1 Der Fonds'!$B$6)/BZ137</f>
        <v>10.229801773194</v>
      </c>
      <c r="CD137" s="26" t="n">
        <f aca="false">CB137+'1 Der Fonds'!$B$26-'2 Der Rueckgabebestand'!$C$15*CC137</f>
        <v>12.4563011196803</v>
      </c>
      <c r="CE137" s="26" t="n">
        <f aca="false">BZ137+'1 Der Fonds'!$B$26/CC137-'2 Der Rueckgabebestand'!$C$15</f>
        <v>77.7098441147486</v>
      </c>
      <c r="CF137" s="26" t="n">
        <f aca="false">CD137/($B$137+CD137-'1 Der Fonds'!$B$6)</f>
        <v>0.015669164584438</v>
      </c>
      <c r="CG137" s="26" t="n">
        <f aca="false">CD137+$B$137*'1 Der Fonds'!$B$19/12+CD137*'1 Der Fonds'!$B$20/12-'1 Der Fonds'!$B$6*'1 Der Fonds'!$B$21/12-($B$137+CD137-'1 Der Fonds'!$B$6)*'1 Der Fonds'!$B$22/12-$B$137*'1 Der Fonds'!$B$23/12</f>
        <v>14.1310509082533</v>
      </c>
      <c r="CH137" s="26" t="n">
        <f aca="false">($B$137+CG137-'1 Der Fonds'!$B$6)/CE137</f>
        <v>10.2513530941064</v>
      </c>
      <c r="CI137" s="26" t="n">
        <f aca="false">CG137+'1 Der Fonds'!$B$26-'2 Der Rueckgabebestand'!$C$16*CH137</f>
        <v>12.0053743612001</v>
      </c>
      <c r="CJ137" s="26" t="n">
        <f aca="false">CE137+'1 Der Fonds'!$B$26/CH137-'2 Der Rueckgabebestand'!$C$16</f>
        <v>77.5024884098441</v>
      </c>
      <c r="CK137" s="26" t="n">
        <f aca="false">CI137/($B$137+CI137-'1 Der Fonds'!$B$6)</f>
        <v>0.0151105011351908</v>
      </c>
      <c r="CL137" s="26" t="n">
        <f aca="false">$A$137+$B$137*'1 Der Fonds'!$B$19/12+$A$137*'1 Der Fonds'!$B$20/12-'1 Der Fonds'!$B$6*'1 Der Fonds'!$B$21/12-($B$137+$A$137-'1 Der Fonds'!$B$6)*'1 Der Fonds'!$B$22/12-$B$137*'1 Der Fonds'!$B$23/12</f>
        <v>89.2466666666667</v>
      </c>
      <c r="CM137" s="26" t="n">
        <f aca="false">($B$137+CL137-'1 Der Fonds'!$B$6)/'1 Der Fonds'!$B$8</f>
        <v>10.0200766283525</v>
      </c>
      <c r="CN137" s="26" t="n">
        <f aca="false">CL137+0-'2 Der Rueckgabebestand'!$C$5*CM137</f>
        <v>85.2386360153257</v>
      </c>
      <c r="CO137" s="26" t="n">
        <f aca="false">'1 Der Fonds'!$B$8+0/CM137-'2 Der Rueckgabebestand'!$C$5</f>
        <v>86.6</v>
      </c>
      <c r="CP137" s="26" t="n">
        <f aca="false">CN137/($B$137+CN137-'1 Der Fonds'!$B$6)</f>
        <v>0.098230771890881</v>
      </c>
      <c r="CQ137" s="26" t="n">
        <f aca="false">CN137+$B$137*'1 Der Fonds'!$B$19/12+CN137*'1 Der Fonds'!$B$20/12-'1 Der Fonds'!$B$6*'1 Der Fonds'!$B$21/12-($B$137+CN137-'1 Der Fonds'!$B$6)*'1 Der Fonds'!$B$22/12-$B$137*'1 Der Fonds'!$B$23/12</f>
        <v>86.983135541507</v>
      </c>
      <c r="CR137" s="26" t="n">
        <f aca="false">($B$137+CQ137-'1 Der Fonds'!$B$6)/CO137</f>
        <v>10.0402209646825</v>
      </c>
      <c r="CS137" s="26" t="n">
        <f aca="false">CQ137+0-'2 Der Rueckgabebestand'!$C$6*CR137</f>
        <v>81.9630250591658</v>
      </c>
      <c r="CT137" s="26" t="n">
        <f aca="false">CO137+0/CR137-'2 Der Rueckgabebestand'!$C$6</f>
        <v>86.1</v>
      </c>
      <c r="CU137" s="26" t="n">
        <f aca="false">CS137/($B$137+CS137-'1 Der Fonds'!$B$6)</f>
        <v>0.0948138008025919</v>
      </c>
      <c r="CV137" s="26" t="n">
        <f aca="false">CS137+$B$137*'1 Der Fonds'!$B$19/12+CS137*'1 Der Fonds'!$B$20/12-'1 Der Fonds'!$B$6*'1 Der Fonds'!$B$21/12-($B$137+CS137-'1 Der Fonds'!$B$6)*'1 Der Fonds'!$B$22/12-$B$137*'1 Der Fonds'!$B$23/12</f>
        <v>83.7043854581808</v>
      </c>
      <c r="CW137" s="26" t="n">
        <f aca="false">($B$137+CV137-'1 Der Fonds'!$B$6)/CT137</f>
        <v>10.0604458241368</v>
      </c>
      <c r="CX137" s="26" t="n">
        <f aca="false">CV137+0-'2 Der Rueckgabebestand'!$C$7*CW137</f>
        <v>61.5714046450798</v>
      </c>
      <c r="CY137" s="26" t="n">
        <f aca="false">CT137+0/CW137-'2 Der Rueckgabebestand'!$C$7</f>
        <v>83.9</v>
      </c>
      <c r="CZ137" s="26" t="n">
        <f aca="false">CX137/($B$137+CX137-'1 Der Fonds'!$B$6)</f>
        <v>0.072945729835463</v>
      </c>
      <c r="DA137" s="26" t="n">
        <f aca="false">CX137+$B$137*'1 Der Fonds'!$B$19/12+CX137*'1 Der Fonds'!$B$20/12-'1 Der Fonds'!$B$6*'1 Der Fonds'!$B$21/12-($B$137+CX137-'1 Der Fonds'!$B$6)*'1 Der Fonds'!$B$22/12-$B$137*'1 Der Fonds'!$B$23/12</f>
        <v>63.2932230745313</v>
      </c>
      <c r="DB137" s="26" t="n">
        <f aca="false">($B$137+DA137-'1 Der Fonds'!$B$6)/CY137</f>
        <v>10.0809680938562</v>
      </c>
      <c r="DC137" s="26" t="n">
        <f aca="false">DA137+0-'2 Der Rueckgabebestand'!$C$8*DB137</f>
        <v>32.0422219835772</v>
      </c>
      <c r="DD137" s="26" t="n">
        <f aca="false">CY137+0/DB137-'2 Der Rueckgabebestand'!$C$8</f>
        <v>80.8</v>
      </c>
      <c r="DE137" s="26" t="n">
        <f aca="false">DC137/($B$137+DC137-'1 Der Fonds'!$B$6)</f>
        <v>0.039337705423726</v>
      </c>
      <c r="DF137" s="26" t="n">
        <f aca="false">DC137+$B$137*'1 Der Fonds'!$B$19/12+DC137*'1 Der Fonds'!$B$20/12-'1 Der Fonds'!$B$6*'1 Der Fonds'!$B$21/12-($B$137+DC137-'1 Der Fonds'!$B$6)*'1 Der Fonds'!$B$22/12-$B$137*'1 Der Fonds'!$B$23/12</f>
        <v>33.7357416129782</v>
      </c>
      <c r="DG137" s="26" t="n">
        <f aca="false">($B$137+DF137-'1 Der Fonds'!$B$6)/DD137</f>
        <v>10.1019274952101</v>
      </c>
      <c r="DH137" s="26" t="n">
        <f aca="false">DF137+0-'2 Der Rueckgabebestand'!$C$9*DG137</f>
        <v>7.47073012543183</v>
      </c>
      <c r="DI137" s="26" t="n">
        <f aca="false">DD137+0/DG137-'2 Der Rueckgabebestand'!$C$9</f>
        <v>78.2</v>
      </c>
      <c r="DJ137" s="26" t="n">
        <f aca="false">DH137/($B$137+DH137-'1 Der Fonds'!$B$6)</f>
        <v>0.00945697079719096</v>
      </c>
      <c r="DK137" s="26" t="n">
        <f aca="false">DH137+$B$137*'1 Der Fonds'!$B$19/12+DH137*'1 Der Fonds'!$B$20/12-'1 Der Fonds'!$B$6*'1 Der Fonds'!$B$21/12-($B$137+DH137-'1 Der Fonds'!$B$6)*'1 Der Fonds'!$B$22/12-$B$137*'1 Der Fonds'!$B$23/12</f>
        <v>9.14070207513537</v>
      </c>
      <c r="DL137" s="26" t="n">
        <f aca="false">($B$137+DK137-'1 Der Fonds'!$B$6)/DI137</f>
        <v>10.1232826352319</v>
      </c>
      <c r="DM137" s="26" t="n">
        <f aca="false">DK137+0-'2 Der Rueckgabebestand'!$C$10*DL137</f>
        <v>-5.0318936141893</v>
      </c>
      <c r="DN137" s="26" t="n">
        <f aca="false">DI137+0/DL137-'2 Der Rueckgabebestand'!$C$10</f>
        <v>76.8</v>
      </c>
      <c r="DO137" s="26" t="n">
        <f aca="false">DM137/($B$137+DM137-'1 Der Fonds'!$B$6)</f>
        <v>-0.00647215438531735</v>
      </c>
      <c r="DP137" s="26" t="n">
        <f aca="false">DM137+$B$137*'1 Der Fonds'!$B$19/12+DM137*'1 Der Fonds'!$B$20/12-'1 Der Fonds'!$B$6*'1 Der Fonds'!$B$21/12-($B$137+DM137-'1 Der Fonds'!$B$6)*'1 Der Fonds'!$B$22/12-$B$137*'1 Der Fonds'!$B$23/12</f>
        <v>-3.37390334556957</v>
      </c>
      <c r="DQ137" s="26" t="n">
        <f aca="false">($B$137+DP137-'1 Der Fonds'!$B$6)/DN137</f>
        <v>10.1448710501879</v>
      </c>
      <c r="DR137" s="26" t="n">
        <f aca="false">DP137+0-'2 Der Rueckgabebestand'!$C$11*DQ137</f>
        <v>-9.46082597568231</v>
      </c>
      <c r="DS137" s="26" t="n">
        <f aca="false">DN137+0/DQ137-'2 Der Rueckgabebestand'!$C$11</f>
        <v>76.2</v>
      </c>
      <c r="DT137" s="26" t="n">
        <f aca="false">DR137/($B$137+DR137-'1 Der Fonds'!$B$6)</f>
        <v>-0.0122384819470801</v>
      </c>
      <c r="DU137" s="26" t="n">
        <f aca="false">DR137+$B$137*'1 Der Fonds'!$B$19/12+DR137*'1 Der Fonds'!$B$20/12-'1 Der Fonds'!$B$6*'1 Der Fonds'!$B$21/12-($B$137+DR137-'1 Der Fonds'!$B$6)*'1 Der Fonds'!$B$22/12-$B$137*'1 Der Fonds'!$B$23/12</f>
        <v>-7.80708010057567</v>
      </c>
      <c r="DV137" s="26" t="n">
        <f aca="false">($B$137+DU137-'1 Der Fonds'!$B$6)/DS137</f>
        <v>10.166573751961</v>
      </c>
      <c r="DW137" s="26" t="n">
        <f aca="false">DU137+0-'2 Der Rueckgabebestand'!$C$12*DV137</f>
        <v>-12.8903669765561</v>
      </c>
      <c r="DX137" s="26" t="n">
        <f aca="false">DS137+0/DV137-'2 Der Rueckgabebestand'!$C$12</f>
        <v>75.7</v>
      </c>
      <c r="DY137" s="26" t="n">
        <f aca="false">DW137/($B$137+DW137-'1 Der Fonds'!$B$6)</f>
        <v>-0.0167492276908175</v>
      </c>
      <c r="DZ137" s="26" t="n">
        <f aca="false">DW137+$B$137*'1 Der Fonds'!$B$19/12+DW137*'1 Der Fonds'!$B$20/12-'1 Der Fonds'!$B$6*'1 Der Fonds'!$B$21/12-($B$137+DW137-'1 Der Fonds'!$B$6)*'1 Der Fonds'!$B$22/12-$B$137*'1 Der Fonds'!$B$23/12</f>
        <v>-11.2399077449087</v>
      </c>
      <c r="EA137" s="26" t="n">
        <f aca="false">($B$137+DZ137-'1 Der Fonds'!$B$6)/DX137</f>
        <v>10.1883763838189</v>
      </c>
      <c r="EB137" s="26" t="n">
        <f aca="false">DZ137+0-'2 Der Rueckgabebestand'!$C$13*EA137</f>
        <v>-15.8246771176272</v>
      </c>
      <c r="EC137" s="26" t="n">
        <f aca="false">DX137+0/EA137-'2 Der Rueckgabebestand'!$C$13</f>
        <v>75.25</v>
      </c>
      <c r="ED137" s="26" t="n">
        <f aca="false">EB137/($B$137+EB137-'1 Der Fonds'!$B$6)</f>
        <v>-0.0206406501491833</v>
      </c>
      <c r="EE137" s="26" t="n">
        <f aca="false">EB137+$B$137*'1 Der Fonds'!$B$19/12+EB137*'1 Der Fonds'!$B$20/12-'1 Der Fonds'!$B$6*'1 Der Fonds'!$B$21/12-($B$137+EB137-'1 Der Fonds'!$B$6)*'1 Der Fonds'!$B$22/12-$B$137*'1 Der Fonds'!$B$23/12</f>
        <v>-14.1770299331982</v>
      </c>
      <c r="EF137" s="26" t="n">
        <f aca="false">($B$137+EE137-'1 Der Fonds'!$B$6)/EC137</f>
        <v>10.2102720274658</v>
      </c>
      <c r="EG137" s="26" t="n">
        <f aca="false">EE137+0-'2 Der Rueckgabebestand'!$C$14*EF137</f>
        <v>-18.2611387441846</v>
      </c>
      <c r="EH137" s="26" t="n">
        <f aca="false">EC137+0/EF137-'2 Der Rueckgabebestand'!$C$14</f>
        <v>74.85</v>
      </c>
      <c r="EI137" s="26" t="n">
        <f aca="false">EG137/($B$137+EG137-'1 Der Fonds'!$B$6)</f>
        <v>-0.0238945435386228</v>
      </c>
      <c r="EJ137" s="26" t="n">
        <f aca="false">EG137+$B$137*'1 Der Fonds'!$B$19/12+EG137*'1 Der Fonds'!$B$20/12-'1 Der Fonds'!$B$6*'1 Der Fonds'!$B$21/12-($B$137+EG137-'1 Der Fonds'!$B$6)*'1 Der Fonds'!$B$22/12-$B$137*'1 Der Fonds'!$B$23/12</f>
        <v>-16.6158265021477</v>
      </c>
      <c r="EK137" s="26" t="n">
        <f aca="false">($B$137+EJ137-'1 Der Fonds'!$B$6)/EH137</f>
        <v>10.2322534869453</v>
      </c>
      <c r="EL137" s="26" t="n">
        <f aca="false">EJ137+0-'2 Der Rueckgabebestand'!$C$15*EK137</f>
        <v>-20.7087278969258</v>
      </c>
      <c r="EM137" s="26" t="n">
        <f aca="false">EH137+0/EK137-'2 Der Rueckgabebestand'!$C$15</f>
        <v>74.45</v>
      </c>
      <c r="EN137" s="26" t="n">
        <f aca="false">EL137/($B$137+EL137-'1 Der Fonds'!$B$6)</f>
        <v>-0.0271842546052744</v>
      </c>
      <c r="EO137" s="26" t="n">
        <f aca="false">EL137+$B$137*'1 Der Fonds'!$B$19/12+EL137*'1 Der Fonds'!$B$20/12-'1 Der Fonds'!$B$6*'1 Der Fonds'!$B$21/12-($B$137+EL137-'1 Der Fonds'!$B$6)*'1 Der Fonds'!$B$22/12-$B$137*'1 Der Fonds'!$B$23/12</f>
        <v>-19.0657612611604</v>
      </c>
      <c r="EP137" s="26" t="n">
        <f aca="false">($B$137+EO137-'1 Der Fonds'!$B$6)/EM137</f>
        <v>10.254321541153</v>
      </c>
      <c r="EQ137" s="26" t="n">
        <f aca="false">EO137+0-'2 Der Rueckgabebestand'!$C$16*EP137</f>
        <v>-24.1929220317369</v>
      </c>
      <c r="ER137" s="26" t="n">
        <f aca="false">EM137+0/EP137-'2 Der Rueckgabebestand'!$C$16</f>
        <v>73.95</v>
      </c>
      <c r="ES137" s="26" t="n">
        <f aca="false">EQ137/($B$137+EQ137-'1 Der Fonds'!$B$6)</f>
        <v>-0.0319038589176263</v>
      </c>
      <c r="ET137" s="14" t="n">
        <f aca="false">IF(C137=1,$A$137,1000000)</f>
        <v>87.5</v>
      </c>
      <c r="EU137" s="14" t="n">
        <f aca="false">IF(D137=1,$A$137,1000000)</f>
        <v>87.5</v>
      </c>
      <c r="EV137" s="14" t="n">
        <f aca="false">IF(E137=1,$A$137,1000000)</f>
        <v>87.5</v>
      </c>
      <c r="EW137" s="14" t="n">
        <f aca="false">IF(F137=1,$A$137,1000000)</f>
        <v>87.5</v>
      </c>
      <c r="EX137" s="26" t="n">
        <f aca="false">IF(G137=1,$A$137,1000000)</f>
        <v>1000000</v>
      </c>
      <c r="EY137" s="26" t="n">
        <f aca="false">IF(H137=1,$A$137,1000000)</f>
        <v>1000000</v>
      </c>
      <c r="EZ137" s="26" t="n">
        <f aca="false">IF(I137=1,$A$137,1000000)</f>
        <v>1000000</v>
      </c>
      <c r="FA137" s="26" t="n">
        <f aca="false">IF(J137=1,$A$137,1000000)</f>
        <v>1000000</v>
      </c>
      <c r="FB137" s="26" t="n">
        <f aca="false">IF(K137=1,$A$137,1000000)</f>
        <v>1000000</v>
      </c>
      <c r="FC137" s="26" t="n">
        <f aca="false">IF(L137=1,$A$137,1000000)</f>
        <v>1000000</v>
      </c>
      <c r="FD137" s="26" t="n">
        <f aca="false">IF(M137=1,$A$137,1000000)</f>
        <v>1000000</v>
      </c>
      <c r="FE137" s="26" t="n">
        <f aca="false">IF(N137=1,$A$137,1000000)</f>
        <v>1000000</v>
      </c>
      <c r="FF137" s="14" t="n">
        <f aca="false">IF(O137=1,$A$137,1000000)</f>
        <v>87.5</v>
      </c>
      <c r="FG137" s="14" t="n">
        <f aca="false">IF(P137=1,$A$137,1000000)</f>
        <v>87.5</v>
      </c>
      <c r="FH137" s="14" t="n">
        <f aca="false">IF(Q137=1,$A$137,1000000)</f>
        <v>87.5</v>
      </c>
      <c r="FI137" s="26" t="n">
        <f aca="false">IF(R137=1,$A$137,1000000)</f>
        <v>1000000</v>
      </c>
      <c r="FJ137" s="26" t="n">
        <f aca="false">IF(S137=1,$A$137,1000000)</f>
        <v>1000000</v>
      </c>
      <c r="FK137" s="26" t="n">
        <f aca="false">IF(T137=1,$A$137,1000000)</f>
        <v>1000000</v>
      </c>
      <c r="FL137" s="26" t="n">
        <f aca="false">IF(U137=1,$A$137,1000000)</f>
        <v>1000000</v>
      </c>
      <c r="FM137" s="26" t="n">
        <f aca="false">IF(V137=1,$A$137,1000000)</f>
        <v>1000000</v>
      </c>
      <c r="FN137" s="26" t="n">
        <f aca="false">IF(W137=1,$A$137,1000000)</f>
        <v>1000000</v>
      </c>
      <c r="FO137" s="26" t="n">
        <f aca="false">IF(X137=1,$A$137,1000000)</f>
        <v>1000000</v>
      </c>
      <c r="FP137" s="26" t="n">
        <f aca="false">IF(Y137=1,$A$137,1000000)</f>
        <v>1000000</v>
      </c>
      <c r="FQ137" s="26" t="n">
        <f aca="false">IF(Z137=1,$A$137,1000000)</f>
        <v>1000000</v>
      </c>
    </row>
    <row r="138" customFormat="false" ht="15" hidden="false" customHeight="false" outlineLevel="0" collapsed="false">
      <c r="A138" s="14" t="n">
        <f aca="false">A137+$B$38</f>
        <v>88</v>
      </c>
      <c r="B138" s="14" t="n">
        <f aca="false">'1 Der Fonds'!$B$36-A138</f>
        <v>1032</v>
      </c>
      <c r="C138" s="26" t="n">
        <f aca="false">IF(AH138&gt;='1 Der Fonds'!$B$12,1,0)</f>
        <v>1</v>
      </c>
      <c r="D138" s="26" t="n">
        <f aca="false">IF(AND(C138=1,AM138&gt;='1 Der Fonds'!$B$12),1,0)</f>
        <v>1</v>
      </c>
      <c r="E138" s="26" t="n">
        <f aca="false">IF(AND(D138=1,AR138&gt;='1 Der Fonds'!$B$12),1,0)</f>
        <v>1</v>
      </c>
      <c r="F138" s="26" t="n">
        <f aca="false">IF(AND(E138=1,AW138&gt;='1 Der Fonds'!$B$12),1,0)</f>
        <v>1</v>
      </c>
      <c r="G138" s="26" t="n">
        <f aca="false">IF(AND(F138=1,BB138&gt;='1 Der Fonds'!$B$12),1,0)</f>
        <v>0</v>
      </c>
      <c r="H138" s="26" t="n">
        <f aca="false">IF(AND(G138=1,BG138&gt;='1 Der Fonds'!$B$12),1,0)</f>
        <v>0</v>
      </c>
      <c r="I138" s="26" t="n">
        <f aca="false">IF(AND(H138=1,BL138&gt;='1 Der Fonds'!$B$12),1,0)</f>
        <v>0</v>
      </c>
      <c r="J138" s="26" t="n">
        <f aca="false">IF(AND(I138=1,BQ138&gt;='1 Der Fonds'!$B$12),1,0)</f>
        <v>0</v>
      </c>
      <c r="K138" s="26" t="n">
        <f aca="false">IF(AND(J138=1,BV138&gt;='1 Der Fonds'!$B$12),1,0)</f>
        <v>0</v>
      </c>
      <c r="L138" s="26" t="n">
        <f aca="false">IF(AND(K138=1,CA138&gt;='1 Der Fonds'!$B$12),1,0)</f>
        <v>0</v>
      </c>
      <c r="M138" s="26" t="n">
        <f aca="false">IF(AND(L138=1,CF138&gt;='1 Der Fonds'!$B$12),1,0)</f>
        <v>0</v>
      </c>
      <c r="N138" s="26" t="n">
        <f aca="false">IF(AND(M138=1,CK138&gt;='1 Der Fonds'!$B$12),1,0)</f>
        <v>0</v>
      </c>
      <c r="O138" s="26" t="n">
        <f aca="false">IF(CP138&gt;='1 Der Fonds'!$B$12,1,0)</f>
        <v>1</v>
      </c>
      <c r="P138" s="26" t="n">
        <f aca="false">IF(AND(O138=1,CU138&gt;='1 Der Fonds'!$B$12),1,0)</f>
        <v>1</v>
      </c>
      <c r="Q138" s="26" t="n">
        <f aca="false">IF(AND(P138=1,CZ138&gt;='1 Der Fonds'!$B$12),1,0)</f>
        <v>1</v>
      </c>
      <c r="R138" s="26" t="n">
        <f aca="false">IF(AND(Q138=1,DE138&gt;='1 Der Fonds'!$B$12),1,0)</f>
        <v>0</v>
      </c>
      <c r="S138" s="26" t="n">
        <f aca="false">IF(AND(R138=1,DJ138&gt;='1 Der Fonds'!$B$12),1,0)</f>
        <v>0</v>
      </c>
      <c r="T138" s="26" t="n">
        <f aca="false">IF(AND(S138=1,DO138&gt;='1 Der Fonds'!$B$12),1,0)</f>
        <v>0</v>
      </c>
      <c r="U138" s="26" t="n">
        <f aca="false">IF(AND(T138=1,DT138&gt;='1 Der Fonds'!$B$12),1,0)</f>
        <v>0</v>
      </c>
      <c r="V138" s="26" t="n">
        <f aca="false">IF(AND(U138=1,DY138&gt;='1 Der Fonds'!$B$12),1,0)</f>
        <v>0</v>
      </c>
      <c r="W138" s="26" t="n">
        <f aca="false">IF(AND(V138=1,ED138&gt;='1 Der Fonds'!$B$12),1,0)</f>
        <v>0</v>
      </c>
      <c r="X138" s="26" t="n">
        <f aca="false">IF(AND(W138=1,EI138&gt;='1 Der Fonds'!$B$12),1,0)</f>
        <v>0</v>
      </c>
      <c r="Y138" s="26" t="n">
        <f aca="false">IF(AND(X138=1,EN138&gt;='1 Der Fonds'!$B$12),1,0)</f>
        <v>0</v>
      </c>
      <c r="Z138" s="26" t="n">
        <f aca="false">IF(AND(Y138=1,ES138&gt;='1 Der Fonds'!$B$12),1,0)</f>
        <v>0</v>
      </c>
      <c r="AD138" s="26" t="n">
        <f aca="false">$A$138+$B$138*'1 Der Fonds'!$B$19/12+$A$138*'1 Der Fonds'!$B$20/12-'1 Der Fonds'!$B$6*'1 Der Fonds'!$B$21/12-($B$138+$A$138-'1 Der Fonds'!$B$6)*'1 Der Fonds'!$B$22/12-$B$138*'1 Der Fonds'!$B$23/12</f>
        <v>89.7460833333333</v>
      </c>
      <c r="AE138" s="26" t="n">
        <f aca="false">($B$138+AD138-'1 Der Fonds'!$B$6)/'1 Der Fonds'!$B$8</f>
        <v>10.0200699233716</v>
      </c>
      <c r="AF138" s="26" t="n">
        <f aca="false">AD138+'1 Der Fonds'!$B$26-'2 Der Rueckgabebestand'!$C$5*AE138</f>
        <v>88.7380553639847</v>
      </c>
      <c r="AG138" s="26" t="n">
        <f aca="false">'1 Der Fonds'!$B$8+'1 Der Fonds'!$B$26/AE138-'2 Der Rueckgabebestand'!$C$5</f>
        <v>86.8993991082839</v>
      </c>
      <c r="AH138" s="26" t="n">
        <f aca="false">AF138/($B$138+AF138-'1 Der Fonds'!$B$6)</f>
        <v>0.10191130939705</v>
      </c>
      <c r="AI138" s="26" t="n">
        <f aca="false">AF138+$B$138*'1 Der Fonds'!$B$19/12+AF138*'1 Der Fonds'!$B$20/12-'1 Der Fonds'!$B$6*'1 Der Fonds'!$B$21/12-($B$138+AF138-'1 Der Fonds'!$B$6)*'1 Der Fonds'!$B$22/12-$B$138*'1 Der Fonds'!$B$23/12</f>
        <v>90.4848460003752</v>
      </c>
      <c r="AJ138" s="26" t="n">
        <f aca="false">($B$138+AI138-'1 Der Fonds'!$B$6)/AG138</f>
        <v>10.0401712204383</v>
      </c>
      <c r="AK138" s="26" t="n">
        <f aca="false">AI138+'1 Der Fonds'!$B$26-'2 Der Rueckgabebestand'!$C$6*AJ138</f>
        <v>88.464760390156</v>
      </c>
      <c r="AL138" s="26" t="n">
        <f aca="false">AG138+'1 Der Fonds'!$B$26/AJ138-'2 Der Rueckgabebestand'!$C$6</f>
        <v>86.6981987934818</v>
      </c>
      <c r="AM138" s="26" t="n">
        <f aca="false">AK138/($B$138+AK138-'1 Der Fonds'!$B$6)</f>
        <v>0.10162934149167</v>
      </c>
      <c r="AN138" s="26" t="n">
        <f aca="false">AK138+$B$138*'1 Der Fonds'!$B$19/12+AK138*'1 Der Fonds'!$B$20/12-'1 Der Fonds'!$B$6*'1 Der Fonds'!$B$21/12-($B$138+AK138-'1 Der Fonds'!$B$6)*'1 Der Fonds'!$B$22/12-$B$138*'1 Der Fonds'!$B$23/12</f>
        <v>90.2112891188632</v>
      </c>
      <c r="AO138" s="26" t="n">
        <f aca="false">($B$138+AN138-'1 Der Fonds'!$B$6)/AL138</f>
        <v>10.0603161456272</v>
      </c>
      <c r="AP138" s="26" t="n">
        <f aca="false">AN138+'1 Der Fonds'!$B$26-'2 Der Rueckgabebestand'!$C$7*AO138</f>
        <v>71.0785935984833</v>
      </c>
      <c r="AQ138" s="26" t="n">
        <f aca="false">AL138+'1 Der Fonds'!$B$26/AO138-'2 Der Rueckgabebestand'!$C$7</f>
        <v>84.7964001577902</v>
      </c>
      <c r="AR138" s="26" t="n">
        <f aca="false">AP138/($B$138+AP138-'1 Der Fonds'!$B$6)</f>
        <v>0.0833200998499533</v>
      </c>
      <c r="AS138" s="26" t="n">
        <f aca="false">AP138+$B$138*'1 Der Fonds'!$B$19/12+AP138*'1 Der Fonds'!$B$20/12-'1 Der Fonds'!$B$6*'1 Der Fonds'!$B$21/12-($B$138+AP138-'1 Der Fonds'!$B$6)*'1 Der Fonds'!$B$22/12-$B$138*'1 Der Fonds'!$B$23/12</f>
        <v>72.8084605840152</v>
      </c>
      <c r="AT138" s="26" t="n">
        <f aca="false">($B$138+AS138-'1 Der Fonds'!$B$6)/AQ138</f>
        <v>10.0807163864666</v>
      </c>
      <c r="AU138" s="26" t="n">
        <f aca="false">AS138+'1 Der Fonds'!$B$26-'2 Der Rueckgabebestand'!$C$8*AT138</f>
        <v>44.5582397859687</v>
      </c>
      <c r="AV138" s="26" t="n">
        <f aca="false">AQ138+'1 Der Fonds'!$B$26/AT138-'2 Der Rueckgabebestand'!$C$8</f>
        <v>81.9939980551011</v>
      </c>
      <c r="AW138" s="26" t="n">
        <f aca="false">AU138/($B$138+AU138-'1 Der Fonds'!$B$6)</f>
        <v>0.0539081671940102</v>
      </c>
      <c r="AX138" s="26" t="n">
        <f aca="false">AU138+$B$138*'1 Der Fonds'!$B$19/12+AU138*'1 Der Fonds'!$B$20/12-'1 Der Fonds'!$B$6*'1 Der Fonds'!$B$21/12-($B$138+AU138-'1 Der Fonds'!$B$6)*'1 Der Fonds'!$B$22/12-$B$138*'1 Der Fonds'!$B$23/12</f>
        <v>46.2626914324303</v>
      </c>
      <c r="AY138" s="26" t="n">
        <f aca="false">($B$138+AX138-'1 Der Fonds'!$B$6)/AV138</f>
        <v>10.101503903686</v>
      </c>
      <c r="AZ138" s="26" t="n">
        <f aca="false">AX138+'1 Der Fonds'!$B$26-'2 Der Rueckgabebestand'!$C$9*AY138</f>
        <v>22.9987812828466</v>
      </c>
      <c r="BA138" s="26" t="n">
        <f aca="false">AV138+'1 Der Fonds'!$B$26/AY138-'2 Der Rueckgabebestand'!$C$9</f>
        <v>79.6909835365308</v>
      </c>
      <c r="BB138" s="26" t="n">
        <f aca="false">AZ138/($B$138+AZ138-'1 Der Fonds'!$B$6)</f>
        <v>0.0285699578901172</v>
      </c>
      <c r="BC138" s="26" t="n">
        <f aca="false">AZ138+$B$138*'1 Der Fonds'!$B$19/12+AZ138*'1 Der Fonds'!$B$20/12-'1 Der Fonds'!$B$6*'1 Der Fonds'!$B$21/12-($B$138+AZ138-'1 Der Fonds'!$B$6)*'1 Der Fonds'!$B$22/12-$B$138*'1 Der Fonds'!$B$23/12</f>
        <v>24.682571781576</v>
      </c>
      <c r="BD138" s="26" t="n">
        <f aca="false">($B$138+BC138-'1 Der Fonds'!$B$6)/BA138</f>
        <v>10.1226329000167</v>
      </c>
      <c r="BE138" s="26" t="n">
        <f aca="false">BC138+'1 Der Fonds'!$B$26-'2 Der Rueckgabebestand'!$C$10*BD138</f>
        <v>13.5108857215526</v>
      </c>
      <c r="BF138" s="26" t="n">
        <f aca="false">BA138+'1 Der Fonds'!$B$26/BD138-'2 Der Rueckgabebestand'!$C$10</f>
        <v>78.5873491194411</v>
      </c>
      <c r="BG138" s="26" t="n">
        <f aca="false">BE138/($B$138+BE138-'1 Der Fonds'!$B$6)</f>
        <v>0.0169839105461113</v>
      </c>
      <c r="BH138" s="26" t="n">
        <f aca="false">BE138+$B$138*'1 Der Fonds'!$B$19/12+BE138*'1 Der Fonds'!$B$20/12-'1 Der Fonds'!$B$6*'1 Der Fonds'!$B$21/12-($B$138+BE138-'1 Der Fonds'!$B$6)*'1 Der Fonds'!$B$22/12-$B$138*'1 Der Fonds'!$B$23/12</f>
        <v>15.1855836537024</v>
      </c>
      <c r="BI138" s="26" t="n">
        <f aca="false">($B$138+BH138-'1 Der Fonds'!$B$6)/BF138</f>
        <v>10.143942919389</v>
      </c>
      <c r="BJ138" s="26" t="n">
        <f aca="false">BH138+'1 Der Fonds'!$B$26-'2 Der Rueckgabebestand'!$C$11*BI138</f>
        <v>12.099217902069</v>
      </c>
      <c r="BK138" s="26" t="n">
        <f aca="false">BF138+'1 Der Fonds'!$B$26/BI138-'2 Der Rueckgabebestand'!$C$11</f>
        <v>78.2830921085174</v>
      </c>
      <c r="BL138" s="26" t="n">
        <f aca="false">BJ138/($B$138+BJ138-'1 Der Fonds'!$B$6)</f>
        <v>0.0152364057655591</v>
      </c>
      <c r="BM138" s="26" t="n">
        <f aca="false">BJ138+$B$138*'1 Der Fonds'!$B$19/12+BJ138*'1 Der Fonds'!$B$20/12-'1 Der Fonds'!$B$6*'1 Der Fonds'!$B$21/12-($B$138+BJ138-'1 Der Fonds'!$B$6)*'1 Der Fonds'!$B$22/12-$B$138*'1 Der Fonds'!$B$23/12</f>
        <v>13.7725629858918</v>
      </c>
      <c r="BN138" s="26" t="n">
        <f aca="false">($B$138+BM138-'1 Der Fonds'!$B$6)/BK138</f>
        <v>10.1653184813239</v>
      </c>
      <c r="BO138" s="26" t="n">
        <f aca="false">BM138+'1 Der Fonds'!$B$26-'2 Der Rueckgabebestand'!$C$12*BN138</f>
        <v>11.6899037452299</v>
      </c>
      <c r="BP138" s="26" t="n">
        <f aca="false">BK138+'1 Der Fonds'!$B$26/BN138-'2 Der Rueckgabebestand'!$C$12</f>
        <v>78.0782132112661</v>
      </c>
      <c r="BQ138" s="26" t="n">
        <f aca="false">BO138/($B$138+BO138-'1 Der Fonds'!$B$6)</f>
        <v>0.0147285529147695</v>
      </c>
      <c r="BR138" s="26" t="n">
        <f aca="false">BO138+$B$138*'1 Der Fonds'!$B$19/12+BO138*'1 Der Fonds'!$B$20/12-'1 Der Fonds'!$B$6*'1 Der Fonds'!$B$21/12-($B$138+BO138-'1 Der Fonds'!$B$6)*'1 Der Fonds'!$B$22/12-$B$138*'1 Der Fonds'!$B$23/12</f>
        <v>13.3628565696524</v>
      </c>
      <c r="BS138" s="26" t="n">
        <f aca="false">($B$138+BR138-'1 Der Fonds'!$B$6)/BP138</f>
        <v>10.1867451092604</v>
      </c>
      <c r="BT138" s="26" t="n">
        <f aca="false">BR138+'1 Der Fonds'!$B$26-'2 Der Rueckgabebestand'!$C$13*BS138</f>
        <v>11.7788212704853</v>
      </c>
      <c r="BU138" s="26" t="n">
        <f aca="false">BP138+'1 Der Fonds'!$B$26/BS138-'2 Der Rueckgabebestand'!$C$13</f>
        <v>77.9227135612624</v>
      </c>
      <c r="BV138" s="26" t="n">
        <f aca="false">BT138/($B$138+BT138-'1 Der Fonds'!$B$6)</f>
        <v>0.0148389210632159</v>
      </c>
      <c r="BW138" s="26" t="n">
        <f aca="false">BT138+$B$138*'1 Der Fonds'!$B$19/12+BT138*'1 Der Fonds'!$B$20/12-'1 Der Fonds'!$B$6*'1 Der Fonds'!$B$21/12-($B$138+BT138-'1 Der Fonds'!$B$6)*'1 Der Fonds'!$B$22/12-$B$138*'1 Der Fonds'!$B$23/12</f>
        <v>13.4518593075361</v>
      </c>
      <c r="BX138" s="26" t="n">
        <f aca="false">($B$138+BW138-'1 Der Fonds'!$B$6)/BU138</f>
        <v>10.2082155889265</v>
      </c>
      <c r="BY138" s="26" t="n">
        <f aca="false">BW138+'1 Der Fonds'!$B$26-'2 Der Rueckgabebestand'!$C$14*BX138</f>
        <v>12.3685730719655</v>
      </c>
      <c r="BZ138" s="26" t="n">
        <f aca="false">BU138+'1 Der Fonds'!$B$26/BX138-'2 Der Rueckgabebestand'!$C$14</f>
        <v>77.8165945019485</v>
      </c>
      <c r="CA138" s="26" t="n">
        <f aca="false">BY138/($B$138+BY138-'1 Der Fonds'!$B$6)</f>
        <v>0.0155703202408097</v>
      </c>
      <c r="CB138" s="26" t="n">
        <f aca="false">BY138+$B$138*'1 Der Fonds'!$B$19/12+BY138*'1 Der Fonds'!$B$20/12-'1 Der Fonds'!$B$6*'1 Der Fonds'!$B$21/12-($B$138+BY138-'1 Der Fonds'!$B$6)*'1 Der Fonds'!$B$22/12-$B$138*'1 Der Fonds'!$B$23/12</f>
        <v>14.0421762878262</v>
      </c>
      <c r="CC138" s="26" t="n">
        <f aca="false">($B$138+CB138-'1 Der Fonds'!$B$6)/BZ138</f>
        <v>10.2297226110029</v>
      </c>
      <c r="CD138" s="26" t="n">
        <f aca="false">CB138+'1 Der Fonds'!$B$26-'2 Der Rueckgabebestand'!$C$15*CC138</f>
        <v>12.950287243425</v>
      </c>
      <c r="CE138" s="26" t="n">
        <f aca="false">BZ138+'1 Der Fonds'!$B$26/CC138-'2 Der Rueckgabebestand'!$C$15</f>
        <v>77.7098575858148</v>
      </c>
      <c r="CF138" s="26" t="n">
        <f aca="false">CD138/($B$138+CD138-'1 Der Fonds'!$B$6)</f>
        <v>0.0162906881741392</v>
      </c>
      <c r="CG138" s="26" t="n">
        <f aca="false">CD138+$B$138*'1 Der Fonds'!$B$19/12+CD138*'1 Der Fonds'!$B$20/12-'1 Der Fonds'!$B$6*'1 Der Fonds'!$B$21/12-($B$138+CD138-'1 Der Fonds'!$B$6)*'1 Der Fonds'!$B$22/12-$B$138*'1 Der Fonds'!$B$23/12</f>
        <v>14.6244479353666</v>
      </c>
      <c r="CH138" s="26" t="n">
        <f aca="false">($B$138+CG138-'1 Der Fonds'!$B$6)/CE138</f>
        <v>10.2512663474599</v>
      </c>
      <c r="CI138" s="26" t="n">
        <f aca="false">CG138+'1 Der Fonds'!$B$26-'2 Der Rueckgabebestand'!$C$16*CH138</f>
        <v>12.4988147616367</v>
      </c>
      <c r="CJ138" s="26" t="n">
        <f aca="false">CE138+'1 Der Fonds'!$B$26/CH138-'2 Der Rueckgabebestand'!$C$16</f>
        <v>77.5025043572787</v>
      </c>
      <c r="CK138" s="26" t="n">
        <f aca="false">CI138/($B$138+CI138-'1 Der Fonds'!$B$6)</f>
        <v>0.0157316971774042</v>
      </c>
      <c r="CL138" s="26" t="n">
        <f aca="false">$A$138+$B$138*'1 Der Fonds'!$B$19/12+$A$138*'1 Der Fonds'!$B$20/12-'1 Der Fonds'!$B$6*'1 Der Fonds'!$B$21/12-($B$138+$A$138-'1 Der Fonds'!$B$6)*'1 Der Fonds'!$B$22/12-$B$138*'1 Der Fonds'!$B$23/12</f>
        <v>89.7460833333333</v>
      </c>
      <c r="CM138" s="26" t="n">
        <f aca="false">($B$138+CL138-'1 Der Fonds'!$B$6)/'1 Der Fonds'!$B$8</f>
        <v>10.0200699233716</v>
      </c>
      <c r="CN138" s="26" t="n">
        <f aca="false">CL138+0-'2 Der Rueckgabebestand'!$C$5*CM138</f>
        <v>85.7380553639847</v>
      </c>
      <c r="CO138" s="26" t="n">
        <f aca="false">'1 Der Fonds'!$B$8+0/CM138-'2 Der Rueckgabebestand'!$C$5</f>
        <v>86.6</v>
      </c>
      <c r="CP138" s="26" t="n">
        <f aca="false">CN138/($B$138+CN138-'1 Der Fonds'!$B$6)</f>
        <v>0.0988063792223803</v>
      </c>
      <c r="CQ138" s="26" t="n">
        <f aca="false">CN138+$B$138*'1 Der Fonds'!$B$19/12+CN138*'1 Der Fonds'!$B$20/12-'1 Der Fonds'!$B$6*'1 Der Fonds'!$B$21/12-($B$138+CN138-'1 Der Fonds'!$B$6)*'1 Der Fonds'!$B$22/12-$B$138*'1 Der Fonds'!$B$23/12</f>
        <v>87.4819710003752</v>
      </c>
      <c r="CR138" s="26" t="n">
        <f aca="false">($B$138+CQ138-'1 Der Fonds'!$B$6)/CO138</f>
        <v>10.0402075173253</v>
      </c>
      <c r="CS138" s="26" t="n">
        <f aca="false">CQ138+0-'2 Der Rueckgabebestand'!$C$6*CR138</f>
        <v>82.4618672417125</v>
      </c>
      <c r="CT138" s="26" t="n">
        <f aca="false">CO138+0/CR138-'2 Der Rueckgabebestand'!$C$6</f>
        <v>86.1</v>
      </c>
      <c r="CU138" s="26" t="n">
        <f aca="false">CS138/($B$138+CS138-'1 Der Fonds'!$B$6)</f>
        <v>0.0953909829531617</v>
      </c>
      <c r="CV138" s="26" t="n">
        <f aca="false">CS138+$B$138*'1 Der Fonds'!$B$19/12+CS138*'1 Der Fonds'!$B$20/12-'1 Der Fonds'!$B$6*'1 Der Fonds'!$B$21/12-($B$138+CS138-'1 Der Fonds'!$B$6)*'1 Der Fonds'!$B$22/12-$B$138*'1 Der Fonds'!$B$23/12</f>
        <v>84.2026431978191</v>
      </c>
      <c r="CW138" s="26" t="n">
        <f aca="false">($B$138+CV138-'1 Der Fonds'!$B$6)/CT138</f>
        <v>10.0604255888248</v>
      </c>
      <c r="CX138" s="26" t="n">
        <f aca="false">CV138+0-'2 Der Rueckgabebestand'!$C$7*CW138</f>
        <v>62.0697069024045</v>
      </c>
      <c r="CY138" s="26" t="n">
        <f aca="false">CT138+0/CW138-'2 Der Rueckgabebestand'!$C$7</f>
        <v>83.9</v>
      </c>
      <c r="CZ138" s="26" t="n">
        <f aca="false">CX138/($B$138+CX138-'1 Der Fonds'!$B$6)</f>
        <v>0.0735362333167837</v>
      </c>
      <c r="DA138" s="26" t="n">
        <f aca="false">CX138+$B$138*'1 Der Fonds'!$B$19/12+CX138*'1 Der Fonds'!$B$20/12-'1 Der Fonds'!$B$6*'1 Der Fonds'!$B$21/12-($B$138+CX138-'1 Der Fonds'!$B$6)*'1 Der Fonds'!$B$22/12-$B$138*'1 Der Fonds'!$B$23/12</f>
        <v>63.7909403715193</v>
      </c>
      <c r="DB138" s="26" t="n">
        <f aca="false">($B$138+DA138-'1 Der Fonds'!$B$6)/CY138</f>
        <v>10.0809408864305</v>
      </c>
      <c r="DC138" s="26" t="n">
        <f aca="false">DA138+0-'2 Der Rueckgabebestand'!$C$8*DB138</f>
        <v>32.5400236235847</v>
      </c>
      <c r="DD138" s="26" t="n">
        <f aca="false">CY138+0/DB138-'2 Der Rueckgabebestand'!$C$8</f>
        <v>80.8</v>
      </c>
      <c r="DE138" s="26" t="n">
        <f aca="false">DC138/($B$138+DC138-'1 Der Fonds'!$B$6)</f>
        <v>0.0399489560731789</v>
      </c>
      <c r="DF138" s="26" t="n">
        <f aca="false">DC138+$B$138*'1 Der Fonds'!$B$19/12+DC138*'1 Der Fonds'!$B$20/12-'1 Der Fonds'!$B$6*'1 Der Fonds'!$B$21/12-($B$138+DC138-'1 Der Fonds'!$B$6)*'1 Der Fonds'!$B$22/12-$B$138*'1 Der Fonds'!$B$23/12</f>
        <v>34.2329578128906</v>
      </c>
      <c r="DG138" s="26" t="n">
        <f aca="false">($B$138+DF138-'1 Der Fonds'!$B$6)/DD138</f>
        <v>10.1018930422387</v>
      </c>
      <c r="DH138" s="26" t="n">
        <f aca="false">DF138+0-'2 Der Rueckgabebestand'!$C$9*DG138</f>
        <v>7.9680359030699</v>
      </c>
      <c r="DI138" s="26" t="n">
        <f aca="false">DD138+0/DG138-'2 Der Rueckgabebestand'!$C$9</f>
        <v>78.2</v>
      </c>
      <c r="DJ138" s="26" t="n">
        <f aca="false">DH138/($B$138+DH138-'1 Der Fonds'!$B$6)</f>
        <v>0.0100865295061731</v>
      </c>
      <c r="DK138" s="26" t="n">
        <f aca="false">DH138+$B$138*'1 Der Fonds'!$B$19/12+DH138*'1 Der Fonds'!$B$20/12-'1 Der Fonds'!$B$6*'1 Der Fonds'!$B$21/12-($B$138+DH138-'1 Der Fonds'!$B$6)*'1 Der Fonds'!$B$22/12-$B$138*'1 Der Fonds'!$B$23/12</f>
        <v>9.63742193747701</v>
      </c>
      <c r="DL138" s="26" t="n">
        <f aca="false">($B$138+DK138-'1 Der Fonds'!$B$6)/DI138</f>
        <v>10.1232406897376</v>
      </c>
      <c r="DM138" s="26" t="n">
        <f aca="false">DK138+0-'2 Der Rueckgabebestand'!$C$10*DL138</f>
        <v>-4.53511502815557</v>
      </c>
      <c r="DN138" s="26" t="n">
        <f aca="false">DI138+0/DL138-'2 Der Rueckgabebestand'!$C$10</f>
        <v>76.8</v>
      </c>
      <c r="DO138" s="26" t="n">
        <f aca="false">DM138/($B$138+DM138-'1 Der Fonds'!$B$6)</f>
        <v>-0.00583320882501311</v>
      </c>
      <c r="DP138" s="26" t="n">
        <f aca="false">DM138+$B$138*'1 Der Fonds'!$B$19/12+DM138*'1 Der Fonds'!$B$20/12-'1 Der Fonds'!$B$6*'1 Der Fonds'!$B$21/12-($B$138+DM138-'1 Der Fonds'!$B$6)*'1 Der Fonds'!$B$22/12-$B$138*'1 Der Fonds'!$B$23/12</f>
        <v>-2.87771118005755</v>
      </c>
      <c r="DQ138" s="26" t="n">
        <f aca="false">($B$138+DP138-'1 Der Fonds'!$B$6)/DN138</f>
        <v>10.1448214690097</v>
      </c>
      <c r="DR138" s="26" t="n">
        <f aca="false">DP138+0-'2 Der Rueckgabebestand'!$C$11*DQ138</f>
        <v>-8.96460406146335</v>
      </c>
      <c r="DS138" s="26" t="n">
        <f aca="false">DN138+0/DQ138-'2 Der Rueckgabebestand'!$C$11</f>
        <v>76.2</v>
      </c>
      <c r="DT138" s="26" t="n">
        <f aca="false">DR138/($B$138+DR138-'1 Der Fonds'!$B$6)</f>
        <v>-0.01159662818619</v>
      </c>
      <c r="DU138" s="26" t="n">
        <f aca="false">DR138+$B$138*'1 Der Fonds'!$B$19/12+DR138*'1 Der Fonds'!$B$20/12-'1 Der Fonds'!$B$6*'1 Der Fonds'!$B$21/12-($B$138+DR138-'1 Der Fonds'!$B$6)*'1 Der Fonds'!$B$22/12-$B$138*'1 Der Fonds'!$B$23/12</f>
        <v>-7.31144514035559</v>
      </c>
      <c r="DV138" s="26" t="n">
        <f aca="false">($B$138+DU138-'1 Der Fonds'!$B$6)/DS138</f>
        <v>10.1665164679743</v>
      </c>
      <c r="DW138" s="26" t="n">
        <f aca="false">DU138+0-'2 Der Rueckgabebestand'!$C$12*DV138</f>
        <v>-12.3947033743428</v>
      </c>
      <c r="DX138" s="26" t="n">
        <f aca="false">DS138+0/DV138-'2 Der Rueckgabebestand'!$C$12</f>
        <v>75.7</v>
      </c>
      <c r="DY138" s="26" t="n">
        <f aca="false">DW138/($B$138+DW138-'1 Der Fonds'!$B$6)</f>
        <v>-0.0161052729609418</v>
      </c>
      <c r="DZ138" s="26" t="n">
        <f aca="false">DW138+$B$138*'1 Der Fonds'!$B$19/12+DW138*'1 Der Fonds'!$B$20/12-'1 Der Fonds'!$B$6*'1 Der Fonds'!$B$21/12-($B$138+DW138-'1 Der Fonds'!$B$6)*'1 Der Fonds'!$B$22/12-$B$138*'1 Der Fonds'!$B$23/12</f>
        <v>-10.7448316317432</v>
      </c>
      <c r="EA138" s="26" t="n">
        <f aca="false">($B$138+DZ138-'1 Der Fonds'!$B$6)/DX138</f>
        <v>10.1883113390787</v>
      </c>
      <c r="EB138" s="26" t="n">
        <f aca="false">DZ138+0-'2 Der Rueckgabebestand'!$C$13*EA138</f>
        <v>-15.3295717343286</v>
      </c>
      <c r="EC138" s="26" t="n">
        <f aca="false">DX138+0/EA138-'2 Der Rueckgabebestand'!$C$13</f>
        <v>75.25</v>
      </c>
      <c r="ED138" s="26" t="n">
        <f aca="false">EB138/($B$138+EB138-'1 Der Fonds'!$B$6)</f>
        <v>-0.0199949954624003</v>
      </c>
      <c r="EE138" s="26" t="n">
        <f aca="false">EB138+$B$138*'1 Der Fonds'!$B$19/12+EB138*'1 Der Fonds'!$B$20/12-'1 Der Fonds'!$B$6*'1 Der Fonds'!$B$21/12-($B$138+EB138-'1 Der Fonds'!$B$6)*'1 Der Fonds'!$B$22/12-$B$138*'1 Der Fonds'!$B$23/12</f>
        <v>-13.6825125739073</v>
      </c>
      <c r="EF138" s="26" t="n">
        <f aca="false">($B$138+EE138-'1 Der Fonds'!$B$6)/EC138</f>
        <v>10.2101991684531</v>
      </c>
      <c r="EG138" s="26" t="n">
        <f aca="false">EE138+0-'2 Der Rueckgabebestand'!$C$14*EF138</f>
        <v>-17.7665922412885</v>
      </c>
      <c r="EH138" s="26" t="n">
        <f aca="false">EC138+0/EF138-'2 Der Rueckgabebestand'!$C$14</f>
        <v>74.85</v>
      </c>
      <c r="EI138" s="26" t="n">
        <f aca="false">EG138/($B$138+EG138-'1 Der Fonds'!$B$6)</f>
        <v>-0.0232475995696042</v>
      </c>
      <c r="EJ138" s="26" t="n">
        <f aca="false">EG138+$B$138*'1 Der Fonds'!$B$19/12+EG138*'1 Der Fonds'!$B$20/12-'1 Der Fonds'!$B$6*'1 Der Fonds'!$B$21/12-($B$138+EG138-'1 Der Fonds'!$B$6)*'1 Der Fonds'!$B$22/12-$B$138*'1 Der Fonds'!$B$23/12</f>
        <v>-16.1218685588531</v>
      </c>
      <c r="EK138" s="26" t="n">
        <f aca="false">($B$138+EJ138-'1 Der Fonds'!$B$6)/EH138</f>
        <v>10.2321727647448</v>
      </c>
      <c r="EL138" s="26" t="n">
        <f aca="false">EJ138+0-'2 Der Rueckgabebestand'!$C$15*EK138</f>
        <v>-20.214737664751</v>
      </c>
      <c r="EM138" s="26" t="n">
        <f aca="false">EH138+0/EK138-'2 Der Rueckgabebestand'!$C$15</f>
        <v>74.45</v>
      </c>
      <c r="EN138" s="26" t="n">
        <f aca="false">EL138/($B$138+EL138-'1 Der Fonds'!$B$6)</f>
        <v>-0.0265360051765544</v>
      </c>
      <c r="EO138" s="26" t="n">
        <f aca="false">EL138+$B$138*'1 Der Fonds'!$B$19/12+EL138*'1 Der Fonds'!$B$20/12-'1 Der Fonds'!$B$6*'1 Der Fonds'!$B$21/12-($B$138+EL138-'1 Der Fonds'!$B$6)*'1 Der Fonds'!$B$22/12-$B$138*'1 Der Fonds'!$B$23/12</f>
        <v>-18.5723601216797</v>
      </c>
      <c r="EP138" s="26" t="n">
        <f aca="false">($B$138+EO138-'1 Der Fonds'!$B$6)/EM138</f>
        <v>10.2542329063576</v>
      </c>
      <c r="EQ138" s="26" t="n">
        <f aca="false">EO138+0-'2 Der Rueckgabebestand'!$C$16*EP138</f>
        <v>-23.6994765748585</v>
      </c>
      <c r="ER138" s="26" t="n">
        <f aca="false">EM138+0/EP138-'2 Der Rueckgabebestand'!$C$16</f>
        <v>73.95</v>
      </c>
      <c r="ES138" s="26" t="n">
        <f aca="false">EQ138/($B$138+EQ138-'1 Der Fonds'!$B$6)</f>
        <v>-0.0312534092259506</v>
      </c>
      <c r="ET138" s="14" t="n">
        <f aca="false">IF(C138=1,$A$138,1000000)</f>
        <v>88</v>
      </c>
      <c r="EU138" s="14" t="n">
        <f aca="false">IF(D138=1,$A$138,1000000)</f>
        <v>88</v>
      </c>
      <c r="EV138" s="14" t="n">
        <f aca="false">IF(E138=1,$A$138,1000000)</f>
        <v>88</v>
      </c>
      <c r="EW138" s="14" t="n">
        <f aca="false">IF(F138=1,$A$138,1000000)</f>
        <v>88</v>
      </c>
      <c r="EX138" s="26" t="n">
        <f aca="false">IF(G138=1,$A$138,1000000)</f>
        <v>1000000</v>
      </c>
      <c r="EY138" s="26" t="n">
        <f aca="false">IF(H138=1,$A$138,1000000)</f>
        <v>1000000</v>
      </c>
      <c r="EZ138" s="26" t="n">
        <f aca="false">IF(I138=1,$A$138,1000000)</f>
        <v>1000000</v>
      </c>
      <c r="FA138" s="26" t="n">
        <f aca="false">IF(J138=1,$A$138,1000000)</f>
        <v>1000000</v>
      </c>
      <c r="FB138" s="26" t="n">
        <f aca="false">IF(K138=1,$A$138,1000000)</f>
        <v>1000000</v>
      </c>
      <c r="FC138" s="26" t="n">
        <f aca="false">IF(L138=1,$A$138,1000000)</f>
        <v>1000000</v>
      </c>
      <c r="FD138" s="26" t="n">
        <f aca="false">IF(M138=1,$A$138,1000000)</f>
        <v>1000000</v>
      </c>
      <c r="FE138" s="26" t="n">
        <f aca="false">IF(N138=1,$A$138,1000000)</f>
        <v>1000000</v>
      </c>
      <c r="FF138" s="14" t="n">
        <f aca="false">IF(O138=1,$A$138,1000000)</f>
        <v>88</v>
      </c>
      <c r="FG138" s="14" t="n">
        <f aca="false">IF(P138=1,$A$138,1000000)</f>
        <v>88</v>
      </c>
      <c r="FH138" s="14" t="n">
        <f aca="false">IF(Q138=1,$A$138,1000000)</f>
        <v>88</v>
      </c>
      <c r="FI138" s="26" t="n">
        <f aca="false">IF(R138=1,$A$138,1000000)</f>
        <v>1000000</v>
      </c>
      <c r="FJ138" s="26" t="n">
        <f aca="false">IF(S138=1,$A$138,1000000)</f>
        <v>1000000</v>
      </c>
      <c r="FK138" s="26" t="n">
        <f aca="false">IF(T138=1,$A$138,1000000)</f>
        <v>1000000</v>
      </c>
      <c r="FL138" s="26" t="n">
        <f aca="false">IF(U138=1,$A$138,1000000)</f>
        <v>1000000</v>
      </c>
      <c r="FM138" s="26" t="n">
        <f aca="false">IF(V138=1,$A$138,1000000)</f>
        <v>1000000</v>
      </c>
      <c r="FN138" s="26" t="n">
        <f aca="false">IF(W138=1,$A$138,1000000)</f>
        <v>1000000</v>
      </c>
      <c r="FO138" s="26" t="n">
        <f aca="false">IF(X138=1,$A$138,1000000)</f>
        <v>1000000</v>
      </c>
      <c r="FP138" s="26" t="n">
        <f aca="false">IF(Y138=1,$A$138,1000000)</f>
        <v>1000000</v>
      </c>
      <c r="FQ138" s="26" t="n">
        <f aca="false">IF(Z138=1,$A$138,1000000)</f>
        <v>1000000</v>
      </c>
    </row>
    <row r="139" customFormat="false" ht="15" hidden="false" customHeight="false" outlineLevel="0" collapsed="false">
      <c r="A139" s="14" t="n">
        <f aca="false">A138+$B$38</f>
        <v>88.5</v>
      </c>
      <c r="B139" s="14" t="n">
        <f aca="false">'1 Der Fonds'!$B$36-A139</f>
        <v>1031.5</v>
      </c>
      <c r="C139" s="26" t="n">
        <f aca="false">IF(AH139&gt;='1 Der Fonds'!$B$12,1,0)</f>
        <v>1</v>
      </c>
      <c r="D139" s="26" t="n">
        <f aca="false">IF(AND(C139=1,AM139&gt;='1 Der Fonds'!$B$12),1,0)</f>
        <v>1</v>
      </c>
      <c r="E139" s="26" t="n">
        <f aca="false">IF(AND(D139=1,AR139&gt;='1 Der Fonds'!$B$12),1,0)</f>
        <v>1</v>
      </c>
      <c r="F139" s="26" t="n">
        <f aca="false">IF(AND(E139=1,AW139&gt;='1 Der Fonds'!$B$12),1,0)</f>
        <v>1</v>
      </c>
      <c r="G139" s="26" t="n">
        <f aca="false">IF(AND(F139=1,BB139&gt;='1 Der Fonds'!$B$12),1,0)</f>
        <v>0</v>
      </c>
      <c r="H139" s="26" t="n">
        <f aca="false">IF(AND(G139=1,BG139&gt;='1 Der Fonds'!$B$12),1,0)</f>
        <v>0</v>
      </c>
      <c r="I139" s="26" t="n">
        <f aca="false">IF(AND(H139=1,BL139&gt;='1 Der Fonds'!$B$12),1,0)</f>
        <v>0</v>
      </c>
      <c r="J139" s="26" t="n">
        <f aca="false">IF(AND(I139=1,BQ139&gt;='1 Der Fonds'!$B$12),1,0)</f>
        <v>0</v>
      </c>
      <c r="K139" s="26" t="n">
        <f aca="false">IF(AND(J139=1,BV139&gt;='1 Der Fonds'!$B$12),1,0)</f>
        <v>0</v>
      </c>
      <c r="L139" s="26" t="n">
        <f aca="false">IF(AND(K139=1,CA139&gt;='1 Der Fonds'!$B$12),1,0)</f>
        <v>0</v>
      </c>
      <c r="M139" s="26" t="n">
        <f aca="false">IF(AND(L139=1,CF139&gt;='1 Der Fonds'!$B$12),1,0)</f>
        <v>0</v>
      </c>
      <c r="N139" s="26" t="n">
        <f aca="false">IF(AND(M139=1,CK139&gt;='1 Der Fonds'!$B$12),1,0)</f>
        <v>0</v>
      </c>
      <c r="O139" s="26" t="n">
        <f aca="false">IF(CP139&gt;='1 Der Fonds'!$B$12,1,0)</f>
        <v>1</v>
      </c>
      <c r="P139" s="26" t="n">
        <f aca="false">IF(AND(O139=1,CU139&gt;='1 Der Fonds'!$B$12),1,0)</f>
        <v>1</v>
      </c>
      <c r="Q139" s="26" t="n">
        <f aca="false">IF(AND(P139=1,CZ139&gt;='1 Der Fonds'!$B$12),1,0)</f>
        <v>1</v>
      </c>
      <c r="R139" s="26" t="n">
        <f aca="false">IF(AND(Q139=1,DE139&gt;='1 Der Fonds'!$B$12),1,0)</f>
        <v>0</v>
      </c>
      <c r="S139" s="26" t="n">
        <f aca="false">IF(AND(R139=1,DJ139&gt;='1 Der Fonds'!$B$12),1,0)</f>
        <v>0</v>
      </c>
      <c r="T139" s="26" t="n">
        <f aca="false">IF(AND(S139=1,DO139&gt;='1 Der Fonds'!$B$12),1,0)</f>
        <v>0</v>
      </c>
      <c r="U139" s="26" t="n">
        <f aca="false">IF(AND(T139=1,DT139&gt;='1 Der Fonds'!$B$12),1,0)</f>
        <v>0</v>
      </c>
      <c r="V139" s="26" t="n">
        <f aca="false">IF(AND(U139=1,DY139&gt;='1 Der Fonds'!$B$12),1,0)</f>
        <v>0</v>
      </c>
      <c r="W139" s="26" t="n">
        <f aca="false">IF(AND(V139=1,ED139&gt;='1 Der Fonds'!$B$12),1,0)</f>
        <v>0</v>
      </c>
      <c r="X139" s="26" t="n">
        <f aca="false">IF(AND(W139=1,EI139&gt;='1 Der Fonds'!$B$12),1,0)</f>
        <v>0</v>
      </c>
      <c r="Y139" s="26" t="n">
        <f aca="false">IF(AND(X139=1,EN139&gt;='1 Der Fonds'!$B$12),1,0)</f>
        <v>0</v>
      </c>
      <c r="Z139" s="26" t="n">
        <f aca="false">IF(AND(Y139=1,ES139&gt;='1 Der Fonds'!$B$12),1,0)</f>
        <v>0</v>
      </c>
      <c r="AD139" s="26" t="n">
        <f aca="false">$A$139+$B$139*'1 Der Fonds'!$B$19/12+$A$139*'1 Der Fonds'!$B$20/12-'1 Der Fonds'!$B$6*'1 Der Fonds'!$B$21/12-($B$139+$A$139-'1 Der Fonds'!$B$6)*'1 Der Fonds'!$B$22/12-$B$139*'1 Der Fonds'!$B$23/12</f>
        <v>90.2455</v>
      </c>
      <c r="AE139" s="26" t="n">
        <f aca="false">($B$139+AD139-'1 Der Fonds'!$B$6)/'1 Der Fonds'!$B$8</f>
        <v>10.0200632183908</v>
      </c>
      <c r="AF139" s="26" t="n">
        <f aca="false">AD139+'1 Der Fonds'!$B$26-'2 Der Rueckgabebestand'!$C$5*AE139</f>
        <v>89.2374747126437</v>
      </c>
      <c r="AG139" s="26" t="n">
        <f aca="false">'1 Der Fonds'!$B$8+'1 Der Fonds'!$B$26/AE139-'2 Der Rueckgabebestand'!$C$5</f>
        <v>86.8993993086285</v>
      </c>
      <c r="AH139" s="26" t="n">
        <f aca="false">AF139/($B$139+AF139-'1 Der Fonds'!$B$6)</f>
        <v>0.102484936394972</v>
      </c>
      <c r="AI139" s="26" t="n">
        <f aca="false">AF139+$B$139*'1 Der Fonds'!$B$19/12+AF139*'1 Der Fonds'!$B$20/12-'1 Der Fonds'!$B$6*'1 Der Fonds'!$B$21/12-($B$139+AF139-'1 Der Fonds'!$B$6)*'1 Der Fonds'!$B$22/12-$B$139*'1 Der Fonds'!$B$23/12</f>
        <v>90.9836814592433</v>
      </c>
      <c r="AJ139" s="26" t="n">
        <f aca="false">($B$139+AI139-'1 Der Fonds'!$B$6)/AG139</f>
        <v>10.0401577962647</v>
      </c>
      <c r="AK139" s="26" t="n">
        <f aca="false">AI139+'1 Der Fonds'!$B$26-'2 Der Rueckgabebestand'!$C$6*AJ139</f>
        <v>88.963602561111</v>
      </c>
      <c r="AL139" s="26" t="n">
        <f aca="false">AG139+'1 Der Fonds'!$B$26/AJ139-'2 Der Rueckgabebestand'!$C$6</f>
        <v>86.6981993933359</v>
      </c>
      <c r="AM139" s="26" t="n">
        <f aca="false">AK139/($B$139+AK139-'1 Der Fonds'!$B$6)</f>
        <v>0.102202553098554</v>
      </c>
      <c r="AN139" s="26" t="n">
        <f aca="false">AK139+$B$139*'1 Der Fonds'!$B$19/12+AK139*'1 Der Fonds'!$B$20/12-'1 Der Fonds'!$B$6*'1 Der Fonds'!$B$21/12-($B$139+AK139-'1 Der Fonds'!$B$6)*'1 Der Fonds'!$B$22/12-$B$139*'1 Der Fonds'!$B$23/12</f>
        <v>90.7095468468987</v>
      </c>
      <c r="AO139" s="26" t="n">
        <f aca="false">($B$139+AN139-'1 Der Fonds'!$B$6)/AL139</f>
        <v>10.0602959801947</v>
      </c>
      <c r="AP139" s="26" t="n">
        <f aca="false">AN139+'1 Der Fonds'!$B$26-'2 Der Rueckgabebestand'!$C$7*AO139</f>
        <v>71.5768956904703</v>
      </c>
      <c r="AQ139" s="26" t="n">
        <f aca="false">AL139+'1 Der Fonds'!$B$26/AO139-'2 Der Rueckgabebestand'!$C$7</f>
        <v>84.7964013553762</v>
      </c>
      <c r="AR139" s="26" t="n">
        <f aca="false">AP139/($B$139+AP139-'1 Der Fonds'!$B$6)</f>
        <v>0.0839043889853995</v>
      </c>
      <c r="AS139" s="26" t="n">
        <f aca="false">AP139+$B$139*'1 Der Fonds'!$B$19/12+AP139*'1 Der Fonds'!$B$20/12-'1 Der Fonds'!$B$6*'1 Der Fonds'!$B$21/12-($B$139+AP139-'1 Der Fonds'!$B$6)*'1 Der Fonds'!$B$22/12-$B$139*'1 Der Fonds'!$B$23/12</f>
        <v>73.306177715507</v>
      </c>
      <c r="AT139" s="26" t="n">
        <f aca="false">($B$139+AS139-'1 Der Fonds'!$B$6)/AQ139</f>
        <v>10.0806893223342</v>
      </c>
      <c r="AU139" s="26" t="n">
        <f aca="false">AS139+'1 Der Fonds'!$B$26-'2 Der Rueckgabebestand'!$C$8*AT139</f>
        <v>45.0560408162709</v>
      </c>
      <c r="AV139" s="26" t="n">
        <f aca="false">AQ139+'1 Der Fonds'!$B$26/AT139-'2 Der Rueckgabebestand'!$C$8</f>
        <v>81.9940000516631</v>
      </c>
      <c r="AW139" s="26" t="n">
        <f aca="false">AU139/($B$139+AU139-'1 Der Fonds'!$B$6)</f>
        <v>0.0545105698722805</v>
      </c>
      <c r="AX139" s="26" t="n">
        <f aca="false">AU139+$B$139*'1 Der Fonds'!$B$19/12+AU139*'1 Der Fonds'!$B$20/12-'1 Der Fonds'!$B$6*'1 Der Fonds'!$B$21/12-($B$139+AU139-'1 Der Fonds'!$B$6)*'1 Der Fonds'!$B$22/12-$B$139*'1 Der Fonds'!$B$23/12</f>
        <v>46.7599070220532</v>
      </c>
      <c r="AY139" s="26" t="n">
        <f aca="false">($B$139+AX139-'1 Der Fonds'!$B$6)/AV139</f>
        <v>10.1014696990046</v>
      </c>
      <c r="AZ139" s="26" t="n">
        <f aca="false">AX139+'1 Der Fonds'!$B$26-'2 Der Rueckgabebestand'!$C$9*AY139</f>
        <v>23.4960858046413</v>
      </c>
      <c r="BA139" s="26" t="n">
        <f aca="false">AV139+'1 Der Fonds'!$B$26/AY139-'2 Der Rueckgabebestand'!$C$9</f>
        <v>79.6909865387182</v>
      </c>
      <c r="BB139" s="26" t="n">
        <f aca="false">AZ139/($B$139+AZ139-'1 Der Fonds'!$B$6)</f>
        <v>0.0291878261509254</v>
      </c>
      <c r="BC139" s="26" t="n">
        <f aca="false">AZ139+$B$139*'1 Der Fonds'!$B$19/12+AZ139*'1 Der Fonds'!$B$20/12-'1 Der Fonds'!$B$6*'1 Der Fonds'!$B$21/12-($B$139+AZ139-'1 Der Fonds'!$B$6)*'1 Der Fonds'!$B$22/12-$B$139*'1 Der Fonds'!$B$23/12</f>
        <v>25.1792903868708</v>
      </c>
      <c r="BD139" s="26" t="n">
        <f aca="false">($B$139+BC139-'1 Der Fonds'!$B$6)/BA139</f>
        <v>10.1225913421833</v>
      </c>
      <c r="BE139" s="26" t="n">
        <f aca="false">BC139+'1 Der Fonds'!$B$26-'2 Der Rueckgabebestand'!$C$10*BD139</f>
        <v>14.0076625078142</v>
      </c>
      <c r="BF139" s="26" t="n">
        <f aca="false">BA139+'1 Der Fonds'!$B$26/BD139-'2 Der Rueckgabebestand'!$C$10</f>
        <v>78.5873533383437</v>
      </c>
      <c r="BG139" s="26" t="n">
        <f aca="false">BE139/($B$139+BE139-'1 Der Fonds'!$B$6)</f>
        <v>0.0176084570494965</v>
      </c>
      <c r="BH139" s="26" t="n">
        <f aca="false">BE139+$B$139*'1 Der Fonds'!$B$19/12+BE139*'1 Der Fonds'!$B$20/12-'1 Der Fonds'!$B$6*'1 Der Fonds'!$B$21/12-($B$139+BE139-'1 Der Fonds'!$B$6)*'1 Der Fonds'!$B$22/12-$B$139*'1 Der Fonds'!$B$23/12</f>
        <v>15.6817740177175</v>
      </c>
      <c r="BI139" s="26" t="n">
        <f aca="false">($B$139+BH139-'1 Der Fonds'!$B$6)/BF139</f>
        <v>10.143893898368</v>
      </c>
      <c r="BJ139" s="26" t="n">
        <f aca="false">BH139+'1 Der Fonds'!$B$26-'2 Der Rueckgabebestand'!$C$11*BI139</f>
        <v>12.5954376786967</v>
      </c>
      <c r="BK139" s="26" t="n">
        <f aca="false">BF139+'1 Der Fonds'!$B$26/BI139-'2 Der Rueckgabebestand'!$C$11</f>
        <v>78.2830977566171</v>
      </c>
      <c r="BL139" s="26" t="n">
        <f aca="false">BJ139/($B$139+BJ139-'1 Der Fonds'!$B$6)</f>
        <v>0.0158613651219503</v>
      </c>
      <c r="BM139" s="26" t="n">
        <f aca="false">BJ139+$B$139*'1 Der Fonds'!$B$19/12+BJ139*'1 Der Fonds'!$B$20/12-'1 Der Fonds'!$B$6*'1 Der Fonds'!$B$21/12-($B$139+BJ139-'1 Der Fonds'!$B$6)*'1 Der Fonds'!$B$22/12-$B$139*'1 Der Fonds'!$B$23/12</f>
        <v>14.2681958064721</v>
      </c>
      <c r="BN139" s="26" t="n">
        <f aca="false">($B$139+BM139-'1 Der Fonds'!$B$6)/BK139</f>
        <v>10.1652619608964</v>
      </c>
      <c r="BO139" s="26" t="n">
        <f aca="false">BM139+'1 Der Fonds'!$B$26-'2 Der Rueckgabebestand'!$C$12*BN139</f>
        <v>12.1855648260239</v>
      </c>
      <c r="BP139" s="26" t="n">
        <f aca="false">BK139+'1 Der Fonds'!$B$26/BN139-'2 Der Rueckgabebestand'!$C$12</f>
        <v>78.0782205002847</v>
      </c>
      <c r="BQ139" s="26" t="n">
        <f aca="false">BO139/($B$139+BO139-'1 Der Fonds'!$B$6)</f>
        <v>0.0153531390339637</v>
      </c>
      <c r="BR139" s="26" t="n">
        <f aca="false">BO139+$B$139*'1 Der Fonds'!$B$19/12+BO139*'1 Der Fonds'!$B$20/12-'1 Der Fonds'!$B$6*'1 Der Fonds'!$B$21/12-($B$139+BO139-'1 Der Fonds'!$B$6)*'1 Der Fonds'!$B$22/12-$B$139*'1 Der Fonds'!$B$23/12</f>
        <v>13.8579301589822</v>
      </c>
      <c r="BS139" s="26" t="n">
        <f aca="false">($B$139+BR139-'1 Der Fonds'!$B$6)/BP139</f>
        <v>10.1866810624364</v>
      </c>
      <c r="BT139" s="26" t="n">
        <f aca="false">BR139+'1 Der Fonds'!$B$26-'2 Der Rueckgabebestand'!$C$13*BS139</f>
        <v>12.2739236808858</v>
      </c>
      <c r="BU139" s="26" t="n">
        <f aca="false">BP139+'1 Der Fonds'!$B$26/BS139-'2 Der Rueckgabebestand'!$C$13</f>
        <v>77.9227227018961</v>
      </c>
      <c r="BV139" s="26" t="n">
        <f aca="false">BT139/($B$139+BT139-'1 Der Fonds'!$B$6)</f>
        <v>0.0154627448883295</v>
      </c>
      <c r="BW139" s="26" t="n">
        <f aca="false">BT139+$B$139*'1 Der Fonds'!$B$19/12+BT139*'1 Der Fonds'!$B$20/12-'1 Der Fonds'!$B$6*'1 Der Fonds'!$B$21/12-($B$139+BT139-'1 Der Fonds'!$B$6)*'1 Der Fonds'!$B$22/12-$B$139*'1 Der Fonds'!$B$23/12</f>
        <v>13.94637369108</v>
      </c>
      <c r="BX139" s="26" t="n">
        <f aca="false">($B$139+BW139-'1 Der Fonds'!$B$6)/BU139</f>
        <v>10.2081439933018</v>
      </c>
      <c r="BY139" s="26" t="n">
        <f aca="false">BW139+'1 Der Fonds'!$B$26-'2 Der Rueckgabebestand'!$C$14*BX139</f>
        <v>12.8631160937593</v>
      </c>
      <c r="BZ139" s="26" t="n">
        <f aca="false">BU139+'1 Der Fonds'!$B$26/BX139-'2 Der Rueckgabebestand'!$C$14</f>
        <v>77.8166057037393</v>
      </c>
      <c r="CA139" s="26" t="n">
        <f aca="false">BY139/($B$139+BY139-'1 Der Fonds'!$B$6)</f>
        <v>0.0161929926417191</v>
      </c>
      <c r="CB139" s="26" t="n">
        <f aca="false">BY139+$B$139*'1 Der Fonds'!$B$19/12+BY139*'1 Der Fonds'!$B$20/12-'1 Der Fonds'!$B$6*'1 Der Fonds'!$B$21/12-($B$139+BY139-'1 Der Fonds'!$B$6)*'1 Der Fonds'!$B$22/12-$B$139*'1 Der Fonds'!$B$23/12</f>
        <v>14.5361307466825</v>
      </c>
      <c r="CC139" s="26" t="n">
        <f aca="false">($B$139+CB139-'1 Der Fonds'!$B$6)/BZ139</f>
        <v>10.2296434488202</v>
      </c>
      <c r="CD139" s="26" t="n">
        <f aca="false">CB139+'1 Der Fonds'!$B$26-'2 Der Rueckgabebestand'!$C$15*CC139</f>
        <v>13.4442733671544</v>
      </c>
      <c r="CE139" s="26" t="n">
        <f aca="false">BZ139+'1 Der Fonds'!$B$26/CC139-'2 Der Rueckgabebestand'!$C$15</f>
        <v>77.7098710570245</v>
      </c>
      <c r="CF139" s="26" t="n">
        <f aca="false">CD139/($B$139+CD139-'1 Der Fonds'!$B$6)</f>
        <v>0.0169122211676654</v>
      </c>
      <c r="CG139" s="26" t="n">
        <f aca="false">CD139+$B$139*'1 Der Fonds'!$B$19/12+CD139*'1 Der Fonds'!$B$20/12-'1 Der Fonds'!$B$6*'1 Der Fonds'!$B$21/12-($B$139+CD139-'1 Der Fonds'!$B$6)*'1 Der Fonds'!$B$22/12-$B$139*'1 Der Fonds'!$B$23/12</f>
        <v>15.1178449624646</v>
      </c>
      <c r="CH139" s="26" t="n">
        <f aca="false">($B$139+CG139-'1 Der Fonds'!$B$6)/CE139</f>
        <v>10.2511796008244</v>
      </c>
      <c r="CI139" s="26" t="n">
        <f aca="false">CG139+'1 Der Fonds'!$B$26-'2 Der Rueckgabebestand'!$C$16*CH139</f>
        <v>12.9922551620524</v>
      </c>
      <c r="CJ139" s="26" t="n">
        <f aca="false">CE139+'1 Der Fonds'!$B$26/CH139-'2 Der Rueckgabebestand'!$C$16</f>
        <v>77.5025203048983</v>
      </c>
      <c r="CK139" s="26" t="n">
        <f aca="false">CI139/($B$139+CI139-'1 Der Fonds'!$B$6)</f>
        <v>0.0163529034772055</v>
      </c>
      <c r="CL139" s="26" t="n">
        <f aca="false">$A$139+$B$139*'1 Der Fonds'!$B$19/12+$A$139*'1 Der Fonds'!$B$20/12-'1 Der Fonds'!$B$6*'1 Der Fonds'!$B$21/12-($B$139+$A$139-'1 Der Fonds'!$B$6)*'1 Der Fonds'!$B$22/12-$B$139*'1 Der Fonds'!$B$23/12</f>
        <v>90.2455</v>
      </c>
      <c r="CM139" s="26" t="n">
        <f aca="false">($B$139+CL139-'1 Der Fonds'!$B$6)/'1 Der Fonds'!$B$8</f>
        <v>10.0200632183908</v>
      </c>
      <c r="CN139" s="26" t="n">
        <f aca="false">CL139+0-'2 Der Rueckgabebestand'!$C$5*CM139</f>
        <v>86.2374747126437</v>
      </c>
      <c r="CO139" s="26" t="n">
        <f aca="false">'1 Der Fonds'!$B$8+0/CM139-'2 Der Rueckgabebestand'!$C$5</f>
        <v>86.6</v>
      </c>
      <c r="CP139" s="26" t="n">
        <f aca="false">CN139/($B$139+CN139-'1 Der Fonds'!$B$6)</f>
        <v>0.0993819873242212</v>
      </c>
      <c r="CQ139" s="26" t="n">
        <f aca="false">CN139+$B$139*'1 Der Fonds'!$B$19/12+CN139*'1 Der Fonds'!$B$20/12-'1 Der Fonds'!$B$6*'1 Der Fonds'!$B$21/12-($B$139+CN139-'1 Der Fonds'!$B$6)*'1 Der Fonds'!$B$22/12-$B$139*'1 Der Fonds'!$B$23/12</f>
        <v>87.9808064592433</v>
      </c>
      <c r="CR139" s="26" t="n">
        <f aca="false">($B$139+CQ139-'1 Der Fonds'!$B$6)/CO139</f>
        <v>10.0401940699682</v>
      </c>
      <c r="CS139" s="26" t="n">
        <f aca="false">CQ139+0-'2 Der Rueckgabebestand'!$C$6*CR139</f>
        <v>82.9607094242592</v>
      </c>
      <c r="CT139" s="26" t="n">
        <f aca="false">CO139+0/CR139-'2 Der Rueckgabebestand'!$C$6</f>
        <v>86.1</v>
      </c>
      <c r="CU139" s="26" t="n">
        <f aca="false">CS139/($B$139+CS139-'1 Der Fonds'!$B$6)</f>
        <v>0.0959681666498319</v>
      </c>
      <c r="CV139" s="26" t="n">
        <f aca="false">CS139+$B$139*'1 Der Fonds'!$B$19/12+CS139*'1 Der Fonds'!$B$20/12-'1 Der Fonds'!$B$6*'1 Der Fonds'!$B$21/12-($B$139+CS139-'1 Der Fonds'!$B$6)*'1 Der Fonds'!$B$22/12-$B$139*'1 Der Fonds'!$B$23/12</f>
        <v>84.7009009374574</v>
      </c>
      <c r="CW139" s="26" t="n">
        <f aca="false">($B$139+CV139-'1 Der Fonds'!$B$6)/CT139</f>
        <v>10.0604053535129</v>
      </c>
      <c r="CX139" s="26" t="n">
        <f aca="false">CV139+0-'2 Der Rueckgabebestand'!$C$7*CW139</f>
        <v>62.5680091597291</v>
      </c>
      <c r="CY139" s="26" t="n">
        <f aca="false">CT139+0/CW139-'2 Der Rueckgabebestand'!$C$7</f>
        <v>83.9</v>
      </c>
      <c r="CZ139" s="26" t="n">
        <f aca="false">CX139/($B$139+CX139-'1 Der Fonds'!$B$6)</f>
        <v>0.0741267391735598</v>
      </c>
      <c r="DA139" s="26" t="n">
        <f aca="false">CX139+$B$139*'1 Der Fonds'!$B$19/12+CX139*'1 Der Fonds'!$B$20/12-'1 Der Fonds'!$B$6*'1 Der Fonds'!$B$21/12-($B$139+CX139-'1 Der Fonds'!$B$6)*'1 Der Fonds'!$B$22/12-$B$139*'1 Der Fonds'!$B$23/12</f>
        <v>64.2886576685072</v>
      </c>
      <c r="DB139" s="26" t="n">
        <f aca="false">($B$139+DA139-'1 Der Fonds'!$B$6)/CY139</f>
        <v>10.0809136790049</v>
      </c>
      <c r="DC139" s="26" t="n">
        <f aca="false">DA139+0-'2 Der Rueckgabebestand'!$C$8*DB139</f>
        <v>33.0378252635921</v>
      </c>
      <c r="DD139" s="26" t="n">
        <f aca="false">CY139+0/DB139-'2 Der Rueckgabebestand'!$C$8</f>
        <v>80.8</v>
      </c>
      <c r="DE139" s="26" t="n">
        <f aca="false">DC139/($B$139+DC139-'1 Der Fonds'!$B$6)</f>
        <v>0.0405602100220463</v>
      </c>
      <c r="DF139" s="26" t="n">
        <f aca="false">DC139+$B$139*'1 Der Fonds'!$B$19/12+DC139*'1 Der Fonds'!$B$20/12-'1 Der Fonds'!$B$6*'1 Der Fonds'!$B$21/12-($B$139+DC139-'1 Der Fonds'!$B$6)*'1 Der Fonds'!$B$22/12-$B$139*'1 Der Fonds'!$B$23/12</f>
        <v>34.7301740128031</v>
      </c>
      <c r="DG139" s="26" t="n">
        <f aca="false">($B$139+DF139-'1 Der Fonds'!$B$6)/DD139</f>
        <v>10.1018585892674</v>
      </c>
      <c r="DH139" s="26" t="n">
        <f aca="false">DF139+0-'2 Der Rueckgabebestand'!$C$9*DG139</f>
        <v>8.46534168070794</v>
      </c>
      <c r="DI139" s="26" t="n">
        <f aca="false">DD139+0/DG139-'2 Der Rueckgabebestand'!$C$9</f>
        <v>78.2</v>
      </c>
      <c r="DJ139" s="26" t="n">
        <f aca="false">DH139/($B$139+DH139-'1 Der Fonds'!$B$6)</f>
        <v>0.0107160925094477</v>
      </c>
      <c r="DK139" s="26" t="n">
        <f aca="false">DH139+$B$139*'1 Der Fonds'!$B$19/12+DH139*'1 Der Fonds'!$B$20/12-'1 Der Fonds'!$B$6*'1 Der Fonds'!$B$21/12-($B$139+DH139-'1 Der Fonds'!$B$6)*'1 Der Fonds'!$B$22/12-$B$139*'1 Der Fonds'!$B$23/12</f>
        <v>10.1341417998186</v>
      </c>
      <c r="DL139" s="26" t="n">
        <f aca="false">($B$139+DK139-'1 Der Fonds'!$B$6)/DI139</f>
        <v>10.1231987442432</v>
      </c>
      <c r="DM139" s="26" t="n">
        <f aca="false">DK139+0-'2 Der Rueckgabebestand'!$C$10*DL139</f>
        <v>-4.03833644212187</v>
      </c>
      <c r="DN139" s="26" t="n">
        <f aca="false">DI139+0/DL139-'2 Der Rueckgabebestand'!$C$10</f>
        <v>76.8</v>
      </c>
      <c r="DO139" s="26" t="n">
        <f aca="false">DM139/($B$139+DM139-'1 Der Fonds'!$B$6)</f>
        <v>-0.00519425796976449</v>
      </c>
      <c r="DP139" s="26" t="n">
        <f aca="false">DM139+$B$139*'1 Der Fonds'!$B$19/12+DM139*'1 Der Fonds'!$B$20/12-'1 Der Fonds'!$B$6*'1 Der Fonds'!$B$21/12-($B$139+DM139-'1 Der Fonds'!$B$6)*'1 Der Fonds'!$B$22/12-$B$139*'1 Der Fonds'!$B$23/12</f>
        <v>-2.38151901454557</v>
      </c>
      <c r="DQ139" s="26" t="n">
        <f aca="false">($B$139+DP139-'1 Der Fonds'!$B$6)/DN139</f>
        <v>10.1447718878314</v>
      </c>
      <c r="DR139" s="26" t="n">
        <f aca="false">DP139+0-'2 Der Rueckgabebestand'!$C$11*DQ139</f>
        <v>-8.46838214724443</v>
      </c>
      <c r="DS139" s="26" t="n">
        <f aca="false">DN139+0/DQ139-'2 Der Rueckgabebestand'!$C$11</f>
        <v>76.2</v>
      </c>
      <c r="DT139" s="26" t="n">
        <f aca="false">DR139/($B$139+DR139-'1 Der Fonds'!$B$6)</f>
        <v>-0.0109547681513558</v>
      </c>
      <c r="DU139" s="26" t="n">
        <f aca="false">DR139+$B$139*'1 Der Fonds'!$B$19/12+DR139*'1 Der Fonds'!$B$20/12-'1 Der Fonds'!$B$6*'1 Der Fonds'!$B$21/12-($B$139+DR139-'1 Der Fonds'!$B$6)*'1 Der Fonds'!$B$22/12-$B$139*'1 Der Fonds'!$B$23/12</f>
        <v>-6.81581018013554</v>
      </c>
      <c r="DV139" s="26" t="n">
        <f aca="false">($B$139+DU139-'1 Der Fonds'!$B$6)/DS139</f>
        <v>10.1664591839877</v>
      </c>
      <c r="DW139" s="26" t="n">
        <f aca="false">DU139+0-'2 Der Rueckgabebestand'!$C$12*DV139</f>
        <v>-11.8990397721294</v>
      </c>
      <c r="DX139" s="26" t="n">
        <f aca="false">DS139+0/DV139-'2 Der Rueckgabebestand'!$C$12</f>
        <v>75.7</v>
      </c>
      <c r="DY139" s="26" t="n">
        <f aca="false">DW139/($B$139+DW139-'1 Der Fonds'!$B$6)</f>
        <v>-0.0154613109742044</v>
      </c>
      <c r="DZ139" s="26" t="n">
        <f aca="false">DW139+$B$139*'1 Der Fonds'!$B$19/12+DW139*'1 Der Fonds'!$B$20/12-'1 Der Fonds'!$B$6*'1 Der Fonds'!$B$21/12-($B$139+DW139-'1 Der Fonds'!$B$6)*'1 Der Fonds'!$B$22/12-$B$139*'1 Der Fonds'!$B$23/12</f>
        <v>-10.2497555185777</v>
      </c>
      <c r="EA139" s="26" t="n">
        <f aca="false">($B$139+DZ139-'1 Der Fonds'!$B$6)/DX139</f>
        <v>10.1882462943385</v>
      </c>
      <c r="EB139" s="26" t="n">
        <f aca="false">DZ139+0-'2 Der Rueckgabebestand'!$C$13*EA139</f>
        <v>-14.83446635103</v>
      </c>
      <c r="EC139" s="26" t="n">
        <f aca="false">DX139+0/EA139-'2 Der Rueckgabebestand'!$C$13</f>
        <v>75.25</v>
      </c>
      <c r="ED139" s="26" t="n">
        <f aca="false">EB139/($B$139+EB139-'1 Der Fonds'!$B$6)</f>
        <v>-0.0193493325315211</v>
      </c>
      <c r="EE139" s="26" t="n">
        <f aca="false">EB139+$B$139*'1 Der Fonds'!$B$19/12+EB139*'1 Der Fonds'!$B$20/12-'1 Der Fonds'!$B$6*'1 Der Fonds'!$B$21/12-($B$139+EB139-'1 Der Fonds'!$B$6)*'1 Der Fonds'!$B$22/12-$B$139*'1 Der Fonds'!$B$23/12</f>
        <v>-13.1879952146164</v>
      </c>
      <c r="EF139" s="26" t="n">
        <f aca="false">($B$139+EE139-'1 Der Fonds'!$B$6)/EC139</f>
        <v>10.2101263094403</v>
      </c>
      <c r="EG139" s="26" t="n">
        <f aca="false">EE139+0-'2 Der Rueckgabebestand'!$C$14*EF139</f>
        <v>-17.2720457383925</v>
      </c>
      <c r="EH139" s="26" t="n">
        <f aca="false">EC139+0/EF139-'2 Der Rueckgabebestand'!$C$14</f>
        <v>74.85</v>
      </c>
      <c r="EI139" s="26" t="n">
        <f aca="false">EG139/($B$139+EG139-'1 Der Fonds'!$B$6)</f>
        <v>-0.0226006463674581</v>
      </c>
      <c r="EJ139" s="26" t="n">
        <f aca="false">EG139+$B$139*'1 Der Fonds'!$B$19/12+EG139*'1 Der Fonds'!$B$20/12-'1 Der Fonds'!$B$6*'1 Der Fonds'!$B$21/12-($B$139+EG139-'1 Der Fonds'!$B$6)*'1 Der Fonds'!$B$22/12-$B$139*'1 Der Fonds'!$B$23/12</f>
        <v>-15.6279106155585</v>
      </c>
      <c r="EK139" s="26" t="n">
        <f aca="false">($B$139+EJ139-'1 Der Fonds'!$B$6)/EH139</f>
        <v>10.2320920425443</v>
      </c>
      <c r="EL139" s="26" t="n">
        <f aca="false">EJ139+0-'2 Der Rueckgabebestand'!$C$15*EK139</f>
        <v>-19.7207474325762</v>
      </c>
      <c r="EM139" s="26" t="n">
        <f aca="false">EH139+0/EK139-'2 Der Rueckgabebestand'!$C$15</f>
        <v>74.45</v>
      </c>
      <c r="EN139" s="26" t="n">
        <f aca="false">EL139/($B$139+EL139-'1 Der Fonds'!$B$6)</f>
        <v>-0.0258877455195995</v>
      </c>
      <c r="EO139" s="26" t="n">
        <f aca="false">EL139+$B$139*'1 Der Fonds'!$B$19/12+EL139*'1 Der Fonds'!$B$20/12-'1 Der Fonds'!$B$6*'1 Der Fonds'!$B$21/12-($B$139+EL139-'1 Der Fonds'!$B$6)*'1 Der Fonds'!$B$22/12-$B$139*'1 Der Fonds'!$B$23/12</f>
        <v>-18.0789589821991</v>
      </c>
      <c r="EP139" s="26" t="n">
        <f aca="false">($B$139+EO139-'1 Der Fonds'!$B$6)/EM139</f>
        <v>10.2541442715621</v>
      </c>
      <c r="EQ139" s="26" t="n">
        <f aca="false">EO139+0-'2 Der Rueckgabebestand'!$C$16*EP139</f>
        <v>-23.2060311179802</v>
      </c>
      <c r="ER139" s="26" t="n">
        <f aca="false">EM139+0/EP139-'2 Der Rueckgabebestand'!$C$16</f>
        <v>73.95</v>
      </c>
      <c r="ES139" s="26" t="n">
        <f aca="false">EQ139/($B$139+EQ139-'1 Der Fonds'!$B$6)</f>
        <v>-0.030602948289558</v>
      </c>
      <c r="ET139" s="14" t="n">
        <f aca="false">IF(C139=1,$A$139,1000000)</f>
        <v>88.5</v>
      </c>
      <c r="EU139" s="14" t="n">
        <f aca="false">IF(D139=1,$A$139,1000000)</f>
        <v>88.5</v>
      </c>
      <c r="EV139" s="14" t="n">
        <f aca="false">IF(E139=1,$A$139,1000000)</f>
        <v>88.5</v>
      </c>
      <c r="EW139" s="14" t="n">
        <f aca="false">IF(F139=1,$A$139,1000000)</f>
        <v>88.5</v>
      </c>
      <c r="EX139" s="26" t="n">
        <f aca="false">IF(G139=1,$A$139,1000000)</f>
        <v>1000000</v>
      </c>
      <c r="EY139" s="26" t="n">
        <f aca="false">IF(H139=1,$A$139,1000000)</f>
        <v>1000000</v>
      </c>
      <c r="EZ139" s="26" t="n">
        <f aca="false">IF(I139=1,$A$139,1000000)</f>
        <v>1000000</v>
      </c>
      <c r="FA139" s="26" t="n">
        <f aca="false">IF(J139=1,$A$139,1000000)</f>
        <v>1000000</v>
      </c>
      <c r="FB139" s="26" t="n">
        <f aca="false">IF(K139=1,$A$139,1000000)</f>
        <v>1000000</v>
      </c>
      <c r="FC139" s="26" t="n">
        <f aca="false">IF(L139=1,$A$139,1000000)</f>
        <v>1000000</v>
      </c>
      <c r="FD139" s="26" t="n">
        <f aca="false">IF(M139=1,$A$139,1000000)</f>
        <v>1000000</v>
      </c>
      <c r="FE139" s="26" t="n">
        <f aca="false">IF(N139=1,$A$139,1000000)</f>
        <v>1000000</v>
      </c>
      <c r="FF139" s="14" t="n">
        <f aca="false">IF(O139=1,$A$139,1000000)</f>
        <v>88.5</v>
      </c>
      <c r="FG139" s="14" t="n">
        <f aca="false">IF(P139=1,$A$139,1000000)</f>
        <v>88.5</v>
      </c>
      <c r="FH139" s="14" t="n">
        <f aca="false">IF(Q139=1,$A$139,1000000)</f>
        <v>88.5</v>
      </c>
      <c r="FI139" s="26" t="n">
        <f aca="false">IF(R139=1,$A$139,1000000)</f>
        <v>1000000</v>
      </c>
      <c r="FJ139" s="26" t="n">
        <f aca="false">IF(S139=1,$A$139,1000000)</f>
        <v>1000000</v>
      </c>
      <c r="FK139" s="26" t="n">
        <f aca="false">IF(T139=1,$A$139,1000000)</f>
        <v>1000000</v>
      </c>
      <c r="FL139" s="26" t="n">
        <f aca="false">IF(U139=1,$A$139,1000000)</f>
        <v>1000000</v>
      </c>
      <c r="FM139" s="26" t="n">
        <f aca="false">IF(V139=1,$A$139,1000000)</f>
        <v>1000000</v>
      </c>
      <c r="FN139" s="26" t="n">
        <f aca="false">IF(W139=1,$A$139,1000000)</f>
        <v>1000000</v>
      </c>
      <c r="FO139" s="26" t="n">
        <f aca="false">IF(X139=1,$A$139,1000000)</f>
        <v>1000000</v>
      </c>
      <c r="FP139" s="26" t="n">
        <f aca="false">IF(Y139=1,$A$139,1000000)</f>
        <v>1000000</v>
      </c>
      <c r="FQ139" s="26" t="n">
        <f aca="false">IF(Z139=1,$A$139,1000000)</f>
        <v>1000000</v>
      </c>
    </row>
    <row r="140" customFormat="false" ht="15" hidden="false" customHeight="false" outlineLevel="0" collapsed="false">
      <c r="A140" s="14" t="n">
        <f aca="false">A139+$B$38</f>
        <v>89</v>
      </c>
      <c r="B140" s="14" t="n">
        <f aca="false">'1 Der Fonds'!$B$36-A140</f>
        <v>1031</v>
      </c>
      <c r="C140" s="26" t="n">
        <f aca="false">IF(AH140&gt;='1 Der Fonds'!$B$12,1,0)</f>
        <v>1</v>
      </c>
      <c r="D140" s="26" t="n">
        <f aca="false">IF(AND(C140=1,AM140&gt;='1 Der Fonds'!$B$12),1,0)</f>
        <v>1</v>
      </c>
      <c r="E140" s="26" t="n">
        <f aca="false">IF(AND(D140=1,AR140&gt;='1 Der Fonds'!$B$12),1,0)</f>
        <v>1</v>
      </c>
      <c r="F140" s="26" t="n">
        <f aca="false">IF(AND(E140=1,AW140&gt;='1 Der Fonds'!$B$12),1,0)</f>
        <v>1</v>
      </c>
      <c r="G140" s="26" t="n">
        <f aca="false">IF(AND(F140=1,BB140&gt;='1 Der Fonds'!$B$12),1,0)</f>
        <v>0</v>
      </c>
      <c r="H140" s="26" t="n">
        <f aca="false">IF(AND(G140=1,BG140&gt;='1 Der Fonds'!$B$12),1,0)</f>
        <v>0</v>
      </c>
      <c r="I140" s="26" t="n">
        <f aca="false">IF(AND(H140=1,BL140&gt;='1 Der Fonds'!$B$12),1,0)</f>
        <v>0</v>
      </c>
      <c r="J140" s="26" t="n">
        <f aca="false">IF(AND(I140=1,BQ140&gt;='1 Der Fonds'!$B$12),1,0)</f>
        <v>0</v>
      </c>
      <c r="K140" s="26" t="n">
        <f aca="false">IF(AND(J140=1,BV140&gt;='1 Der Fonds'!$B$12),1,0)</f>
        <v>0</v>
      </c>
      <c r="L140" s="26" t="n">
        <f aca="false">IF(AND(K140=1,CA140&gt;='1 Der Fonds'!$B$12),1,0)</f>
        <v>0</v>
      </c>
      <c r="M140" s="26" t="n">
        <f aca="false">IF(AND(L140=1,CF140&gt;='1 Der Fonds'!$B$12),1,0)</f>
        <v>0</v>
      </c>
      <c r="N140" s="26" t="n">
        <f aca="false">IF(AND(M140=1,CK140&gt;='1 Der Fonds'!$B$12),1,0)</f>
        <v>0</v>
      </c>
      <c r="O140" s="26" t="n">
        <f aca="false">IF(CP140&gt;='1 Der Fonds'!$B$12,1,0)</f>
        <v>1</v>
      </c>
      <c r="P140" s="26" t="n">
        <f aca="false">IF(AND(O140=1,CU140&gt;='1 Der Fonds'!$B$12),1,0)</f>
        <v>1</v>
      </c>
      <c r="Q140" s="26" t="n">
        <f aca="false">IF(AND(P140=1,CZ140&gt;='1 Der Fonds'!$B$12),1,0)</f>
        <v>1</v>
      </c>
      <c r="R140" s="26" t="n">
        <f aca="false">IF(AND(Q140=1,DE140&gt;='1 Der Fonds'!$B$12),1,0)</f>
        <v>0</v>
      </c>
      <c r="S140" s="26" t="n">
        <f aca="false">IF(AND(R140=1,DJ140&gt;='1 Der Fonds'!$B$12),1,0)</f>
        <v>0</v>
      </c>
      <c r="T140" s="26" t="n">
        <f aca="false">IF(AND(S140=1,DO140&gt;='1 Der Fonds'!$B$12),1,0)</f>
        <v>0</v>
      </c>
      <c r="U140" s="26" t="n">
        <f aca="false">IF(AND(T140=1,DT140&gt;='1 Der Fonds'!$B$12),1,0)</f>
        <v>0</v>
      </c>
      <c r="V140" s="26" t="n">
        <f aca="false">IF(AND(U140=1,DY140&gt;='1 Der Fonds'!$B$12),1,0)</f>
        <v>0</v>
      </c>
      <c r="W140" s="26" t="n">
        <f aca="false">IF(AND(V140=1,ED140&gt;='1 Der Fonds'!$B$12),1,0)</f>
        <v>0</v>
      </c>
      <c r="X140" s="26" t="n">
        <f aca="false">IF(AND(W140=1,EI140&gt;='1 Der Fonds'!$B$12),1,0)</f>
        <v>0</v>
      </c>
      <c r="Y140" s="26" t="n">
        <f aca="false">IF(AND(X140=1,EN140&gt;='1 Der Fonds'!$B$12),1,0)</f>
        <v>0</v>
      </c>
      <c r="Z140" s="26" t="n">
        <f aca="false">IF(AND(Y140=1,ES140&gt;='1 Der Fonds'!$B$12),1,0)</f>
        <v>0</v>
      </c>
      <c r="AD140" s="26" t="n">
        <f aca="false">$A$140+$B$140*'1 Der Fonds'!$B$19/12+$A$140*'1 Der Fonds'!$B$20/12-'1 Der Fonds'!$B$6*'1 Der Fonds'!$B$21/12-($B$140+$A$140-'1 Der Fonds'!$B$6)*'1 Der Fonds'!$B$22/12-$B$140*'1 Der Fonds'!$B$23/12</f>
        <v>90.7449166666667</v>
      </c>
      <c r="AE140" s="26" t="n">
        <f aca="false">($B$140+AD140-'1 Der Fonds'!$B$6)/'1 Der Fonds'!$B$8</f>
        <v>10.02005651341</v>
      </c>
      <c r="AF140" s="26" t="n">
        <f aca="false">AD140+'1 Der Fonds'!$B$26-'2 Der Rueckgabebestand'!$C$5*AE140</f>
        <v>89.7368940613027</v>
      </c>
      <c r="AG140" s="26" t="n">
        <f aca="false">'1 Der Fonds'!$B$8+'1 Der Fonds'!$B$26/AE140-'2 Der Rueckgabebestand'!$C$5</f>
        <v>86.8993995089733</v>
      </c>
      <c r="AH140" s="26" t="n">
        <f aca="false">AF140/($B$140+AF140-'1 Der Fonds'!$B$6)</f>
        <v>0.103058564157941</v>
      </c>
      <c r="AI140" s="26" t="n">
        <f aca="false">AF140+$B$140*'1 Der Fonds'!$B$19/12+AF140*'1 Der Fonds'!$B$20/12-'1 Der Fonds'!$B$6*'1 Der Fonds'!$B$21/12-($B$140+AF140-'1 Der Fonds'!$B$6)*'1 Der Fonds'!$B$22/12-$B$140*'1 Der Fonds'!$B$23/12</f>
        <v>91.4825169181115</v>
      </c>
      <c r="AJ140" s="26" t="n">
        <f aca="false">($B$140+AI140-'1 Der Fonds'!$B$6)/AG140</f>
        <v>10.0401443720911</v>
      </c>
      <c r="AK140" s="26" t="n">
        <f aca="false">AI140+'1 Der Fonds'!$B$26-'2 Der Rueckgabebestand'!$C$6*AJ140</f>
        <v>89.4624447320659</v>
      </c>
      <c r="AL140" s="26" t="n">
        <f aca="false">AG140+'1 Der Fonds'!$B$26/AJ140-'2 Der Rueckgabebestand'!$C$6</f>
        <v>86.6981999931914</v>
      </c>
      <c r="AM140" s="26" t="n">
        <f aca="false">AK140/($B$140+AK140-'1 Der Fonds'!$B$6)</f>
        <v>0.102775766230332</v>
      </c>
      <c r="AN140" s="26" t="n">
        <f aca="false">AK140+$B$140*'1 Der Fonds'!$B$19/12+AK140*'1 Der Fonds'!$B$20/12-'1 Der Fonds'!$B$6*'1 Der Fonds'!$B$21/12-($B$140+AK140-'1 Der Fonds'!$B$6)*'1 Der Fonds'!$B$22/12-$B$140*'1 Der Fonds'!$B$23/12</f>
        <v>91.2078045749342</v>
      </c>
      <c r="AO140" s="26" t="n">
        <f aca="false">($B$140+AN140-'1 Der Fonds'!$B$6)/AL140</f>
        <v>10.0602758147624</v>
      </c>
      <c r="AP140" s="26" t="n">
        <f aca="false">AN140+'1 Der Fonds'!$B$26-'2 Der Rueckgabebestand'!$C$7*AO140</f>
        <v>72.075197782457</v>
      </c>
      <c r="AQ140" s="26" t="n">
        <f aca="false">AL140+'1 Der Fonds'!$B$26/AO140-'2 Der Rueckgabebestand'!$C$7</f>
        <v>84.7964025529659</v>
      </c>
      <c r="AR140" s="26" t="n">
        <f aca="false">AP140/($B$140+AP140-'1 Der Fonds'!$B$6)</f>
        <v>0.0844886804467112</v>
      </c>
      <c r="AS140" s="26" t="n">
        <f aca="false">AP140+$B$140*'1 Der Fonds'!$B$19/12+AP140*'1 Der Fonds'!$B$20/12-'1 Der Fonds'!$B$6*'1 Der Fonds'!$B$21/12-($B$140+AP140-'1 Der Fonds'!$B$6)*'1 Der Fonds'!$B$22/12-$B$140*'1 Der Fonds'!$B$23/12</f>
        <v>73.8038948469985</v>
      </c>
      <c r="AT140" s="26" t="n">
        <f aca="false">($B$140+AS140-'1 Der Fonds'!$B$6)/AQ140</f>
        <v>10.0806622582021</v>
      </c>
      <c r="AU140" s="26" t="n">
        <f aca="false">AS140+'1 Der Fonds'!$B$26-'2 Der Rueckgabebestand'!$C$8*AT140</f>
        <v>45.5538418465719</v>
      </c>
      <c r="AV140" s="26" t="n">
        <f aca="false">AQ140+'1 Der Fonds'!$B$26/AT140-'2 Der Rueckgabebestand'!$C$8</f>
        <v>81.9940020482331</v>
      </c>
      <c r="AW140" s="26" t="n">
        <f aca="false">AU140/($B$140+AU140-'1 Der Fonds'!$B$6)</f>
        <v>0.0551129757558223</v>
      </c>
      <c r="AX140" s="26" t="n">
        <f aca="false">AU140+$B$140*'1 Der Fonds'!$B$19/12+AU140*'1 Der Fonds'!$B$20/12-'1 Der Fonds'!$B$6*'1 Der Fonds'!$B$21/12-($B$140+AU140-'1 Der Fonds'!$B$6)*'1 Der Fonds'!$B$22/12-$B$140*'1 Der Fonds'!$B$23/12</f>
        <v>47.2571226116749</v>
      </c>
      <c r="AY140" s="26" t="n">
        <f aca="false">($B$140+AX140-'1 Der Fonds'!$B$6)/AV140</f>
        <v>10.1014354943237</v>
      </c>
      <c r="AZ140" s="26" t="n">
        <f aca="false">AX140+'1 Der Fonds'!$B$26-'2 Der Rueckgabebestand'!$C$9*AY140</f>
        <v>23.9933903264332</v>
      </c>
      <c r="BA140" s="26" t="n">
        <f aca="false">AV140+'1 Der Fonds'!$B$26/AY140-'2 Der Rueckgabebestand'!$C$9</f>
        <v>79.6909895409203</v>
      </c>
      <c r="BB140" s="26" t="n">
        <f aca="false">AZ140/($B$140+AZ140-'1 Der Fonds'!$B$6)</f>
        <v>0.0298056985495292</v>
      </c>
      <c r="BC140" s="26" t="n">
        <f aca="false">AZ140+$B$140*'1 Der Fonds'!$B$19/12+AZ140*'1 Der Fonds'!$B$20/12-'1 Der Fonds'!$B$6*'1 Der Fonds'!$B$21/12-($B$140+AZ140-'1 Der Fonds'!$B$6)*'1 Der Fonds'!$B$22/12-$B$140*'1 Der Fonds'!$B$23/12</f>
        <v>25.6760089921627</v>
      </c>
      <c r="BD140" s="26" t="n">
        <f aca="false">($B$140+BC140-'1 Der Fonds'!$B$6)/BA140</f>
        <v>10.122549784351</v>
      </c>
      <c r="BE140" s="26" t="n">
        <f aca="false">BC140+'1 Der Fonds'!$B$26-'2 Der Rueckgabebestand'!$C$10*BD140</f>
        <v>14.5044392940712</v>
      </c>
      <c r="BF140" s="26" t="n">
        <f aca="false">BA140+'1 Der Fonds'!$B$26/BD140-'2 Der Rueckgabebestand'!$C$10</f>
        <v>78.587357557271</v>
      </c>
      <c r="BG140" s="26" t="n">
        <f aca="false">BE140/($B$140+BE140-'1 Der Fonds'!$B$6)</f>
        <v>0.0182330086139336</v>
      </c>
      <c r="BH140" s="26" t="n">
        <f aca="false">BE140+$B$140*'1 Der Fonds'!$B$19/12+BE140*'1 Der Fonds'!$B$20/12-'1 Der Fonds'!$B$6*'1 Der Fonds'!$B$21/12-($B$140+BE140-'1 Der Fonds'!$B$6)*'1 Der Fonds'!$B$22/12-$B$140*'1 Der Fonds'!$B$23/12</f>
        <v>16.177964381728</v>
      </c>
      <c r="BI140" s="26" t="n">
        <f aca="false">($B$140+BH140-'1 Der Fonds'!$B$6)/BF140</f>
        <v>10.1438448773491</v>
      </c>
      <c r="BJ140" s="26" t="n">
        <f aca="false">BH140+'1 Der Fonds'!$B$26-'2 Der Rueckgabebestand'!$C$11*BI140</f>
        <v>13.0916574553186</v>
      </c>
      <c r="BK140" s="26" t="n">
        <f aca="false">BF140+'1 Der Fonds'!$B$26/BI140-'2 Der Rueckgabebestand'!$C$11</f>
        <v>78.2831034047553</v>
      </c>
      <c r="BL140" s="26" t="n">
        <f aca="false">BJ140/($B$140+BJ140-'1 Der Fonds'!$B$6)</f>
        <v>0.0164863304284936</v>
      </c>
      <c r="BM140" s="26" t="n">
        <f aca="false">BJ140+$B$140*'1 Der Fonds'!$B$19/12+BJ140*'1 Der Fonds'!$B$20/12-'1 Der Fonds'!$B$6*'1 Der Fonds'!$B$21/12-($B$140+BJ140-'1 Der Fonds'!$B$6)*'1 Der Fonds'!$B$22/12-$B$140*'1 Der Fonds'!$B$23/12</f>
        <v>14.7638286270466</v>
      </c>
      <c r="BN140" s="26" t="n">
        <f aca="false">($B$140+BM140-'1 Der Fonds'!$B$6)/BK140</f>
        <v>10.165205440472</v>
      </c>
      <c r="BO140" s="26" t="n">
        <f aca="false">BM140+'1 Der Fonds'!$B$26-'2 Der Rueckgabebestand'!$C$12*BN140</f>
        <v>12.6812259068106</v>
      </c>
      <c r="BP140" s="26" t="n">
        <f aca="false">BK140+'1 Der Fonds'!$B$26/BN140-'2 Der Rueckgabebestand'!$C$12</f>
        <v>78.07822778936</v>
      </c>
      <c r="BQ140" s="26" t="n">
        <f aca="false">BO140/($B$140+BO140-'1 Der Fonds'!$B$6)</f>
        <v>0.0159777319821592</v>
      </c>
      <c r="BR140" s="26" t="n">
        <f aca="false">BO140+$B$140*'1 Der Fonds'!$B$19/12+BO140*'1 Der Fonds'!$B$20/12-'1 Der Fonds'!$B$6*'1 Der Fonds'!$B$21/12-($B$140+BO140-'1 Der Fonds'!$B$6)*'1 Der Fonds'!$B$22/12-$B$140*'1 Der Fonds'!$B$23/12</f>
        <v>14.3530037483046</v>
      </c>
      <c r="BS140" s="26" t="n">
        <f aca="false">($B$140+BR140-'1 Der Fonds'!$B$6)/BP140</f>
        <v>10.1866170156169</v>
      </c>
      <c r="BT140" s="26" t="n">
        <f aca="false">BR140+'1 Der Fonds'!$B$26-'2 Der Rueckgabebestand'!$C$13*BS140</f>
        <v>12.769026091277</v>
      </c>
      <c r="BU140" s="26" t="n">
        <f aca="false">BP140+'1 Der Fonds'!$B$26/BS140-'2 Der Rueckgabebestand'!$C$13</f>
        <v>77.9227318426095</v>
      </c>
      <c r="BV140" s="26" t="n">
        <f aca="false">BT140/($B$140+BT140-'1 Der Fonds'!$B$6)</f>
        <v>0.016086576411472</v>
      </c>
      <c r="BW140" s="26" t="n">
        <f aca="false">BT140+$B$140*'1 Der Fonds'!$B$19/12+BT140*'1 Der Fonds'!$B$20/12-'1 Der Fonds'!$B$6*'1 Der Fonds'!$B$21/12-($B$140+BT140-'1 Der Fonds'!$B$6)*'1 Der Fonds'!$B$22/12-$B$140*'1 Der Fonds'!$B$23/12</f>
        <v>14.4408880746145</v>
      </c>
      <c r="BX140" s="26" t="n">
        <f aca="false">($B$140+BW140-'1 Der Fonds'!$B$6)/BU140</f>
        <v>10.2080723976832</v>
      </c>
      <c r="BY140" s="26" t="n">
        <f aca="false">BW140+'1 Der Fonds'!$B$26-'2 Der Rueckgabebestand'!$C$14*BX140</f>
        <v>13.3576591155412</v>
      </c>
      <c r="BZ140" s="26" t="n">
        <f aca="false">BU140+'1 Der Fonds'!$B$26/BX140-'2 Der Rueckgabebestand'!$C$14</f>
        <v>77.8166169056388</v>
      </c>
      <c r="CA140" s="26" t="n">
        <f aca="false">BY140/($B$140+BY140-'1 Der Fonds'!$B$6)</f>
        <v>0.0168156735977267</v>
      </c>
      <c r="CB140" s="26" t="n">
        <f aca="false">BY140+$B$140*'1 Der Fonds'!$B$19/12+BY140*'1 Der Fonds'!$B$20/12-'1 Der Fonds'!$B$6*'1 Der Fonds'!$B$21/12-($B$140+BY140-'1 Der Fonds'!$B$6)*'1 Der Fonds'!$B$22/12-$B$140*'1 Der Fonds'!$B$23/12</f>
        <v>15.0300852055269</v>
      </c>
      <c r="CC140" s="26" t="n">
        <f aca="false">($B$140+CB140-'1 Der Fonds'!$B$6)/BZ140</f>
        <v>10.2295642866459</v>
      </c>
      <c r="CD140" s="26" t="n">
        <f aca="false">CB140+'1 Der Fonds'!$B$26-'2 Der Rueckgabebestand'!$C$15*CC140</f>
        <v>13.9382594908686</v>
      </c>
      <c r="CE140" s="26" t="n">
        <f aca="false">BZ140+'1 Der Fonds'!$B$26/CC140-'2 Der Rueckgabebestand'!$C$15</f>
        <v>77.7098845283777</v>
      </c>
      <c r="CF140" s="26" t="n">
        <f aca="false">CD140/($B$140+CD140-'1 Der Fonds'!$B$6)</f>
        <v>0.0175337635652303</v>
      </c>
      <c r="CG140" s="26" t="n">
        <f aca="false">CD140+$B$140*'1 Der Fonds'!$B$19/12+CD140*'1 Der Fonds'!$B$20/12-'1 Der Fonds'!$B$6*'1 Der Fonds'!$B$21/12-($B$140+CD140-'1 Der Fonds'!$B$6)*'1 Der Fonds'!$B$22/12-$B$140*'1 Der Fonds'!$B$23/12</f>
        <v>15.6112419895473</v>
      </c>
      <c r="CH140" s="26" t="n">
        <f aca="false">($B$140+CG140-'1 Der Fonds'!$B$6)/CE140</f>
        <v>10.2510928541998</v>
      </c>
      <c r="CI140" s="26" t="n">
        <f aca="false">CG140+'1 Der Fonds'!$B$26-'2 Der Rueckgabebestand'!$C$16*CH140</f>
        <v>13.4856955624474</v>
      </c>
      <c r="CJ140" s="26" t="n">
        <f aca="false">CE140+'1 Der Fonds'!$B$26/CH140-'2 Der Rueckgabebestand'!$C$16</f>
        <v>77.502536252703</v>
      </c>
      <c r="CK140" s="26" t="n">
        <f aca="false">CI140/($B$140+CI140-'1 Der Fonds'!$B$6)</f>
        <v>0.0169741200348489</v>
      </c>
      <c r="CL140" s="26" t="n">
        <f aca="false">$A$140+$B$140*'1 Der Fonds'!$B$19/12+$A$140*'1 Der Fonds'!$B$20/12-'1 Der Fonds'!$B$6*'1 Der Fonds'!$B$21/12-($B$140+$A$140-'1 Der Fonds'!$B$6)*'1 Der Fonds'!$B$22/12-$B$140*'1 Der Fonds'!$B$23/12</f>
        <v>90.7449166666667</v>
      </c>
      <c r="CM140" s="26" t="n">
        <f aca="false">($B$140+CL140-'1 Der Fonds'!$B$6)/'1 Der Fonds'!$B$8</f>
        <v>10.02005651341</v>
      </c>
      <c r="CN140" s="26" t="n">
        <f aca="false">CL140+0-'2 Der Rueckgabebestand'!$C$5*CM140</f>
        <v>86.7368940613027</v>
      </c>
      <c r="CO140" s="26" t="n">
        <f aca="false">'1 Der Fonds'!$B$8+0/CM140-'2 Der Rueckgabebestand'!$C$5</f>
        <v>86.6</v>
      </c>
      <c r="CP140" s="26" t="n">
        <f aca="false">CN140/($B$140+CN140-'1 Der Fonds'!$B$6)</f>
        <v>0.0999575961964054</v>
      </c>
      <c r="CQ140" s="26" t="n">
        <f aca="false">CN140+$B$140*'1 Der Fonds'!$B$19/12+CN140*'1 Der Fonds'!$B$20/12-'1 Der Fonds'!$B$6*'1 Der Fonds'!$B$21/12-($B$140+CN140-'1 Der Fonds'!$B$6)*'1 Der Fonds'!$B$22/12-$B$140*'1 Der Fonds'!$B$23/12</f>
        <v>88.4796419181115</v>
      </c>
      <c r="CR140" s="26" t="n">
        <f aca="false">($B$140+CQ140-'1 Der Fonds'!$B$6)/CO140</f>
        <v>10.040180622611</v>
      </c>
      <c r="CS140" s="26" t="n">
        <f aca="false">CQ140+0-'2 Der Rueckgabebestand'!$C$6*CR140</f>
        <v>83.459551606806</v>
      </c>
      <c r="CT140" s="26" t="n">
        <f aca="false">CO140+0/CR140-'2 Der Rueckgabebestand'!$C$6</f>
        <v>86.1</v>
      </c>
      <c r="CU140" s="26" t="n">
        <f aca="false">CS140/($B$140+CS140-'1 Der Fonds'!$B$6)</f>
        <v>0.0965453518926089</v>
      </c>
      <c r="CV140" s="26" t="n">
        <f aca="false">CS140+$B$140*'1 Der Fonds'!$B$19/12+CS140*'1 Der Fonds'!$B$20/12-'1 Der Fonds'!$B$6*'1 Der Fonds'!$B$21/12-($B$140+CS140-'1 Der Fonds'!$B$6)*'1 Der Fonds'!$B$22/12-$B$140*'1 Der Fonds'!$B$23/12</f>
        <v>85.1991586770958</v>
      </c>
      <c r="CW140" s="26" t="n">
        <f aca="false">($B$140+CV140-'1 Der Fonds'!$B$6)/CT140</f>
        <v>10.0603851182009</v>
      </c>
      <c r="CX140" s="26" t="n">
        <f aca="false">CV140+0-'2 Der Rueckgabebestand'!$C$7*CW140</f>
        <v>63.0663114170539</v>
      </c>
      <c r="CY140" s="26" t="n">
        <f aca="false">CT140+0/CW140-'2 Der Rueckgabebestand'!$C$7</f>
        <v>83.9</v>
      </c>
      <c r="CZ140" s="26" t="n">
        <f aca="false">CX140/($B$140+CX140-'1 Der Fonds'!$B$6)</f>
        <v>0.0747172474058058</v>
      </c>
      <c r="DA140" s="26" t="n">
        <f aca="false">CX140+$B$140*'1 Der Fonds'!$B$19/12+CX140*'1 Der Fonds'!$B$20/12-'1 Der Fonds'!$B$6*'1 Der Fonds'!$B$21/12-($B$140+CX140-'1 Der Fonds'!$B$6)*'1 Der Fonds'!$B$22/12-$B$140*'1 Der Fonds'!$B$23/12</f>
        <v>64.7863749654953</v>
      </c>
      <c r="DB140" s="26" t="n">
        <f aca="false">($B$140+DA140-'1 Der Fonds'!$B$6)/CY140</f>
        <v>10.0808864715792</v>
      </c>
      <c r="DC140" s="26" t="n">
        <f aca="false">DA140+0-'2 Der Rueckgabebestand'!$C$8*DB140</f>
        <v>33.5356269035997</v>
      </c>
      <c r="DD140" s="26" t="n">
        <f aca="false">CY140+0/DB140-'2 Der Rueckgabebestand'!$C$8</f>
        <v>80.8</v>
      </c>
      <c r="DE140" s="26" t="n">
        <f aca="false">DC140/($B$140+DC140-'1 Der Fonds'!$B$6)</f>
        <v>0.0411714672703551</v>
      </c>
      <c r="DF140" s="26" t="n">
        <f aca="false">DC140+$B$140*'1 Der Fonds'!$B$19/12+DC140*'1 Der Fonds'!$B$20/12-'1 Der Fonds'!$B$6*'1 Der Fonds'!$B$21/12-($B$140+DC140-'1 Der Fonds'!$B$6)*'1 Der Fonds'!$B$22/12-$B$140*'1 Der Fonds'!$B$23/12</f>
        <v>35.2273902127157</v>
      </c>
      <c r="DG140" s="26" t="n">
        <f aca="false">($B$140+DF140-'1 Der Fonds'!$B$6)/DD140</f>
        <v>10.101824136296</v>
      </c>
      <c r="DH140" s="26" t="n">
        <f aca="false">DF140+0-'2 Der Rueckgabebestand'!$C$9*DG140</f>
        <v>8.9626474583461</v>
      </c>
      <c r="DI140" s="26" t="n">
        <f aca="false">DD140+0/DG140-'2 Der Rueckgabebestand'!$C$9</f>
        <v>78.2</v>
      </c>
      <c r="DJ140" s="26" t="n">
        <f aca="false">DH140/($B$140+DH140-'1 Der Fonds'!$B$6)</f>
        <v>0.011345659807059</v>
      </c>
      <c r="DK140" s="26" t="n">
        <f aca="false">DH140+$B$140*'1 Der Fonds'!$B$19/12+DH140*'1 Der Fonds'!$B$20/12-'1 Der Fonds'!$B$6*'1 Der Fonds'!$B$21/12-($B$140+DH140-'1 Der Fonds'!$B$6)*'1 Der Fonds'!$B$22/12-$B$140*'1 Der Fonds'!$B$23/12</f>
        <v>10.6308616621604</v>
      </c>
      <c r="DL140" s="26" t="n">
        <f aca="false">($B$140+DK140-'1 Der Fonds'!$B$6)/DI140</f>
        <v>10.1231567987489</v>
      </c>
      <c r="DM140" s="26" t="n">
        <f aca="false">DK140+0-'2 Der Rueckgabebestand'!$C$10*DL140</f>
        <v>-3.54155785608804</v>
      </c>
      <c r="DN140" s="26" t="n">
        <f aca="false">DI140+0/DL140-'2 Der Rueckgabebestand'!$C$10</f>
        <v>76.8</v>
      </c>
      <c r="DO140" s="26" t="n">
        <f aca="false">DM140/($B$140+DM140-'1 Der Fonds'!$B$6)</f>
        <v>-0.00455530181950546</v>
      </c>
      <c r="DP140" s="26" t="n">
        <f aca="false">DM140+$B$140*'1 Der Fonds'!$B$19/12+DM140*'1 Der Fonds'!$B$20/12-'1 Der Fonds'!$B$6*'1 Der Fonds'!$B$21/12-($B$140+DM140-'1 Der Fonds'!$B$6)*'1 Der Fonds'!$B$22/12-$B$140*'1 Der Fonds'!$B$23/12</f>
        <v>-1.88532684903346</v>
      </c>
      <c r="DQ140" s="26" t="n">
        <f aca="false">($B$140+DP140-'1 Der Fonds'!$B$6)/DN140</f>
        <v>10.1447223066532</v>
      </c>
      <c r="DR140" s="26" t="n">
        <f aca="false">DP140+0-'2 Der Rueckgabebestand'!$C$11*DQ140</f>
        <v>-7.97216023302539</v>
      </c>
      <c r="DS140" s="26" t="n">
        <f aca="false">DN140+0/DQ140-'2 Der Rueckgabebestand'!$C$11</f>
        <v>76.2</v>
      </c>
      <c r="DT140" s="26" t="n">
        <f aca="false">DR140/($B$140+DR140-'1 Der Fonds'!$B$6)</f>
        <v>-0.0103129018424855</v>
      </c>
      <c r="DU140" s="26" t="n">
        <f aca="false">DR140+$B$140*'1 Der Fonds'!$B$19/12+DR140*'1 Der Fonds'!$B$20/12-'1 Der Fonds'!$B$6*'1 Der Fonds'!$B$21/12-($B$140+DR140-'1 Der Fonds'!$B$6)*'1 Der Fonds'!$B$22/12-$B$140*'1 Der Fonds'!$B$23/12</f>
        <v>-6.32017521991537</v>
      </c>
      <c r="DV140" s="26" t="n">
        <f aca="false">($B$140+DU140-'1 Der Fonds'!$B$6)/DS140</f>
        <v>10.1664019000011</v>
      </c>
      <c r="DW140" s="26" t="n">
        <f aca="false">DU140+0-'2 Der Rueckgabebestand'!$C$12*DV140</f>
        <v>-11.4033761699159</v>
      </c>
      <c r="DX140" s="26" t="n">
        <f aca="false">DS140+0/DV140-'2 Der Rueckgabebestand'!$C$12</f>
        <v>75.7</v>
      </c>
      <c r="DY140" s="26" t="n">
        <f aca="false">DW140/($B$140+DW140-'1 Der Fonds'!$B$6)</f>
        <v>-0.0148173417304825</v>
      </c>
      <c r="DZ140" s="26" t="n">
        <f aca="false">DW140+$B$140*'1 Der Fonds'!$B$19/12+DW140*'1 Der Fonds'!$B$20/12-'1 Der Fonds'!$B$6*'1 Der Fonds'!$B$21/12-($B$140+DW140-'1 Der Fonds'!$B$6)*'1 Der Fonds'!$B$22/12-$B$140*'1 Der Fonds'!$B$23/12</f>
        <v>-9.75467940541209</v>
      </c>
      <c r="EA140" s="26" t="n">
        <f aca="false">($B$140+DZ140-'1 Der Fonds'!$B$6)/DX140</f>
        <v>10.1881812495983</v>
      </c>
      <c r="EB140" s="26" t="n">
        <f aca="false">DZ140+0-'2 Der Rueckgabebestand'!$C$13*EA140</f>
        <v>-14.3393609677313</v>
      </c>
      <c r="EC140" s="26" t="n">
        <f aca="false">DX140+0/EA140-'2 Der Rueckgabebestand'!$C$13</f>
        <v>75.25</v>
      </c>
      <c r="ED140" s="26" t="n">
        <f aca="false">EB140/($B$140+EB140-'1 Der Fonds'!$B$6)</f>
        <v>-0.0187036613563877</v>
      </c>
      <c r="EE140" s="26" t="n">
        <f aca="false">EB140+$B$140*'1 Der Fonds'!$B$19/12+EB140*'1 Der Fonds'!$B$20/12-'1 Der Fonds'!$B$6*'1 Der Fonds'!$B$21/12-($B$140+EB140-'1 Der Fonds'!$B$6)*'1 Der Fonds'!$B$22/12-$B$140*'1 Der Fonds'!$B$23/12</f>
        <v>-12.6934778553254</v>
      </c>
      <c r="EF140" s="26" t="n">
        <f aca="false">($B$140+EE140-'1 Der Fonds'!$B$6)/EC140</f>
        <v>10.2100534504276</v>
      </c>
      <c r="EG140" s="26" t="n">
        <f aca="false">EE140+0-'2 Der Rueckgabebestand'!$C$14*EF140</f>
        <v>-16.7774992354964</v>
      </c>
      <c r="EH140" s="26" t="n">
        <f aca="false">EC140+0/EF140-'2 Der Rueckgabebestand'!$C$14</f>
        <v>74.85</v>
      </c>
      <c r="EI140" s="26" t="n">
        <f aca="false">EG140/($B$140+EG140-'1 Der Fonds'!$B$6)</f>
        <v>-0.0219536839319868</v>
      </c>
      <c r="EJ140" s="26" t="n">
        <f aca="false">EG140+$B$140*'1 Der Fonds'!$B$19/12+EG140*'1 Der Fonds'!$B$20/12-'1 Der Fonds'!$B$6*'1 Der Fonds'!$B$21/12-($B$140+EG140-'1 Der Fonds'!$B$6)*'1 Der Fonds'!$B$22/12-$B$140*'1 Der Fonds'!$B$23/12</f>
        <v>-15.1339526722638</v>
      </c>
      <c r="EK140" s="26" t="n">
        <f aca="false">($B$140+EJ140-'1 Der Fonds'!$B$6)/EH140</f>
        <v>10.2320113203438</v>
      </c>
      <c r="EL140" s="26" t="n">
        <f aca="false">EJ140+0-'2 Der Rueckgabebestand'!$C$15*EK140</f>
        <v>-19.2267572004013</v>
      </c>
      <c r="EM140" s="26" t="n">
        <f aca="false">EH140+0/EK140-'2 Der Rueckgabebestand'!$C$15</f>
        <v>74.45</v>
      </c>
      <c r="EN140" s="26" t="n">
        <f aca="false">EL140/($B$140+EL140-'1 Der Fonds'!$B$6)</f>
        <v>-0.0252394756341676</v>
      </c>
      <c r="EO140" s="26" t="n">
        <f aca="false">EL140+$B$140*'1 Der Fonds'!$B$19/12+EL140*'1 Der Fonds'!$B$20/12-'1 Der Fonds'!$B$6*'1 Der Fonds'!$B$21/12-($B$140+EL140-'1 Der Fonds'!$B$6)*'1 Der Fonds'!$B$22/12-$B$140*'1 Der Fonds'!$B$23/12</f>
        <v>-17.5855578427184</v>
      </c>
      <c r="EP140" s="26" t="n">
        <f aca="false">($B$140+EO140-'1 Der Fonds'!$B$6)/EM140</f>
        <v>10.2540556367667</v>
      </c>
      <c r="EQ140" s="26" t="n">
        <f aca="false">EO140+0-'2 Der Rueckgabebestand'!$C$16*EP140</f>
        <v>-22.7125856611017</v>
      </c>
      <c r="ER140" s="26" t="n">
        <f aca="false">EM140+0/EP140-'2 Der Rueckgabebestand'!$C$16</f>
        <v>73.95</v>
      </c>
      <c r="ES140" s="26" t="n">
        <f aca="false">EQ140/($B$140+EQ140-'1 Der Fonds'!$B$6)</f>
        <v>-0.0299524761081566</v>
      </c>
      <c r="ET140" s="14" t="n">
        <f aca="false">IF(C140=1,$A$140,1000000)</f>
        <v>89</v>
      </c>
      <c r="EU140" s="14" t="n">
        <f aca="false">IF(D140=1,$A$140,1000000)</f>
        <v>89</v>
      </c>
      <c r="EV140" s="14" t="n">
        <f aca="false">IF(E140=1,$A$140,1000000)</f>
        <v>89</v>
      </c>
      <c r="EW140" s="14" t="n">
        <f aca="false">IF(F140=1,$A$140,1000000)</f>
        <v>89</v>
      </c>
      <c r="EX140" s="26" t="n">
        <f aca="false">IF(G140=1,$A$140,1000000)</f>
        <v>1000000</v>
      </c>
      <c r="EY140" s="26" t="n">
        <f aca="false">IF(H140=1,$A$140,1000000)</f>
        <v>1000000</v>
      </c>
      <c r="EZ140" s="26" t="n">
        <f aca="false">IF(I140=1,$A$140,1000000)</f>
        <v>1000000</v>
      </c>
      <c r="FA140" s="26" t="n">
        <f aca="false">IF(J140=1,$A$140,1000000)</f>
        <v>1000000</v>
      </c>
      <c r="FB140" s="26" t="n">
        <f aca="false">IF(K140=1,$A$140,1000000)</f>
        <v>1000000</v>
      </c>
      <c r="FC140" s="26" t="n">
        <f aca="false">IF(L140=1,$A$140,1000000)</f>
        <v>1000000</v>
      </c>
      <c r="FD140" s="26" t="n">
        <f aca="false">IF(M140=1,$A$140,1000000)</f>
        <v>1000000</v>
      </c>
      <c r="FE140" s="26" t="n">
        <f aca="false">IF(N140=1,$A$140,1000000)</f>
        <v>1000000</v>
      </c>
      <c r="FF140" s="14" t="n">
        <f aca="false">IF(O140=1,$A$140,1000000)</f>
        <v>89</v>
      </c>
      <c r="FG140" s="14" t="n">
        <f aca="false">IF(P140=1,$A$140,1000000)</f>
        <v>89</v>
      </c>
      <c r="FH140" s="14" t="n">
        <f aca="false">IF(Q140=1,$A$140,1000000)</f>
        <v>89</v>
      </c>
      <c r="FI140" s="26" t="n">
        <f aca="false">IF(R140=1,$A$140,1000000)</f>
        <v>1000000</v>
      </c>
      <c r="FJ140" s="26" t="n">
        <f aca="false">IF(S140=1,$A$140,1000000)</f>
        <v>1000000</v>
      </c>
      <c r="FK140" s="26" t="n">
        <f aca="false">IF(T140=1,$A$140,1000000)</f>
        <v>1000000</v>
      </c>
      <c r="FL140" s="26" t="n">
        <f aca="false">IF(U140=1,$A$140,1000000)</f>
        <v>1000000</v>
      </c>
      <c r="FM140" s="26" t="n">
        <f aca="false">IF(V140=1,$A$140,1000000)</f>
        <v>1000000</v>
      </c>
      <c r="FN140" s="26" t="n">
        <f aca="false">IF(W140=1,$A$140,1000000)</f>
        <v>1000000</v>
      </c>
      <c r="FO140" s="26" t="n">
        <f aca="false">IF(X140=1,$A$140,1000000)</f>
        <v>1000000</v>
      </c>
      <c r="FP140" s="26" t="n">
        <f aca="false">IF(Y140=1,$A$140,1000000)</f>
        <v>1000000</v>
      </c>
      <c r="FQ140" s="26" t="n">
        <f aca="false">IF(Z140=1,$A$140,1000000)</f>
        <v>1000000</v>
      </c>
    </row>
    <row r="141" customFormat="false" ht="15" hidden="false" customHeight="false" outlineLevel="0" collapsed="false">
      <c r="A141" s="14" t="n">
        <f aca="false">A140+$B$38</f>
        <v>89.5</v>
      </c>
      <c r="B141" s="14" t="n">
        <f aca="false">'1 Der Fonds'!$B$36-A141</f>
        <v>1030.5</v>
      </c>
      <c r="C141" s="26" t="n">
        <f aca="false">IF(AH141&gt;='1 Der Fonds'!$B$12,1,0)</f>
        <v>1</v>
      </c>
      <c r="D141" s="26" t="n">
        <f aca="false">IF(AND(C141=1,AM141&gt;='1 Der Fonds'!$B$12),1,0)</f>
        <v>1</v>
      </c>
      <c r="E141" s="26" t="n">
        <f aca="false">IF(AND(D141=1,AR141&gt;='1 Der Fonds'!$B$12),1,0)</f>
        <v>1</v>
      </c>
      <c r="F141" s="26" t="n">
        <f aca="false">IF(AND(E141=1,AW141&gt;='1 Der Fonds'!$B$12),1,0)</f>
        <v>1</v>
      </c>
      <c r="G141" s="26" t="n">
        <f aca="false">IF(AND(F141=1,BB141&gt;='1 Der Fonds'!$B$12),1,0)</f>
        <v>0</v>
      </c>
      <c r="H141" s="26" t="n">
        <f aca="false">IF(AND(G141=1,BG141&gt;='1 Der Fonds'!$B$12),1,0)</f>
        <v>0</v>
      </c>
      <c r="I141" s="26" t="n">
        <f aca="false">IF(AND(H141=1,BL141&gt;='1 Der Fonds'!$B$12),1,0)</f>
        <v>0</v>
      </c>
      <c r="J141" s="26" t="n">
        <f aca="false">IF(AND(I141=1,BQ141&gt;='1 Der Fonds'!$B$12),1,0)</f>
        <v>0</v>
      </c>
      <c r="K141" s="26" t="n">
        <f aca="false">IF(AND(J141=1,BV141&gt;='1 Der Fonds'!$B$12),1,0)</f>
        <v>0</v>
      </c>
      <c r="L141" s="26" t="n">
        <f aca="false">IF(AND(K141=1,CA141&gt;='1 Der Fonds'!$B$12),1,0)</f>
        <v>0</v>
      </c>
      <c r="M141" s="26" t="n">
        <f aca="false">IF(AND(L141=1,CF141&gt;='1 Der Fonds'!$B$12),1,0)</f>
        <v>0</v>
      </c>
      <c r="N141" s="26" t="n">
        <f aca="false">IF(AND(M141=1,CK141&gt;='1 Der Fonds'!$B$12),1,0)</f>
        <v>0</v>
      </c>
      <c r="O141" s="26" t="n">
        <f aca="false">IF(CP141&gt;='1 Der Fonds'!$B$12,1,0)</f>
        <v>1</v>
      </c>
      <c r="P141" s="26" t="n">
        <f aca="false">IF(AND(O141=1,CU141&gt;='1 Der Fonds'!$B$12),1,0)</f>
        <v>1</v>
      </c>
      <c r="Q141" s="26" t="n">
        <f aca="false">IF(AND(P141=1,CZ141&gt;='1 Der Fonds'!$B$12),1,0)</f>
        <v>1</v>
      </c>
      <c r="R141" s="26" t="n">
        <f aca="false">IF(AND(Q141=1,DE141&gt;='1 Der Fonds'!$B$12),1,0)</f>
        <v>0</v>
      </c>
      <c r="S141" s="26" t="n">
        <f aca="false">IF(AND(R141=1,DJ141&gt;='1 Der Fonds'!$B$12),1,0)</f>
        <v>0</v>
      </c>
      <c r="T141" s="26" t="n">
        <f aca="false">IF(AND(S141=1,DO141&gt;='1 Der Fonds'!$B$12),1,0)</f>
        <v>0</v>
      </c>
      <c r="U141" s="26" t="n">
        <f aca="false">IF(AND(T141=1,DT141&gt;='1 Der Fonds'!$B$12),1,0)</f>
        <v>0</v>
      </c>
      <c r="V141" s="26" t="n">
        <f aca="false">IF(AND(U141=1,DY141&gt;='1 Der Fonds'!$B$12),1,0)</f>
        <v>0</v>
      </c>
      <c r="W141" s="26" t="n">
        <f aca="false">IF(AND(V141=1,ED141&gt;='1 Der Fonds'!$B$12),1,0)</f>
        <v>0</v>
      </c>
      <c r="X141" s="26" t="n">
        <f aca="false">IF(AND(W141=1,EI141&gt;='1 Der Fonds'!$B$12),1,0)</f>
        <v>0</v>
      </c>
      <c r="Y141" s="26" t="n">
        <f aca="false">IF(AND(X141=1,EN141&gt;='1 Der Fonds'!$B$12),1,0)</f>
        <v>0</v>
      </c>
      <c r="Z141" s="26" t="n">
        <f aca="false">IF(AND(Y141=1,ES141&gt;='1 Der Fonds'!$B$12),1,0)</f>
        <v>0</v>
      </c>
      <c r="AD141" s="26" t="n">
        <f aca="false">$A$141+$B$141*'1 Der Fonds'!$B$19/12+$A$141*'1 Der Fonds'!$B$20/12-'1 Der Fonds'!$B$6*'1 Der Fonds'!$B$21/12-($B$141+$A$141-'1 Der Fonds'!$B$6)*'1 Der Fonds'!$B$22/12-$B$141*'1 Der Fonds'!$B$23/12</f>
        <v>91.2443333333334</v>
      </c>
      <c r="AE141" s="26" t="n">
        <f aca="false">($B$141+AD141-'1 Der Fonds'!$B$6)/'1 Der Fonds'!$B$8</f>
        <v>10.0200498084291</v>
      </c>
      <c r="AF141" s="26" t="n">
        <f aca="false">AD141+'1 Der Fonds'!$B$26-'2 Der Rueckgabebestand'!$C$5*AE141</f>
        <v>90.2363134099617</v>
      </c>
      <c r="AG141" s="26" t="n">
        <f aca="false">'1 Der Fonds'!$B$8+'1 Der Fonds'!$B$26/AE141-'2 Der Rueckgabebestand'!$C$5</f>
        <v>86.8993997093184</v>
      </c>
      <c r="AH141" s="26" t="n">
        <f aca="false">AF141/($B$141+AF141-'1 Der Fonds'!$B$6)</f>
        <v>0.103632192685958</v>
      </c>
      <c r="AI141" s="26" t="n">
        <f aca="false">AF141+$B$141*'1 Der Fonds'!$B$19/12+AF141*'1 Der Fonds'!$B$20/12-'1 Der Fonds'!$B$6*'1 Der Fonds'!$B$21/12-($B$141+AF141-'1 Der Fonds'!$B$6)*'1 Der Fonds'!$B$22/12-$B$141*'1 Der Fonds'!$B$23/12</f>
        <v>91.9813523769796</v>
      </c>
      <c r="AJ141" s="26" t="n">
        <f aca="false">($B$141+AI141-'1 Der Fonds'!$B$6)/AG141</f>
        <v>10.0401309479175</v>
      </c>
      <c r="AK141" s="26" t="n">
        <f aca="false">AI141+'1 Der Fonds'!$B$26-'2 Der Rueckgabebestand'!$C$6*AJ141</f>
        <v>89.9612869030209</v>
      </c>
      <c r="AL141" s="26" t="n">
        <f aca="false">AG141+'1 Der Fonds'!$B$26/AJ141-'2 Der Rueckgabebestand'!$C$6</f>
        <v>86.6982005930482</v>
      </c>
      <c r="AM141" s="26" t="n">
        <f aca="false">AK141/($B$141+AK141-'1 Der Fonds'!$B$6)</f>
        <v>0.103348980887008</v>
      </c>
      <c r="AN141" s="26" t="n">
        <f aca="false">AK141+$B$141*'1 Der Fonds'!$B$19/12+AK141*'1 Der Fonds'!$B$20/12-'1 Der Fonds'!$B$6*'1 Der Fonds'!$B$21/12-($B$141+AK141-'1 Der Fonds'!$B$6)*'1 Der Fonds'!$B$22/12-$B$141*'1 Der Fonds'!$B$23/12</f>
        <v>91.7060623029696</v>
      </c>
      <c r="AO141" s="26" t="n">
        <f aca="false">($B$141+AN141-'1 Der Fonds'!$B$6)/AL141</f>
        <v>10.0602556493301</v>
      </c>
      <c r="AP141" s="26" t="n">
        <f aca="false">AN141+'1 Der Fonds'!$B$26-'2 Der Rueckgabebestand'!$C$7*AO141</f>
        <v>72.5734998744433</v>
      </c>
      <c r="AQ141" s="26" t="n">
        <f aca="false">AL141+'1 Der Fonds'!$B$26/AO141-'2 Der Rueckgabebestand'!$C$7</f>
        <v>84.7964037505594</v>
      </c>
      <c r="AR141" s="26" t="n">
        <f aca="false">AP141/($B$141+AP141-'1 Der Fonds'!$B$6)</f>
        <v>0.0850729742339023</v>
      </c>
      <c r="AS141" s="26" t="n">
        <f aca="false">AP141+$B$141*'1 Der Fonds'!$B$19/12+AP141*'1 Der Fonds'!$B$20/12-'1 Der Fonds'!$B$6*'1 Der Fonds'!$B$21/12-($B$141+AP141-'1 Der Fonds'!$B$6)*'1 Der Fonds'!$B$22/12-$B$141*'1 Der Fonds'!$B$23/12</f>
        <v>74.3016119784897</v>
      </c>
      <c r="AT141" s="26" t="n">
        <f aca="false">($B$141+AS141-'1 Der Fonds'!$B$6)/AQ141</f>
        <v>10.0806351940704</v>
      </c>
      <c r="AU141" s="26" t="n">
        <f aca="false">AS141+'1 Der Fonds'!$B$26-'2 Der Rueckgabebestand'!$C$8*AT141</f>
        <v>46.0516428768715</v>
      </c>
      <c r="AV141" s="26" t="n">
        <f aca="false">AQ141+'1 Der Fonds'!$B$26/AT141-'2 Der Rueckgabebestand'!$C$8</f>
        <v>81.9940040448111</v>
      </c>
      <c r="AW141" s="26" t="n">
        <f aca="false">AU141/($B$141+AU141-'1 Der Fonds'!$B$6)</f>
        <v>0.0557153848446608</v>
      </c>
      <c r="AX141" s="26" t="n">
        <f aca="false">AU141+$B$141*'1 Der Fonds'!$B$19/12+AU141*'1 Der Fonds'!$B$20/12-'1 Der Fonds'!$B$6*'1 Der Fonds'!$B$21/12-($B$141+AU141-'1 Der Fonds'!$B$6)*'1 Der Fonds'!$B$22/12-$B$141*'1 Der Fonds'!$B$23/12</f>
        <v>47.7543382012952</v>
      </c>
      <c r="AY141" s="26" t="n">
        <f aca="false">($B$141+AX141-'1 Der Fonds'!$B$6)/AV141</f>
        <v>10.1014012896436</v>
      </c>
      <c r="AZ141" s="26" t="n">
        <f aca="false">AX141+'1 Der Fonds'!$B$26-'2 Der Rueckgabebestand'!$C$9*AY141</f>
        <v>24.4906948482219</v>
      </c>
      <c r="BA141" s="26" t="n">
        <f aca="false">AV141+'1 Der Fonds'!$B$26/AY141-'2 Der Rueckgabebestand'!$C$9</f>
        <v>79.6909925431372</v>
      </c>
      <c r="BB141" s="26" t="n">
        <f aca="false">AZ141/($B$141+AZ141-'1 Der Fonds'!$B$6)</f>
        <v>0.0304235750859698</v>
      </c>
      <c r="BC141" s="26" t="n">
        <f aca="false">AZ141+$B$141*'1 Der Fonds'!$B$19/12+AZ141*'1 Der Fonds'!$B$20/12-'1 Der Fonds'!$B$6*'1 Der Fonds'!$B$21/12-($B$141+AZ141-'1 Der Fonds'!$B$6)*'1 Der Fonds'!$B$22/12-$B$141*'1 Der Fonds'!$B$23/12</f>
        <v>26.1727275974515</v>
      </c>
      <c r="BD141" s="26" t="n">
        <f aca="false">($B$141+BC141-'1 Der Fonds'!$B$6)/BA141</f>
        <v>10.12250822652</v>
      </c>
      <c r="BE141" s="26" t="n">
        <f aca="false">BC141+'1 Der Fonds'!$B$26-'2 Der Rueckgabebestand'!$C$10*BD141</f>
        <v>15.0012160803234</v>
      </c>
      <c r="BF141" s="26" t="n">
        <f aca="false">BA141+'1 Der Fonds'!$B$26/BD141-'2 Der Rueckgabebestand'!$C$10</f>
        <v>78.5873617762231</v>
      </c>
      <c r="BG141" s="26" t="n">
        <f aca="false">BE141/($B$141+BE141-'1 Der Fonds'!$B$6)</f>
        <v>0.0188575652394838</v>
      </c>
      <c r="BH141" s="26" t="n">
        <f aca="false">BE141+$B$141*'1 Der Fonds'!$B$19/12+BE141*'1 Der Fonds'!$B$20/12-'1 Der Fonds'!$B$6*'1 Der Fonds'!$B$21/12-($B$141+BE141-'1 Der Fonds'!$B$6)*'1 Der Fonds'!$B$22/12-$B$141*'1 Der Fonds'!$B$23/12</f>
        <v>16.6741547457337</v>
      </c>
      <c r="BI141" s="26" t="n">
        <f aca="false">($B$141+BH141-'1 Der Fonds'!$B$6)/BF141</f>
        <v>10.1437958563322</v>
      </c>
      <c r="BJ141" s="26" t="n">
        <f aca="false">BH141+'1 Der Fonds'!$B$26-'2 Der Rueckgabebestand'!$C$11*BI141</f>
        <v>13.5878772319344</v>
      </c>
      <c r="BK141" s="26" t="n">
        <f aca="false">BF141+'1 Der Fonds'!$B$26/BI141-'2 Der Rueckgabebestand'!$C$11</f>
        <v>78.2831090529319</v>
      </c>
      <c r="BL141" s="26" t="n">
        <f aca="false">BJ141/($B$141+BJ141-'1 Der Fonds'!$B$6)</f>
        <v>0.0171113016852739</v>
      </c>
      <c r="BM141" s="26" t="n">
        <f aca="false">BJ141+$B$141*'1 Der Fonds'!$B$19/12+BJ141*'1 Der Fonds'!$B$20/12-'1 Der Fonds'!$B$6*'1 Der Fonds'!$B$21/12-($B$141+BJ141-'1 Der Fonds'!$B$6)*'1 Der Fonds'!$B$22/12-$B$141*'1 Der Fonds'!$B$23/12</f>
        <v>15.259461447615</v>
      </c>
      <c r="BN141" s="26" t="n">
        <f aca="false">($B$141+BM141-'1 Der Fonds'!$B$6)/BK141</f>
        <v>10.1651489200506</v>
      </c>
      <c r="BO141" s="26" t="n">
        <f aca="false">BM141+'1 Der Fonds'!$B$26-'2 Der Rueckgabebestand'!$C$12*BN141</f>
        <v>13.1768869875897</v>
      </c>
      <c r="BP141" s="26" t="n">
        <f aca="false">BK141+'1 Der Fonds'!$B$26/BN141-'2 Der Rueckgabebestand'!$C$12</f>
        <v>78.0782350784919</v>
      </c>
      <c r="BQ141" s="26" t="n">
        <f aca="false">BO141/($B$141+BO141-'1 Der Fonds'!$B$6)</f>
        <v>0.0166023317594679</v>
      </c>
      <c r="BR141" s="26" t="n">
        <f aca="false">BO141+$B$141*'1 Der Fonds'!$B$19/12+BO141*'1 Der Fonds'!$B$20/12-'1 Der Fonds'!$B$6*'1 Der Fonds'!$B$21/12-($B$141+BO141-'1 Der Fonds'!$B$6)*'1 Der Fonds'!$B$22/12-$B$141*'1 Der Fonds'!$B$23/12</f>
        <v>14.8480773376195</v>
      </c>
      <c r="BS141" s="26" t="n">
        <f aca="false">($B$141+BR141-'1 Der Fonds'!$B$6)/BP141</f>
        <v>10.1865529688018</v>
      </c>
      <c r="BT141" s="26" t="n">
        <f aca="false">BR141+'1 Der Fonds'!$B$26-'2 Der Rueckgabebestand'!$C$13*BS141</f>
        <v>13.2641285016587</v>
      </c>
      <c r="BU141" s="26" t="n">
        <f aca="false">BP141+'1 Der Fonds'!$B$26/BS141-'2 Der Rueckgabebestand'!$C$13</f>
        <v>77.9227409834028</v>
      </c>
      <c r="BV141" s="26" t="n">
        <f aca="false">BT141/($B$141+BT141-'1 Der Fonds'!$B$6)</f>
        <v>0.0167104156327857</v>
      </c>
      <c r="BW141" s="26" t="n">
        <f aca="false">BT141+$B$141*'1 Der Fonds'!$B$19/12+BT141*'1 Der Fonds'!$B$20/12-'1 Der Fonds'!$B$6*'1 Der Fonds'!$B$21/12-($B$141+BT141-'1 Der Fonds'!$B$6)*'1 Der Fonds'!$B$22/12-$B$141*'1 Der Fonds'!$B$23/12</f>
        <v>14.9354024581394</v>
      </c>
      <c r="BX141" s="26" t="n">
        <f aca="false">($B$141+BW141-'1 Der Fonds'!$B$6)/BU141</f>
        <v>10.2080008020709</v>
      </c>
      <c r="BY141" s="26" t="n">
        <f aca="false">BW141+'1 Der Fonds'!$B$26-'2 Der Rueckgabebestand'!$C$14*BX141</f>
        <v>13.852202137311</v>
      </c>
      <c r="BZ141" s="26" t="n">
        <f aca="false">BU141+'1 Der Fonds'!$B$26/BX141-'2 Der Rueckgabebestand'!$C$14</f>
        <v>77.8166281076467</v>
      </c>
      <c r="CA141" s="26" t="n">
        <f aca="false">BY141/($B$141+BY141-'1 Der Fonds'!$B$6)</f>
        <v>0.0174383631090086</v>
      </c>
      <c r="CB141" s="26" t="n">
        <f aca="false">BY141+$B$141*'1 Der Fonds'!$B$19/12+BY141*'1 Der Fonds'!$B$20/12-'1 Der Fonds'!$B$6*'1 Der Fonds'!$B$21/12-($B$141+BY141-'1 Der Fonds'!$B$6)*'1 Der Fonds'!$B$22/12-$B$141*'1 Der Fonds'!$B$23/12</f>
        <v>15.5240396643593</v>
      </c>
      <c r="CC141" s="26" t="n">
        <f aca="false">($B$141+CB141-'1 Der Fonds'!$B$6)/BZ141</f>
        <v>10.2294851244799</v>
      </c>
      <c r="CD141" s="26" t="n">
        <f aca="false">CB141+'1 Der Fonds'!$B$26-'2 Der Rueckgabebestand'!$C$15*CC141</f>
        <v>14.4322456145673</v>
      </c>
      <c r="CE141" s="26" t="n">
        <f aca="false">BZ141+'1 Der Fonds'!$B$26/CC141-'2 Der Rueckgabebestand'!$C$15</f>
        <v>77.7098979998743</v>
      </c>
      <c r="CF141" s="26" t="n">
        <f aca="false">CD141/($B$141+CD141-'1 Der Fonds'!$B$6)</f>
        <v>0.018155315367047</v>
      </c>
      <c r="CG141" s="26" t="n">
        <f aca="false">CD141+$B$141*'1 Der Fonds'!$B$19/12+CD141*'1 Der Fonds'!$B$20/12-'1 Der Fonds'!$B$6*'1 Der Fonds'!$B$21/12-($B$141+CD141-'1 Der Fonds'!$B$6)*'1 Der Fonds'!$B$22/12-$B$141*'1 Der Fonds'!$B$23/12</f>
        <v>16.1046390166146</v>
      </c>
      <c r="CH141" s="26" t="n">
        <f aca="false">($B$141+CG141-'1 Der Fonds'!$B$6)/CE141</f>
        <v>10.2510061075862</v>
      </c>
      <c r="CI141" s="26" t="n">
        <f aca="false">CG141+'1 Der Fonds'!$B$26-'2 Der Rueckgabebestand'!$C$16*CH141</f>
        <v>13.9791359628215</v>
      </c>
      <c r="CJ141" s="26" t="n">
        <f aca="false">CE141+'1 Der Fonds'!$B$26/CH141-'2 Der Rueckgabebestand'!$C$16</f>
        <v>77.5025522006927</v>
      </c>
      <c r="CK141" s="26" t="n">
        <f aca="false">CI141/($B$141+CI141-'1 Der Fonds'!$B$6)</f>
        <v>0.0175953468505883</v>
      </c>
      <c r="CL141" s="26" t="n">
        <f aca="false">$A$141+$B$141*'1 Der Fonds'!$B$19/12+$A$141*'1 Der Fonds'!$B$20/12-'1 Der Fonds'!$B$6*'1 Der Fonds'!$B$21/12-($B$141+$A$141-'1 Der Fonds'!$B$6)*'1 Der Fonds'!$B$22/12-$B$141*'1 Der Fonds'!$B$23/12</f>
        <v>91.2443333333334</v>
      </c>
      <c r="CM141" s="26" t="n">
        <f aca="false">($B$141+CL141-'1 Der Fonds'!$B$6)/'1 Der Fonds'!$B$8</f>
        <v>10.0200498084291</v>
      </c>
      <c r="CN141" s="26" t="n">
        <f aca="false">CL141+0-'2 Der Rueckgabebestand'!$C$5*CM141</f>
        <v>87.2363134099617</v>
      </c>
      <c r="CO141" s="26" t="n">
        <f aca="false">'1 Der Fonds'!$B$8+0/CM141-'2 Der Rueckgabebestand'!$C$5</f>
        <v>86.6</v>
      </c>
      <c r="CP141" s="26" t="n">
        <f aca="false">CN141/($B$141+CN141-'1 Der Fonds'!$B$6)</f>
        <v>0.100533205838934</v>
      </c>
      <c r="CQ141" s="26" t="n">
        <f aca="false">CN141+$B$141*'1 Der Fonds'!$B$19/12+CN141*'1 Der Fonds'!$B$20/12-'1 Der Fonds'!$B$6*'1 Der Fonds'!$B$21/12-($B$141+CN141-'1 Der Fonds'!$B$6)*'1 Der Fonds'!$B$22/12-$B$141*'1 Der Fonds'!$B$23/12</f>
        <v>88.9784773769796</v>
      </c>
      <c r="CR141" s="26" t="n">
        <f aca="false">($B$141+CQ141-'1 Der Fonds'!$B$6)/CO141</f>
        <v>10.0401671752538</v>
      </c>
      <c r="CS141" s="26" t="n">
        <f aca="false">CQ141+0-'2 Der Rueckgabebestand'!$C$6*CR141</f>
        <v>83.9583937893527</v>
      </c>
      <c r="CT141" s="26" t="n">
        <f aca="false">CO141+0/CR141-'2 Der Rueckgabebestand'!$C$6</f>
        <v>86.1</v>
      </c>
      <c r="CU141" s="26" t="n">
        <f aca="false">CS141/($B$141+CS141-'1 Der Fonds'!$B$6)</f>
        <v>0.0971225386814988</v>
      </c>
      <c r="CV141" s="26" t="n">
        <f aca="false">CS141+$B$141*'1 Der Fonds'!$B$19/12+CS141*'1 Der Fonds'!$B$20/12-'1 Der Fonds'!$B$6*'1 Der Fonds'!$B$21/12-($B$141+CS141-'1 Der Fonds'!$B$6)*'1 Der Fonds'!$B$22/12-$B$141*'1 Der Fonds'!$B$23/12</f>
        <v>85.6974164167342</v>
      </c>
      <c r="CW141" s="26" t="n">
        <f aca="false">($B$141+CV141-'1 Der Fonds'!$B$6)/CT141</f>
        <v>10.0603648828889</v>
      </c>
      <c r="CX141" s="26" t="n">
        <f aca="false">CV141+0-'2 Der Rueckgabebestand'!$C$7*CW141</f>
        <v>63.5646136743786</v>
      </c>
      <c r="CY141" s="26" t="n">
        <f aca="false">CT141+0/CW141-'2 Der Rueckgabebestand'!$C$7</f>
        <v>83.9</v>
      </c>
      <c r="CZ141" s="26" t="n">
        <f aca="false">CX141/($B$141+CX141-'1 Der Fonds'!$B$6)</f>
        <v>0.0753077580135357</v>
      </c>
      <c r="DA141" s="26" t="n">
        <f aca="false">CX141+$B$141*'1 Der Fonds'!$B$19/12+CX141*'1 Der Fonds'!$B$20/12-'1 Der Fonds'!$B$6*'1 Der Fonds'!$B$21/12-($B$141+CX141-'1 Der Fonds'!$B$6)*'1 Der Fonds'!$B$22/12-$B$141*'1 Der Fonds'!$B$23/12</f>
        <v>65.2840922624832</v>
      </c>
      <c r="DB141" s="26" t="n">
        <f aca="false">($B$141+DA141-'1 Der Fonds'!$B$6)/CY141</f>
        <v>10.0808592641536</v>
      </c>
      <c r="DC141" s="26" t="n">
        <f aca="false">DA141+0-'2 Der Rueckgabebestand'!$C$8*DB141</f>
        <v>34.0334285436072</v>
      </c>
      <c r="DD141" s="26" t="n">
        <f aca="false">CY141+0/DB141-'2 Der Rueckgabebestand'!$C$8</f>
        <v>80.8</v>
      </c>
      <c r="DE141" s="26" t="n">
        <f aca="false">DC141/($B$141+DC141-'1 Der Fonds'!$B$6)</f>
        <v>0.0417827278181317</v>
      </c>
      <c r="DF141" s="26" t="n">
        <f aca="false">DC141+$B$141*'1 Der Fonds'!$B$19/12+DC141*'1 Der Fonds'!$B$20/12-'1 Der Fonds'!$B$6*'1 Der Fonds'!$B$21/12-($B$141+DC141-'1 Der Fonds'!$B$6)*'1 Der Fonds'!$B$22/12-$B$141*'1 Der Fonds'!$B$23/12</f>
        <v>35.7246064126281</v>
      </c>
      <c r="DG141" s="26" t="n">
        <f aca="false">($B$141+DF141-'1 Der Fonds'!$B$6)/DD141</f>
        <v>10.1017896833246</v>
      </c>
      <c r="DH141" s="26" t="n">
        <f aca="false">DF141+0-'2 Der Rueckgabebestand'!$C$9*DG141</f>
        <v>9.45995323598417</v>
      </c>
      <c r="DI141" s="26" t="n">
        <f aca="false">DD141+0/DG141-'2 Der Rueckgabebestand'!$C$9</f>
        <v>78.2</v>
      </c>
      <c r="DJ141" s="26" t="n">
        <f aca="false">DH141/($B$141+DH141-'1 Der Fonds'!$B$6)</f>
        <v>0.0119752313990507</v>
      </c>
      <c r="DK141" s="26" t="n">
        <f aca="false">DH141+$B$141*'1 Der Fonds'!$B$19/12+DH141*'1 Der Fonds'!$B$20/12-'1 Der Fonds'!$B$6*'1 Der Fonds'!$B$21/12-($B$141+DH141-'1 Der Fonds'!$B$6)*'1 Der Fonds'!$B$22/12-$B$141*'1 Der Fonds'!$B$23/12</f>
        <v>11.127581524502</v>
      </c>
      <c r="DL141" s="26" t="n">
        <f aca="false">($B$141+DK141-'1 Der Fonds'!$B$6)/DI141</f>
        <v>10.1231148532545</v>
      </c>
      <c r="DM141" s="26" t="n">
        <f aca="false">DK141+0-'2 Der Rueckgabebestand'!$C$10*DL141</f>
        <v>-3.04477927005431</v>
      </c>
      <c r="DN141" s="26" t="n">
        <f aca="false">DI141+0/DL141-'2 Der Rueckgabebestand'!$C$10</f>
        <v>76.8</v>
      </c>
      <c r="DO141" s="26" t="n">
        <f aca="false">DM141/($B$141+DM141-'1 Der Fonds'!$B$6)</f>
        <v>-0.00391634037417049</v>
      </c>
      <c r="DP141" s="26" t="n">
        <f aca="false">DM141+$B$141*'1 Der Fonds'!$B$19/12+DM141*'1 Der Fonds'!$B$20/12-'1 Der Fonds'!$B$6*'1 Der Fonds'!$B$21/12-($B$141+DM141-'1 Der Fonds'!$B$6)*'1 Der Fonds'!$B$22/12-$B$141*'1 Der Fonds'!$B$23/12</f>
        <v>-1.38913468352145</v>
      </c>
      <c r="DQ141" s="26" t="n">
        <f aca="false">($B$141+DP141-'1 Der Fonds'!$B$6)/DN141</f>
        <v>10.144672725475</v>
      </c>
      <c r="DR141" s="26" t="n">
        <f aca="false">DP141+0-'2 Der Rueckgabebestand'!$C$11*DQ141</f>
        <v>-7.47593831880644</v>
      </c>
      <c r="DS141" s="26" t="n">
        <f aca="false">DN141+0/DQ141-'2 Der Rueckgabebestand'!$C$11</f>
        <v>76.2</v>
      </c>
      <c r="DT141" s="26" t="n">
        <f aca="false">DR141/($B$141+DR141-'1 Der Fonds'!$B$6)</f>
        <v>-0.00967102925948717</v>
      </c>
      <c r="DU141" s="26" t="n">
        <f aca="false">DR141+$B$141*'1 Der Fonds'!$B$19/12+DR141*'1 Der Fonds'!$B$20/12-'1 Der Fonds'!$B$6*'1 Der Fonds'!$B$21/12-($B$141+DR141-'1 Der Fonds'!$B$6)*'1 Der Fonds'!$B$22/12-$B$141*'1 Der Fonds'!$B$23/12</f>
        <v>-5.82454025969529</v>
      </c>
      <c r="DV141" s="26" t="n">
        <f aca="false">($B$141+DU141-'1 Der Fonds'!$B$6)/DS141</f>
        <v>10.1663446160145</v>
      </c>
      <c r="DW141" s="26" t="n">
        <f aca="false">DU141+0-'2 Der Rueckgabebestand'!$C$12*DV141</f>
        <v>-10.9077125677025</v>
      </c>
      <c r="DX141" s="26" t="n">
        <f aca="false">DS141+0/DV141-'2 Der Rueckgabebestand'!$C$12</f>
        <v>75.7</v>
      </c>
      <c r="DY141" s="26" t="n">
        <f aca="false">DW141/($B$141+DW141-'1 Der Fonds'!$B$6)</f>
        <v>-0.0141733652296536</v>
      </c>
      <c r="DZ141" s="26" t="n">
        <f aca="false">DW141+$B$141*'1 Der Fonds'!$B$19/12+DW141*'1 Der Fonds'!$B$20/12-'1 Der Fonds'!$B$6*'1 Der Fonds'!$B$21/12-($B$141+DW141-'1 Der Fonds'!$B$6)*'1 Der Fonds'!$B$22/12-$B$141*'1 Der Fonds'!$B$23/12</f>
        <v>-9.25960329224659</v>
      </c>
      <c r="EA141" s="26" t="n">
        <f aca="false">($B$141+DZ141-'1 Der Fonds'!$B$6)/DX141</f>
        <v>10.188116204858</v>
      </c>
      <c r="EB141" s="26" t="n">
        <f aca="false">DZ141+0-'2 Der Rueckgabebestand'!$C$13*EA141</f>
        <v>-13.8442555844327</v>
      </c>
      <c r="EC141" s="26" t="n">
        <f aca="false">DX141+0/EA141-'2 Der Rueckgabebestand'!$C$13</f>
        <v>75.25</v>
      </c>
      <c r="ED141" s="26" t="n">
        <f aca="false">EB141/($B$141+EB141-'1 Der Fonds'!$B$6)</f>
        <v>-0.0180579819368423</v>
      </c>
      <c r="EE141" s="26" t="n">
        <f aca="false">EB141+$B$141*'1 Der Fonds'!$B$19/12+EB141*'1 Der Fonds'!$B$20/12-'1 Der Fonds'!$B$6*'1 Der Fonds'!$B$21/12-($B$141+EB141-'1 Der Fonds'!$B$6)*'1 Der Fonds'!$B$22/12-$B$141*'1 Der Fonds'!$B$23/12</f>
        <v>-12.1989604960345</v>
      </c>
      <c r="EF141" s="26" t="n">
        <f aca="false">($B$141+EE141-'1 Der Fonds'!$B$6)/EC141</f>
        <v>10.2099805914148</v>
      </c>
      <c r="EG141" s="26" t="n">
        <f aca="false">EE141+0-'2 Der Rueckgabebestand'!$C$14*EF141</f>
        <v>-16.2829527326004</v>
      </c>
      <c r="EH141" s="26" t="n">
        <f aca="false">EC141+0/EF141-'2 Der Rueckgabebestand'!$C$14</f>
        <v>74.85</v>
      </c>
      <c r="EI141" s="26" t="n">
        <f aca="false">EG141/($B$141+EG141-'1 Der Fonds'!$B$6)</f>
        <v>-0.0213067122629927</v>
      </c>
      <c r="EJ141" s="26" t="n">
        <f aca="false">EG141+$B$141*'1 Der Fonds'!$B$19/12+EG141*'1 Der Fonds'!$B$20/12-'1 Der Fonds'!$B$6*'1 Der Fonds'!$B$21/12-($B$141+EG141-'1 Der Fonds'!$B$6)*'1 Der Fonds'!$B$22/12-$B$141*'1 Der Fonds'!$B$23/12</f>
        <v>-14.6399947289691</v>
      </c>
      <c r="EK141" s="26" t="n">
        <f aca="false">($B$141+EJ141-'1 Der Fonds'!$B$6)/EH141</f>
        <v>10.2319305981434</v>
      </c>
      <c r="EL141" s="26" t="n">
        <f aca="false">EJ141+0-'2 Der Rueckgabebestand'!$C$15*EK141</f>
        <v>-18.7327669682265</v>
      </c>
      <c r="EM141" s="26" t="n">
        <f aca="false">EH141+0/EK141-'2 Der Rueckgabebestand'!$C$15</f>
        <v>74.45</v>
      </c>
      <c r="EN141" s="26" t="n">
        <f aca="false">EL141/($B$141+EL141-'1 Der Fonds'!$B$6)</f>
        <v>-0.0245911955200167</v>
      </c>
      <c r="EO141" s="26" t="n">
        <f aca="false">EL141+$B$141*'1 Der Fonds'!$B$19/12+EL141*'1 Der Fonds'!$B$20/12-'1 Der Fonds'!$B$6*'1 Der Fonds'!$B$21/12-($B$141+EL141-'1 Der Fonds'!$B$6)*'1 Der Fonds'!$B$22/12-$B$141*'1 Der Fonds'!$B$23/12</f>
        <v>-17.0921567032377</v>
      </c>
      <c r="EP141" s="26" t="n">
        <f aca="false">($B$141+EO141-'1 Der Fonds'!$B$6)/EM141</f>
        <v>10.2539670019713</v>
      </c>
      <c r="EQ141" s="26" t="n">
        <f aca="false">EO141+0-'2 Der Rueckgabebestand'!$C$16*EP141</f>
        <v>-22.2191402042233</v>
      </c>
      <c r="ER141" s="26" t="n">
        <f aca="false">EM141+0/EP141-'2 Der Rueckgabebestand'!$C$16</f>
        <v>73.95</v>
      </c>
      <c r="ES141" s="26" t="n">
        <f aca="false">EQ141/($B$141+EQ141-'1 Der Fonds'!$B$6)</f>
        <v>-0.0293019926814551</v>
      </c>
      <c r="ET141" s="14" t="n">
        <f aca="false">IF(C141=1,$A$141,1000000)</f>
        <v>89.5</v>
      </c>
      <c r="EU141" s="14" t="n">
        <f aca="false">IF(D141=1,$A$141,1000000)</f>
        <v>89.5</v>
      </c>
      <c r="EV141" s="14" t="n">
        <f aca="false">IF(E141=1,$A$141,1000000)</f>
        <v>89.5</v>
      </c>
      <c r="EW141" s="14" t="n">
        <f aca="false">IF(F141=1,$A$141,1000000)</f>
        <v>89.5</v>
      </c>
      <c r="EX141" s="26" t="n">
        <f aca="false">IF(G141=1,$A$141,1000000)</f>
        <v>1000000</v>
      </c>
      <c r="EY141" s="26" t="n">
        <f aca="false">IF(H141=1,$A$141,1000000)</f>
        <v>1000000</v>
      </c>
      <c r="EZ141" s="26" t="n">
        <f aca="false">IF(I141=1,$A$141,1000000)</f>
        <v>1000000</v>
      </c>
      <c r="FA141" s="26" t="n">
        <f aca="false">IF(J141=1,$A$141,1000000)</f>
        <v>1000000</v>
      </c>
      <c r="FB141" s="26" t="n">
        <f aca="false">IF(K141=1,$A$141,1000000)</f>
        <v>1000000</v>
      </c>
      <c r="FC141" s="26" t="n">
        <f aca="false">IF(L141=1,$A$141,1000000)</f>
        <v>1000000</v>
      </c>
      <c r="FD141" s="26" t="n">
        <f aca="false">IF(M141=1,$A$141,1000000)</f>
        <v>1000000</v>
      </c>
      <c r="FE141" s="26" t="n">
        <f aca="false">IF(N141=1,$A$141,1000000)</f>
        <v>1000000</v>
      </c>
      <c r="FF141" s="14" t="n">
        <f aca="false">IF(O141=1,$A$141,1000000)</f>
        <v>89.5</v>
      </c>
      <c r="FG141" s="14" t="n">
        <f aca="false">IF(P141=1,$A$141,1000000)</f>
        <v>89.5</v>
      </c>
      <c r="FH141" s="14" t="n">
        <f aca="false">IF(Q141=1,$A$141,1000000)</f>
        <v>89.5</v>
      </c>
      <c r="FI141" s="26" t="n">
        <f aca="false">IF(R141=1,$A$141,1000000)</f>
        <v>1000000</v>
      </c>
      <c r="FJ141" s="26" t="n">
        <f aca="false">IF(S141=1,$A$141,1000000)</f>
        <v>1000000</v>
      </c>
      <c r="FK141" s="26" t="n">
        <f aca="false">IF(T141=1,$A$141,1000000)</f>
        <v>1000000</v>
      </c>
      <c r="FL141" s="26" t="n">
        <f aca="false">IF(U141=1,$A$141,1000000)</f>
        <v>1000000</v>
      </c>
      <c r="FM141" s="26" t="n">
        <f aca="false">IF(V141=1,$A$141,1000000)</f>
        <v>1000000</v>
      </c>
      <c r="FN141" s="26" t="n">
        <f aca="false">IF(W141=1,$A$141,1000000)</f>
        <v>1000000</v>
      </c>
      <c r="FO141" s="26" t="n">
        <f aca="false">IF(X141=1,$A$141,1000000)</f>
        <v>1000000</v>
      </c>
      <c r="FP141" s="26" t="n">
        <f aca="false">IF(Y141=1,$A$141,1000000)</f>
        <v>1000000</v>
      </c>
      <c r="FQ141" s="26" t="n">
        <f aca="false">IF(Z141=1,$A$141,1000000)</f>
        <v>1000000</v>
      </c>
    </row>
    <row r="142" customFormat="false" ht="15" hidden="false" customHeight="false" outlineLevel="0" collapsed="false">
      <c r="A142" s="14" t="n">
        <f aca="false">A141+$B$38</f>
        <v>90</v>
      </c>
      <c r="B142" s="14" t="n">
        <f aca="false">'1 Der Fonds'!$B$36-A142</f>
        <v>1030</v>
      </c>
      <c r="C142" s="26" t="n">
        <f aca="false">IF(AH142&gt;='1 Der Fonds'!$B$12,1,0)</f>
        <v>1</v>
      </c>
      <c r="D142" s="26" t="n">
        <f aca="false">IF(AND(C142=1,AM142&gt;='1 Der Fonds'!$B$12),1,0)</f>
        <v>1</v>
      </c>
      <c r="E142" s="26" t="n">
        <f aca="false">IF(AND(D142=1,AR142&gt;='1 Der Fonds'!$B$12),1,0)</f>
        <v>1</v>
      </c>
      <c r="F142" s="26" t="n">
        <f aca="false">IF(AND(E142=1,AW142&gt;='1 Der Fonds'!$B$12),1,0)</f>
        <v>1</v>
      </c>
      <c r="G142" s="26" t="n">
        <f aca="false">IF(AND(F142=1,BB142&gt;='1 Der Fonds'!$B$12),1,0)</f>
        <v>0</v>
      </c>
      <c r="H142" s="26" t="n">
        <f aca="false">IF(AND(G142=1,BG142&gt;='1 Der Fonds'!$B$12),1,0)</f>
        <v>0</v>
      </c>
      <c r="I142" s="26" t="n">
        <f aca="false">IF(AND(H142=1,BL142&gt;='1 Der Fonds'!$B$12),1,0)</f>
        <v>0</v>
      </c>
      <c r="J142" s="26" t="n">
        <f aca="false">IF(AND(I142=1,BQ142&gt;='1 Der Fonds'!$B$12),1,0)</f>
        <v>0</v>
      </c>
      <c r="K142" s="26" t="n">
        <f aca="false">IF(AND(J142=1,BV142&gt;='1 Der Fonds'!$B$12),1,0)</f>
        <v>0</v>
      </c>
      <c r="L142" s="26" t="n">
        <f aca="false">IF(AND(K142=1,CA142&gt;='1 Der Fonds'!$B$12),1,0)</f>
        <v>0</v>
      </c>
      <c r="M142" s="26" t="n">
        <f aca="false">IF(AND(L142=1,CF142&gt;='1 Der Fonds'!$B$12),1,0)</f>
        <v>0</v>
      </c>
      <c r="N142" s="26" t="n">
        <f aca="false">IF(AND(M142=1,CK142&gt;='1 Der Fonds'!$B$12),1,0)</f>
        <v>0</v>
      </c>
      <c r="O142" s="26" t="n">
        <f aca="false">IF(CP142&gt;='1 Der Fonds'!$B$12,1,0)</f>
        <v>1</v>
      </c>
      <c r="P142" s="26" t="n">
        <f aca="false">IF(AND(O142=1,CU142&gt;='1 Der Fonds'!$B$12),1,0)</f>
        <v>1</v>
      </c>
      <c r="Q142" s="26" t="n">
        <f aca="false">IF(AND(P142=1,CZ142&gt;='1 Der Fonds'!$B$12),1,0)</f>
        <v>1</v>
      </c>
      <c r="R142" s="26" t="n">
        <f aca="false">IF(AND(Q142=1,DE142&gt;='1 Der Fonds'!$B$12),1,0)</f>
        <v>0</v>
      </c>
      <c r="S142" s="26" t="n">
        <f aca="false">IF(AND(R142=1,DJ142&gt;='1 Der Fonds'!$B$12),1,0)</f>
        <v>0</v>
      </c>
      <c r="T142" s="26" t="n">
        <f aca="false">IF(AND(S142=1,DO142&gt;='1 Der Fonds'!$B$12),1,0)</f>
        <v>0</v>
      </c>
      <c r="U142" s="26" t="n">
        <f aca="false">IF(AND(T142=1,DT142&gt;='1 Der Fonds'!$B$12),1,0)</f>
        <v>0</v>
      </c>
      <c r="V142" s="26" t="n">
        <f aca="false">IF(AND(U142=1,DY142&gt;='1 Der Fonds'!$B$12),1,0)</f>
        <v>0</v>
      </c>
      <c r="W142" s="26" t="n">
        <f aca="false">IF(AND(V142=1,ED142&gt;='1 Der Fonds'!$B$12),1,0)</f>
        <v>0</v>
      </c>
      <c r="X142" s="26" t="n">
        <f aca="false">IF(AND(W142=1,EI142&gt;='1 Der Fonds'!$B$12),1,0)</f>
        <v>0</v>
      </c>
      <c r="Y142" s="26" t="n">
        <f aca="false">IF(AND(X142=1,EN142&gt;='1 Der Fonds'!$B$12),1,0)</f>
        <v>0</v>
      </c>
      <c r="Z142" s="26" t="n">
        <f aca="false">IF(AND(Y142=1,ES142&gt;='1 Der Fonds'!$B$12),1,0)</f>
        <v>0</v>
      </c>
      <c r="AD142" s="26" t="n">
        <f aca="false">$A$142+$B$142*'1 Der Fonds'!$B$19/12+$A$142*'1 Der Fonds'!$B$20/12-'1 Der Fonds'!$B$6*'1 Der Fonds'!$B$21/12-($B$142+$A$142-'1 Der Fonds'!$B$6)*'1 Der Fonds'!$B$22/12-$B$142*'1 Der Fonds'!$B$23/12</f>
        <v>91.74375</v>
      </c>
      <c r="AE142" s="26" t="n">
        <f aca="false">($B$142+AD142-'1 Der Fonds'!$B$6)/'1 Der Fonds'!$B$8</f>
        <v>10.0200431034483</v>
      </c>
      <c r="AF142" s="26" t="n">
        <f aca="false">AD142+'1 Der Fonds'!$B$26-'2 Der Rueckgabebestand'!$C$5*AE142</f>
        <v>90.7357327586207</v>
      </c>
      <c r="AG142" s="26" t="n">
        <f aca="false">'1 Der Fonds'!$B$8+'1 Der Fonds'!$B$26/AE142-'2 Der Rueckgabebestand'!$C$5</f>
        <v>86.8993999096638</v>
      </c>
      <c r="AH142" s="26" t="n">
        <f aca="false">AF142/($B$142+AF142-'1 Der Fonds'!$B$6)</f>
        <v>0.104205821979025</v>
      </c>
      <c r="AI142" s="26" t="n">
        <f aca="false">AF142+$B$142*'1 Der Fonds'!$B$19/12+AF142*'1 Der Fonds'!$B$20/12-'1 Der Fonds'!$B$6*'1 Der Fonds'!$B$21/12-($B$142+AF142-'1 Der Fonds'!$B$6)*'1 Der Fonds'!$B$22/12-$B$142*'1 Der Fonds'!$B$23/12</f>
        <v>92.4801878358477</v>
      </c>
      <c r="AJ142" s="26" t="n">
        <f aca="false">($B$142+AI142-'1 Der Fonds'!$B$6)/AG142</f>
        <v>10.0401175237439</v>
      </c>
      <c r="AK142" s="26" t="n">
        <f aca="false">AI142+'1 Der Fonds'!$B$26-'2 Der Rueckgabebestand'!$C$6*AJ142</f>
        <v>90.4601290739758</v>
      </c>
      <c r="AL142" s="26" t="n">
        <f aca="false">AG142+'1 Der Fonds'!$B$26/AJ142-'2 Der Rueckgabebestand'!$C$6</f>
        <v>86.6982011929063</v>
      </c>
      <c r="AM142" s="26" t="n">
        <f aca="false">AK142/($B$142+AK142-'1 Der Fonds'!$B$6)</f>
        <v>0.10392219706859</v>
      </c>
      <c r="AN142" s="26" t="n">
        <f aca="false">AK142+$B$142*'1 Der Fonds'!$B$19/12+AK142*'1 Der Fonds'!$B$20/12-'1 Der Fonds'!$B$6*'1 Der Fonds'!$B$21/12-($B$142+AK142-'1 Der Fonds'!$B$6)*'1 Der Fonds'!$B$22/12-$B$142*'1 Der Fonds'!$B$23/12</f>
        <v>92.204320031005</v>
      </c>
      <c r="AO142" s="26" t="n">
        <f aca="false">($B$142+AN142-'1 Der Fonds'!$B$6)/AL142</f>
        <v>10.060235483898</v>
      </c>
      <c r="AP142" s="26" t="n">
        <f aca="false">AN142+'1 Der Fonds'!$B$26-'2 Der Rueckgabebestand'!$C$7*AO142</f>
        <v>73.0718019664294</v>
      </c>
      <c r="AQ142" s="26" t="n">
        <f aca="false">AL142+'1 Der Fonds'!$B$26/AO142-'2 Der Rueckgabebestand'!$C$7</f>
        <v>84.7964049481565</v>
      </c>
      <c r="AR142" s="26" t="n">
        <f aca="false">AP142/($B$142+AP142-'1 Der Fonds'!$B$6)</f>
        <v>0.0856572703469865</v>
      </c>
      <c r="AS142" s="26" t="n">
        <f aca="false">AP142+$B$142*'1 Der Fonds'!$B$19/12+AP142*'1 Der Fonds'!$B$20/12-'1 Der Fonds'!$B$6*'1 Der Fonds'!$B$21/12-($B$142+AP142-'1 Der Fonds'!$B$6)*'1 Der Fonds'!$B$22/12-$B$142*'1 Der Fonds'!$B$23/12</f>
        <v>74.7993291099805</v>
      </c>
      <c r="AT142" s="26" t="n">
        <f aca="false">($B$142+AS142-'1 Der Fonds'!$B$6)/AQ142</f>
        <v>10.0806081299389</v>
      </c>
      <c r="AU142" s="26" t="n">
        <f aca="false">AS142+'1 Der Fonds'!$B$26-'2 Der Rueckgabebestand'!$C$8*AT142</f>
        <v>46.5494439071698</v>
      </c>
      <c r="AV142" s="26" t="n">
        <f aca="false">AQ142+'1 Der Fonds'!$B$26/AT142-'2 Der Rueckgabebestand'!$C$8</f>
        <v>81.9940060413971</v>
      </c>
      <c r="AW142" s="26" t="n">
        <f aca="false">AU142/($B$142+AU142-'1 Der Fonds'!$B$6)</f>
        <v>0.0563177971388217</v>
      </c>
      <c r="AX142" s="26" t="n">
        <f aca="false">AU142+$B$142*'1 Der Fonds'!$B$19/12+AU142*'1 Der Fonds'!$B$20/12-'1 Der Fonds'!$B$6*'1 Der Fonds'!$B$21/12-($B$142+AU142-'1 Der Fonds'!$B$6)*'1 Der Fonds'!$B$22/12-$B$142*'1 Der Fonds'!$B$23/12</f>
        <v>48.2515537909142</v>
      </c>
      <c r="AY142" s="26" t="n">
        <f aca="false">($B$142+AX142-'1 Der Fonds'!$B$6)/AV142</f>
        <v>10.1013670849641</v>
      </c>
      <c r="AZ142" s="26" t="n">
        <f aca="false">AX142+'1 Der Fonds'!$B$26-'2 Der Rueckgabebestand'!$C$9*AY142</f>
        <v>24.9879993700076</v>
      </c>
      <c r="BA142" s="26" t="n">
        <f aca="false">AV142+'1 Der Fonds'!$B$26/AY142-'2 Der Rueckgabebestand'!$C$9</f>
        <v>79.6909955453689</v>
      </c>
      <c r="BB142" s="26" t="n">
        <f aca="false">AZ142/($B$142+AZ142-'1 Der Fonds'!$B$6)</f>
        <v>0.031041455760289</v>
      </c>
      <c r="BC142" s="26" t="n">
        <f aca="false">AZ142+$B$142*'1 Der Fonds'!$B$19/12+AZ142*'1 Der Fonds'!$B$20/12-'1 Der Fonds'!$B$6*'1 Der Fonds'!$B$21/12-($B$142+AZ142-'1 Der Fonds'!$B$6)*'1 Der Fonds'!$B$22/12-$B$142*'1 Der Fonds'!$B$23/12</f>
        <v>26.6694462027372</v>
      </c>
      <c r="BD142" s="26" t="n">
        <f aca="false">($B$142+BC142-'1 Der Fonds'!$B$6)/BA142</f>
        <v>10.1224666686902</v>
      </c>
      <c r="BE142" s="26" t="n">
        <f aca="false">BC142+'1 Der Fonds'!$B$26-'2 Der Rueckgabebestand'!$C$10*BD142</f>
        <v>15.4979928665709</v>
      </c>
      <c r="BF142" s="26" t="n">
        <f aca="false">BA142+'1 Der Fonds'!$B$26/BD142-'2 Der Rueckgabebestand'!$C$10</f>
        <v>78.5873659952</v>
      </c>
      <c r="BG142" s="26" t="n">
        <f aca="false">BE142/($B$142+BE142-'1 Der Fonds'!$B$6)</f>
        <v>0.0194821269262089</v>
      </c>
      <c r="BH142" s="26" t="n">
        <f aca="false">BE142+$B$142*'1 Der Fonds'!$B$19/12+BE142*'1 Der Fonds'!$B$20/12-'1 Der Fonds'!$B$6*'1 Der Fonds'!$B$21/12-($B$142+BE142-'1 Der Fonds'!$B$6)*'1 Der Fonds'!$B$22/12-$B$142*'1 Der Fonds'!$B$23/12</f>
        <v>17.1703451097347</v>
      </c>
      <c r="BI142" s="26" t="n">
        <f aca="false">($B$142+BH142-'1 Der Fonds'!$B$6)/BF142</f>
        <v>10.1437468353173</v>
      </c>
      <c r="BJ142" s="26" t="n">
        <f aca="false">BH142+'1 Der Fonds'!$B$26-'2 Der Rueckgabebestand'!$C$11*BI142</f>
        <v>14.0840970085443</v>
      </c>
      <c r="BK142" s="26" t="n">
        <f aca="false">BF142+'1 Der Fonds'!$B$26/BI142-'2 Der Rueckgabebestand'!$C$11</f>
        <v>78.2831147011471</v>
      </c>
      <c r="BL142" s="26" t="n">
        <f aca="false">BJ142/($B$142+BJ142-'1 Der Fonds'!$B$6)</f>
        <v>0.0177362788923763</v>
      </c>
      <c r="BM142" s="26" t="n">
        <f aca="false">BJ142+$B$142*'1 Der Fonds'!$B$19/12+BJ142*'1 Der Fonds'!$B$20/12-'1 Der Fonds'!$B$6*'1 Der Fonds'!$B$21/12-($B$142+BJ142-'1 Der Fonds'!$B$6)*'1 Der Fonds'!$B$22/12-$B$142*'1 Der Fonds'!$B$23/12</f>
        <v>15.7550942681775</v>
      </c>
      <c r="BN142" s="26" t="n">
        <f aca="false">($B$142+BM142-'1 Der Fonds'!$B$6)/BK142</f>
        <v>10.1650923996323</v>
      </c>
      <c r="BO142" s="26" t="n">
        <f aca="false">BM142+'1 Der Fonds'!$B$26-'2 Der Rueckgabebestand'!$C$12*BN142</f>
        <v>13.6725480683613</v>
      </c>
      <c r="BP142" s="26" t="n">
        <f aca="false">BK142+'1 Der Fonds'!$B$26/BN142-'2 Der Rueckgabebestand'!$C$12</f>
        <v>78.0782423676805</v>
      </c>
      <c r="BQ142" s="26" t="n">
        <f aca="false">BO142/($B$142+BO142-'1 Der Fonds'!$B$6)</f>
        <v>0.0172269383660019</v>
      </c>
      <c r="BR142" s="26" t="n">
        <f aca="false">BO142+$B$142*'1 Der Fonds'!$B$19/12+BO142*'1 Der Fonds'!$B$20/12-'1 Der Fonds'!$B$6*'1 Der Fonds'!$B$21/12-($B$142+BO142-'1 Der Fonds'!$B$6)*'1 Der Fonds'!$B$22/12-$B$142*'1 Der Fonds'!$B$23/12</f>
        <v>15.3431509269269</v>
      </c>
      <c r="BS142" s="26" t="n">
        <f aca="false">($B$142+BR142-'1 Der Fonds'!$B$6)/BP142</f>
        <v>10.1864889219913</v>
      </c>
      <c r="BT142" s="26" t="n">
        <f aca="false">BR142+'1 Der Fonds'!$B$26-'2 Der Rueckgabebestand'!$C$13*BS142</f>
        <v>13.7592309120308</v>
      </c>
      <c r="BU142" s="26" t="n">
        <f aca="false">BP142+'1 Der Fonds'!$B$26/BS142-'2 Der Rueckgabebestand'!$C$13</f>
        <v>77.9227501242759</v>
      </c>
      <c r="BV142" s="26" t="n">
        <f aca="false">BT142/($B$142+BT142-'1 Der Fonds'!$B$6)</f>
        <v>0.0173342625524133</v>
      </c>
      <c r="BW142" s="26" t="n">
        <f aca="false">BT142+$B$142*'1 Der Fonds'!$B$19/12+BT142*'1 Der Fonds'!$B$20/12-'1 Der Fonds'!$B$6*'1 Der Fonds'!$B$21/12-($B$142+BT142-'1 Der Fonds'!$B$6)*'1 Der Fonds'!$B$22/12-$B$142*'1 Der Fonds'!$B$23/12</f>
        <v>15.4299168416548</v>
      </c>
      <c r="BX142" s="26" t="n">
        <f aca="false">($B$142+BW142-'1 Der Fonds'!$B$6)/BU142</f>
        <v>10.2079292064648</v>
      </c>
      <c r="BY142" s="26" t="n">
        <f aca="false">BW142+'1 Der Fonds'!$B$26-'2 Der Rueckgabebestand'!$C$14*BX142</f>
        <v>14.3467451590689</v>
      </c>
      <c r="BZ142" s="26" t="n">
        <f aca="false">BU142+'1 Der Fonds'!$B$26/BX142-'2 Der Rueckgabebestand'!$C$14</f>
        <v>77.8166393097632</v>
      </c>
      <c r="CA142" s="26" t="n">
        <f aca="false">BY142/($B$142+BY142-'1 Der Fonds'!$B$6)</f>
        <v>0.0180610611757413</v>
      </c>
      <c r="CB142" s="26" t="n">
        <f aca="false">BY142+$B$142*'1 Der Fonds'!$B$19/12+BY142*'1 Der Fonds'!$B$20/12-'1 Der Fonds'!$B$6*'1 Der Fonds'!$B$21/12-($B$142+BY142-'1 Der Fonds'!$B$6)*'1 Der Fonds'!$B$22/12-$B$142*'1 Der Fonds'!$B$23/12</f>
        <v>16.0179941231797</v>
      </c>
      <c r="CC142" s="26" t="n">
        <f aca="false">($B$142+CB142-'1 Der Fonds'!$B$6)/BZ142</f>
        <v>10.2294059623224</v>
      </c>
      <c r="CD142" s="26" t="n">
        <f aca="false">CB142+'1 Der Fonds'!$B$26-'2 Der Rueckgabebestand'!$C$15*CC142</f>
        <v>14.9262317382507</v>
      </c>
      <c r="CE142" s="26" t="n">
        <f aca="false">BZ142+'1 Der Fonds'!$B$26/CC142-'2 Der Rueckgabebestand'!$C$15</f>
        <v>77.7099114715144</v>
      </c>
      <c r="CF142" s="26" t="n">
        <f aca="false">CD142/($B$142+CD142-'1 Der Fonds'!$B$6)</f>
        <v>0.0187768765733291</v>
      </c>
      <c r="CG142" s="26" t="n">
        <f aca="false">CD142+$B$142*'1 Der Fonds'!$B$19/12+CD142*'1 Der Fonds'!$B$20/12-'1 Der Fonds'!$B$6*'1 Der Fonds'!$B$21/12-($B$142+CD142-'1 Der Fonds'!$B$6)*'1 Der Fonds'!$B$22/12-$B$142*'1 Der Fonds'!$B$23/12</f>
        <v>16.5980360436665</v>
      </c>
      <c r="CH142" s="26" t="n">
        <f aca="false">($B$142+CG142-'1 Der Fonds'!$B$6)/CE142</f>
        <v>10.2509193609836</v>
      </c>
      <c r="CI142" s="26" t="n">
        <f aca="false">CG142+'1 Der Fonds'!$B$26-'2 Der Rueckgabebestand'!$C$16*CH142</f>
        <v>14.4725763631748</v>
      </c>
      <c r="CJ142" s="26" t="n">
        <f aca="false">CE142+'1 Der Fonds'!$B$26/CH142-'2 Der Rueckgabebestand'!$C$16</f>
        <v>77.5025681488674</v>
      </c>
      <c r="CK142" s="26" t="n">
        <f aca="false">CI142/($B$142+CI142-'1 Der Fonds'!$B$6)</f>
        <v>0.0182165839246778</v>
      </c>
      <c r="CL142" s="26" t="n">
        <f aca="false">$A$142+$B$142*'1 Der Fonds'!$B$19/12+$A$142*'1 Der Fonds'!$B$20/12-'1 Der Fonds'!$B$6*'1 Der Fonds'!$B$21/12-($B$142+$A$142-'1 Der Fonds'!$B$6)*'1 Der Fonds'!$B$22/12-$B$142*'1 Der Fonds'!$B$23/12</f>
        <v>91.74375</v>
      </c>
      <c r="CM142" s="26" t="n">
        <f aca="false">($B$142+CL142-'1 Der Fonds'!$B$6)/'1 Der Fonds'!$B$8</f>
        <v>10.0200431034483</v>
      </c>
      <c r="CN142" s="26" t="n">
        <f aca="false">CL142+0-'2 Der Rueckgabebestand'!$C$5*CM142</f>
        <v>87.7357327586207</v>
      </c>
      <c r="CO142" s="26" t="n">
        <f aca="false">'1 Der Fonds'!$B$8+0/CM142-'2 Der Rueckgabebestand'!$C$5</f>
        <v>86.6</v>
      </c>
      <c r="CP142" s="26" t="n">
        <f aca="false">CN142/($B$142+CN142-'1 Der Fonds'!$B$6)</f>
        <v>0.10110881625181</v>
      </c>
      <c r="CQ142" s="26" t="n">
        <f aca="false">CN142+$B$142*'1 Der Fonds'!$B$19/12+CN142*'1 Der Fonds'!$B$20/12-'1 Der Fonds'!$B$6*'1 Der Fonds'!$B$21/12-($B$142+CN142-'1 Der Fonds'!$B$6)*'1 Der Fonds'!$B$22/12-$B$142*'1 Der Fonds'!$B$23/12</f>
        <v>89.4773128358477</v>
      </c>
      <c r="CR142" s="26" t="n">
        <f aca="false">($B$142+CQ142-'1 Der Fonds'!$B$6)/CO142</f>
        <v>10.0401537278966</v>
      </c>
      <c r="CS142" s="26" t="n">
        <f aca="false">CQ142+0-'2 Der Rueckgabebestand'!$C$6*CR142</f>
        <v>84.4572359718994</v>
      </c>
      <c r="CT142" s="26" t="n">
        <f aca="false">CO142+0/CR142-'2 Der Rueckgabebestand'!$C$6</f>
        <v>86.1</v>
      </c>
      <c r="CU142" s="26" t="n">
        <f aca="false">CS142/($B$142+CS142-'1 Der Fonds'!$B$6)</f>
        <v>0.0976997270165078</v>
      </c>
      <c r="CV142" s="26" t="n">
        <f aca="false">CS142+$B$142*'1 Der Fonds'!$B$19/12+CS142*'1 Der Fonds'!$B$20/12-'1 Der Fonds'!$B$6*'1 Der Fonds'!$B$21/12-($B$142+CS142-'1 Der Fonds'!$B$6)*'1 Der Fonds'!$B$22/12-$B$142*'1 Der Fonds'!$B$23/12</f>
        <v>86.1956741563725</v>
      </c>
      <c r="CW142" s="26" t="n">
        <f aca="false">($B$142+CV142-'1 Der Fonds'!$B$6)/CT142</f>
        <v>10.0603446475769</v>
      </c>
      <c r="CX142" s="26" t="n">
        <f aca="false">CV142+0-'2 Der Rueckgabebestand'!$C$7*CW142</f>
        <v>64.0629159317033</v>
      </c>
      <c r="CY142" s="26" t="n">
        <f aca="false">CT142+0/CW142-'2 Der Rueckgabebestand'!$C$7</f>
        <v>83.9</v>
      </c>
      <c r="CZ142" s="26" t="n">
        <f aca="false">CX142/($B$142+CX142-'1 Der Fonds'!$B$6)</f>
        <v>0.075898270996764</v>
      </c>
      <c r="DA142" s="26" t="n">
        <f aca="false">CX142+$B$142*'1 Der Fonds'!$B$19/12+CX142*'1 Der Fonds'!$B$20/12-'1 Der Fonds'!$B$6*'1 Der Fonds'!$B$21/12-($B$142+CX142-'1 Der Fonds'!$B$6)*'1 Der Fonds'!$B$22/12-$B$142*'1 Der Fonds'!$B$23/12</f>
        <v>65.7818095594712</v>
      </c>
      <c r="DB142" s="26" t="n">
        <f aca="false">($B$142+DA142-'1 Der Fonds'!$B$6)/CY142</f>
        <v>10.0808320567279</v>
      </c>
      <c r="DC142" s="26" t="n">
        <f aca="false">DA142+0-'2 Der Rueckgabebestand'!$C$8*DB142</f>
        <v>34.5312301836147</v>
      </c>
      <c r="DD142" s="26" t="n">
        <f aca="false">CY142+0/DB142-'2 Der Rueckgabebestand'!$C$8</f>
        <v>80.8</v>
      </c>
      <c r="DE142" s="26" t="n">
        <f aca="false">DC142/($B$142+DC142-'1 Der Fonds'!$B$6)</f>
        <v>0.042393991665403</v>
      </c>
      <c r="DF142" s="26" t="n">
        <f aca="false">DC142+$B$142*'1 Der Fonds'!$B$19/12+DC142*'1 Der Fonds'!$B$20/12-'1 Der Fonds'!$B$6*'1 Der Fonds'!$B$21/12-($B$142+DC142-'1 Der Fonds'!$B$6)*'1 Der Fonds'!$B$22/12-$B$142*'1 Der Fonds'!$B$23/12</f>
        <v>36.2218226125406</v>
      </c>
      <c r="DG142" s="26" t="n">
        <f aca="false">($B$142+DF142-'1 Der Fonds'!$B$6)/DD142</f>
        <v>10.1017552303532</v>
      </c>
      <c r="DH142" s="26" t="n">
        <f aca="false">DF142+0-'2 Der Rueckgabebestand'!$C$9*DG142</f>
        <v>9.95725901362223</v>
      </c>
      <c r="DI142" s="26" t="n">
        <f aca="false">DD142+0/DG142-'2 Der Rueckgabebestand'!$C$9</f>
        <v>78.2</v>
      </c>
      <c r="DJ142" s="26" t="n">
        <f aca="false">DH142/($B$142+DH142-'1 Der Fonds'!$B$6)</f>
        <v>0.0126048072854667</v>
      </c>
      <c r="DK142" s="26" t="n">
        <f aca="false">DH142+$B$142*'1 Der Fonds'!$B$19/12+DH142*'1 Der Fonds'!$B$20/12-'1 Der Fonds'!$B$6*'1 Der Fonds'!$B$21/12-($B$142+DH142-'1 Der Fonds'!$B$6)*'1 Der Fonds'!$B$22/12-$B$142*'1 Der Fonds'!$B$23/12</f>
        <v>11.6243013868436</v>
      </c>
      <c r="DL142" s="26" t="n">
        <f aca="false">($B$142+DK142-'1 Der Fonds'!$B$6)/DI142</f>
        <v>10.1230729077601</v>
      </c>
      <c r="DM142" s="26" t="n">
        <f aca="false">DK142+0-'2 Der Rueckgabebestand'!$C$10*DL142</f>
        <v>-2.54800068402059</v>
      </c>
      <c r="DN142" s="26" t="n">
        <f aca="false">DI142+0/DL142-'2 Der Rueckgabebestand'!$C$10</f>
        <v>76.8</v>
      </c>
      <c r="DO142" s="26" t="n">
        <f aca="false">DM142/($B$142+DM142-'1 Der Fonds'!$B$6)</f>
        <v>-0.00327737363369363</v>
      </c>
      <c r="DP142" s="26" t="n">
        <f aca="false">DM142+$B$142*'1 Der Fonds'!$B$19/12+DM142*'1 Der Fonds'!$B$20/12-'1 Der Fonds'!$B$6*'1 Der Fonds'!$B$21/12-($B$142+DM142-'1 Der Fonds'!$B$6)*'1 Der Fonds'!$B$22/12-$B$142*'1 Der Fonds'!$B$23/12</f>
        <v>-0.892942518009444</v>
      </c>
      <c r="DQ142" s="26" t="n">
        <f aca="false">($B$142+DP142-'1 Der Fonds'!$B$6)/DN142</f>
        <v>10.1446231442968</v>
      </c>
      <c r="DR142" s="26" t="n">
        <f aca="false">DP142+0-'2 Der Rueckgabebestand'!$C$11*DQ142</f>
        <v>-6.9797164045875</v>
      </c>
      <c r="DS142" s="26" t="n">
        <f aca="false">DN142+0/DQ142-'2 Der Rueckgabebestand'!$C$11</f>
        <v>76.2</v>
      </c>
      <c r="DT142" s="26" t="n">
        <f aca="false">DR142/($B$142+DR142-'1 Der Fonds'!$B$6)</f>
        <v>-0.00902915040226885</v>
      </c>
      <c r="DU142" s="26" t="n">
        <f aca="false">DR142+$B$142*'1 Der Fonds'!$B$19/12+DR142*'1 Der Fonds'!$B$20/12-'1 Der Fonds'!$B$6*'1 Der Fonds'!$B$21/12-($B$142+DR142-'1 Der Fonds'!$B$6)*'1 Der Fonds'!$B$22/12-$B$142*'1 Der Fonds'!$B$23/12</f>
        <v>-5.32890529947522</v>
      </c>
      <c r="DV142" s="26" t="n">
        <f aca="false">($B$142+DU142-'1 Der Fonds'!$B$6)/DS142</f>
        <v>10.1662873320279</v>
      </c>
      <c r="DW142" s="26" t="n">
        <f aca="false">DU142+0-'2 Der Rueckgabebestand'!$C$12*DV142</f>
        <v>-10.4120489654892</v>
      </c>
      <c r="DX142" s="26" t="n">
        <f aca="false">DS142+0/DV142-'2 Der Rueckgabebestand'!$C$12</f>
        <v>75.7</v>
      </c>
      <c r="DY142" s="26" t="n">
        <f aca="false">DW142/($B$142+DW142-'1 Der Fonds'!$B$6)</f>
        <v>-0.0135293814715951</v>
      </c>
      <c r="DZ142" s="26" t="n">
        <f aca="false">DW142+$B$142*'1 Der Fonds'!$B$19/12+DW142*'1 Der Fonds'!$B$20/12-'1 Der Fonds'!$B$6*'1 Der Fonds'!$B$21/12-($B$142+DW142-'1 Der Fonds'!$B$6)*'1 Der Fonds'!$B$22/12-$B$142*'1 Der Fonds'!$B$23/12</f>
        <v>-8.76452717908109</v>
      </c>
      <c r="EA142" s="26" t="n">
        <f aca="false">($B$142+DZ142-'1 Der Fonds'!$B$6)/DX142</f>
        <v>10.1880511601178</v>
      </c>
      <c r="EB142" s="26" t="n">
        <f aca="false">DZ142+0-'2 Der Rueckgabebestand'!$C$13*EA142</f>
        <v>-13.3491502011341</v>
      </c>
      <c r="EC142" s="26" t="n">
        <f aca="false">DX142+0/EA142-'2 Der Rueckgabebestand'!$C$13</f>
        <v>75.25</v>
      </c>
      <c r="ED142" s="26" t="n">
        <f aca="false">EB142/($B$142+EB142-'1 Der Fonds'!$B$6)</f>
        <v>-0.017412294272727</v>
      </c>
      <c r="EE142" s="26" t="n">
        <f aca="false">EB142+$B$142*'1 Der Fonds'!$B$19/12+EB142*'1 Der Fonds'!$B$20/12-'1 Der Fonds'!$B$6*'1 Der Fonds'!$B$21/12-($B$142+EB142-'1 Der Fonds'!$B$6)*'1 Der Fonds'!$B$22/12-$B$142*'1 Der Fonds'!$B$23/12</f>
        <v>-11.7044431367435</v>
      </c>
      <c r="EF142" s="26" t="n">
        <f aca="false">($B$142+EE142-'1 Der Fonds'!$B$6)/EC142</f>
        <v>10.2099077324021</v>
      </c>
      <c r="EG142" s="26" t="n">
        <f aca="false">EE142+0-'2 Der Rueckgabebestand'!$C$14*EF142</f>
        <v>-15.7884062297044</v>
      </c>
      <c r="EH142" s="26" t="n">
        <f aca="false">EC142+0/EF142-'2 Der Rueckgabebestand'!$C$14</f>
        <v>74.85</v>
      </c>
      <c r="EI142" s="26" t="n">
        <f aca="false">EG142/($B$142+EG142-'1 Der Fonds'!$B$6)</f>
        <v>-0.0206597313602782</v>
      </c>
      <c r="EJ142" s="26" t="n">
        <f aca="false">EG142+$B$142*'1 Der Fonds'!$B$19/12+EG142*'1 Der Fonds'!$B$20/12-'1 Der Fonds'!$B$6*'1 Der Fonds'!$B$21/12-($B$142+EG142-'1 Der Fonds'!$B$6)*'1 Der Fonds'!$B$22/12-$B$142*'1 Der Fonds'!$B$23/12</f>
        <v>-14.1460367856745</v>
      </c>
      <c r="EK142" s="26" t="n">
        <f aca="false">($B$142+EJ142-'1 Der Fonds'!$B$6)/EH142</f>
        <v>10.2318498759429</v>
      </c>
      <c r="EL142" s="26" t="n">
        <f aca="false">EJ142+0-'2 Der Rueckgabebestand'!$C$15*EK142</f>
        <v>-18.2387767360517</v>
      </c>
      <c r="EM142" s="26" t="n">
        <f aca="false">EH142+0/EK142-'2 Der Rueckgabebestand'!$C$15</f>
        <v>74.45</v>
      </c>
      <c r="EN142" s="26" t="n">
        <f aca="false">EL142/($B$142+EL142-'1 Der Fonds'!$B$6)</f>
        <v>-0.0239429051769047</v>
      </c>
      <c r="EO142" s="26" t="n">
        <f aca="false">EL142+$B$142*'1 Der Fonds'!$B$19/12+EL142*'1 Der Fonds'!$B$20/12-'1 Der Fonds'!$B$6*'1 Der Fonds'!$B$21/12-($B$142+EL142-'1 Der Fonds'!$B$6)*'1 Der Fonds'!$B$22/12-$B$142*'1 Der Fonds'!$B$23/12</f>
        <v>-16.598755563757</v>
      </c>
      <c r="EP142" s="26" t="n">
        <f aca="false">($B$142+EO142-'1 Der Fonds'!$B$6)/EM142</f>
        <v>10.2538783671759</v>
      </c>
      <c r="EQ142" s="26" t="n">
        <f aca="false">EO142+0-'2 Der Rueckgabebestand'!$C$16*EP142</f>
        <v>-21.725694747345</v>
      </c>
      <c r="ER142" s="26" t="n">
        <f aca="false">EM142+0/EP142-'2 Der Rueckgabebestand'!$C$16</f>
        <v>73.95</v>
      </c>
      <c r="ES142" s="26" t="n">
        <f aca="false">EQ142/($B$142+EQ142-'1 Der Fonds'!$B$6)</f>
        <v>-0.0286514980091618</v>
      </c>
      <c r="ET142" s="14" t="n">
        <f aca="false">IF(C142=1,$A$142,1000000)</f>
        <v>90</v>
      </c>
      <c r="EU142" s="14" t="n">
        <f aca="false">IF(D142=1,$A$142,1000000)</f>
        <v>90</v>
      </c>
      <c r="EV142" s="14" t="n">
        <f aca="false">IF(E142=1,$A$142,1000000)</f>
        <v>90</v>
      </c>
      <c r="EW142" s="14" t="n">
        <f aca="false">IF(F142=1,$A$142,1000000)</f>
        <v>90</v>
      </c>
      <c r="EX142" s="26" t="n">
        <f aca="false">IF(G142=1,$A$142,1000000)</f>
        <v>1000000</v>
      </c>
      <c r="EY142" s="26" t="n">
        <f aca="false">IF(H142=1,$A$142,1000000)</f>
        <v>1000000</v>
      </c>
      <c r="EZ142" s="26" t="n">
        <f aca="false">IF(I142=1,$A$142,1000000)</f>
        <v>1000000</v>
      </c>
      <c r="FA142" s="26" t="n">
        <f aca="false">IF(J142=1,$A$142,1000000)</f>
        <v>1000000</v>
      </c>
      <c r="FB142" s="26" t="n">
        <f aca="false">IF(K142=1,$A$142,1000000)</f>
        <v>1000000</v>
      </c>
      <c r="FC142" s="26" t="n">
        <f aca="false">IF(L142=1,$A$142,1000000)</f>
        <v>1000000</v>
      </c>
      <c r="FD142" s="26" t="n">
        <f aca="false">IF(M142=1,$A$142,1000000)</f>
        <v>1000000</v>
      </c>
      <c r="FE142" s="26" t="n">
        <f aca="false">IF(N142=1,$A$142,1000000)</f>
        <v>1000000</v>
      </c>
      <c r="FF142" s="14" t="n">
        <f aca="false">IF(O142=1,$A$142,1000000)</f>
        <v>90</v>
      </c>
      <c r="FG142" s="14" t="n">
        <f aca="false">IF(P142=1,$A$142,1000000)</f>
        <v>90</v>
      </c>
      <c r="FH142" s="14" t="n">
        <f aca="false">IF(Q142=1,$A$142,1000000)</f>
        <v>90</v>
      </c>
      <c r="FI142" s="26" t="n">
        <f aca="false">IF(R142=1,$A$142,1000000)</f>
        <v>1000000</v>
      </c>
      <c r="FJ142" s="26" t="n">
        <f aca="false">IF(S142=1,$A$142,1000000)</f>
        <v>1000000</v>
      </c>
      <c r="FK142" s="26" t="n">
        <f aca="false">IF(T142=1,$A$142,1000000)</f>
        <v>1000000</v>
      </c>
      <c r="FL142" s="26" t="n">
        <f aca="false">IF(U142=1,$A$142,1000000)</f>
        <v>1000000</v>
      </c>
      <c r="FM142" s="26" t="n">
        <f aca="false">IF(V142=1,$A$142,1000000)</f>
        <v>1000000</v>
      </c>
      <c r="FN142" s="26" t="n">
        <f aca="false">IF(W142=1,$A$142,1000000)</f>
        <v>1000000</v>
      </c>
      <c r="FO142" s="26" t="n">
        <f aca="false">IF(X142=1,$A$142,1000000)</f>
        <v>1000000</v>
      </c>
      <c r="FP142" s="26" t="n">
        <f aca="false">IF(Y142=1,$A$142,1000000)</f>
        <v>1000000</v>
      </c>
      <c r="FQ142" s="26" t="n">
        <f aca="false">IF(Z142=1,$A$142,1000000)</f>
        <v>1000000</v>
      </c>
    </row>
    <row r="143" customFormat="false" ht="15" hidden="false" customHeight="false" outlineLevel="0" collapsed="false">
      <c r="A143" s="14" t="n">
        <f aca="false">A142+$B$38</f>
        <v>90.5</v>
      </c>
      <c r="B143" s="14" t="n">
        <f aca="false">'1 Der Fonds'!$B$36-A143</f>
        <v>1029.5</v>
      </c>
      <c r="C143" s="26" t="n">
        <f aca="false">IF(AH143&gt;='1 Der Fonds'!$B$12,1,0)</f>
        <v>1</v>
      </c>
      <c r="D143" s="26" t="n">
        <f aca="false">IF(AND(C143=1,AM143&gt;='1 Der Fonds'!$B$12),1,0)</f>
        <v>1</v>
      </c>
      <c r="E143" s="26" t="n">
        <f aca="false">IF(AND(D143=1,AR143&gt;='1 Der Fonds'!$B$12),1,0)</f>
        <v>1</v>
      </c>
      <c r="F143" s="26" t="n">
        <f aca="false">IF(AND(E143=1,AW143&gt;='1 Der Fonds'!$B$12),1,0)</f>
        <v>1</v>
      </c>
      <c r="G143" s="26" t="n">
        <f aca="false">IF(AND(F143=1,BB143&gt;='1 Der Fonds'!$B$12),1,0)</f>
        <v>0</v>
      </c>
      <c r="H143" s="26" t="n">
        <f aca="false">IF(AND(G143=1,BG143&gt;='1 Der Fonds'!$B$12),1,0)</f>
        <v>0</v>
      </c>
      <c r="I143" s="26" t="n">
        <f aca="false">IF(AND(H143=1,BL143&gt;='1 Der Fonds'!$B$12),1,0)</f>
        <v>0</v>
      </c>
      <c r="J143" s="26" t="n">
        <f aca="false">IF(AND(I143=1,BQ143&gt;='1 Der Fonds'!$B$12),1,0)</f>
        <v>0</v>
      </c>
      <c r="K143" s="26" t="n">
        <f aca="false">IF(AND(J143=1,BV143&gt;='1 Der Fonds'!$B$12),1,0)</f>
        <v>0</v>
      </c>
      <c r="L143" s="26" t="n">
        <f aca="false">IF(AND(K143=1,CA143&gt;='1 Der Fonds'!$B$12),1,0)</f>
        <v>0</v>
      </c>
      <c r="M143" s="26" t="n">
        <f aca="false">IF(AND(L143=1,CF143&gt;='1 Der Fonds'!$B$12),1,0)</f>
        <v>0</v>
      </c>
      <c r="N143" s="26" t="n">
        <f aca="false">IF(AND(M143=1,CK143&gt;='1 Der Fonds'!$B$12),1,0)</f>
        <v>0</v>
      </c>
      <c r="O143" s="26" t="n">
        <f aca="false">IF(CP143&gt;='1 Der Fonds'!$B$12,1,0)</f>
        <v>1</v>
      </c>
      <c r="P143" s="26" t="n">
        <f aca="false">IF(AND(O143=1,CU143&gt;='1 Der Fonds'!$B$12),1,0)</f>
        <v>1</v>
      </c>
      <c r="Q143" s="26" t="n">
        <f aca="false">IF(AND(P143=1,CZ143&gt;='1 Der Fonds'!$B$12),1,0)</f>
        <v>1</v>
      </c>
      <c r="R143" s="26" t="n">
        <f aca="false">IF(AND(Q143=1,DE143&gt;='1 Der Fonds'!$B$12),1,0)</f>
        <v>0</v>
      </c>
      <c r="S143" s="26" t="n">
        <f aca="false">IF(AND(R143=1,DJ143&gt;='1 Der Fonds'!$B$12),1,0)</f>
        <v>0</v>
      </c>
      <c r="T143" s="26" t="n">
        <f aca="false">IF(AND(S143=1,DO143&gt;='1 Der Fonds'!$B$12),1,0)</f>
        <v>0</v>
      </c>
      <c r="U143" s="26" t="n">
        <f aca="false">IF(AND(T143=1,DT143&gt;='1 Der Fonds'!$B$12),1,0)</f>
        <v>0</v>
      </c>
      <c r="V143" s="26" t="n">
        <f aca="false">IF(AND(U143=1,DY143&gt;='1 Der Fonds'!$B$12),1,0)</f>
        <v>0</v>
      </c>
      <c r="W143" s="26" t="n">
        <f aca="false">IF(AND(V143=1,ED143&gt;='1 Der Fonds'!$B$12),1,0)</f>
        <v>0</v>
      </c>
      <c r="X143" s="26" t="n">
        <f aca="false">IF(AND(W143=1,EI143&gt;='1 Der Fonds'!$B$12),1,0)</f>
        <v>0</v>
      </c>
      <c r="Y143" s="26" t="n">
        <f aca="false">IF(AND(X143=1,EN143&gt;='1 Der Fonds'!$B$12),1,0)</f>
        <v>0</v>
      </c>
      <c r="Z143" s="26" t="n">
        <f aca="false">IF(AND(Y143=1,ES143&gt;='1 Der Fonds'!$B$12),1,0)</f>
        <v>0</v>
      </c>
      <c r="AD143" s="26" t="n">
        <f aca="false">$A$143+$B$143*'1 Der Fonds'!$B$19/12+$A$143*'1 Der Fonds'!$B$20/12-'1 Der Fonds'!$B$6*'1 Der Fonds'!$B$21/12-($B$143+$A$143-'1 Der Fonds'!$B$6)*'1 Der Fonds'!$B$22/12-$B$143*'1 Der Fonds'!$B$23/12</f>
        <v>92.2431666666667</v>
      </c>
      <c r="AE143" s="26" t="n">
        <f aca="false">($B$143+AD143-'1 Der Fonds'!$B$6)/'1 Der Fonds'!$B$8</f>
        <v>10.0200363984674</v>
      </c>
      <c r="AF143" s="26" t="n">
        <f aca="false">AD143+'1 Der Fonds'!$B$26-'2 Der Rueckgabebestand'!$C$5*AE143</f>
        <v>91.2351521072797</v>
      </c>
      <c r="AG143" s="26" t="n">
        <f aca="false">'1 Der Fonds'!$B$8+'1 Der Fonds'!$B$26/AE143-'2 Der Rueckgabebestand'!$C$5</f>
        <v>86.8994001100095</v>
      </c>
      <c r="AH143" s="26" t="n">
        <f aca="false">AF143/($B$143+AF143-'1 Der Fonds'!$B$6)</f>
        <v>0.104779452037144</v>
      </c>
      <c r="AI143" s="26" t="n">
        <f aca="false">AF143+$B$143*'1 Der Fonds'!$B$19/12+AF143*'1 Der Fonds'!$B$20/12-'1 Der Fonds'!$B$6*'1 Der Fonds'!$B$21/12-($B$143+AF143-'1 Der Fonds'!$B$6)*'1 Der Fonds'!$B$22/12-$B$143*'1 Der Fonds'!$B$23/12</f>
        <v>92.9790232947159</v>
      </c>
      <c r="AJ143" s="26" t="n">
        <f aca="false">($B$143+AI143-'1 Der Fonds'!$B$6)/AG143</f>
        <v>10.0401040995704</v>
      </c>
      <c r="AK143" s="26" t="n">
        <f aca="false">AI143+'1 Der Fonds'!$B$26-'2 Der Rueckgabebestand'!$C$6*AJ143</f>
        <v>90.9589712449307</v>
      </c>
      <c r="AL143" s="26" t="n">
        <f aca="false">AG143+'1 Der Fonds'!$B$26/AJ143-'2 Der Rueckgabebestand'!$C$6</f>
        <v>86.6982017927658</v>
      </c>
      <c r="AM143" s="26" t="n">
        <f aca="false">AK143/($B$143+AK143-'1 Der Fonds'!$B$6)</f>
        <v>0.104495414775083</v>
      </c>
      <c r="AN143" s="26" t="n">
        <f aca="false">AK143+$B$143*'1 Der Fonds'!$B$19/12+AK143*'1 Der Fonds'!$B$20/12-'1 Der Fonds'!$B$6*'1 Der Fonds'!$B$21/12-($B$143+AK143-'1 Der Fonds'!$B$6)*'1 Der Fonds'!$B$22/12-$B$143*'1 Der Fonds'!$B$23/12</f>
        <v>92.7025777590404</v>
      </c>
      <c r="AO143" s="26" t="n">
        <f aca="false">($B$143+AN143-'1 Der Fonds'!$B$6)/AL143</f>
        <v>10.060215318466</v>
      </c>
      <c r="AP143" s="26" t="n">
        <f aca="false">AN143+'1 Der Fonds'!$B$26-'2 Der Rueckgabebestand'!$C$7*AO143</f>
        <v>73.5701040584151</v>
      </c>
      <c r="AQ143" s="26" t="n">
        <f aca="false">AL143+'1 Der Fonds'!$B$26/AO143-'2 Der Rueckgabebestand'!$C$7</f>
        <v>84.7964061457574</v>
      </c>
      <c r="AR143" s="26" t="n">
        <f aca="false">AP143/($B$143+AP143-'1 Der Fonds'!$B$6)</f>
        <v>0.0862415687859779</v>
      </c>
      <c r="AS143" s="26" t="n">
        <f aca="false">AP143+$B$143*'1 Der Fonds'!$B$19/12+AP143*'1 Der Fonds'!$B$20/12-'1 Der Fonds'!$B$6*'1 Der Fonds'!$B$21/12-($B$143+AP143-'1 Der Fonds'!$B$6)*'1 Der Fonds'!$B$22/12-$B$143*'1 Der Fonds'!$B$23/12</f>
        <v>75.2970462414711</v>
      </c>
      <c r="AT143" s="26" t="n">
        <f aca="false">($B$143+AS143-'1 Der Fonds'!$B$6)/AQ143</f>
        <v>10.0805810658078</v>
      </c>
      <c r="AU143" s="26" t="n">
        <f aca="false">AS143+'1 Der Fonds'!$B$26-'2 Der Rueckgabebestand'!$C$8*AT143</f>
        <v>47.0472449374669</v>
      </c>
      <c r="AV143" s="26" t="n">
        <f aca="false">AQ143+'1 Der Fonds'!$B$26/AT143-'2 Der Rueckgabebestand'!$C$8</f>
        <v>81.9940080379912</v>
      </c>
      <c r="AW143" s="26" t="n">
        <f aca="false">AU143/($B$143+AU143-'1 Der Fonds'!$B$6)</f>
        <v>0.0569202126383306</v>
      </c>
      <c r="AX143" s="26" t="n">
        <f aca="false">AU143+$B$143*'1 Der Fonds'!$B$19/12+AU143*'1 Der Fonds'!$B$20/12-'1 Der Fonds'!$B$6*'1 Der Fonds'!$B$21/12-($B$143+AU143-'1 Der Fonds'!$B$6)*'1 Der Fonds'!$B$22/12-$B$143*'1 Der Fonds'!$B$23/12</f>
        <v>48.748769380532</v>
      </c>
      <c r="AY143" s="26" t="n">
        <f aca="false">($B$143+AX143-'1 Der Fonds'!$B$6)/AV143</f>
        <v>10.1013328802852</v>
      </c>
      <c r="AZ143" s="26" t="n">
        <f aca="false">AX143+'1 Der Fonds'!$B$26-'2 Der Rueckgabebestand'!$C$9*AY143</f>
        <v>25.4853038917904</v>
      </c>
      <c r="BA143" s="26" t="n">
        <f aca="false">AV143+'1 Der Fonds'!$B$26/AY143-'2 Der Rueckgabebestand'!$C$9</f>
        <v>79.6909985476154</v>
      </c>
      <c r="BB143" s="26" t="n">
        <f aca="false">AZ143/($B$143+AZ143-'1 Der Fonds'!$B$6)</f>
        <v>0.0316593405725283</v>
      </c>
      <c r="BC143" s="26" t="n">
        <f aca="false">AZ143+$B$143*'1 Der Fonds'!$B$19/12+AZ143*'1 Der Fonds'!$B$20/12-'1 Der Fonds'!$B$6*'1 Der Fonds'!$B$21/12-($B$143+AZ143-'1 Der Fonds'!$B$6)*'1 Der Fonds'!$B$22/12-$B$143*'1 Der Fonds'!$B$23/12</f>
        <v>27.16616480802</v>
      </c>
      <c r="BD143" s="26" t="n">
        <f aca="false">($B$143+BC143-'1 Der Fonds'!$B$6)/BA143</f>
        <v>10.1224251108616</v>
      </c>
      <c r="BE143" s="26" t="n">
        <f aca="false">BC143+'1 Der Fonds'!$B$26-'2 Der Rueckgabebestand'!$C$10*BD143</f>
        <v>15.9947696528137</v>
      </c>
      <c r="BF143" s="26" t="n">
        <f aca="false">BA143+'1 Der Fonds'!$B$26/BD143-'2 Der Rueckgabebestand'!$C$10</f>
        <v>78.5873702142016</v>
      </c>
      <c r="BG143" s="26" t="n">
        <f aca="false">BE143/($B$143+BE143-'1 Der Fonds'!$B$6)</f>
        <v>0.0201066936741702</v>
      </c>
      <c r="BH143" s="26" t="n">
        <f aca="false">BE143+$B$143*'1 Der Fonds'!$B$19/12+BE143*'1 Der Fonds'!$B$20/12-'1 Der Fonds'!$B$6*'1 Der Fonds'!$B$21/12-($B$143+BE143-'1 Der Fonds'!$B$6)*'1 Der Fonds'!$B$22/12-$B$143*'1 Der Fonds'!$B$23/12</f>
        <v>17.666535473731</v>
      </c>
      <c r="BI143" s="26" t="n">
        <f aca="false">($B$143+BH143-'1 Der Fonds'!$B$6)/BF143</f>
        <v>10.1436978143044</v>
      </c>
      <c r="BJ143" s="26" t="n">
        <f aca="false">BH143+'1 Der Fonds'!$B$26-'2 Der Rueckgabebestand'!$C$11*BI143</f>
        <v>14.5803167851483</v>
      </c>
      <c r="BK143" s="26" t="n">
        <f aca="false">BF143+'1 Der Fonds'!$B$26/BI143-'2 Der Rueckgabebestand'!$C$11</f>
        <v>78.2831203494008</v>
      </c>
      <c r="BL143" s="26" t="n">
        <f aca="false">BJ143/($B$143+BJ143-'1 Der Fonds'!$B$6)</f>
        <v>0.0183612620498857</v>
      </c>
      <c r="BM143" s="26" t="n">
        <f aca="false">BJ143+$B$143*'1 Der Fonds'!$B$19/12+BJ143*'1 Der Fonds'!$B$20/12-'1 Der Fonds'!$B$6*'1 Der Fonds'!$B$21/12-($B$143+BJ143-'1 Der Fonds'!$B$6)*'1 Der Fonds'!$B$22/12-$B$143*'1 Der Fonds'!$B$23/12</f>
        <v>16.2507270887341</v>
      </c>
      <c r="BN143" s="26" t="n">
        <f aca="false">($B$143+BM143-'1 Der Fonds'!$B$6)/BK143</f>
        <v>10.1650358792172</v>
      </c>
      <c r="BO143" s="26" t="n">
        <f aca="false">BM143+'1 Der Fonds'!$B$26-'2 Der Rueckgabebestand'!$C$12*BN143</f>
        <v>14.1682091491255</v>
      </c>
      <c r="BP143" s="26" t="n">
        <f aca="false">BK143+'1 Der Fonds'!$B$26/BN143-'2 Der Rueckgabebestand'!$C$12</f>
        <v>78.0782496569258</v>
      </c>
      <c r="BQ143" s="26" t="n">
        <f aca="false">BO143/($B$143+BO143-'1 Der Fonds'!$B$6)</f>
        <v>0.0178515518018732</v>
      </c>
      <c r="BR143" s="26" t="n">
        <f aca="false">BO143+$B$143*'1 Der Fonds'!$B$19/12+BO143*'1 Der Fonds'!$B$20/12-'1 Der Fonds'!$B$6*'1 Der Fonds'!$B$21/12-($B$143+BO143-'1 Der Fonds'!$B$6)*'1 Der Fonds'!$B$22/12-$B$143*'1 Der Fonds'!$B$23/12</f>
        <v>15.8382245162268</v>
      </c>
      <c r="BS143" s="26" t="n">
        <f aca="false">($B$143+BR143-'1 Der Fonds'!$B$6)/BP143</f>
        <v>10.1864248751852</v>
      </c>
      <c r="BT143" s="26" t="n">
        <f aca="false">BR143+'1 Der Fonds'!$B$26-'2 Der Rueckgabebestand'!$C$13*BS143</f>
        <v>14.2543333223934</v>
      </c>
      <c r="BU143" s="26" t="n">
        <f aca="false">BP143+'1 Der Fonds'!$B$26/BS143-'2 Der Rueckgabebestand'!$C$13</f>
        <v>77.9227592652289</v>
      </c>
      <c r="BV143" s="26" t="n">
        <f aca="false">BT143/($B$143+BT143-'1 Der Fonds'!$B$6)</f>
        <v>0.0179581171704972</v>
      </c>
      <c r="BW143" s="26" t="n">
        <f aca="false">BT143+$B$143*'1 Der Fonds'!$B$19/12+BT143*'1 Der Fonds'!$B$20/12-'1 Der Fonds'!$B$6*'1 Der Fonds'!$B$21/12-($B$143+BT143-'1 Der Fonds'!$B$6)*'1 Der Fonds'!$B$22/12-$B$143*'1 Der Fonds'!$B$23/12</f>
        <v>15.9244312251607</v>
      </c>
      <c r="BX143" s="26" t="n">
        <f aca="false">($B$143+BW143-'1 Der Fonds'!$B$6)/BU143</f>
        <v>10.2078576108649</v>
      </c>
      <c r="BY143" s="26" t="n">
        <f aca="false">BW143+'1 Der Fonds'!$B$26-'2 Der Rueckgabebestand'!$C$14*BX143</f>
        <v>14.8412881808148</v>
      </c>
      <c r="BZ143" s="26" t="n">
        <f aca="false">BU143+'1 Der Fonds'!$B$26/BX143-'2 Der Rueckgabebestand'!$C$14</f>
        <v>77.8166505119883</v>
      </c>
      <c r="CA143" s="26" t="n">
        <f aca="false">BY143/($B$143+BY143-'1 Der Fonds'!$B$6)</f>
        <v>0.018683767798101</v>
      </c>
      <c r="CB143" s="26" t="n">
        <f aca="false">BY143+$B$143*'1 Der Fonds'!$B$19/12+BY143*'1 Der Fonds'!$B$20/12-'1 Der Fonds'!$B$6*'1 Der Fonds'!$B$21/12-($B$143+BY143-'1 Der Fonds'!$B$6)*'1 Der Fonds'!$B$22/12-$B$143*'1 Der Fonds'!$B$23/12</f>
        <v>16.5119485819881</v>
      </c>
      <c r="CC143" s="26" t="n">
        <f aca="false">($B$143+CB143-'1 Der Fonds'!$B$6)/BZ143</f>
        <v>10.2293268001731</v>
      </c>
      <c r="CD143" s="26" t="n">
        <f aca="false">CB143+'1 Der Fonds'!$B$26-'2 Der Rueckgabebestand'!$C$15*CC143</f>
        <v>15.4202178619188</v>
      </c>
      <c r="CE143" s="26" t="n">
        <f aca="false">BZ143+'1 Der Fonds'!$B$26/CC143-'2 Der Rueckgabebestand'!$C$15</f>
        <v>77.7099249432978</v>
      </c>
      <c r="CF143" s="26" t="n">
        <f aca="false">CD143/($B$143+CD143-'1 Der Fonds'!$B$6)</f>
        <v>0.0193984471842901</v>
      </c>
      <c r="CG143" s="26" t="n">
        <f aca="false">CD143+$B$143*'1 Der Fonds'!$B$19/12+CD143*'1 Der Fonds'!$B$20/12-'1 Der Fonds'!$B$6*'1 Der Fonds'!$B$21/12-($B$143+CD143-'1 Der Fonds'!$B$6)*'1 Der Fonds'!$B$22/12-$B$143*'1 Der Fonds'!$B$23/12</f>
        <v>17.0914330707031</v>
      </c>
      <c r="CH143" s="26" t="n">
        <f aca="false">($B$143+CG143-'1 Der Fonds'!$B$6)/CE143</f>
        <v>10.2508326143919</v>
      </c>
      <c r="CI143" s="26" t="n">
        <f aca="false">CG143+'1 Der Fonds'!$B$26-'2 Der Rueckgabebestand'!$C$16*CH143</f>
        <v>14.9660167635072</v>
      </c>
      <c r="CJ143" s="26" t="n">
        <f aca="false">CE143+'1 Der Fonds'!$B$26/CH143-'2 Der Rueckgabebestand'!$C$16</f>
        <v>77.5025840972272</v>
      </c>
      <c r="CK143" s="26" t="n">
        <f aca="false">CI143/($B$143+CI143-'1 Der Fonds'!$B$6)</f>
        <v>0.0188378312573717</v>
      </c>
      <c r="CL143" s="26" t="n">
        <f aca="false">$A$143+$B$143*'1 Der Fonds'!$B$19/12+$A$143*'1 Der Fonds'!$B$20/12-'1 Der Fonds'!$B$6*'1 Der Fonds'!$B$21/12-($B$143+$A$143-'1 Der Fonds'!$B$6)*'1 Der Fonds'!$B$22/12-$B$143*'1 Der Fonds'!$B$23/12</f>
        <v>92.2431666666667</v>
      </c>
      <c r="CM143" s="26" t="n">
        <f aca="false">($B$143+CL143-'1 Der Fonds'!$B$6)/'1 Der Fonds'!$B$8</f>
        <v>10.0200363984674</v>
      </c>
      <c r="CN143" s="26" t="n">
        <f aca="false">CL143+0-'2 Der Rueckgabebestand'!$C$5*CM143</f>
        <v>88.2351521072797</v>
      </c>
      <c r="CO143" s="26" t="n">
        <f aca="false">'1 Der Fonds'!$B$8+0/CM143-'2 Der Rueckgabebestand'!$C$5</f>
        <v>86.6</v>
      </c>
      <c r="CP143" s="26" t="n">
        <f aca="false">CN143/($B$143+CN143-'1 Der Fonds'!$B$6)</f>
        <v>0.101684427435033</v>
      </c>
      <c r="CQ143" s="26" t="n">
        <f aca="false">CN143+$B$143*'1 Der Fonds'!$B$19/12+CN143*'1 Der Fonds'!$B$20/12-'1 Der Fonds'!$B$6*'1 Der Fonds'!$B$21/12-($B$143+CN143-'1 Der Fonds'!$B$6)*'1 Der Fonds'!$B$22/12-$B$143*'1 Der Fonds'!$B$23/12</f>
        <v>89.9761482947158</v>
      </c>
      <c r="CR143" s="26" t="n">
        <f aca="false">($B$143+CQ143-'1 Der Fonds'!$B$6)/CO143</f>
        <v>10.0401402805394</v>
      </c>
      <c r="CS143" s="26" t="n">
        <f aca="false">CQ143+0-'2 Der Rueckgabebestand'!$C$6*CR143</f>
        <v>84.9560781544461</v>
      </c>
      <c r="CT143" s="26" t="n">
        <f aca="false">CO143+0/CR143-'2 Der Rueckgabebestand'!$C$6</f>
        <v>86.1</v>
      </c>
      <c r="CU143" s="26" t="n">
        <f aca="false">CS143/($B$143+CS143-'1 Der Fonds'!$B$6)</f>
        <v>0.0982769168976421</v>
      </c>
      <c r="CV143" s="26" t="n">
        <f aca="false">CS143+$B$143*'1 Der Fonds'!$B$19/12+CS143*'1 Der Fonds'!$B$20/12-'1 Der Fonds'!$B$6*'1 Der Fonds'!$B$21/12-($B$143+CS143-'1 Der Fonds'!$B$6)*'1 Der Fonds'!$B$22/12-$B$143*'1 Der Fonds'!$B$23/12</f>
        <v>86.6939318960108</v>
      </c>
      <c r="CW143" s="26" t="n">
        <f aca="false">($B$143+CV143-'1 Der Fonds'!$B$6)/CT143</f>
        <v>10.0603244122649</v>
      </c>
      <c r="CX143" s="26" t="n">
        <f aca="false">CV143+0-'2 Der Rueckgabebestand'!$C$7*CW143</f>
        <v>64.5612181890279</v>
      </c>
      <c r="CY143" s="26" t="n">
        <f aca="false">CT143+0/CW143-'2 Der Rueckgabebestand'!$C$7</f>
        <v>83.9</v>
      </c>
      <c r="CZ143" s="26" t="n">
        <f aca="false">CX143/($B$143+CX143-'1 Der Fonds'!$B$6)</f>
        <v>0.0764887863555051</v>
      </c>
      <c r="DA143" s="26" t="n">
        <f aca="false">CX143+$B$143*'1 Der Fonds'!$B$19/12+CX143*'1 Der Fonds'!$B$20/12-'1 Der Fonds'!$B$6*'1 Der Fonds'!$B$21/12-($B$143+CX143-'1 Der Fonds'!$B$6)*'1 Der Fonds'!$B$22/12-$B$143*'1 Der Fonds'!$B$23/12</f>
        <v>66.2795268564591</v>
      </c>
      <c r="DB143" s="26" t="n">
        <f aca="false">($B$143+DA143-'1 Der Fonds'!$B$6)/CY143</f>
        <v>10.0808048493023</v>
      </c>
      <c r="DC143" s="26" t="n">
        <f aca="false">DA143+0-'2 Der Rueckgabebestand'!$C$8*DB143</f>
        <v>35.0290318236221</v>
      </c>
      <c r="DD143" s="26" t="n">
        <f aca="false">CY143+0/DB143-'2 Der Rueckgabebestand'!$C$8</f>
        <v>80.8</v>
      </c>
      <c r="DE143" s="26" t="n">
        <f aca="false">DC143/($B$143+DC143-'1 Der Fonds'!$B$6)</f>
        <v>0.0430052588121958</v>
      </c>
      <c r="DF143" s="26" t="n">
        <f aca="false">DC143+$B$143*'1 Der Fonds'!$B$19/12+DC143*'1 Der Fonds'!$B$20/12-'1 Der Fonds'!$B$6*'1 Der Fonds'!$B$21/12-($B$143+DC143-'1 Der Fonds'!$B$6)*'1 Der Fonds'!$B$22/12-$B$143*'1 Der Fonds'!$B$23/12</f>
        <v>36.7190388124531</v>
      </c>
      <c r="DG143" s="26" t="n">
        <f aca="false">($B$143+DF143-'1 Der Fonds'!$B$6)/DD143</f>
        <v>10.1017207773818</v>
      </c>
      <c r="DH143" s="26" t="n">
        <f aca="false">DF143+0-'2 Der Rueckgabebestand'!$C$9*DG143</f>
        <v>10.4545647912603</v>
      </c>
      <c r="DI143" s="26" t="n">
        <f aca="false">DD143+0/DG143-'2 Der Rueckgabebestand'!$C$9</f>
        <v>78.2</v>
      </c>
      <c r="DJ143" s="26" t="n">
        <f aca="false">DH143/($B$143+DH143-'1 Der Fonds'!$B$6)</f>
        <v>0.0132343874663511</v>
      </c>
      <c r="DK143" s="26" t="n">
        <f aca="false">DH143+$B$143*'1 Der Fonds'!$B$19/12+DH143*'1 Der Fonds'!$B$20/12-'1 Der Fonds'!$B$6*'1 Der Fonds'!$B$21/12-($B$143+DH143-'1 Der Fonds'!$B$6)*'1 Der Fonds'!$B$22/12-$B$143*'1 Der Fonds'!$B$23/12</f>
        <v>12.1210212491852</v>
      </c>
      <c r="DL143" s="26" t="n">
        <f aca="false">($B$143+DK143-'1 Der Fonds'!$B$6)/DI143</f>
        <v>10.1230309622658</v>
      </c>
      <c r="DM143" s="26" t="n">
        <f aca="false">DK143+0-'2 Der Rueckgabebestand'!$C$10*DL143</f>
        <v>-2.05122209798688</v>
      </c>
      <c r="DN143" s="26" t="n">
        <f aca="false">DI143+0/DL143-'2 Der Rueckgabebestand'!$C$10</f>
        <v>76.8</v>
      </c>
      <c r="DO143" s="26" t="n">
        <f aca="false">DM143/($B$143+DM143-'1 Der Fonds'!$B$6)</f>
        <v>-0.00263840159800908</v>
      </c>
      <c r="DP143" s="26" t="n">
        <f aca="false">DM143+$B$143*'1 Der Fonds'!$B$19/12+DM143*'1 Der Fonds'!$B$20/12-'1 Der Fonds'!$B$6*'1 Der Fonds'!$B$21/12-($B$143+DM143-'1 Der Fonds'!$B$6)*'1 Der Fonds'!$B$22/12-$B$143*'1 Der Fonds'!$B$23/12</f>
        <v>-0.396750352497449</v>
      </c>
      <c r="DQ143" s="26" t="n">
        <f aca="false">($B$143+DP143-'1 Der Fonds'!$B$6)/DN143</f>
        <v>10.1445735631185</v>
      </c>
      <c r="DR143" s="26" t="n">
        <f aca="false">DP143+0-'2 Der Rueckgabebestand'!$C$11*DQ143</f>
        <v>-6.48349449036856</v>
      </c>
      <c r="DS143" s="26" t="n">
        <f aca="false">DN143+0/DQ143-'2 Der Rueckgabebestand'!$C$11</f>
        <v>76.2</v>
      </c>
      <c r="DT143" s="26" t="n">
        <f aca="false">DR143/($B$143+DR143-'1 Der Fonds'!$B$6)</f>
        <v>-0.00838726527073849</v>
      </c>
      <c r="DU143" s="26" t="n">
        <f aca="false">DR143+$B$143*'1 Der Fonds'!$B$19/12+DR143*'1 Der Fonds'!$B$20/12-'1 Der Fonds'!$B$6*'1 Der Fonds'!$B$21/12-($B$143+DR143-'1 Der Fonds'!$B$6)*'1 Der Fonds'!$B$22/12-$B$143*'1 Der Fonds'!$B$23/12</f>
        <v>-4.83327033925517</v>
      </c>
      <c r="DV143" s="26" t="n">
        <f aca="false">($B$143+DU143-'1 Der Fonds'!$B$6)/DS143</f>
        <v>10.1662300480413</v>
      </c>
      <c r="DW143" s="26" t="n">
        <f aca="false">DU143+0-'2 Der Rueckgabebestand'!$C$12*DV143</f>
        <v>-9.9163853632758</v>
      </c>
      <c r="DX143" s="26" t="n">
        <f aca="false">DS143+0/DV143-'2 Der Rueckgabebestand'!$C$12</f>
        <v>75.7</v>
      </c>
      <c r="DY143" s="26" t="n">
        <f aca="false">DW143/($B$143+DW143-'1 Der Fonds'!$B$6)</f>
        <v>-0.0128853904561842</v>
      </c>
      <c r="DZ143" s="26" t="n">
        <f aca="false">DW143+$B$143*'1 Der Fonds'!$B$19/12+DW143*'1 Der Fonds'!$B$20/12-'1 Der Fonds'!$B$6*'1 Der Fonds'!$B$21/12-($B$143+DW143-'1 Der Fonds'!$B$6)*'1 Der Fonds'!$B$22/12-$B$143*'1 Der Fonds'!$B$23/12</f>
        <v>-8.26945106591561</v>
      </c>
      <c r="EA143" s="26" t="n">
        <f aca="false">($B$143+DZ143-'1 Der Fonds'!$B$6)/DX143</f>
        <v>10.1879861153776</v>
      </c>
      <c r="EB143" s="26" t="n">
        <f aca="false">DZ143+0-'2 Der Rueckgabebestand'!$C$13*EA143</f>
        <v>-12.8540448178355</v>
      </c>
      <c r="EC143" s="26" t="n">
        <f aca="false">DX143+0/EA143-'2 Der Rueckgabebestand'!$C$13</f>
        <v>75.25</v>
      </c>
      <c r="ED143" s="26" t="n">
        <f aca="false">EB143/($B$143+EB143-'1 Der Fonds'!$B$6)</f>
        <v>-0.0167665983638839</v>
      </c>
      <c r="EE143" s="26" t="n">
        <f aca="false">EB143+$B$143*'1 Der Fonds'!$B$19/12+EB143*'1 Der Fonds'!$B$20/12-'1 Der Fonds'!$B$6*'1 Der Fonds'!$B$21/12-($B$143+EB143-'1 Der Fonds'!$B$6)*'1 Der Fonds'!$B$22/12-$B$143*'1 Der Fonds'!$B$23/12</f>
        <v>-11.2099257774526</v>
      </c>
      <c r="EF143" s="26" t="n">
        <f aca="false">($B$143+EE143-'1 Der Fonds'!$B$6)/EC143</f>
        <v>10.2098348733893</v>
      </c>
      <c r="EG143" s="26" t="n">
        <f aca="false">EE143+0-'2 Der Rueckgabebestand'!$C$14*EF143</f>
        <v>-15.2938597268084</v>
      </c>
      <c r="EH143" s="26" t="n">
        <f aca="false">EC143+0/EF143-'2 Der Rueckgabebestand'!$C$14</f>
        <v>74.85</v>
      </c>
      <c r="EI143" s="26" t="n">
        <f aca="false">EG143/($B$143+EG143-'1 Der Fonds'!$B$6)</f>
        <v>-0.0200127412236455</v>
      </c>
      <c r="EJ143" s="26" t="n">
        <f aca="false">EG143+$B$143*'1 Der Fonds'!$B$19/12+EG143*'1 Der Fonds'!$B$20/12-'1 Der Fonds'!$B$6*'1 Der Fonds'!$B$21/12-($B$143+EG143-'1 Der Fonds'!$B$6)*'1 Der Fonds'!$B$22/12-$B$143*'1 Der Fonds'!$B$23/12</f>
        <v>-13.6520788423799</v>
      </c>
      <c r="EK143" s="26" t="n">
        <f aca="false">($B$143+EJ143-'1 Der Fonds'!$B$6)/EH143</f>
        <v>10.2317691537424</v>
      </c>
      <c r="EL143" s="26" t="n">
        <f aca="false">EJ143+0-'2 Der Rueckgabebestand'!$C$15*EK143</f>
        <v>-17.7447865038768</v>
      </c>
      <c r="EM143" s="26" t="n">
        <f aca="false">EH143+0/EK143-'2 Der Rueckgabebestand'!$C$15</f>
        <v>74.45</v>
      </c>
      <c r="EN143" s="26" t="n">
        <f aca="false">EL143/($B$143+EL143-'1 Der Fonds'!$B$6)</f>
        <v>-0.0232946046045895</v>
      </c>
      <c r="EO143" s="26" t="n">
        <f aca="false">EL143+$B$143*'1 Der Fonds'!$B$19/12+EL143*'1 Der Fonds'!$B$20/12-'1 Der Fonds'!$B$6*'1 Der Fonds'!$B$21/12-($B$143+EL143-'1 Der Fonds'!$B$6)*'1 Der Fonds'!$B$22/12-$B$143*'1 Der Fonds'!$B$23/12</f>
        <v>-16.1053544242764</v>
      </c>
      <c r="EP143" s="26" t="n">
        <f aca="false">($B$143+EO143-'1 Der Fonds'!$B$6)/EM143</f>
        <v>10.2537897323804</v>
      </c>
      <c r="EQ143" s="26" t="n">
        <f aca="false">EO143+0-'2 Der Rueckgabebestand'!$C$16*EP143</f>
        <v>-21.2322492904666</v>
      </c>
      <c r="ER143" s="26" t="n">
        <f aca="false">EM143+0/EP143-'2 Der Rueckgabebestand'!$C$16</f>
        <v>73.95</v>
      </c>
      <c r="ES143" s="26" t="n">
        <f aca="false">EQ143/($B$143+EQ143-'1 Der Fonds'!$B$6)</f>
        <v>-0.028000992090985</v>
      </c>
      <c r="ET143" s="14" t="n">
        <f aca="false">IF(C143=1,$A$143,1000000)</f>
        <v>90.5</v>
      </c>
      <c r="EU143" s="14" t="n">
        <f aca="false">IF(D143=1,$A$143,1000000)</f>
        <v>90.5</v>
      </c>
      <c r="EV143" s="14" t="n">
        <f aca="false">IF(E143=1,$A$143,1000000)</f>
        <v>90.5</v>
      </c>
      <c r="EW143" s="14" t="n">
        <f aca="false">IF(F143=1,$A$143,1000000)</f>
        <v>90.5</v>
      </c>
      <c r="EX143" s="26" t="n">
        <f aca="false">IF(G143=1,$A$143,1000000)</f>
        <v>1000000</v>
      </c>
      <c r="EY143" s="26" t="n">
        <f aca="false">IF(H143=1,$A$143,1000000)</f>
        <v>1000000</v>
      </c>
      <c r="EZ143" s="26" t="n">
        <f aca="false">IF(I143=1,$A$143,1000000)</f>
        <v>1000000</v>
      </c>
      <c r="FA143" s="26" t="n">
        <f aca="false">IF(J143=1,$A$143,1000000)</f>
        <v>1000000</v>
      </c>
      <c r="FB143" s="26" t="n">
        <f aca="false">IF(K143=1,$A$143,1000000)</f>
        <v>1000000</v>
      </c>
      <c r="FC143" s="26" t="n">
        <f aca="false">IF(L143=1,$A$143,1000000)</f>
        <v>1000000</v>
      </c>
      <c r="FD143" s="26" t="n">
        <f aca="false">IF(M143=1,$A$143,1000000)</f>
        <v>1000000</v>
      </c>
      <c r="FE143" s="26" t="n">
        <f aca="false">IF(N143=1,$A$143,1000000)</f>
        <v>1000000</v>
      </c>
      <c r="FF143" s="14" t="n">
        <f aca="false">IF(O143=1,$A$143,1000000)</f>
        <v>90.5</v>
      </c>
      <c r="FG143" s="14" t="n">
        <f aca="false">IF(P143=1,$A$143,1000000)</f>
        <v>90.5</v>
      </c>
      <c r="FH143" s="14" t="n">
        <f aca="false">IF(Q143=1,$A$143,1000000)</f>
        <v>90.5</v>
      </c>
      <c r="FI143" s="26" t="n">
        <f aca="false">IF(R143=1,$A$143,1000000)</f>
        <v>1000000</v>
      </c>
      <c r="FJ143" s="26" t="n">
        <f aca="false">IF(S143=1,$A$143,1000000)</f>
        <v>1000000</v>
      </c>
      <c r="FK143" s="26" t="n">
        <f aca="false">IF(T143=1,$A$143,1000000)</f>
        <v>1000000</v>
      </c>
      <c r="FL143" s="26" t="n">
        <f aca="false">IF(U143=1,$A$143,1000000)</f>
        <v>1000000</v>
      </c>
      <c r="FM143" s="26" t="n">
        <f aca="false">IF(V143=1,$A$143,1000000)</f>
        <v>1000000</v>
      </c>
      <c r="FN143" s="26" t="n">
        <f aca="false">IF(W143=1,$A$143,1000000)</f>
        <v>1000000</v>
      </c>
      <c r="FO143" s="26" t="n">
        <f aca="false">IF(X143=1,$A$143,1000000)</f>
        <v>1000000</v>
      </c>
      <c r="FP143" s="26" t="n">
        <f aca="false">IF(Y143=1,$A$143,1000000)</f>
        <v>1000000</v>
      </c>
      <c r="FQ143" s="26" t="n">
        <f aca="false">IF(Z143=1,$A$143,1000000)</f>
        <v>1000000</v>
      </c>
    </row>
    <row r="144" customFormat="false" ht="15" hidden="false" customHeight="false" outlineLevel="0" collapsed="false">
      <c r="A144" s="14" t="n">
        <f aca="false">A143+$B$38</f>
        <v>91</v>
      </c>
      <c r="B144" s="14" t="n">
        <f aca="false">'1 Der Fonds'!$B$36-A144</f>
        <v>1029</v>
      </c>
      <c r="C144" s="26" t="n">
        <f aca="false">IF(AH144&gt;='1 Der Fonds'!$B$12,1,0)</f>
        <v>1</v>
      </c>
      <c r="D144" s="26" t="n">
        <f aca="false">IF(AND(C144=1,AM144&gt;='1 Der Fonds'!$B$12),1,0)</f>
        <v>1</v>
      </c>
      <c r="E144" s="26" t="n">
        <f aca="false">IF(AND(D144=1,AR144&gt;='1 Der Fonds'!$B$12),1,0)</f>
        <v>1</v>
      </c>
      <c r="F144" s="26" t="n">
        <f aca="false">IF(AND(E144=1,AW144&gt;='1 Der Fonds'!$B$12),1,0)</f>
        <v>1</v>
      </c>
      <c r="G144" s="26" t="n">
        <f aca="false">IF(AND(F144=1,BB144&gt;='1 Der Fonds'!$B$12),1,0)</f>
        <v>0</v>
      </c>
      <c r="H144" s="26" t="n">
        <f aca="false">IF(AND(G144=1,BG144&gt;='1 Der Fonds'!$B$12),1,0)</f>
        <v>0</v>
      </c>
      <c r="I144" s="26" t="n">
        <f aca="false">IF(AND(H144=1,BL144&gt;='1 Der Fonds'!$B$12),1,0)</f>
        <v>0</v>
      </c>
      <c r="J144" s="26" t="n">
        <f aca="false">IF(AND(I144=1,BQ144&gt;='1 Der Fonds'!$B$12),1,0)</f>
        <v>0</v>
      </c>
      <c r="K144" s="26" t="n">
        <f aca="false">IF(AND(J144=1,BV144&gt;='1 Der Fonds'!$B$12),1,0)</f>
        <v>0</v>
      </c>
      <c r="L144" s="26" t="n">
        <f aca="false">IF(AND(K144=1,CA144&gt;='1 Der Fonds'!$B$12),1,0)</f>
        <v>0</v>
      </c>
      <c r="M144" s="26" t="n">
        <f aca="false">IF(AND(L144=1,CF144&gt;='1 Der Fonds'!$B$12),1,0)</f>
        <v>0</v>
      </c>
      <c r="N144" s="26" t="n">
        <f aca="false">IF(AND(M144=1,CK144&gt;='1 Der Fonds'!$B$12),1,0)</f>
        <v>0</v>
      </c>
      <c r="O144" s="26" t="n">
        <f aca="false">IF(CP144&gt;='1 Der Fonds'!$B$12,1,0)</f>
        <v>1</v>
      </c>
      <c r="P144" s="26" t="n">
        <f aca="false">IF(AND(O144=1,CU144&gt;='1 Der Fonds'!$B$12),1,0)</f>
        <v>1</v>
      </c>
      <c r="Q144" s="26" t="n">
        <f aca="false">IF(AND(P144=1,CZ144&gt;='1 Der Fonds'!$B$12),1,0)</f>
        <v>1</v>
      </c>
      <c r="R144" s="26" t="n">
        <f aca="false">IF(AND(Q144=1,DE144&gt;='1 Der Fonds'!$B$12),1,0)</f>
        <v>0</v>
      </c>
      <c r="S144" s="26" t="n">
        <f aca="false">IF(AND(R144=1,DJ144&gt;='1 Der Fonds'!$B$12),1,0)</f>
        <v>0</v>
      </c>
      <c r="T144" s="26" t="n">
        <f aca="false">IF(AND(S144=1,DO144&gt;='1 Der Fonds'!$B$12),1,0)</f>
        <v>0</v>
      </c>
      <c r="U144" s="26" t="n">
        <f aca="false">IF(AND(T144=1,DT144&gt;='1 Der Fonds'!$B$12),1,0)</f>
        <v>0</v>
      </c>
      <c r="V144" s="26" t="n">
        <f aca="false">IF(AND(U144=1,DY144&gt;='1 Der Fonds'!$B$12),1,0)</f>
        <v>0</v>
      </c>
      <c r="W144" s="26" t="n">
        <f aca="false">IF(AND(V144=1,ED144&gt;='1 Der Fonds'!$B$12),1,0)</f>
        <v>0</v>
      </c>
      <c r="X144" s="26" t="n">
        <f aca="false">IF(AND(W144=1,EI144&gt;='1 Der Fonds'!$B$12),1,0)</f>
        <v>0</v>
      </c>
      <c r="Y144" s="26" t="n">
        <f aca="false">IF(AND(X144=1,EN144&gt;='1 Der Fonds'!$B$12),1,0)</f>
        <v>0</v>
      </c>
      <c r="Z144" s="26" t="n">
        <f aca="false">IF(AND(Y144=1,ES144&gt;='1 Der Fonds'!$B$12),1,0)</f>
        <v>0</v>
      </c>
      <c r="AD144" s="26" t="n">
        <f aca="false">$A$144+$B$144*'1 Der Fonds'!$B$19/12+$A$144*'1 Der Fonds'!$B$20/12-'1 Der Fonds'!$B$6*'1 Der Fonds'!$B$21/12-($B$144+$A$144-'1 Der Fonds'!$B$6)*'1 Der Fonds'!$B$22/12-$B$144*'1 Der Fonds'!$B$23/12</f>
        <v>92.7425833333334</v>
      </c>
      <c r="AE144" s="26" t="n">
        <f aca="false">($B$144+AD144-'1 Der Fonds'!$B$6)/'1 Der Fonds'!$B$8</f>
        <v>10.0200296934866</v>
      </c>
      <c r="AF144" s="26" t="n">
        <f aca="false">AD144+'1 Der Fonds'!$B$26-'2 Der Rueckgabebestand'!$C$5*AE144</f>
        <v>91.7345714559387</v>
      </c>
      <c r="AG144" s="26" t="n">
        <f aca="false">'1 Der Fonds'!$B$8+'1 Der Fonds'!$B$26/AE144-'2 Der Rueckgabebestand'!$C$5</f>
        <v>86.8994003103554</v>
      </c>
      <c r="AH144" s="26" t="n">
        <f aca="false">AF144/($B$144+AF144-'1 Der Fonds'!$B$6)</f>
        <v>0.105353082860315</v>
      </c>
      <c r="AI144" s="26" t="n">
        <f aca="false">AF144+$B$144*'1 Der Fonds'!$B$19/12+AF144*'1 Der Fonds'!$B$20/12-'1 Der Fonds'!$B$6*'1 Der Fonds'!$B$21/12-($B$144+AF144-'1 Der Fonds'!$B$6)*'1 Der Fonds'!$B$22/12-$B$144*'1 Der Fonds'!$B$23/12</f>
        <v>93.477858753584</v>
      </c>
      <c r="AJ144" s="26" t="n">
        <f aca="false">($B$144+AI144-'1 Der Fonds'!$B$6)/AG144</f>
        <v>10.0400906753969</v>
      </c>
      <c r="AK144" s="26" t="n">
        <f aca="false">AI144+'1 Der Fonds'!$B$26-'2 Der Rueckgabebestand'!$C$6*AJ144</f>
        <v>91.4578134158855</v>
      </c>
      <c r="AL144" s="26" t="n">
        <f aca="false">AG144+'1 Der Fonds'!$B$26/AJ144-'2 Der Rueckgabebestand'!$C$6</f>
        <v>86.6982023926266</v>
      </c>
      <c r="AM144" s="26" t="n">
        <f aca="false">AK144/($B$144+AK144-'1 Der Fonds'!$B$6)</f>
        <v>0.105068634006493</v>
      </c>
      <c r="AN144" s="26" t="n">
        <f aca="false">AK144+$B$144*'1 Der Fonds'!$B$19/12+AK144*'1 Der Fonds'!$B$20/12-'1 Der Fonds'!$B$6*'1 Der Fonds'!$B$21/12-($B$144+AK144-'1 Der Fonds'!$B$6)*'1 Der Fonds'!$B$22/12-$B$144*'1 Der Fonds'!$B$23/12</f>
        <v>93.2008354870758</v>
      </c>
      <c r="AO144" s="26" t="n">
        <f aca="false">($B$144+AN144-'1 Der Fonds'!$B$6)/AL144</f>
        <v>10.0601951530342</v>
      </c>
      <c r="AP144" s="26" t="n">
        <f aca="false">AN144+'1 Der Fonds'!$B$26-'2 Der Rueckgabebestand'!$C$7*AO144</f>
        <v>74.0684061504006</v>
      </c>
      <c r="AQ144" s="26" t="n">
        <f aca="false">AL144+'1 Der Fonds'!$B$26/AO144-'2 Der Rueckgabebestand'!$C$7</f>
        <v>84.7964073433621</v>
      </c>
      <c r="AR144" s="26" t="n">
        <f aca="false">AP144/($B$144+AP144-'1 Der Fonds'!$B$6)</f>
        <v>0.0868258695508904</v>
      </c>
      <c r="AS144" s="26" t="n">
        <f aca="false">AP144+$B$144*'1 Der Fonds'!$B$19/12+AP144*'1 Der Fonds'!$B$20/12-'1 Der Fonds'!$B$6*'1 Der Fonds'!$B$21/12-($B$144+AP144-'1 Der Fonds'!$B$6)*'1 Der Fonds'!$B$22/12-$B$144*'1 Der Fonds'!$B$23/12</f>
        <v>75.7947633729615</v>
      </c>
      <c r="AT144" s="26" t="n">
        <f aca="false">($B$144+AS144-'1 Der Fonds'!$B$6)/AQ144</f>
        <v>10.080554001677</v>
      </c>
      <c r="AU144" s="26" t="n">
        <f aca="false">AS144+'1 Der Fonds'!$B$26-'2 Der Rueckgabebestand'!$C$8*AT144</f>
        <v>47.5450459677627</v>
      </c>
      <c r="AV144" s="26" t="n">
        <f aca="false">AQ144+'1 Der Fonds'!$B$26/AT144-'2 Der Rueckgabebestand'!$C$8</f>
        <v>81.9940100345932</v>
      </c>
      <c r="AW144" s="26" t="n">
        <f aca="false">AU144/($B$144+AU144-'1 Der Fonds'!$B$6)</f>
        <v>0.0575226313432131</v>
      </c>
      <c r="AX144" s="26" t="n">
        <f aca="false">AU144+$B$144*'1 Der Fonds'!$B$19/12+AU144*'1 Der Fonds'!$B$20/12-'1 Der Fonds'!$B$6*'1 Der Fonds'!$B$21/12-($B$144+AU144-'1 Der Fonds'!$B$6)*'1 Der Fonds'!$B$22/12-$B$144*'1 Der Fonds'!$B$23/12</f>
        <v>49.2459849701485</v>
      </c>
      <c r="AY144" s="26" t="n">
        <f aca="false">($B$144+AX144-'1 Der Fonds'!$B$6)/AV144</f>
        <v>10.1012986756071</v>
      </c>
      <c r="AZ144" s="26" t="n">
        <f aca="false">AX144+'1 Der Fonds'!$B$26-'2 Der Rueckgabebestand'!$C$9*AY144</f>
        <v>25.9826084135702</v>
      </c>
      <c r="BA144" s="26" t="n">
        <f aca="false">AV144+'1 Der Fonds'!$B$26/AY144-'2 Der Rueckgabebestand'!$C$9</f>
        <v>79.6910015498767</v>
      </c>
      <c r="BB144" s="26" t="n">
        <f aca="false">AZ144/($B$144+AZ144-'1 Der Fonds'!$B$6)</f>
        <v>0.0322772295227293</v>
      </c>
      <c r="BC144" s="26" t="n">
        <f aca="false">AZ144+$B$144*'1 Der Fonds'!$B$19/12+AZ144*'1 Der Fonds'!$B$20/12-'1 Der Fonds'!$B$6*'1 Der Fonds'!$B$21/12-($B$144+AZ144-'1 Der Fonds'!$B$6)*'1 Der Fonds'!$B$22/12-$B$144*'1 Der Fonds'!$B$23/12</f>
        <v>27.6628834132998</v>
      </c>
      <c r="BD144" s="26" t="n">
        <f aca="false">($B$144+BC144-'1 Der Fonds'!$B$6)/BA144</f>
        <v>10.1223835530343</v>
      </c>
      <c r="BE144" s="26" t="n">
        <f aca="false">BC144+'1 Der Fonds'!$B$26-'2 Der Rueckgabebestand'!$C$10*BD144</f>
        <v>16.4915464390519</v>
      </c>
      <c r="BF144" s="26" t="n">
        <f aca="false">BA144+'1 Der Fonds'!$B$26/BD144-'2 Der Rueckgabebestand'!$C$10</f>
        <v>78.587374433228</v>
      </c>
      <c r="BG144" s="26" t="n">
        <f aca="false">BE144/($B$144+BE144-'1 Der Fonds'!$B$6)</f>
        <v>0.0207312654834295</v>
      </c>
      <c r="BH144" s="26" t="n">
        <f aca="false">BE144+$B$144*'1 Der Fonds'!$B$19/12+BE144*'1 Der Fonds'!$B$20/12-'1 Der Fonds'!$B$6*'1 Der Fonds'!$B$21/12-($B$144+BE144-'1 Der Fonds'!$B$6)*'1 Der Fonds'!$B$22/12-$B$144*'1 Der Fonds'!$B$23/12</f>
        <v>18.1627258377226</v>
      </c>
      <c r="BI144" s="26" t="n">
        <f aca="false">($B$144+BH144-'1 Der Fonds'!$B$6)/BF144</f>
        <v>10.1436487932936</v>
      </c>
      <c r="BJ144" s="26" t="n">
        <f aca="false">BH144+'1 Der Fonds'!$B$26-'2 Der Rueckgabebestand'!$C$11*BI144</f>
        <v>15.0765365617465</v>
      </c>
      <c r="BK144" s="26" t="n">
        <f aca="false">BF144+'1 Der Fonds'!$B$26/BI144-'2 Der Rueckgabebestand'!$C$11</f>
        <v>78.283125997693</v>
      </c>
      <c r="BL144" s="26" t="n">
        <f aca="false">BJ144/($B$144+BJ144-'1 Der Fonds'!$B$6)</f>
        <v>0.0189862511578872</v>
      </c>
      <c r="BM144" s="26" t="n">
        <f aca="false">BJ144+$B$144*'1 Der Fonds'!$B$19/12+BJ144*'1 Der Fonds'!$B$20/12-'1 Der Fonds'!$B$6*'1 Der Fonds'!$B$21/12-($B$144+BJ144-'1 Der Fonds'!$B$6)*'1 Der Fonds'!$B$22/12-$B$144*'1 Der Fonds'!$B$23/12</f>
        <v>16.7463599092848</v>
      </c>
      <c r="BN144" s="26" t="n">
        <f aca="false">($B$144+BM144-'1 Der Fonds'!$B$6)/BK144</f>
        <v>10.1649793588051</v>
      </c>
      <c r="BO144" s="26" t="n">
        <f aca="false">BM144+'1 Der Fonds'!$B$26-'2 Der Rueckgabebestand'!$C$12*BN144</f>
        <v>14.6638702298823</v>
      </c>
      <c r="BP144" s="26" t="n">
        <f aca="false">BK144+'1 Der Fonds'!$B$26/BN144-'2 Der Rueckgabebestand'!$C$12</f>
        <v>78.0782569462277</v>
      </c>
      <c r="BQ144" s="26" t="n">
        <f aca="false">BO144/($B$144+BO144-'1 Der Fonds'!$B$6)</f>
        <v>0.0184761720671938</v>
      </c>
      <c r="BR144" s="26" t="n">
        <f aca="false">BO144+$B$144*'1 Der Fonds'!$B$19/12+BO144*'1 Der Fonds'!$B$20/12-'1 Der Fonds'!$B$6*'1 Der Fonds'!$B$21/12-($B$144+BO144-'1 Der Fonds'!$B$6)*'1 Der Fonds'!$B$22/12-$B$144*'1 Der Fonds'!$B$23/12</f>
        <v>16.3332981055193</v>
      </c>
      <c r="BS144" s="26" t="n">
        <f aca="false">($B$144+BR144-'1 Der Fonds'!$B$6)/BP144</f>
        <v>10.1863608283835</v>
      </c>
      <c r="BT144" s="26" t="n">
        <f aca="false">BR144+'1 Der Fonds'!$B$26-'2 Der Rueckgabebestand'!$C$13*BS144</f>
        <v>14.7494357327467</v>
      </c>
      <c r="BU144" s="26" t="n">
        <f aca="false">BP144+'1 Der Fonds'!$B$26/BS144-'2 Der Rueckgabebestand'!$C$13</f>
        <v>77.9227684062617</v>
      </c>
      <c r="BV144" s="26" t="n">
        <f aca="false">BT144/($B$144+BT144-'1 Der Fonds'!$B$6)</f>
        <v>0.0185819794871801</v>
      </c>
      <c r="BW144" s="26" t="n">
        <f aca="false">BT144+$B$144*'1 Der Fonds'!$B$19/12+BT144*'1 Der Fonds'!$B$20/12-'1 Der Fonds'!$B$6*'1 Der Fonds'!$B$21/12-($B$144+BT144-'1 Der Fonds'!$B$6)*'1 Der Fonds'!$B$22/12-$B$144*'1 Der Fonds'!$B$23/12</f>
        <v>16.4189456086572</v>
      </c>
      <c r="BX144" s="26" t="n">
        <f aca="false">($B$144+BW144-'1 Der Fonds'!$B$6)/BU144</f>
        <v>10.2077860152712</v>
      </c>
      <c r="BY144" s="26" t="n">
        <f aca="false">BW144+'1 Der Fonds'!$B$26-'2 Der Rueckgabebestand'!$C$14*BX144</f>
        <v>15.3358312025487</v>
      </c>
      <c r="BZ144" s="26" t="n">
        <f aca="false">BU144+'1 Der Fonds'!$B$26/BX144-'2 Der Rueckgabebestand'!$C$14</f>
        <v>77.816661714322</v>
      </c>
      <c r="CA144" s="26" t="n">
        <f aca="false">BY144/($B$144+BY144-'1 Der Fonds'!$B$6)</f>
        <v>0.0193064829762643</v>
      </c>
      <c r="CB144" s="26" t="n">
        <f aca="false">BY144+$B$144*'1 Der Fonds'!$B$19/12+BY144*'1 Der Fonds'!$B$20/12-'1 Der Fonds'!$B$6*'1 Der Fonds'!$B$21/12-($B$144+BY144-'1 Der Fonds'!$B$6)*'1 Der Fonds'!$B$22/12-$B$144*'1 Der Fonds'!$B$23/12</f>
        <v>17.0059030407845</v>
      </c>
      <c r="CC144" s="26" t="n">
        <f aca="false">($B$144+CB144-'1 Der Fonds'!$B$6)/BZ144</f>
        <v>10.2292476380323</v>
      </c>
      <c r="CD144" s="26" t="n">
        <f aca="false">CB144+'1 Der Fonds'!$B$26-'2 Der Rueckgabebestand'!$C$15*CC144</f>
        <v>15.9142039855716</v>
      </c>
      <c r="CE144" s="26" t="n">
        <f aca="false">BZ144+'1 Der Fonds'!$B$26/CC144-'2 Der Rueckgabebestand'!$C$15</f>
        <v>77.7099384152248</v>
      </c>
      <c r="CF144" s="26" t="n">
        <f aca="false">CD144/($B$144+CD144-'1 Der Fonds'!$B$6)</f>
        <v>0.0200200272001436</v>
      </c>
      <c r="CG144" s="26" t="n">
        <f aca="false">CD144+$B$144*'1 Der Fonds'!$B$19/12+CD144*'1 Der Fonds'!$B$20/12-'1 Der Fonds'!$B$6*'1 Der Fonds'!$B$21/12-($B$144+CD144-'1 Der Fonds'!$B$6)*'1 Der Fonds'!$B$22/12-$B$144*'1 Der Fonds'!$B$23/12</f>
        <v>17.5848300977244</v>
      </c>
      <c r="CH144" s="26" t="n">
        <f aca="false">($B$144+CG144-'1 Der Fonds'!$B$6)/CE144</f>
        <v>10.2507458678112</v>
      </c>
      <c r="CI144" s="26" t="n">
        <f aca="false">CG144+'1 Der Fonds'!$B$26-'2 Der Rueckgabebestand'!$C$16*CH144</f>
        <v>15.4594571638189</v>
      </c>
      <c r="CJ144" s="26" t="n">
        <f aca="false">CE144+'1 Der Fonds'!$B$26/CH144-'2 Der Rueckgabebestand'!$C$16</f>
        <v>77.5026000457721</v>
      </c>
      <c r="CK144" s="26" t="n">
        <f aca="false">CI144/($B$144+CI144-'1 Der Fonds'!$B$6)</f>
        <v>0.0194590888489242</v>
      </c>
      <c r="CL144" s="26" t="n">
        <f aca="false">$A$144+$B$144*'1 Der Fonds'!$B$19/12+$A$144*'1 Der Fonds'!$B$20/12-'1 Der Fonds'!$B$6*'1 Der Fonds'!$B$21/12-($B$144+$A$144-'1 Der Fonds'!$B$6)*'1 Der Fonds'!$B$22/12-$B$144*'1 Der Fonds'!$B$23/12</f>
        <v>92.7425833333334</v>
      </c>
      <c r="CM144" s="26" t="n">
        <f aca="false">($B$144+CL144-'1 Der Fonds'!$B$6)/'1 Der Fonds'!$B$8</f>
        <v>10.0200296934866</v>
      </c>
      <c r="CN144" s="26" t="n">
        <f aca="false">CL144+0-'2 Der Rueckgabebestand'!$C$5*CM144</f>
        <v>88.7345714559387</v>
      </c>
      <c r="CO144" s="26" t="n">
        <f aca="false">'1 Der Fonds'!$B$8+0/CM144-'2 Der Rueckgabebestand'!$C$5</f>
        <v>86.6</v>
      </c>
      <c r="CP144" s="26" t="n">
        <f aca="false">CN144/($B$144+CN144-'1 Der Fonds'!$B$6)</f>
        <v>0.102260039388605</v>
      </c>
      <c r="CQ144" s="26" t="n">
        <f aca="false">CN144+$B$144*'1 Der Fonds'!$B$19/12+CN144*'1 Der Fonds'!$B$20/12-'1 Der Fonds'!$B$6*'1 Der Fonds'!$B$21/12-($B$144+CN144-'1 Der Fonds'!$B$6)*'1 Der Fonds'!$B$22/12-$B$144*'1 Der Fonds'!$B$23/12</f>
        <v>90.474983753584</v>
      </c>
      <c r="CR144" s="26" t="n">
        <f aca="false">($B$144+CQ144-'1 Der Fonds'!$B$6)/CO144</f>
        <v>10.0401268331823</v>
      </c>
      <c r="CS144" s="26" t="n">
        <f aca="false">CQ144+0-'2 Der Rueckgabebestand'!$C$6*CR144</f>
        <v>85.4549203369929</v>
      </c>
      <c r="CT144" s="26" t="n">
        <f aca="false">CO144+0/CR144-'2 Der Rueckgabebestand'!$C$6</f>
        <v>86.1</v>
      </c>
      <c r="CU144" s="26" t="n">
        <f aca="false">CS144/($B$144+CS144-'1 Der Fonds'!$B$6)</f>
        <v>0.0988541083249081</v>
      </c>
      <c r="CV144" s="26" t="n">
        <f aca="false">CS144+$B$144*'1 Der Fonds'!$B$19/12+CS144*'1 Der Fonds'!$B$20/12-'1 Der Fonds'!$B$6*'1 Der Fonds'!$B$21/12-($B$144+CS144-'1 Der Fonds'!$B$6)*'1 Der Fonds'!$B$22/12-$B$144*'1 Der Fonds'!$B$23/12</f>
        <v>87.1921896356492</v>
      </c>
      <c r="CW144" s="26" t="n">
        <f aca="false">($B$144+CV144-'1 Der Fonds'!$B$6)/CT144</f>
        <v>10.060304176953</v>
      </c>
      <c r="CX144" s="26" t="n">
        <f aca="false">CV144+0-'2 Der Rueckgabebestand'!$C$7*CW144</f>
        <v>65.0595204463527</v>
      </c>
      <c r="CY144" s="26" t="n">
        <f aca="false">CT144+0/CW144-'2 Der Rueckgabebestand'!$C$7</f>
        <v>83.9</v>
      </c>
      <c r="CZ144" s="26" t="n">
        <f aca="false">CX144/($B$144+CX144-'1 Der Fonds'!$B$6)</f>
        <v>0.0770793040897734</v>
      </c>
      <c r="DA144" s="26" t="n">
        <f aca="false">CX144+$B$144*'1 Der Fonds'!$B$19/12+CX144*'1 Der Fonds'!$B$20/12-'1 Der Fonds'!$B$6*'1 Der Fonds'!$B$21/12-($B$144+CX144-'1 Der Fonds'!$B$6)*'1 Der Fonds'!$B$22/12-$B$144*'1 Der Fonds'!$B$23/12</f>
        <v>66.7772441534471</v>
      </c>
      <c r="DB144" s="26" t="n">
        <f aca="false">($B$144+DA144-'1 Der Fonds'!$B$6)/CY144</f>
        <v>10.0807776418766</v>
      </c>
      <c r="DC144" s="26" t="n">
        <f aca="false">DA144+0-'2 Der Rueckgabebestand'!$C$8*DB144</f>
        <v>35.5268334636297</v>
      </c>
      <c r="DD144" s="26" t="n">
        <f aca="false">CY144+0/DB144-'2 Der Rueckgabebestand'!$C$8</f>
        <v>80.8</v>
      </c>
      <c r="DE144" s="26" t="n">
        <f aca="false">DC144/($B$144+DC144-'1 Der Fonds'!$B$6)</f>
        <v>0.0436165292585367</v>
      </c>
      <c r="DF144" s="26" t="n">
        <f aca="false">DC144+$B$144*'1 Der Fonds'!$B$19/12+DC144*'1 Der Fonds'!$B$20/12-'1 Der Fonds'!$B$6*'1 Der Fonds'!$B$21/12-($B$144+DC144-'1 Der Fonds'!$B$6)*'1 Der Fonds'!$B$22/12-$B$144*'1 Der Fonds'!$B$23/12</f>
        <v>37.2162550123656</v>
      </c>
      <c r="DG144" s="26" t="n">
        <f aca="false">($B$144+DF144-'1 Der Fonds'!$B$6)/DD144</f>
        <v>10.1016863244105</v>
      </c>
      <c r="DH144" s="26" t="n">
        <f aca="false">DF144+0-'2 Der Rueckgabebestand'!$C$9*DG144</f>
        <v>10.9518705688984</v>
      </c>
      <c r="DI144" s="26" t="n">
        <f aca="false">DD144+0/DG144-'2 Der Rueckgabebestand'!$C$9</f>
        <v>78.2</v>
      </c>
      <c r="DJ144" s="26" t="n">
        <f aca="false">DH144/($B$144+DH144-'1 Der Fonds'!$B$6)</f>
        <v>0.0138639719417478</v>
      </c>
      <c r="DK144" s="26" t="n">
        <f aca="false">DH144+$B$144*'1 Der Fonds'!$B$19/12+DH144*'1 Der Fonds'!$B$20/12-'1 Der Fonds'!$B$6*'1 Der Fonds'!$B$21/12-($B$144+DH144-'1 Der Fonds'!$B$6)*'1 Der Fonds'!$B$22/12-$B$144*'1 Der Fonds'!$B$23/12</f>
        <v>12.6177411115269</v>
      </c>
      <c r="DL144" s="26" t="n">
        <f aca="false">($B$144+DK144-'1 Der Fonds'!$B$6)/DI144</f>
        <v>10.1229890167714</v>
      </c>
      <c r="DM144" s="26" t="n">
        <f aca="false">DK144+0-'2 Der Rueckgabebestand'!$C$10*DL144</f>
        <v>-1.55444351195308</v>
      </c>
      <c r="DN144" s="26" t="n">
        <f aca="false">DI144+0/DL144-'2 Der Rueckgabebestand'!$C$10</f>
        <v>76.8</v>
      </c>
      <c r="DO144" s="26" t="n">
        <f aca="false">DM144/($B$144+DM144-'1 Der Fonds'!$B$6)</f>
        <v>-0.00199942426705088</v>
      </c>
      <c r="DP144" s="26" t="n">
        <f aca="false">DM144+$B$144*'1 Der Fonds'!$B$19/12+DM144*'1 Der Fonds'!$B$20/12-'1 Der Fonds'!$B$6*'1 Der Fonds'!$B$21/12-($B$144+DM144-'1 Der Fonds'!$B$6)*'1 Der Fonds'!$B$22/12-$B$144*'1 Der Fonds'!$B$23/12</f>
        <v>0.0994418130146334</v>
      </c>
      <c r="DQ144" s="26" t="n">
        <f aca="false">($B$144+DP144-'1 Der Fonds'!$B$6)/DN144</f>
        <v>10.1445239819403</v>
      </c>
      <c r="DR144" s="26" t="n">
        <f aca="false">DP144+0-'2 Der Rueckgabebestand'!$C$11*DQ144</f>
        <v>-5.98727257614954</v>
      </c>
      <c r="DS144" s="26" t="n">
        <f aca="false">DN144+0/DQ144-'2 Der Rueckgabebestand'!$C$11</f>
        <v>76.2</v>
      </c>
      <c r="DT144" s="26" t="n">
        <f aca="false">DR144/($B$144+DR144-'1 Der Fonds'!$B$6)</f>
        <v>-0.00774537386480399</v>
      </c>
      <c r="DU144" s="26" t="n">
        <f aca="false">DR144+$B$144*'1 Der Fonds'!$B$19/12+DR144*'1 Der Fonds'!$B$20/12-'1 Der Fonds'!$B$6*'1 Der Fonds'!$B$21/12-($B$144+DR144-'1 Der Fonds'!$B$6)*'1 Der Fonds'!$B$22/12-$B$144*'1 Der Fonds'!$B$23/12</f>
        <v>-4.33763537903502</v>
      </c>
      <c r="DV144" s="26" t="n">
        <f aca="false">($B$144+DU144-'1 Der Fonds'!$B$6)/DS144</f>
        <v>10.1661727640547</v>
      </c>
      <c r="DW144" s="26" t="n">
        <f aca="false">DU144+0-'2 Der Rueckgabebestand'!$C$12*DV144</f>
        <v>-9.42072176106235</v>
      </c>
      <c r="DX144" s="26" t="n">
        <f aca="false">DS144+0/DV144-'2 Der Rueckgabebestand'!$C$12</f>
        <v>75.7</v>
      </c>
      <c r="DY144" s="26" t="n">
        <f aca="false">DW144/($B$144+DW144-'1 Der Fonds'!$B$6)</f>
        <v>-0.0122413921832981</v>
      </c>
      <c r="DZ144" s="26" t="n">
        <f aca="false">DW144+$B$144*'1 Der Fonds'!$B$19/12+DW144*'1 Der Fonds'!$B$20/12-'1 Der Fonds'!$B$6*'1 Der Fonds'!$B$21/12-($B$144+DW144-'1 Der Fonds'!$B$6)*'1 Der Fonds'!$B$22/12-$B$144*'1 Der Fonds'!$B$23/12</f>
        <v>-7.77437495275003</v>
      </c>
      <c r="EA144" s="26" t="n">
        <f aca="false">($B$144+DZ144-'1 Der Fonds'!$B$6)/DX144</f>
        <v>10.1879210706374</v>
      </c>
      <c r="EB144" s="26" t="n">
        <f aca="false">DZ144+0-'2 Der Rueckgabebestand'!$C$13*EA144</f>
        <v>-12.3589394345369</v>
      </c>
      <c r="EC144" s="26" t="n">
        <f aca="false">DX144+0/EA144-'2 Der Rueckgabebestand'!$C$13</f>
        <v>75.25</v>
      </c>
      <c r="ED144" s="26" t="n">
        <f aca="false">EB144/($B$144+EB144-'1 Der Fonds'!$B$6)</f>
        <v>-0.016120894210155</v>
      </c>
      <c r="EE144" s="26" t="n">
        <f aca="false">EB144+$B$144*'1 Der Fonds'!$B$19/12+EB144*'1 Der Fonds'!$B$20/12-'1 Der Fonds'!$B$6*'1 Der Fonds'!$B$21/12-($B$144+EB144-'1 Der Fonds'!$B$6)*'1 Der Fonds'!$B$22/12-$B$144*'1 Der Fonds'!$B$23/12</f>
        <v>-10.7154084181616</v>
      </c>
      <c r="EF144" s="26" t="n">
        <f aca="false">($B$144+EE144-'1 Der Fonds'!$B$6)/EC144</f>
        <v>10.2097620143766</v>
      </c>
      <c r="EG144" s="26" t="n">
        <f aca="false">EE144+0-'2 Der Rueckgabebestand'!$C$14*EF144</f>
        <v>-14.7993132239123</v>
      </c>
      <c r="EH144" s="26" t="n">
        <f aca="false">EC144+0/EF144-'2 Der Rueckgabebestand'!$C$14</f>
        <v>74.85</v>
      </c>
      <c r="EI144" s="26" t="n">
        <f aca="false">EG144/($B$144+EG144-'1 Der Fonds'!$B$6)</f>
        <v>-0.0193657418528969</v>
      </c>
      <c r="EJ144" s="26" t="n">
        <f aca="false">EG144+$B$144*'1 Der Fonds'!$B$19/12+EG144*'1 Der Fonds'!$B$20/12-'1 Der Fonds'!$B$6*'1 Der Fonds'!$B$21/12-($B$144+EG144-'1 Der Fonds'!$B$6)*'1 Der Fonds'!$B$22/12-$B$144*'1 Der Fonds'!$B$23/12</f>
        <v>-13.1581208990852</v>
      </c>
      <c r="EK144" s="26" t="n">
        <f aca="false">($B$144+EJ144-'1 Der Fonds'!$B$6)/EH144</f>
        <v>10.2316884315419</v>
      </c>
      <c r="EL144" s="26" t="n">
        <f aca="false">EJ144+0-'2 Der Rueckgabebestand'!$C$15*EK144</f>
        <v>-17.250796271702</v>
      </c>
      <c r="EM144" s="26" t="n">
        <f aca="false">EH144+0/EK144-'2 Der Rueckgabebestand'!$C$15</f>
        <v>74.45</v>
      </c>
      <c r="EN144" s="26" t="n">
        <f aca="false">EL144/($B$144+EL144-'1 Der Fonds'!$B$6)</f>
        <v>-0.0226462938028288</v>
      </c>
      <c r="EO144" s="26" t="n">
        <f aca="false">EL144+$B$144*'1 Der Fonds'!$B$19/12+EL144*'1 Der Fonds'!$B$20/12-'1 Der Fonds'!$B$6*'1 Der Fonds'!$B$21/12-($B$144+EL144-'1 Der Fonds'!$B$6)*'1 Der Fonds'!$B$22/12-$B$144*'1 Der Fonds'!$B$23/12</f>
        <v>-15.6119532847957</v>
      </c>
      <c r="EP144" s="26" t="n">
        <f aca="false">($B$144+EO144-'1 Der Fonds'!$B$6)/EM144</f>
        <v>10.253701097585</v>
      </c>
      <c r="EQ144" s="26" t="n">
        <f aca="false">EO144+0-'2 Der Rueckgabebestand'!$C$16*EP144</f>
        <v>-20.7388038335882</v>
      </c>
      <c r="ER144" s="26" t="n">
        <f aca="false">EM144+0/EP144-'2 Der Rueckgabebestand'!$C$16</f>
        <v>73.95</v>
      </c>
      <c r="ES144" s="26" t="n">
        <f aca="false">EQ144/($B$144+EQ144-'1 Der Fonds'!$B$6)</f>
        <v>-0.027350474926633</v>
      </c>
      <c r="ET144" s="14" t="n">
        <f aca="false">IF(C144=1,$A$144,1000000)</f>
        <v>91</v>
      </c>
      <c r="EU144" s="14" t="n">
        <f aca="false">IF(D144=1,$A$144,1000000)</f>
        <v>91</v>
      </c>
      <c r="EV144" s="14" t="n">
        <f aca="false">IF(E144=1,$A$144,1000000)</f>
        <v>91</v>
      </c>
      <c r="EW144" s="14" t="n">
        <f aca="false">IF(F144=1,$A$144,1000000)</f>
        <v>91</v>
      </c>
      <c r="EX144" s="26" t="n">
        <f aca="false">IF(G144=1,$A$144,1000000)</f>
        <v>1000000</v>
      </c>
      <c r="EY144" s="26" t="n">
        <f aca="false">IF(H144=1,$A$144,1000000)</f>
        <v>1000000</v>
      </c>
      <c r="EZ144" s="26" t="n">
        <f aca="false">IF(I144=1,$A$144,1000000)</f>
        <v>1000000</v>
      </c>
      <c r="FA144" s="26" t="n">
        <f aca="false">IF(J144=1,$A$144,1000000)</f>
        <v>1000000</v>
      </c>
      <c r="FB144" s="26" t="n">
        <f aca="false">IF(K144=1,$A$144,1000000)</f>
        <v>1000000</v>
      </c>
      <c r="FC144" s="26" t="n">
        <f aca="false">IF(L144=1,$A$144,1000000)</f>
        <v>1000000</v>
      </c>
      <c r="FD144" s="26" t="n">
        <f aca="false">IF(M144=1,$A$144,1000000)</f>
        <v>1000000</v>
      </c>
      <c r="FE144" s="26" t="n">
        <f aca="false">IF(N144=1,$A$144,1000000)</f>
        <v>1000000</v>
      </c>
      <c r="FF144" s="14" t="n">
        <f aca="false">IF(O144=1,$A$144,1000000)</f>
        <v>91</v>
      </c>
      <c r="FG144" s="14" t="n">
        <f aca="false">IF(P144=1,$A$144,1000000)</f>
        <v>91</v>
      </c>
      <c r="FH144" s="14" t="n">
        <f aca="false">IF(Q144=1,$A$144,1000000)</f>
        <v>91</v>
      </c>
      <c r="FI144" s="26" t="n">
        <f aca="false">IF(R144=1,$A$144,1000000)</f>
        <v>1000000</v>
      </c>
      <c r="FJ144" s="26" t="n">
        <f aca="false">IF(S144=1,$A$144,1000000)</f>
        <v>1000000</v>
      </c>
      <c r="FK144" s="26" t="n">
        <f aca="false">IF(T144=1,$A$144,1000000)</f>
        <v>1000000</v>
      </c>
      <c r="FL144" s="26" t="n">
        <f aca="false">IF(U144=1,$A$144,1000000)</f>
        <v>1000000</v>
      </c>
      <c r="FM144" s="26" t="n">
        <f aca="false">IF(V144=1,$A$144,1000000)</f>
        <v>1000000</v>
      </c>
      <c r="FN144" s="26" t="n">
        <f aca="false">IF(W144=1,$A$144,1000000)</f>
        <v>1000000</v>
      </c>
      <c r="FO144" s="26" t="n">
        <f aca="false">IF(X144=1,$A$144,1000000)</f>
        <v>1000000</v>
      </c>
      <c r="FP144" s="26" t="n">
        <f aca="false">IF(Y144=1,$A$144,1000000)</f>
        <v>1000000</v>
      </c>
      <c r="FQ144" s="26" t="n">
        <f aca="false">IF(Z144=1,$A$144,1000000)</f>
        <v>1000000</v>
      </c>
    </row>
    <row r="145" customFormat="false" ht="15" hidden="false" customHeight="false" outlineLevel="0" collapsed="false">
      <c r="A145" s="14" t="n">
        <f aca="false">A144+$B$38</f>
        <v>91.5</v>
      </c>
      <c r="B145" s="14" t="n">
        <f aca="false">'1 Der Fonds'!$B$36-A145</f>
        <v>1028.5</v>
      </c>
      <c r="C145" s="26" t="n">
        <f aca="false">IF(AH145&gt;='1 Der Fonds'!$B$12,1,0)</f>
        <v>1</v>
      </c>
      <c r="D145" s="26" t="n">
        <f aca="false">IF(AND(C145=1,AM145&gt;='1 Der Fonds'!$B$12),1,0)</f>
        <v>1</v>
      </c>
      <c r="E145" s="26" t="n">
        <f aca="false">IF(AND(D145=1,AR145&gt;='1 Der Fonds'!$B$12),1,0)</f>
        <v>1</v>
      </c>
      <c r="F145" s="26" t="n">
        <f aca="false">IF(AND(E145=1,AW145&gt;='1 Der Fonds'!$B$12),1,0)</f>
        <v>1</v>
      </c>
      <c r="G145" s="26" t="n">
        <f aca="false">IF(AND(F145=1,BB145&gt;='1 Der Fonds'!$B$12),1,0)</f>
        <v>0</v>
      </c>
      <c r="H145" s="26" t="n">
        <f aca="false">IF(AND(G145=1,BG145&gt;='1 Der Fonds'!$B$12),1,0)</f>
        <v>0</v>
      </c>
      <c r="I145" s="26" t="n">
        <f aca="false">IF(AND(H145=1,BL145&gt;='1 Der Fonds'!$B$12),1,0)</f>
        <v>0</v>
      </c>
      <c r="J145" s="26" t="n">
        <f aca="false">IF(AND(I145=1,BQ145&gt;='1 Der Fonds'!$B$12),1,0)</f>
        <v>0</v>
      </c>
      <c r="K145" s="26" t="n">
        <f aca="false">IF(AND(J145=1,BV145&gt;='1 Der Fonds'!$B$12),1,0)</f>
        <v>0</v>
      </c>
      <c r="L145" s="26" t="n">
        <f aca="false">IF(AND(K145=1,CA145&gt;='1 Der Fonds'!$B$12),1,0)</f>
        <v>0</v>
      </c>
      <c r="M145" s="26" t="n">
        <f aca="false">IF(AND(L145=1,CF145&gt;='1 Der Fonds'!$B$12),1,0)</f>
        <v>0</v>
      </c>
      <c r="N145" s="26" t="n">
        <f aca="false">IF(AND(M145=1,CK145&gt;='1 Der Fonds'!$B$12),1,0)</f>
        <v>0</v>
      </c>
      <c r="O145" s="26" t="n">
        <f aca="false">IF(CP145&gt;='1 Der Fonds'!$B$12,1,0)</f>
        <v>1</v>
      </c>
      <c r="P145" s="26" t="n">
        <f aca="false">IF(AND(O145=1,CU145&gt;='1 Der Fonds'!$B$12),1,0)</f>
        <v>1</v>
      </c>
      <c r="Q145" s="26" t="n">
        <f aca="false">IF(AND(P145=1,CZ145&gt;='1 Der Fonds'!$B$12),1,0)</f>
        <v>1</v>
      </c>
      <c r="R145" s="26" t="n">
        <f aca="false">IF(AND(Q145=1,DE145&gt;='1 Der Fonds'!$B$12),1,0)</f>
        <v>0</v>
      </c>
      <c r="S145" s="26" t="n">
        <f aca="false">IF(AND(R145=1,DJ145&gt;='1 Der Fonds'!$B$12),1,0)</f>
        <v>0</v>
      </c>
      <c r="T145" s="26" t="n">
        <f aca="false">IF(AND(S145=1,DO145&gt;='1 Der Fonds'!$B$12),1,0)</f>
        <v>0</v>
      </c>
      <c r="U145" s="26" t="n">
        <f aca="false">IF(AND(T145=1,DT145&gt;='1 Der Fonds'!$B$12),1,0)</f>
        <v>0</v>
      </c>
      <c r="V145" s="26" t="n">
        <f aca="false">IF(AND(U145=1,DY145&gt;='1 Der Fonds'!$B$12),1,0)</f>
        <v>0</v>
      </c>
      <c r="W145" s="26" t="n">
        <f aca="false">IF(AND(V145=1,ED145&gt;='1 Der Fonds'!$B$12),1,0)</f>
        <v>0</v>
      </c>
      <c r="X145" s="26" t="n">
        <f aca="false">IF(AND(W145=1,EI145&gt;='1 Der Fonds'!$B$12),1,0)</f>
        <v>0</v>
      </c>
      <c r="Y145" s="26" t="n">
        <f aca="false">IF(AND(X145=1,EN145&gt;='1 Der Fonds'!$B$12),1,0)</f>
        <v>0</v>
      </c>
      <c r="Z145" s="26" t="n">
        <f aca="false">IF(AND(Y145=1,ES145&gt;='1 Der Fonds'!$B$12),1,0)</f>
        <v>0</v>
      </c>
      <c r="AD145" s="26" t="n">
        <f aca="false">$A$145+$B$145*'1 Der Fonds'!$B$19/12+$A$145*'1 Der Fonds'!$B$20/12-'1 Der Fonds'!$B$6*'1 Der Fonds'!$B$21/12-($B$145+$A$145-'1 Der Fonds'!$B$6)*'1 Der Fonds'!$B$22/12-$B$145*'1 Der Fonds'!$B$23/12</f>
        <v>93.242</v>
      </c>
      <c r="AE145" s="26" t="n">
        <f aca="false">($B$145+AD145-'1 Der Fonds'!$B$6)/'1 Der Fonds'!$B$8</f>
        <v>10.0200229885057</v>
      </c>
      <c r="AF145" s="26" t="n">
        <f aca="false">AD145+'1 Der Fonds'!$B$26-'2 Der Rueckgabebestand'!$C$5*AE145</f>
        <v>92.2339908045977</v>
      </c>
      <c r="AG145" s="26" t="n">
        <f aca="false">'1 Der Fonds'!$B$8+'1 Der Fonds'!$B$26/AE145-'2 Der Rueckgabebestand'!$C$5</f>
        <v>86.8994005107016</v>
      </c>
      <c r="AH145" s="26" t="n">
        <f aca="false">AF145/($B$145+AF145-'1 Der Fonds'!$B$6)</f>
        <v>0.105926714448542</v>
      </c>
      <c r="AI145" s="26" t="n">
        <f aca="false">AF145+$B$145*'1 Der Fonds'!$B$19/12+AF145*'1 Der Fonds'!$B$20/12-'1 Der Fonds'!$B$6*'1 Der Fonds'!$B$21/12-($B$145+AF145-'1 Der Fonds'!$B$6)*'1 Der Fonds'!$B$22/12-$B$145*'1 Der Fonds'!$B$23/12</f>
        <v>93.9766942124521</v>
      </c>
      <c r="AJ145" s="26" t="n">
        <f aca="false">($B$145+AI145-'1 Der Fonds'!$B$6)/AG145</f>
        <v>10.0400772512235</v>
      </c>
      <c r="AK145" s="26" t="n">
        <f aca="false">AI145+'1 Der Fonds'!$B$26-'2 Der Rueckgabebestand'!$C$6*AJ145</f>
        <v>91.9566555868404</v>
      </c>
      <c r="AL145" s="26" t="n">
        <f aca="false">AG145+'1 Der Fonds'!$B$26/AJ145-'2 Der Rueckgabebestand'!$C$6</f>
        <v>86.6982029924887</v>
      </c>
      <c r="AM145" s="26" t="n">
        <f aca="false">AK145/($B$145+AK145-'1 Der Fonds'!$B$6)</f>
        <v>0.105641854762826</v>
      </c>
      <c r="AN145" s="26" t="n">
        <f aca="false">AK145+$B$145*'1 Der Fonds'!$B$19/12+AK145*'1 Der Fonds'!$B$20/12-'1 Der Fonds'!$B$6*'1 Der Fonds'!$B$21/12-($B$145+AK145-'1 Der Fonds'!$B$6)*'1 Der Fonds'!$B$22/12-$B$145*'1 Der Fonds'!$B$23/12</f>
        <v>93.6990932151112</v>
      </c>
      <c r="AO145" s="26" t="n">
        <f aca="false">($B$145+AN145-'1 Der Fonds'!$B$6)/AL145</f>
        <v>10.0601749876024</v>
      </c>
      <c r="AP145" s="26" t="n">
        <f aca="false">AN145+'1 Der Fonds'!$B$26-'2 Der Rueckgabebestand'!$C$7*AO145</f>
        <v>74.5667082423858</v>
      </c>
      <c r="AQ145" s="26" t="n">
        <f aca="false">AL145+'1 Der Fonds'!$B$26/AO145-'2 Der Rueckgabebestand'!$C$7</f>
        <v>84.7964085409704</v>
      </c>
      <c r="AR145" s="26" t="n">
        <f aca="false">AP145/($B$145+AP145-'1 Der Fonds'!$B$6)</f>
        <v>0.0874101726417377</v>
      </c>
      <c r="AS145" s="26" t="n">
        <f aca="false">AP145+$B$145*'1 Der Fonds'!$B$19/12+AP145*'1 Der Fonds'!$B$20/12-'1 Der Fonds'!$B$6*'1 Der Fonds'!$B$21/12-($B$145+AP145-'1 Der Fonds'!$B$6)*'1 Der Fonds'!$B$22/12-$B$145*'1 Der Fonds'!$B$23/12</f>
        <v>76.2924805044515</v>
      </c>
      <c r="AT145" s="26" t="n">
        <f aca="false">($B$145+AS145-'1 Der Fonds'!$B$6)/AQ145</f>
        <v>10.0805269375465</v>
      </c>
      <c r="AU145" s="26" t="n">
        <f aca="false">AS145+'1 Der Fonds'!$B$26-'2 Der Rueckgabebestand'!$C$8*AT145</f>
        <v>48.0428469980573</v>
      </c>
      <c r="AV145" s="26" t="n">
        <f aca="false">AQ145+'1 Der Fonds'!$B$26/AT145-'2 Der Rueckgabebestand'!$C$8</f>
        <v>81.9940120312032</v>
      </c>
      <c r="AW145" s="26" t="n">
        <f aca="false">AU145/($B$145+AU145-'1 Der Fonds'!$B$6)</f>
        <v>0.0581250532534948</v>
      </c>
      <c r="AX145" s="26" t="n">
        <f aca="false">AU145+$B$145*'1 Der Fonds'!$B$19/12+AU145*'1 Der Fonds'!$B$20/12-'1 Der Fonds'!$B$6*'1 Der Fonds'!$B$21/12-($B$145+AU145-'1 Der Fonds'!$B$6)*'1 Der Fonds'!$B$22/12-$B$145*'1 Der Fonds'!$B$23/12</f>
        <v>49.7432005597637</v>
      </c>
      <c r="AY145" s="26" t="n">
        <f aca="false">($B$145+AX145-'1 Der Fonds'!$B$6)/AV145</f>
        <v>10.1012644709296</v>
      </c>
      <c r="AZ145" s="26" t="n">
        <f aca="false">AX145+'1 Der Fonds'!$B$26-'2 Der Rueckgabebestand'!$C$9*AY145</f>
        <v>26.4799129353469</v>
      </c>
      <c r="BA145" s="26" t="n">
        <f aca="false">AV145+'1 Der Fonds'!$B$26/AY145-'2 Der Rueckgabebestand'!$C$9</f>
        <v>79.6910045521529</v>
      </c>
      <c r="BB145" s="26" t="n">
        <f aca="false">AZ145/($B$145+AZ145-'1 Der Fonds'!$B$6)</f>
        <v>0.0328951226109336</v>
      </c>
      <c r="BC145" s="26" t="n">
        <f aca="false">AZ145+$B$145*'1 Der Fonds'!$B$19/12+AZ145*'1 Der Fonds'!$B$20/12-'1 Der Fonds'!$B$6*'1 Der Fonds'!$B$21/12-($B$145+AZ145-'1 Der Fonds'!$B$6)*'1 Der Fonds'!$B$22/12-$B$145*'1 Der Fonds'!$B$23/12</f>
        <v>28.1596020185766</v>
      </c>
      <c r="BD145" s="26" t="n">
        <f aca="false">($B$145+BC145-'1 Der Fonds'!$B$6)/BA145</f>
        <v>10.1223419952081</v>
      </c>
      <c r="BE145" s="26" t="n">
        <f aca="false">BC145+'1 Der Fonds'!$B$26-'2 Der Rueckgabebestand'!$C$10*BD145</f>
        <v>16.9883232252853</v>
      </c>
      <c r="BF145" s="26" t="n">
        <f aca="false">BA145+'1 Der Fonds'!$B$26/BD145-'2 Der Rueckgabebestand'!$C$10</f>
        <v>78.5873786522791</v>
      </c>
      <c r="BG145" s="26" t="n">
        <f aca="false">BE145/($B$145+BE145-'1 Der Fonds'!$B$6)</f>
        <v>0.0213558423540481</v>
      </c>
      <c r="BH145" s="26" t="n">
        <f aca="false">BE145+$B$145*'1 Der Fonds'!$B$19/12+BE145*'1 Der Fonds'!$B$20/12-'1 Der Fonds'!$B$6*'1 Der Fonds'!$B$21/12-($B$145+BE145-'1 Der Fonds'!$B$6)*'1 Der Fonds'!$B$22/12-$B$145*'1 Der Fonds'!$B$23/12</f>
        <v>18.6589162017095</v>
      </c>
      <c r="BI145" s="26" t="n">
        <f aca="false">($B$145+BH145-'1 Der Fonds'!$B$6)/BF145</f>
        <v>10.1435997722847</v>
      </c>
      <c r="BJ145" s="26" t="n">
        <f aca="false">BH145+'1 Der Fonds'!$B$26-'2 Der Rueckgabebestand'!$C$11*BI145</f>
        <v>15.5727563383387</v>
      </c>
      <c r="BK145" s="26" t="n">
        <f aca="false">BF145+'1 Der Fonds'!$B$26/BI145-'2 Der Rueckgabebestand'!$C$11</f>
        <v>78.2831316460237</v>
      </c>
      <c r="BL145" s="26" t="n">
        <f aca="false">BJ145/($B$145+BJ145-'1 Der Fonds'!$B$6)</f>
        <v>0.0196112462164656</v>
      </c>
      <c r="BM145" s="26" t="n">
        <f aca="false">BJ145+$B$145*'1 Der Fonds'!$B$19/12+BJ145*'1 Der Fonds'!$B$20/12-'1 Der Fonds'!$B$6*'1 Der Fonds'!$B$21/12-($B$145+BJ145-'1 Der Fonds'!$B$6)*'1 Der Fonds'!$B$22/12-$B$145*'1 Der Fonds'!$B$23/12</f>
        <v>17.2419927298296</v>
      </c>
      <c r="BN145" s="26" t="n">
        <f aca="false">($B$145+BM145-'1 Der Fonds'!$B$6)/BK145</f>
        <v>10.164922838396</v>
      </c>
      <c r="BO145" s="26" t="n">
        <f aca="false">BM145+'1 Der Fonds'!$B$26-'2 Der Rueckgabebestand'!$C$12*BN145</f>
        <v>15.1595313106316</v>
      </c>
      <c r="BP145" s="26" t="n">
        <f aca="false">BK145+'1 Der Fonds'!$B$26/BN145-'2 Der Rueckgabebestand'!$C$12</f>
        <v>78.0782642355863</v>
      </c>
      <c r="BQ145" s="26" t="n">
        <f aca="false">BO145/($B$145+BO145-'1 Der Fonds'!$B$6)</f>
        <v>0.0191007991620758</v>
      </c>
      <c r="BR145" s="26" t="n">
        <f aca="false">BO145+$B$145*'1 Der Fonds'!$B$19/12+BO145*'1 Der Fonds'!$B$20/12-'1 Der Fonds'!$B$6*'1 Der Fonds'!$B$21/12-($B$145+BO145-'1 Der Fonds'!$B$6)*'1 Der Fonds'!$B$22/12-$B$145*'1 Der Fonds'!$B$23/12</f>
        <v>16.8283716948043</v>
      </c>
      <c r="BS145" s="26" t="n">
        <f aca="false">($B$145+BR145-'1 Der Fonds'!$B$6)/BP145</f>
        <v>10.1862967815864</v>
      </c>
      <c r="BT145" s="26" t="n">
        <f aca="false">BR145+'1 Der Fonds'!$B$26-'2 Der Rueckgabebestand'!$C$13*BS145</f>
        <v>15.2445381430904</v>
      </c>
      <c r="BU145" s="26" t="n">
        <f aca="false">BP145+'1 Der Fonds'!$B$26/BS145-'2 Der Rueckgabebestand'!$C$13</f>
        <v>77.9227775473742</v>
      </c>
      <c r="BV145" s="26" t="n">
        <f aca="false">BT145/($B$145+BT145-'1 Der Fonds'!$B$6)</f>
        <v>0.0192058495026043</v>
      </c>
      <c r="BW145" s="26" t="n">
        <f aca="false">BT145+$B$145*'1 Der Fonds'!$B$19/12+BT145*'1 Der Fonds'!$B$20/12-'1 Der Fonds'!$B$6*'1 Der Fonds'!$B$21/12-($B$145+BT145-'1 Der Fonds'!$B$6)*'1 Der Fonds'!$B$22/12-$B$145*'1 Der Fonds'!$B$23/12</f>
        <v>16.9134599921442</v>
      </c>
      <c r="BX145" s="26" t="n">
        <f aca="false">($B$145+BW145-'1 Der Fonds'!$B$6)/BU145</f>
        <v>10.2077144196838</v>
      </c>
      <c r="BY145" s="26" t="n">
        <f aca="false">BW145+'1 Der Fonds'!$B$26-'2 Der Rueckgabebestand'!$C$14*BX145</f>
        <v>15.8303742242707</v>
      </c>
      <c r="BZ145" s="26" t="n">
        <f aca="false">BU145+'1 Der Fonds'!$B$26/BX145-'2 Der Rueckgabebestand'!$C$14</f>
        <v>77.8166729167642</v>
      </c>
      <c r="CA145" s="26" t="n">
        <f aca="false">BY145/($B$145+BY145-'1 Der Fonds'!$B$6)</f>
        <v>0.0199292067104073</v>
      </c>
      <c r="CB145" s="26" t="n">
        <f aca="false">BY145+$B$145*'1 Der Fonds'!$B$19/12+BY145*'1 Der Fonds'!$B$20/12-'1 Der Fonds'!$B$6*'1 Der Fonds'!$B$21/12-($B$145+BY145-'1 Der Fonds'!$B$6)*'1 Der Fonds'!$B$22/12-$B$145*'1 Der Fonds'!$B$23/12</f>
        <v>17.4998574995689</v>
      </c>
      <c r="CC145" s="26" t="n">
        <f aca="false">($B$145+CB145-'1 Der Fonds'!$B$6)/BZ145</f>
        <v>10.2291684758998</v>
      </c>
      <c r="CD145" s="26" t="n">
        <f aca="false">CB145+'1 Der Fonds'!$B$26-'2 Der Rueckgabebestand'!$C$15*CC145</f>
        <v>16.408190109209</v>
      </c>
      <c r="CE145" s="26" t="n">
        <f aca="false">BZ145+'1 Der Fonds'!$B$26/CC145-'2 Der Rueckgabebestand'!$C$15</f>
        <v>77.7099518872952</v>
      </c>
      <c r="CF145" s="26" t="n">
        <f aca="false">CD145/($B$145+CD145-'1 Der Fonds'!$B$6)</f>
        <v>0.0206416166211028</v>
      </c>
      <c r="CG145" s="26" t="n">
        <f aca="false">CD145+$B$145*'1 Der Fonds'!$B$19/12+CD145*'1 Der Fonds'!$B$20/12-'1 Der Fonds'!$B$6*'1 Der Fonds'!$B$21/12-($B$145+CD145-'1 Der Fonds'!$B$6)*'1 Der Fonds'!$B$22/12-$B$145*'1 Der Fonds'!$B$23/12</f>
        <v>18.0782271247304</v>
      </c>
      <c r="CH145" s="26" t="n">
        <f aca="false">($B$145+CG145-'1 Der Fonds'!$B$6)/CE145</f>
        <v>10.2506591212414</v>
      </c>
      <c r="CI145" s="26" t="n">
        <f aca="false">CG145+'1 Der Fonds'!$B$26-'2 Der Rueckgabebestand'!$C$16*CH145</f>
        <v>15.9528975641097</v>
      </c>
      <c r="CJ145" s="26" t="n">
        <f aca="false">CE145+'1 Der Fonds'!$B$26/CH145-'2 Der Rueckgabebestand'!$C$16</f>
        <v>77.502615994502</v>
      </c>
      <c r="CK145" s="26" t="n">
        <f aca="false">CI145/($B$145+CI145-'1 Der Fonds'!$B$6)</f>
        <v>0.0200803566995894</v>
      </c>
      <c r="CL145" s="26" t="n">
        <f aca="false">$A$145+$B$145*'1 Der Fonds'!$B$19/12+$A$145*'1 Der Fonds'!$B$20/12-'1 Der Fonds'!$B$6*'1 Der Fonds'!$B$21/12-($B$145+$A$145-'1 Der Fonds'!$B$6)*'1 Der Fonds'!$B$22/12-$B$145*'1 Der Fonds'!$B$23/12</f>
        <v>93.242</v>
      </c>
      <c r="CM145" s="26" t="n">
        <f aca="false">($B$145+CL145-'1 Der Fonds'!$B$6)/'1 Der Fonds'!$B$8</f>
        <v>10.0200229885057</v>
      </c>
      <c r="CN145" s="26" t="n">
        <f aca="false">CL145+0-'2 Der Rueckgabebestand'!$C$5*CM145</f>
        <v>89.2339908045977</v>
      </c>
      <c r="CO145" s="26" t="n">
        <f aca="false">'1 Der Fonds'!$B$8+0/CM145-'2 Der Rueckgabebestand'!$C$5</f>
        <v>86.6</v>
      </c>
      <c r="CP145" s="26" t="n">
        <f aca="false">CN145/($B$145+CN145-'1 Der Fonds'!$B$6)</f>
        <v>0.102835652112529</v>
      </c>
      <c r="CQ145" s="26" t="n">
        <f aca="false">CN145+$B$145*'1 Der Fonds'!$B$19/12+CN145*'1 Der Fonds'!$B$20/12-'1 Der Fonds'!$B$6*'1 Der Fonds'!$B$21/12-($B$145+CN145-'1 Der Fonds'!$B$6)*'1 Der Fonds'!$B$22/12-$B$145*'1 Der Fonds'!$B$23/12</f>
        <v>90.9738192124521</v>
      </c>
      <c r="CR145" s="26" t="n">
        <f aca="false">($B$145+CQ145-'1 Der Fonds'!$B$6)/CO145</f>
        <v>10.0401133858251</v>
      </c>
      <c r="CS145" s="26" t="n">
        <f aca="false">CQ145+0-'2 Der Rueckgabebestand'!$C$6*CR145</f>
        <v>85.9537625195396</v>
      </c>
      <c r="CT145" s="26" t="n">
        <f aca="false">CO145+0/CR145-'2 Der Rueckgabebestand'!$C$6</f>
        <v>86.1</v>
      </c>
      <c r="CU145" s="26" t="n">
        <f aca="false">CS145/($B$145+CS145-'1 Der Fonds'!$B$6)</f>
        <v>0.0994313012983118</v>
      </c>
      <c r="CV145" s="26" t="n">
        <f aca="false">CS145+$B$145*'1 Der Fonds'!$B$19/12+CS145*'1 Der Fonds'!$B$20/12-'1 Der Fonds'!$B$6*'1 Der Fonds'!$B$21/12-($B$145+CS145-'1 Der Fonds'!$B$6)*'1 Der Fonds'!$B$22/12-$B$145*'1 Der Fonds'!$B$23/12</f>
        <v>87.6904473752875</v>
      </c>
      <c r="CW145" s="26" t="n">
        <f aca="false">($B$145+CV145-'1 Der Fonds'!$B$6)/CT145</f>
        <v>10.060283941641</v>
      </c>
      <c r="CX145" s="26" t="n">
        <f aca="false">CV145+0-'2 Der Rueckgabebestand'!$C$7*CW145</f>
        <v>65.5578227036774</v>
      </c>
      <c r="CY145" s="26" t="n">
        <f aca="false">CT145+0/CW145-'2 Der Rueckgabebestand'!$C$7</f>
        <v>83.9</v>
      </c>
      <c r="CZ145" s="26" t="n">
        <f aca="false">CX145/($B$145+CX145-'1 Der Fonds'!$B$6)</f>
        <v>0.077669824199583</v>
      </c>
      <c r="DA145" s="26" t="n">
        <f aca="false">CX145+$B$145*'1 Der Fonds'!$B$19/12+CX145*'1 Der Fonds'!$B$20/12-'1 Der Fonds'!$B$6*'1 Der Fonds'!$B$21/12-($B$145+CX145-'1 Der Fonds'!$B$6)*'1 Der Fonds'!$B$22/12-$B$145*'1 Der Fonds'!$B$23/12</f>
        <v>67.2749614504351</v>
      </c>
      <c r="DB145" s="26" t="n">
        <f aca="false">($B$145+DA145-'1 Der Fonds'!$B$6)/CY145</f>
        <v>10.080750434451</v>
      </c>
      <c r="DC145" s="26" t="n">
        <f aca="false">DA145+0-'2 Der Rueckgabebestand'!$C$8*DB145</f>
        <v>36.0246351036371</v>
      </c>
      <c r="DD145" s="26" t="n">
        <f aca="false">CY145+0/DB145-'2 Der Rueckgabebestand'!$C$8</f>
        <v>80.8</v>
      </c>
      <c r="DE145" s="26" t="n">
        <f aca="false">DC145/($B$145+DC145-'1 Der Fonds'!$B$6)</f>
        <v>0.0442278030044524</v>
      </c>
      <c r="DF145" s="26" t="n">
        <f aca="false">DC145+$B$145*'1 Der Fonds'!$B$19/12+DC145*'1 Der Fonds'!$B$20/12-'1 Der Fonds'!$B$6*'1 Der Fonds'!$B$21/12-($B$145+DC145-'1 Der Fonds'!$B$6)*'1 Der Fonds'!$B$22/12-$B$145*'1 Der Fonds'!$B$23/12</f>
        <v>37.7134712122781</v>
      </c>
      <c r="DG145" s="26" t="n">
        <f aca="false">($B$145+DF145-'1 Der Fonds'!$B$6)/DD145</f>
        <v>10.1016518714391</v>
      </c>
      <c r="DH145" s="26" t="n">
        <f aca="false">DF145+0-'2 Der Rueckgabebestand'!$C$9*DG145</f>
        <v>11.4491763465365</v>
      </c>
      <c r="DI145" s="26" t="n">
        <f aca="false">DD145+0/DG145-'2 Der Rueckgabebestand'!$C$9</f>
        <v>78.2</v>
      </c>
      <c r="DJ145" s="26" t="n">
        <f aca="false">DH145/($B$145+DH145-'1 Der Fonds'!$B$6)</f>
        <v>0.0144935607117007</v>
      </c>
      <c r="DK145" s="26" t="n">
        <f aca="false">DH145+$B$145*'1 Der Fonds'!$B$19/12+DH145*'1 Der Fonds'!$B$20/12-'1 Der Fonds'!$B$6*'1 Der Fonds'!$B$21/12-($B$145+DH145-'1 Der Fonds'!$B$6)*'1 Der Fonds'!$B$22/12-$B$145*'1 Der Fonds'!$B$23/12</f>
        <v>13.1144609738686</v>
      </c>
      <c r="DL145" s="26" t="n">
        <f aca="false">($B$145+DK145-'1 Der Fonds'!$B$6)/DI145</f>
        <v>10.1229470712771</v>
      </c>
      <c r="DM145" s="26" t="n">
        <f aca="false">DK145+0-'2 Der Rueckgabebestand'!$C$10*DL145</f>
        <v>-1.05766492591935</v>
      </c>
      <c r="DN145" s="26" t="n">
        <f aca="false">DI145+0/DL145-'2 Der Rueckgabebestand'!$C$10</f>
        <v>76.8</v>
      </c>
      <c r="DO145" s="26" t="n">
        <f aca="false">DM145/($B$145+DM145-'1 Der Fonds'!$B$6)</f>
        <v>-0.00136044164075342</v>
      </c>
      <c r="DP145" s="26" t="n">
        <f aca="false">DM145+$B$145*'1 Der Fonds'!$B$19/12+DM145*'1 Der Fonds'!$B$20/12-'1 Der Fonds'!$B$6*'1 Der Fonds'!$B$21/12-($B$145+DM145-'1 Der Fonds'!$B$6)*'1 Der Fonds'!$B$22/12-$B$145*'1 Der Fonds'!$B$23/12</f>
        <v>0.595633978526642</v>
      </c>
      <c r="DQ145" s="26" t="n">
        <f aca="false">($B$145+DP145-'1 Der Fonds'!$B$6)/DN145</f>
        <v>10.1444744007621</v>
      </c>
      <c r="DR145" s="26" t="n">
        <f aca="false">DP145+0-'2 Der Rueckgabebestand'!$C$11*DQ145</f>
        <v>-5.4910506619306</v>
      </c>
      <c r="DS145" s="26" t="n">
        <f aca="false">DN145+0/DQ145-'2 Der Rueckgabebestand'!$C$11</f>
        <v>76.2</v>
      </c>
      <c r="DT145" s="26" t="n">
        <f aca="false">DR145/($B$145+DR145-'1 Der Fonds'!$B$6)</f>
        <v>-0.00710347618437355</v>
      </c>
      <c r="DU145" s="26" t="n">
        <f aca="false">DR145+$B$145*'1 Der Fonds'!$B$19/12+DR145*'1 Der Fonds'!$B$20/12-'1 Der Fonds'!$B$6*'1 Der Fonds'!$B$21/12-($B$145+DR145-'1 Der Fonds'!$B$6)*'1 Der Fonds'!$B$22/12-$B$145*'1 Der Fonds'!$B$23/12</f>
        <v>-3.84200041881495</v>
      </c>
      <c r="DV145" s="26" t="n">
        <f aca="false">($B$145+DU145-'1 Der Fonds'!$B$6)/DS145</f>
        <v>10.166115480068</v>
      </c>
      <c r="DW145" s="26" t="n">
        <f aca="false">DU145+0-'2 Der Rueckgabebestand'!$C$12*DV145</f>
        <v>-8.92505815884897</v>
      </c>
      <c r="DX145" s="26" t="n">
        <f aca="false">DS145+0/DV145-'2 Der Rueckgabebestand'!$C$12</f>
        <v>75.7</v>
      </c>
      <c r="DY145" s="26" t="n">
        <f aca="false">DW145/($B$145+DW145-'1 Der Fonds'!$B$6)</f>
        <v>-0.0115973866528144</v>
      </c>
      <c r="DZ145" s="26" t="n">
        <f aca="false">DW145+$B$145*'1 Der Fonds'!$B$19/12+DW145*'1 Der Fonds'!$B$20/12-'1 Der Fonds'!$B$6*'1 Der Fonds'!$B$21/12-($B$145+DW145-'1 Der Fonds'!$B$6)*'1 Der Fonds'!$B$22/12-$B$145*'1 Der Fonds'!$B$23/12</f>
        <v>-7.27929883958453</v>
      </c>
      <c r="EA145" s="26" t="n">
        <f aca="false">($B$145+DZ145-'1 Der Fonds'!$B$6)/DX145</f>
        <v>10.1878560258972</v>
      </c>
      <c r="EB145" s="26" t="n">
        <f aca="false">DZ145+0-'2 Der Rueckgabebestand'!$C$13*EA145</f>
        <v>-11.8638340512383</v>
      </c>
      <c r="EC145" s="26" t="n">
        <f aca="false">DX145+0/EA145-'2 Der Rueckgabebestand'!$C$13</f>
        <v>75.25</v>
      </c>
      <c r="ED145" s="26" t="n">
        <f aca="false">EB145/($B$145+EB145-'1 Der Fonds'!$B$6)</f>
        <v>-0.0154751818113825</v>
      </c>
      <c r="EE145" s="26" t="n">
        <f aca="false">EB145+$B$145*'1 Der Fonds'!$B$19/12+EB145*'1 Der Fonds'!$B$20/12-'1 Der Fonds'!$B$6*'1 Der Fonds'!$B$21/12-($B$145+EB145-'1 Der Fonds'!$B$6)*'1 Der Fonds'!$B$22/12-$B$145*'1 Der Fonds'!$B$23/12</f>
        <v>-10.2208910588707</v>
      </c>
      <c r="EF145" s="26" t="n">
        <f aca="false">($B$145+EE145-'1 Der Fonds'!$B$6)/EC145</f>
        <v>10.2096891553638</v>
      </c>
      <c r="EG145" s="26" t="n">
        <f aca="false">EE145+0-'2 Der Rueckgabebestand'!$C$14*EF145</f>
        <v>-14.3047667210162</v>
      </c>
      <c r="EH145" s="26" t="n">
        <f aca="false">EC145+0/EF145-'2 Der Rueckgabebestand'!$C$14</f>
        <v>74.85</v>
      </c>
      <c r="EI145" s="26" t="n">
        <f aca="false">EG145/($B$145+EG145-'1 Der Fonds'!$B$6)</f>
        <v>-0.0187187332478349</v>
      </c>
      <c r="EJ145" s="26" t="n">
        <f aca="false">EG145+$B$145*'1 Der Fonds'!$B$19/12+EG145*'1 Der Fonds'!$B$20/12-'1 Der Fonds'!$B$6*'1 Der Fonds'!$B$21/12-($B$145+EG145-'1 Der Fonds'!$B$6)*'1 Der Fonds'!$B$22/12-$B$145*'1 Der Fonds'!$B$23/12</f>
        <v>-12.6641629557905</v>
      </c>
      <c r="EK145" s="26" t="n">
        <f aca="false">($B$145+EJ145-'1 Der Fonds'!$B$6)/EH145</f>
        <v>10.2316077093415</v>
      </c>
      <c r="EL145" s="26" t="n">
        <f aca="false">EJ145+0-'2 Der Rueckgabebestand'!$C$15*EK145</f>
        <v>-16.7568060395271</v>
      </c>
      <c r="EM145" s="26" t="n">
        <f aca="false">EH145+0/EK145-'2 Der Rueckgabebestand'!$C$15</f>
        <v>74.45</v>
      </c>
      <c r="EN145" s="26" t="n">
        <f aca="false">EL145/($B$145+EL145-'1 Der Fonds'!$B$6)</f>
        <v>-0.0219979727713808</v>
      </c>
      <c r="EO145" s="26" t="n">
        <f aca="false">EL145+$B$145*'1 Der Fonds'!$B$19/12+EL145*'1 Der Fonds'!$B$20/12-'1 Der Fonds'!$B$6*'1 Der Fonds'!$B$21/12-($B$145+EL145-'1 Der Fonds'!$B$6)*'1 Der Fonds'!$B$22/12-$B$145*'1 Der Fonds'!$B$23/12</f>
        <v>-15.118552145315</v>
      </c>
      <c r="EP145" s="26" t="n">
        <f aca="false">($B$145+EO145-'1 Der Fonds'!$B$6)/EM145</f>
        <v>10.2536124627896</v>
      </c>
      <c r="EQ145" s="26" t="n">
        <f aca="false">EO145+0-'2 Der Rueckgabebestand'!$C$16*EP145</f>
        <v>-20.2453583767098</v>
      </c>
      <c r="ER145" s="26" t="n">
        <f aca="false">EM145+0/EP145-'2 Der Rueckgabebestand'!$C$16</f>
        <v>73.95</v>
      </c>
      <c r="ES145" s="26" t="n">
        <f aca="false">EQ145/($B$145+EQ145-'1 Der Fonds'!$B$6)</f>
        <v>-0.0266999465158143</v>
      </c>
      <c r="ET145" s="14" t="n">
        <f aca="false">IF(C145=1,$A$145,1000000)</f>
        <v>91.5</v>
      </c>
      <c r="EU145" s="14" t="n">
        <f aca="false">IF(D145=1,$A$145,1000000)</f>
        <v>91.5</v>
      </c>
      <c r="EV145" s="14" t="n">
        <f aca="false">IF(E145=1,$A$145,1000000)</f>
        <v>91.5</v>
      </c>
      <c r="EW145" s="14" t="n">
        <f aca="false">IF(F145=1,$A$145,1000000)</f>
        <v>91.5</v>
      </c>
      <c r="EX145" s="26" t="n">
        <f aca="false">IF(G145=1,$A$145,1000000)</f>
        <v>1000000</v>
      </c>
      <c r="EY145" s="26" t="n">
        <f aca="false">IF(H145=1,$A$145,1000000)</f>
        <v>1000000</v>
      </c>
      <c r="EZ145" s="26" t="n">
        <f aca="false">IF(I145=1,$A$145,1000000)</f>
        <v>1000000</v>
      </c>
      <c r="FA145" s="26" t="n">
        <f aca="false">IF(J145=1,$A$145,1000000)</f>
        <v>1000000</v>
      </c>
      <c r="FB145" s="26" t="n">
        <f aca="false">IF(K145=1,$A$145,1000000)</f>
        <v>1000000</v>
      </c>
      <c r="FC145" s="26" t="n">
        <f aca="false">IF(L145=1,$A$145,1000000)</f>
        <v>1000000</v>
      </c>
      <c r="FD145" s="26" t="n">
        <f aca="false">IF(M145=1,$A$145,1000000)</f>
        <v>1000000</v>
      </c>
      <c r="FE145" s="26" t="n">
        <f aca="false">IF(N145=1,$A$145,1000000)</f>
        <v>1000000</v>
      </c>
      <c r="FF145" s="14" t="n">
        <f aca="false">IF(O145=1,$A$145,1000000)</f>
        <v>91.5</v>
      </c>
      <c r="FG145" s="14" t="n">
        <f aca="false">IF(P145=1,$A$145,1000000)</f>
        <v>91.5</v>
      </c>
      <c r="FH145" s="14" t="n">
        <f aca="false">IF(Q145=1,$A$145,1000000)</f>
        <v>91.5</v>
      </c>
      <c r="FI145" s="26" t="n">
        <f aca="false">IF(R145=1,$A$145,1000000)</f>
        <v>1000000</v>
      </c>
      <c r="FJ145" s="26" t="n">
        <f aca="false">IF(S145=1,$A$145,1000000)</f>
        <v>1000000</v>
      </c>
      <c r="FK145" s="26" t="n">
        <f aca="false">IF(T145=1,$A$145,1000000)</f>
        <v>1000000</v>
      </c>
      <c r="FL145" s="26" t="n">
        <f aca="false">IF(U145=1,$A$145,1000000)</f>
        <v>1000000</v>
      </c>
      <c r="FM145" s="26" t="n">
        <f aca="false">IF(V145=1,$A$145,1000000)</f>
        <v>1000000</v>
      </c>
      <c r="FN145" s="26" t="n">
        <f aca="false">IF(W145=1,$A$145,1000000)</f>
        <v>1000000</v>
      </c>
      <c r="FO145" s="26" t="n">
        <f aca="false">IF(X145=1,$A$145,1000000)</f>
        <v>1000000</v>
      </c>
      <c r="FP145" s="26" t="n">
        <f aca="false">IF(Y145=1,$A$145,1000000)</f>
        <v>1000000</v>
      </c>
      <c r="FQ145" s="26" t="n">
        <f aca="false">IF(Z145=1,$A$145,1000000)</f>
        <v>1000000</v>
      </c>
    </row>
    <row r="146" customFormat="false" ht="15" hidden="false" customHeight="false" outlineLevel="0" collapsed="false">
      <c r="A146" s="14" t="n">
        <f aca="false">A145+$B$38</f>
        <v>92</v>
      </c>
      <c r="B146" s="14" t="n">
        <f aca="false">'1 Der Fonds'!$B$36-A146</f>
        <v>1028</v>
      </c>
      <c r="C146" s="26" t="n">
        <f aca="false">IF(AH146&gt;='1 Der Fonds'!$B$12,1,0)</f>
        <v>1</v>
      </c>
      <c r="D146" s="26" t="n">
        <f aca="false">IF(AND(C146=1,AM146&gt;='1 Der Fonds'!$B$12),1,0)</f>
        <v>1</v>
      </c>
      <c r="E146" s="26" t="n">
        <f aca="false">IF(AND(D146=1,AR146&gt;='1 Der Fonds'!$B$12),1,0)</f>
        <v>1</v>
      </c>
      <c r="F146" s="26" t="n">
        <f aca="false">IF(AND(E146=1,AW146&gt;='1 Der Fonds'!$B$12),1,0)</f>
        <v>1</v>
      </c>
      <c r="G146" s="26" t="n">
        <f aca="false">IF(AND(F146=1,BB146&gt;='1 Der Fonds'!$B$12),1,0)</f>
        <v>0</v>
      </c>
      <c r="H146" s="26" t="n">
        <f aca="false">IF(AND(G146=1,BG146&gt;='1 Der Fonds'!$B$12),1,0)</f>
        <v>0</v>
      </c>
      <c r="I146" s="26" t="n">
        <f aca="false">IF(AND(H146=1,BL146&gt;='1 Der Fonds'!$B$12),1,0)</f>
        <v>0</v>
      </c>
      <c r="J146" s="26" t="n">
        <f aca="false">IF(AND(I146=1,BQ146&gt;='1 Der Fonds'!$B$12),1,0)</f>
        <v>0</v>
      </c>
      <c r="K146" s="26" t="n">
        <f aca="false">IF(AND(J146=1,BV146&gt;='1 Der Fonds'!$B$12),1,0)</f>
        <v>0</v>
      </c>
      <c r="L146" s="26" t="n">
        <f aca="false">IF(AND(K146=1,CA146&gt;='1 Der Fonds'!$B$12),1,0)</f>
        <v>0</v>
      </c>
      <c r="M146" s="26" t="n">
        <f aca="false">IF(AND(L146=1,CF146&gt;='1 Der Fonds'!$B$12),1,0)</f>
        <v>0</v>
      </c>
      <c r="N146" s="26" t="n">
        <f aca="false">IF(AND(M146=1,CK146&gt;='1 Der Fonds'!$B$12),1,0)</f>
        <v>0</v>
      </c>
      <c r="O146" s="26" t="n">
        <f aca="false">IF(CP146&gt;='1 Der Fonds'!$B$12,1,0)</f>
        <v>1</v>
      </c>
      <c r="P146" s="26" t="n">
        <f aca="false">IF(AND(O146=1,CU146&gt;='1 Der Fonds'!$B$12),1,0)</f>
        <v>1</v>
      </c>
      <c r="Q146" s="26" t="n">
        <f aca="false">IF(AND(P146=1,CZ146&gt;='1 Der Fonds'!$B$12),1,0)</f>
        <v>1</v>
      </c>
      <c r="R146" s="26" t="n">
        <f aca="false">IF(AND(Q146=1,DE146&gt;='1 Der Fonds'!$B$12),1,0)</f>
        <v>0</v>
      </c>
      <c r="S146" s="26" t="n">
        <f aca="false">IF(AND(R146=1,DJ146&gt;='1 Der Fonds'!$B$12),1,0)</f>
        <v>0</v>
      </c>
      <c r="T146" s="26" t="n">
        <f aca="false">IF(AND(S146=1,DO146&gt;='1 Der Fonds'!$B$12),1,0)</f>
        <v>0</v>
      </c>
      <c r="U146" s="26" t="n">
        <f aca="false">IF(AND(T146=1,DT146&gt;='1 Der Fonds'!$B$12),1,0)</f>
        <v>0</v>
      </c>
      <c r="V146" s="26" t="n">
        <f aca="false">IF(AND(U146=1,DY146&gt;='1 Der Fonds'!$B$12),1,0)</f>
        <v>0</v>
      </c>
      <c r="W146" s="26" t="n">
        <f aca="false">IF(AND(V146=1,ED146&gt;='1 Der Fonds'!$B$12),1,0)</f>
        <v>0</v>
      </c>
      <c r="X146" s="26" t="n">
        <f aca="false">IF(AND(W146=1,EI146&gt;='1 Der Fonds'!$B$12),1,0)</f>
        <v>0</v>
      </c>
      <c r="Y146" s="26" t="n">
        <f aca="false">IF(AND(X146=1,EN146&gt;='1 Der Fonds'!$B$12),1,0)</f>
        <v>0</v>
      </c>
      <c r="Z146" s="26" t="n">
        <f aca="false">IF(AND(Y146=1,ES146&gt;='1 Der Fonds'!$B$12),1,0)</f>
        <v>0</v>
      </c>
      <c r="AD146" s="26" t="n">
        <f aca="false">$A$146+$B$146*'1 Der Fonds'!$B$19/12+$A$146*'1 Der Fonds'!$B$20/12-'1 Der Fonds'!$B$6*'1 Der Fonds'!$B$21/12-($B$146+$A$146-'1 Der Fonds'!$B$6)*'1 Der Fonds'!$B$22/12-$B$146*'1 Der Fonds'!$B$23/12</f>
        <v>93.7414166666667</v>
      </c>
      <c r="AE146" s="26" t="n">
        <f aca="false">($B$146+AD146-'1 Der Fonds'!$B$6)/'1 Der Fonds'!$B$8</f>
        <v>10.0200162835249</v>
      </c>
      <c r="AF146" s="26" t="n">
        <f aca="false">AD146+'1 Der Fonds'!$B$26-'2 Der Rueckgabebestand'!$C$5*AE146</f>
        <v>92.7334101532567</v>
      </c>
      <c r="AG146" s="26" t="n">
        <f aca="false">'1 Der Fonds'!$B$8+'1 Der Fonds'!$B$26/AE146-'2 Der Rueckgabebestand'!$C$5</f>
        <v>86.899400711048</v>
      </c>
      <c r="AH146" s="26" t="n">
        <f aca="false">AF146/($B$146+AF146-'1 Der Fonds'!$B$6)</f>
        <v>0.106500346801824</v>
      </c>
      <c r="AI146" s="26" t="n">
        <f aca="false">AF146+$B$146*'1 Der Fonds'!$B$19/12+AF146*'1 Der Fonds'!$B$20/12-'1 Der Fonds'!$B$6*'1 Der Fonds'!$B$21/12-($B$146+AF146-'1 Der Fonds'!$B$6)*'1 Der Fonds'!$B$22/12-$B$146*'1 Der Fonds'!$B$23/12</f>
        <v>94.4755296713203</v>
      </c>
      <c r="AJ146" s="26" t="n">
        <f aca="false">($B$146+AI146-'1 Der Fonds'!$B$6)/AG146</f>
        <v>10.04006382705</v>
      </c>
      <c r="AK146" s="26" t="n">
        <f aca="false">AI146+'1 Der Fonds'!$B$26-'2 Der Rueckgabebestand'!$C$6*AJ146</f>
        <v>92.4554977577952</v>
      </c>
      <c r="AL146" s="26" t="n">
        <f aca="false">AG146+'1 Der Fonds'!$B$26/AJ146-'2 Der Rueckgabebestand'!$C$6</f>
        <v>86.6982035923521</v>
      </c>
      <c r="AM146" s="26" t="n">
        <f aca="false">AK146/($B$146+AK146-'1 Der Fonds'!$B$6)</f>
        <v>0.106215077044089</v>
      </c>
      <c r="AN146" s="26" t="n">
        <f aca="false">AK146+$B$146*'1 Der Fonds'!$B$19/12+AK146*'1 Der Fonds'!$B$20/12-'1 Der Fonds'!$B$6*'1 Der Fonds'!$B$21/12-($B$146+AK146-'1 Der Fonds'!$B$6)*'1 Der Fonds'!$B$22/12-$B$146*'1 Der Fonds'!$B$23/12</f>
        <v>94.1973509431465</v>
      </c>
      <c r="AO146" s="26" t="n">
        <f aca="false">($B$146+AN146-'1 Der Fonds'!$B$6)/AL146</f>
        <v>10.0601548221708</v>
      </c>
      <c r="AP146" s="26" t="n">
        <f aca="false">AN146+'1 Der Fonds'!$B$26-'2 Der Rueckgabebestand'!$C$7*AO146</f>
        <v>75.0650103343707</v>
      </c>
      <c r="AQ146" s="26" t="n">
        <f aca="false">AL146+'1 Der Fonds'!$B$26/AO146-'2 Der Rueckgabebestand'!$C$7</f>
        <v>84.7964097385825</v>
      </c>
      <c r="AR146" s="26" t="n">
        <f aca="false">AP146/($B$146+AP146-'1 Der Fonds'!$B$6)</f>
        <v>0.0879944780585338</v>
      </c>
      <c r="AS146" s="26" t="n">
        <f aca="false">AP146+$B$146*'1 Der Fonds'!$B$19/12+AP146*'1 Der Fonds'!$B$20/12-'1 Der Fonds'!$B$6*'1 Der Fonds'!$B$21/12-($B$146+AP146-'1 Der Fonds'!$B$6)*'1 Der Fonds'!$B$22/12-$B$146*'1 Der Fonds'!$B$23/12</f>
        <v>76.7901976359412</v>
      </c>
      <c r="AT146" s="26" t="n">
        <f aca="false">($B$146+AS146-'1 Der Fonds'!$B$6)/AQ146</f>
        <v>10.0804998734163</v>
      </c>
      <c r="AU146" s="26" t="n">
        <f aca="false">AS146+'1 Der Fonds'!$B$26-'2 Der Rueckgabebestand'!$C$8*AT146</f>
        <v>48.5406480283505</v>
      </c>
      <c r="AV146" s="26" t="n">
        <f aca="false">AQ146+'1 Der Fonds'!$B$26/AT146-'2 Der Rueckgabebestand'!$C$8</f>
        <v>81.9940140278213</v>
      </c>
      <c r="AW146" s="26" t="n">
        <f aca="false">AU146/($B$146+AU146-'1 Der Fonds'!$B$6)</f>
        <v>0.0587274783692012</v>
      </c>
      <c r="AX146" s="26" t="n">
        <f aca="false">AU146+$B$146*'1 Der Fonds'!$B$19/12+AU146*'1 Der Fonds'!$B$20/12-'1 Der Fonds'!$B$6*'1 Der Fonds'!$B$21/12-($B$146+AU146-'1 Der Fonds'!$B$6)*'1 Der Fonds'!$B$22/12-$B$146*'1 Der Fonds'!$B$23/12</f>
        <v>50.2404161493777</v>
      </c>
      <c r="AY146" s="26" t="n">
        <f aca="false">($B$146+AX146-'1 Der Fonds'!$B$6)/AV146</f>
        <v>10.1012302662527</v>
      </c>
      <c r="AZ146" s="26" t="n">
        <f aca="false">AX146+'1 Der Fonds'!$B$26-'2 Der Rueckgabebestand'!$C$9*AY146</f>
        <v>26.9772174571206</v>
      </c>
      <c r="BA146" s="26" t="n">
        <f aca="false">AV146+'1 Der Fonds'!$B$26/AY146-'2 Der Rueckgabebestand'!$C$9</f>
        <v>79.6910075544438</v>
      </c>
      <c r="BB146" s="26" t="n">
        <f aca="false">AZ146/($B$146+AZ146-'1 Der Fonds'!$B$6)</f>
        <v>0.0335130198371827</v>
      </c>
      <c r="BC146" s="26" t="n">
        <f aca="false">AZ146+$B$146*'1 Der Fonds'!$B$19/12+AZ146*'1 Der Fonds'!$B$20/12-'1 Der Fonds'!$B$6*'1 Der Fonds'!$B$21/12-($B$146+AZ146-'1 Der Fonds'!$B$6)*'1 Der Fonds'!$B$22/12-$B$146*'1 Der Fonds'!$B$23/12</f>
        <v>28.6563206238504</v>
      </c>
      <c r="BD146" s="26" t="n">
        <f aca="false">($B$146+BC146-'1 Der Fonds'!$B$6)/BA146</f>
        <v>10.1223004373832</v>
      </c>
      <c r="BE146" s="26" t="n">
        <f aca="false">BC146+'1 Der Fonds'!$B$26-'2 Der Rueckgabebestand'!$C$10*BD146</f>
        <v>17.4851000115139</v>
      </c>
      <c r="BF146" s="26" t="n">
        <f aca="false">BA146+'1 Der Fonds'!$B$26/BD146-'2 Der Rueckgabebestand'!$C$10</f>
        <v>78.587382871355</v>
      </c>
      <c r="BG146" s="26" t="n">
        <f aca="false">BE146/($B$146+BE146-'1 Der Fonds'!$B$6)</f>
        <v>0.0219804242860876</v>
      </c>
      <c r="BH146" s="26" t="n">
        <f aca="false">BE146+$B$146*'1 Der Fonds'!$B$19/12+BE146*'1 Der Fonds'!$B$20/12-'1 Der Fonds'!$B$6*'1 Der Fonds'!$B$21/12-($B$146+BE146-'1 Der Fonds'!$B$6)*'1 Der Fonds'!$B$22/12-$B$146*'1 Der Fonds'!$B$23/12</f>
        <v>19.1551065656916</v>
      </c>
      <c r="BI146" s="26" t="n">
        <f aca="false">($B$146+BH146-'1 Der Fonds'!$B$6)/BF146</f>
        <v>10.1435507512778</v>
      </c>
      <c r="BJ146" s="26" t="n">
        <f aca="false">BH146+'1 Der Fonds'!$B$26-'2 Der Rueckgabebestand'!$C$11*BI146</f>
        <v>16.0689761149249</v>
      </c>
      <c r="BK146" s="26" t="n">
        <f aca="false">BF146+'1 Der Fonds'!$B$26/BI146-'2 Der Rueckgabebestand'!$C$11</f>
        <v>78.2831372943929</v>
      </c>
      <c r="BL146" s="26" t="n">
        <f aca="false">BJ146/($B$146+BJ146-'1 Der Fonds'!$B$6)</f>
        <v>0.0202362472257061</v>
      </c>
      <c r="BM146" s="26" t="n">
        <f aca="false">BJ146+$B$146*'1 Der Fonds'!$B$19/12+BJ146*'1 Der Fonds'!$B$20/12-'1 Der Fonds'!$B$6*'1 Der Fonds'!$B$21/12-($B$146+BJ146-'1 Der Fonds'!$B$6)*'1 Der Fonds'!$B$22/12-$B$146*'1 Der Fonds'!$B$23/12</f>
        <v>17.7376255503684</v>
      </c>
      <c r="BN146" s="26" t="n">
        <f aca="false">($B$146+BM146-'1 Der Fonds'!$B$6)/BK146</f>
        <v>10.1648663179901</v>
      </c>
      <c r="BO146" s="26" t="n">
        <f aca="false">BM146+'1 Der Fonds'!$B$26-'2 Der Rueckgabebestand'!$C$12*BN146</f>
        <v>15.6551923913734</v>
      </c>
      <c r="BP146" s="26" t="n">
        <f aca="false">BK146+'1 Der Fonds'!$B$26/BN146-'2 Der Rueckgabebestand'!$C$12</f>
        <v>78.0782715250016</v>
      </c>
      <c r="BQ146" s="26" t="n">
        <f aca="false">BO146/($B$146+BO146-'1 Der Fonds'!$B$6)</f>
        <v>0.0197254330866311</v>
      </c>
      <c r="BR146" s="26" t="n">
        <f aca="false">BO146+$B$146*'1 Der Fonds'!$B$19/12+BO146*'1 Der Fonds'!$B$20/12-'1 Der Fonds'!$B$6*'1 Der Fonds'!$B$21/12-($B$146+BO146-'1 Der Fonds'!$B$6)*'1 Der Fonds'!$B$22/12-$B$146*'1 Der Fonds'!$B$23/12</f>
        <v>17.3234452840818</v>
      </c>
      <c r="BS146" s="26" t="n">
        <f aca="false">($B$146+BR146-'1 Der Fonds'!$B$6)/BP146</f>
        <v>10.1862327347937</v>
      </c>
      <c r="BT146" s="26" t="n">
        <f aca="false">BR146+'1 Der Fonds'!$B$26-'2 Der Rueckgabebestand'!$C$13*BS146</f>
        <v>15.7396405534246</v>
      </c>
      <c r="BU146" s="26" t="n">
        <f aca="false">BP146+'1 Der Fonds'!$B$26/BS146-'2 Der Rueckgabebestand'!$C$13</f>
        <v>77.9227866885667</v>
      </c>
      <c r="BV146" s="26" t="n">
        <f aca="false">BT146/($B$146+BT146-'1 Der Fonds'!$B$6)</f>
        <v>0.0198297272169125</v>
      </c>
      <c r="BW146" s="26" t="n">
        <f aca="false">BT146+$B$146*'1 Der Fonds'!$B$19/12+BT146*'1 Der Fonds'!$B$20/12-'1 Der Fonds'!$B$6*'1 Der Fonds'!$B$21/12-($B$146+BT146-'1 Der Fonds'!$B$6)*'1 Der Fonds'!$B$22/12-$B$146*'1 Der Fonds'!$B$23/12</f>
        <v>17.4079743756216</v>
      </c>
      <c r="BX146" s="26" t="n">
        <f aca="false">($B$146+BW146-'1 Der Fonds'!$B$6)/BU146</f>
        <v>10.2076428241026</v>
      </c>
      <c r="BY146" s="26" t="n">
        <f aca="false">BW146+'1 Der Fonds'!$B$26-'2 Der Rueckgabebestand'!$C$14*BX146</f>
        <v>16.3249172459806</v>
      </c>
      <c r="BZ146" s="26" t="n">
        <f aca="false">BU146+'1 Der Fonds'!$B$26/BX146-'2 Der Rueckgabebestand'!$C$14</f>
        <v>77.816684119315</v>
      </c>
      <c r="CA146" s="26" t="n">
        <f aca="false">BY146/($B$146+BY146-'1 Der Fonds'!$B$6)</f>
        <v>0.0205519390007065</v>
      </c>
      <c r="CB146" s="26" t="n">
        <f aca="false">BY146+$B$146*'1 Der Fonds'!$B$19/12+BY146*'1 Der Fonds'!$B$20/12-'1 Der Fonds'!$B$6*'1 Der Fonds'!$B$21/12-($B$146+BY146-'1 Der Fonds'!$B$6)*'1 Der Fonds'!$B$22/12-$B$146*'1 Der Fonds'!$B$23/12</f>
        <v>17.9938119583413</v>
      </c>
      <c r="CC146" s="26" t="n">
        <f aca="false">($B$146+CB146-'1 Der Fonds'!$B$6)/BZ146</f>
        <v>10.2290893137757</v>
      </c>
      <c r="CD146" s="26" t="n">
        <f aca="false">CB146+'1 Der Fonds'!$B$26-'2 Der Rueckgabebestand'!$C$15*CC146</f>
        <v>16.9021762328311</v>
      </c>
      <c r="CE146" s="26" t="n">
        <f aca="false">BZ146+'1 Der Fonds'!$B$26/CC146-'2 Der Rueckgabebestand'!$C$15</f>
        <v>77.709965359509</v>
      </c>
      <c r="CF146" s="26" t="n">
        <f aca="false">CD146/($B$146+CD146-'1 Der Fonds'!$B$6)</f>
        <v>0.0212632154473815</v>
      </c>
      <c r="CG146" s="26" t="n">
        <f aca="false">CD146+$B$146*'1 Der Fonds'!$B$19/12+CD146*'1 Der Fonds'!$B$20/12-'1 Der Fonds'!$B$6*'1 Der Fonds'!$B$21/12-($B$146+CD146-'1 Der Fonds'!$B$6)*'1 Der Fonds'!$B$22/12-$B$146*'1 Der Fonds'!$B$23/12</f>
        <v>18.5716241517209</v>
      </c>
      <c r="CH146" s="26" t="n">
        <f aca="false">($B$146+CG146-'1 Der Fonds'!$B$6)/CE146</f>
        <v>10.2505723746825</v>
      </c>
      <c r="CI146" s="26" t="n">
        <f aca="false">CG146+'1 Der Fonds'!$B$26-'2 Der Rueckgabebestand'!$C$16*CH146</f>
        <v>16.4463379643796</v>
      </c>
      <c r="CJ146" s="26" t="n">
        <f aca="false">CE146+'1 Der Fonds'!$B$26/CH146-'2 Der Rueckgabebestand'!$C$16</f>
        <v>77.502631943417</v>
      </c>
      <c r="CK146" s="26" t="n">
        <f aca="false">CI146/($B$146+CI146-'1 Der Fonds'!$B$6)</f>
        <v>0.0207016348096213</v>
      </c>
      <c r="CL146" s="26" t="n">
        <f aca="false">$A$146+$B$146*'1 Der Fonds'!$B$19/12+$A$146*'1 Der Fonds'!$B$20/12-'1 Der Fonds'!$B$6*'1 Der Fonds'!$B$21/12-($B$146+$A$146-'1 Der Fonds'!$B$6)*'1 Der Fonds'!$B$22/12-$B$146*'1 Der Fonds'!$B$23/12</f>
        <v>93.7414166666667</v>
      </c>
      <c r="CM146" s="26" t="n">
        <f aca="false">($B$146+CL146-'1 Der Fonds'!$B$6)/'1 Der Fonds'!$B$8</f>
        <v>10.0200162835249</v>
      </c>
      <c r="CN146" s="26" t="n">
        <f aca="false">CL146+0-'2 Der Rueckgabebestand'!$C$5*CM146</f>
        <v>89.7334101532567</v>
      </c>
      <c r="CO146" s="26" t="n">
        <f aca="false">'1 Der Fonds'!$B$8+0/CM146-'2 Der Rueckgabebestand'!$C$5</f>
        <v>86.6</v>
      </c>
      <c r="CP146" s="26" t="n">
        <f aca="false">CN146/($B$146+CN146-'1 Der Fonds'!$B$6)</f>
        <v>0.103411265606805</v>
      </c>
      <c r="CQ146" s="26" t="n">
        <f aca="false">CN146+$B$146*'1 Der Fonds'!$B$19/12+CN146*'1 Der Fonds'!$B$20/12-'1 Der Fonds'!$B$6*'1 Der Fonds'!$B$21/12-($B$146+CN146-'1 Der Fonds'!$B$6)*'1 Der Fonds'!$B$22/12-$B$146*'1 Der Fonds'!$B$23/12</f>
        <v>91.4726546713203</v>
      </c>
      <c r="CR146" s="26" t="n">
        <f aca="false">($B$146+CQ146-'1 Der Fonds'!$B$6)/CO146</f>
        <v>10.0400999384679</v>
      </c>
      <c r="CS146" s="26" t="n">
        <f aca="false">CQ146+0-'2 Der Rueckgabebestand'!$C$6*CR146</f>
        <v>86.4526047020863</v>
      </c>
      <c r="CT146" s="26" t="n">
        <f aca="false">CO146+0/CR146-'2 Der Rueckgabebestand'!$C$6</f>
        <v>86.1</v>
      </c>
      <c r="CU146" s="26" t="n">
        <f aca="false">CS146/($B$146+CS146-'1 Der Fonds'!$B$6)</f>
        <v>0.100008495817859</v>
      </c>
      <c r="CV146" s="26" t="n">
        <f aca="false">CS146+$B$146*'1 Der Fonds'!$B$19/12+CS146*'1 Der Fonds'!$B$20/12-'1 Der Fonds'!$B$6*'1 Der Fonds'!$B$21/12-($B$146+CS146-'1 Der Fonds'!$B$6)*'1 Der Fonds'!$B$22/12-$B$146*'1 Der Fonds'!$B$23/12</f>
        <v>88.1887051149258</v>
      </c>
      <c r="CW146" s="26" t="n">
        <f aca="false">($B$146+CV146-'1 Der Fonds'!$B$6)/CT146</f>
        <v>10.060263706329</v>
      </c>
      <c r="CX146" s="26" t="n">
        <f aca="false">CV146+0-'2 Der Rueckgabebestand'!$C$7*CW146</f>
        <v>66.056124961002</v>
      </c>
      <c r="CY146" s="26" t="n">
        <f aca="false">CT146+0/CW146-'2 Der Rueckgabebestand'!$C$7</f>
        <v>83.9</v>
      </c>
      <c r="CZ146" s="26" t="n">
        <f aca="false">CX146/($B$146+CX146-'1 Der Fonds'!$B$6)</f>
        <v>0.0782603466849483</v>
      </c>
      <c r="DA146" s="26" t="n">
        <f aca="false">CX146+$B$146*'1 Der Fonds'!$B$19/12+CX146*'1 Der Fonds'!$B$20/12-'1 Der Fonds'!$B$6*'1 Der Fonds'!$B$21/12-($B$146+CX146-'1 Der Fonds'!$B$6)*'1 Der Fonds'!$B$22/12-$B$146*'1 Der Fonds'!$B$23/12</f>
        <v>67.772678747423</v>
      </c>
      <c r="DB146" s="26" t="n">
        <f aca="false">($B$146+DA146-'1 Der Fonds'!$B$6)/CY146</f>
        <v>10.0807232270253</v>
      </c>
      <c r="DC146" s="26" t="n">
        <f aca="false">DA146+0-'2 Der Rueckgabebestand'!$C$8*DB146</f>
        <v>36.5224367436445</v>
      </c>
      <c r="DD146" s="26" t="n">
        <f aca="false">CY146+0/DB146-'2 Der Rueckgabebestand'!$C$8</f>
        <v>80.8</v>
      </c>
      <c r="DE146" s="26" t="n">
        <f aca="false">DC146/($B$146+DC146-'1 Der Fonds'!$B$6)</f>
        <v>0.0448390800499696</v>
      </c>
      <c r="DF146" s="26" t="n">
        <f aca="false">DC146+$B$146*'1 Der Fonds'!$B$19/12+DC146*'1 Der Fonds'!$B$20/12-'1 Der Fonds'!$B$6*'1 Der Fonds'!$B$21/12-($B$146+DC146-'1 Der Fonds'!$B$6)*'1 Der Fonds'!$B$22/12-$B$146*'1 Der Fonds'!$B$23/12</f>
        <v>38.2106874121905</v>
      </c>
      <c r="DG146" s="26" t="n">
        <f aca="false">($B$146+DF146-'1 Der Fonds'!$B$6)/DD146</f>
        <v>10.1016174184677</v>
      </c>
      <c r="DH146" s="26" t="n">
        <f aca="false">DF146+0-'2 Der Rueckgabebestand'!$C$9*DG146</f>
        <v>11.9464821241745</v>
      </c>
      <c r="DI146" s="26" t="n">
        <f aca="false">DD146+0/DG146-'2 Der Rueckgabebestand'!$C$9</f>
        <v>78.2</v>
      </c>
      <c r="DJ146" s="26" t="n">
        <f aca="false">DH146/($B$146+DH146-'1 Der Fonds'!$B$6)</f>
        <v>0.0151231537762536</v>
      </c>
      <c r="DK146" s="26" t="n">
        <f aca="false">DH146+$B$146*'1 Der Fonds'!$B$19/12+DH146*'1 Der Fonds'!$B$20/12-'1 Der Fonds'!$B$6*'1 Der Fonds'!$B$21/12-($B$146+DH146-'1 Der Fonds'!$B$6)*'1 Der Fonds'!$B$22/12-$B$146*'1 Der Fonds'!$B$23/12</f>
        <v>13.6111808362102</v>
      </c>
      <c r="DL146" s="26" t="n">
        <f aca="false">($B$146+DK146-'1 Der Fonds'!$B$6)/DI146</f>
        <v>10.1229051257827</v>
      </c>
      <c r="DM146" s="26" t="n">
        <f aca="false">DK146+0-'2 Der Rueckgabebestand'!$C$10*DL146</f>
        <v>-0.560886339885673</v>
      </c>
      <c r="DN146" s="26" t="n">
        <f aca="false">DI146+0/DL146-'2 Der Rueckgabebestand'!$C$10</f>
        <v>76.8</v>
      </c>
      <c r="DO146" s="26" t="n">
        <f aca="false">DM146/($B$146+DM146-'1 Der Fonds'!$B$6)</f>
        <v>-0.000721453719050834</v>
      </c>
      <c r="DP146" s="26" t="n">
        <f aca="false">DM146+$B$146*'1 Der Fonds'!$B$19/12+DM146*'1 Der Fonds'!$B$20/12-'1 Der Fonds'!$B$6*'1 Der Fonds'!$B$21/12-($B$146+DM146-'1 Der Fonds'!$B$6)*'1 Der Fonds'!$B$22/12-$B$146*'1 Der Fonds'!$B$23/12</f>
        <v>1.0918261440386</v>
      </c>
      <c r="DQ146" s="26" t="n">
        <f aca="false">($B$146+DP146-'1 Der Fonds'!$B$6)/DN146</f>
        <v>10.1444248195838</v>
      </c>
      <c r="DR146" s="26" t="n">
        <f aca="false">DP146+0-'2 Der Rueckgabebestand'!$C$11*DQ146</f>
        <v>-4.9948287477117</v>
      </c>
      <c r="DS146" s="26" t="n">
        <f aca="false">DN146+0/DQ146-'2 Der Rueckgabebestand'!$C$11</f>
        <v>76.2</v>
      </c>
      <c r="DT146" s="26" t="n">
        <f aca="false">DR146/($B$146+DR146-'1 Der Fonds'!$B$6)</f>
        <v>-0.00646157222935514</v>
      </c>
      <c r="DU146" s="26" t="n">
        <f aca="false">DR146+$B$146*'1 Der Fonds'!$B$19/12+DR146*'1 Der Fonds'!$B$20/12-'1 Der Fonds'!$B$6*'1 Der Fonds'!$B$21/12-($B$146+DR146-'1 Der Fonds'!$B$6)*'1 Der Fonds'!$B$22/12-$B$146*'1 Der Fonds'!$B$23/12</f>
        <v>-3.34636545859492</v>
      </c>
      <c r="DV146" s="26" t="n">
        <f aca="false">($B$146+DU146-'1 Der Fonds'!$B$6)/DS146</f>
        <v>10.1660581960814</v>
      </c>
      <c r="DW146" s="26" t="n">
        <f aca="false">DU146+0-'2 Der Rueckgabebestand'!$C$12*DV146</f>
        <v>-8.42939455663564</v>
      </c>
      <c r="DX146" s="26" t="n">
        <f aca="false">DS146+0/DV146-'2 Der Rueckgabebestand'!$C$12</f>
        <v>75.7</v>
      </c>
      <c r="DY146" s="26" t="n">
        <f aca="false">DW146/($B$146+DW146-'1 Der Fonds'!$B$6)</f>
        <v>-0.0109533738646103</v>
      </c>
      <c r="DZ146" s="26" t="n">
        <f aca="false">DW146+$B$146*'1 Der Fonds'!$B$19/12+DW146*'1 Der Fonds'!$B$20/12-'1 Der Fonds'!$B$6*'1 Der Fonds'!$B$21/12-($B$146+DW146-'1 Der Fonds'!$B$6)*'1 Der Fonds'!$B$22/12-$B$146*'1 Der Fonds'!$B$23/12</f>
        <v>-6.78422272641908</v>
      </c>
      <c r="EA146" s="26" t="n">
        <f aca="false">($B$146+DZ146-'1 Der Fonds'!$B$6)/DX146</f>
        <v>10.1877909811569</v>
      </c>
      <c r="EB146" s="26" t="n">
        <f aca="false">DZ146+0-'2 Der Rueckgabebestand'!$C$13*EA146</f>
        <v>-11.3687286679397</v>
      </c>
      <c r="EC146" s="26" t="n">
        <f aca="false">DX146+0/EA146-'2 Der Rueckgabebestand'!$C$13</f>
        <v>75.25</v>
      </c>
      <c r="ED146" s="26" t="n">
        <f aca="false">EB146/($B$146+EB146-'1 Der Fonds'!$B$6)</f>
        <v>-0.0148294611674084</v>
      </c>
      <c r="EE146" s="26" t="n">
        <f aca="false">EB146+$B$146*'1 Der Fonds'!$B$19/12+EB146*'1 Der Fonds'!$B$20/12-'1 Der Fonds'!$B$6*'1 Der Fonds'!$B$21/12-($B$146+EB146-'1 Der Fonds'!$B$6)*'1 Der Fonds'!$B$22/12-$B$146*'1 Der Fonds'!$B$23/12</f>
        <v>-9.72637369957982</v>
      </c>
      <c r="EF146" s="26" t="n">
        <f aca="false">($B$146+EE146-'1 Der Fonds'!$B$6)/EC146</f>
        <v>10.2096162963511</v>
      </c>
      <c r="EG146" s="26" t="n">
        <f aca="false">EE146+0-'2 Der Rueckgabebestand'!$C$14*EF146</f>
        <v>-13.8102202181203</v>
      </c>
      <c r="EH146" s="26" t="n">
        <f aca="false">EC146+0/EF146-'2 Der Rueckgabebestand'!$C$14</f>
        <v>74.85</v>
      </c>
      <c r="EI146" s="26" t="n">
        <f aca="false">EG146/($B$146+EG146-'1 Der Fonds'!$B$6)</f>
        <v>-0.0180717154082616</v>
      </c>
      <c r="EJ146" s="26" t="n">
        <f aca="false">EG146+$B$146*'1 Der Fonds'!$B$19/12+EG146*'1 Der Fonds'!$B$20/12-'1 Der Fonds'!$B$6*'1 Der Fonds'!$B$21/12-($B$146+EG146-'1 Der Fonds'!$B$6)*'1 Der Fonds'!$B$22/12-$B$146*'1 Der Fonds'!$B$23/12</f>
        <v>-12.170205012496</v>
      </c>
      <c r="EK146" s="26" t="n">
        <f aca="false">($B$146+EJ146-'1 Der Fonds'!$B$6)/EH146</f>
        <v>10.231526987141</v>
      </c>
      <c r="EL146" s="26" t="n">
        <f aca="false">EJ146+0-'2 Der Rueckgabebestand'!$C$15*EK146</f>
        <v>-16.2628158073524</v>
      </c>
      <c r="EM146" s="26" t="n">
        <f aca="false">EH146+0/EK146-'2 Der Rueckgabebestand'!$C$15</f>
        <v>74.45</v>
      </c>
      <c r="EN146" s="26" t="n">
        <f aca="false">EL146/($B$146+EL146-'1 Der Fonds'!$B$6)</f>
        <v>-0.0213496415100033</v>
      </c>
      <c r="EO146" s="26" t="n">
        <f aca="false">EL146+$B$146*'1 Der Fonds'!$B$19/12+EL146*'1 Der Fonds'!$B$20/12-'1 Der Fonds'!$B$6*'1 Der Fonds'!$B$21/12-($B$146+EL146-'1 Der Fonds'!$B$6)*'1 Der Fonds'!$B$22/12-$B$146*'1 Der Fonds'!$B$23/12</f>
        <v>-14.6251510058344</v>
      </c>
      <c r="EP146" s="26" t="n">
        <f aca="false">($B$146+EO146-'1 Der Fonds'!$B$6)/EM146</f>
        <v>10.2535238279942</v>
      </c>
      <c r="EQ146" s="26" t="n">
        <f aca="false">EO146+0-'2 Der Rueckgabebestand'!$C$16*EP146</f>
        <v>-19.7519129198315</v>
      </c>
      <c r="ER146" s="26" t="n">
        <f aca="false">EM146+0/EP146-'2 Der Rueckgabebestand'!$C$16</f>
        <v>73.95</v>
      </c>
      <c r="ES146" s="26" t="n">
        <f aca="false">EQ146/($B$146+EQ146-'1 Der Fonds'!$B$6)</f>
        <v>-0.0260494068582373</v>
      </c>
      <c r="ET146" s="14" t="n">
        <f aca="false">IF(C146=1,$A$146,1000000)</f>
        <v>92</v>
      </c>
      <c r="EU146" s="14" t="n">
        <f aca="false">IF(D146=1,$A$146,1000000)</f>
        <v>92</v>
      </c>
      <c r="EV146" s="14" t="n">
        <f aca="false">IF(E146=1,$A$146,1000000)</f>
        <v>92</v>
      </c>
      <c r="EW146" s="14" t="n">
        <f aca="false">IF(F146=1,$A$146,1000000)</f>
        <v>92</v>
      </c>
      <c r="EX146" s="26" t="n">
        <f aca="false">IF(G146=1,$A$146,1000000)</f>
        <v>1000000</v>
      </c>
      <c r="EY146" s="26" t="n">
        <f aca="false">IF(H146=1,$A$146,1000000)</f>
        <v>1000000</v>
      </c>
      <c r="EZ146" s="26" t="n">
        <f aca="false">IF(I146=1,$A$146,1000000)</f>
        <v>1000000</v>
      </c>
      <c r="FA146" s="26" t="n">
        <f aca="false">IF(J146=1,$A$146,1000000)</f>
        <v>1000000</v>
      </c>
      <c r="FB146" s="26" t="n">
        <f aca="false">IF(K146=1,$A$146,1000000)</f>
        <v>1000000</v>
      </c>
      <c r="FC146" s="26" t="n">
        <f aca="false">IF(L146=1,$A$146,1000000)</f>
        <v>1000000</v>
      </c>
      <c r="FD146" s="26" t="n">
        <f aca="false">IF(M146=1,$A$146,1000000)</f>
        <v>1000000</v>
      </c>
      <c r="FE146" s="26" t="n">
        <f aca="false">IF(N146=1,$A$146,1000000)</f>
        <v>1000000</v>
      </c>
      <c r="FF146" s="14" t="n">
        <f aca="false">IF(O146=1,$A$146,1000000)</f>
        <v>92</v>
      </c>
      <c r="FG146" s="14" t="n">
        <f aca="false">IF(P146=1,$A$146,1000000)</f>
        <v>92</v>
      </c>
      <c r="FH146" s="14" t="n">
        <f aca="false">IF(Q146=1,$A$146,1000000)</f>
        <v>92</v>
      </c>
      <c r="FI146" s="26" t="n">
        <f aca="false">IF(R146=1,$A$146,1000000)</f>
        <v>1000000</v>
      </c>
      <c r="FJ146" s="26" t="n">
        <f aca="false">IF(S146=1,$A$146,1000000)</f>
        <v>1000000</v>
      </c>
      <c r="FK146" s="26" t="n">
        <f aca="false">IF(T146=1,$A$146,1000000)</f>
        <v>1000000</v>
      </c>
      <c r="FL146" s="26" t="n">
        <f aca="false">IF(U146=1,$A$146,1000000)</f>
        <v>1000000</v>
      </c>
      <c r="FM146" s="26" t="n">
        <f aca="false">IF(V146=1,$A$146,1000000)</f>
        <v>1000000</v>
      </c>
      <c r="FN146" s="26" t="n">
        <f aca="false">IF(W146=1,$A$146,1000000)</f>
        <v>1000000</v>
      </c>
      <c r="FO146" s="26" t="n">
        <f aca="false">IF(X146=1,$A$146,1000000)</f>
        <v>1000000</v>
      </c>
      <c r="FP146" s="26" t="n">
        <f aca="false">IF(Y146=1,$A$146,1000000)</f>
        <v>1000000</v>
      </c>
      <c r="FQ146" s="26" t="n">
        <f aca="false">IF(Z146=1,$A$146,1000000)</f>
        <v>1000000</v>
      </c>
    </row>
    <row r="147" customFormat="false" ht="15" hidden="false" customHeight="false" outlineLevel="0" collapsed="false">
      <c r="A147" s="14" t="n">
        <f aca="false">A146+$B$38</f>
        <v>92.5</v>
      </c>
      <c r="B147" s="14" t="n">
        <f aca="false">'1 Der Fonds'!$B$36-A147</f>
        <v>1027.5</v>
      </c>
      <c r="C147" s="26" t="n">
        <f aca="false">IF(AH147&gt;='1 Der Fonds'!$B$12,1,0)</f>
        <v>1</v>
      </c>
      <c r="D147" s="26" t="n">
        <f aca="false">IF(AND(C147=1,AM147&gt;='1 Der Fonds'!$B$12),1,0)</f>
        <v>1</v>
      </c>
      <c r="E147" s="26" t="n">
        <f aca="false">IF(AND(D147=1,AR147&gt;='1 Der Fonds'!$B$12),1,0)</f>
        <v>1</v>
      </c>
      <c r="F147" s="26" t="n">
        <f aca="false">IF(AND(E147=1,AW147&gt;='1 Der Fonds'!$B$12),1,0)</f>
        <v>1</v>
      </c>
      <c r="G147" s="26" t="n">
        <f aca="false">IF(AND(F147=1,BB147&gt;='1 Der Fonds'!$B$12),1,0)</f>
        <v>0</v>
      </c>
      <c r="H147" s="26" t="n">
        <f aca="false">IF(AND(G147=1,BG147&gt;='1 Der Fonds'!$B$12),1,0)</f>
        <v>0</v>
      </c>
      <c r="I147" s="26" t="n">
        <f aca="false">IF(AND(H147=1,BL147&gt;='1 Der Fonds'!$B$12),1,0)</f>
        <v>0</v>
      </c>
      <c r="J147" s="26" t="n">
        <f aca="false">IF(AND(I147=1,BQ147&gt;='1 Der Fonds'!$B$12),1,0)</f>
        <v>0</v>
      </c>
      <c r="K147" s="26" t="n">
        <f aca="false">IF(AND(J147=1,BV147&gt;='1 Der Fonds'!$B$12),1,0)</f>
        <v>0</v>
      </c>
      <c r="L147" s="26" t="n">
        <f aca="false">IF(AND(K147=1,CA147&gt;='1 Der Fonds'!$B$12),1,0)</f>
        <v>0</v>
      </c>
      <c r="M147" s="26" t="n">
        <f aca="false">IF(AND(L147=1,CF147&gt;='1 Der Fonds'!$B$12),1,0)</f>
        <v>0</v>
      </c>
      <c r="N147" s="26" t="n">
        <f aca="false">IF(AND(M147=1,CK147&gt;='1 Der Fonds'!$B$12),1,0)</f>
        <v>0</v>
      </c>
      <c r="O147" s="26" t="n">
        <f aca="false">IF(CP147&gt;='1 Der Fonds'!$B$12,1,0)</f>
        <v>1</v>
      </c>
      <c r="P147" s="26" t="n">
        <f aca="false">IF(AND(O147=1,CU147&gt;='1 Der Fonds'!$B$12),1,0)</f>
        <v>1</v>
      </c>
      <c r="Q147" s="26" t="n">
        <f aca="false">IF(AND(P147=1,CZ147&gt;='1 Der Fonds'!$B$12),1,0)</f>
        <v>1</v>
      </c>
      <c r="R147" s="26" t="n">
        <f aca="false">IF(AND(Q147=1,DE147&gt;='1 Der Fonds'!$B$12),1,0)</f>
        <v>0</v>
      </c>
      <c r="S147" s="26" t="n">
        <f aca="false">IF(AND(R147=1,DJ147&gt;='1 Der Fonds'!$B$12),1,0)</f>
        <v>0</v>
      </c>
      <c r="T147" s="26" t="n">
        <f aca="false">IF(AND(S147=1,DO147&gt;='1 Der Fonds'!$B$12),1,0)</f>
        <v>0</v>
      </c>
      <c r="U147" s="26" t="n">
        <f aca="false">IF(AND(T147=1,DT147&gt;='1 Der Fonds'!$B$12),1,0)</f>
        <v>0</v>
      </c>
      <c r="V147" s="26" t="n">
        <f aca="false">IF(AND(U147=1,DY147&gt;='1 Der Fonds'!$B$12),1,0)</f>
        <v>0</v>
      </c>
      <c r="W147" s="26" t="n">
        <f aca="false">IF(AND(V147=1,ED147&gt;='1 Der Fonds'!$B$12),1,0)</f>
        <v>0</v>
      </c>
      <c r="X147" s="26" t="n">
        <f aca="false">IF(AND(W147=1,EI147&gt;='1 Der Fonds'!$B$12),1,0)</f>
        <v>0</v>
      </c>
      <c r="Y147" s="26" t="n">
        <f aca="false">IF(AND(X147=1,EN147&gt;='1 Der Fonds'!$B$12),1,0)</f>
        <v>0</v>
      </c>
      <c r="Z147" s="26" t="n">
        <f aca="false">IF(AND(Y147=1,ES147&gt;='1 Der Fonds'!$B$12),1,0)</f>
        <v>0</v>
      </c>
      <c r="AD147" s="26" t="n">
        <f aca="false">$A$147+$B$147*'1 Der Fonds'!$B$19/12+$A$147*'1 Der Fonds'!$B$20/12-'1 Der Fonds'!$B$6*'1 Der Fonds'!$B$21/12-($B$147+$A$147-'1 Der Fonds'!$B$6)*'1 Der Fonds'!$B$22/12-$B$147*'1 Der Fonds'!$B$23/12</f>
        <v>94.2408333333333</v>
      </c>
      <c r="AE147" s="26" t="n">
        <f aca="false">($B$147+AD147-'1 Der Fonds'!$B$6)/'1 Der Fonds'!$B$8</f>
        <v>10.0200095785441</v>
      </c>
      <c r="AF147" s="26" t="n">
        <f aca="false">AD147+'1 Der Fonds'!$B$26-'2 Der Rueckgabebestand'!$C$5*AE147</f>
        <v>93.2328295019157</v>
      </c>
      <c r="AG147" s="26" t="n">
        <f aca="false">'1 Der Fonds'!$B$8+'1 Der Fonds'!$B$26/AE147-'2 Der Rueckgabebestand'!$C$5</f>
        <v>86.8994009113947</v>
      </c>
      <c r="AH147" s="26" t="n">
        <f aca="false">AF147/($B$147+AF147-'1 Der Fonds'!$B$6)</f>
        <v>0.107073979920164</v>
      </c>
      <c r="AI147" s="26" t="n">
        <f aca="false">AF147+$B$147*'1 Der Fonds'!$B$19/12+AF147*'1 Der Fonds'!$B$20/12-'1 Der Fonds'!$B$6*'1 Der Fonds'!$B$21/12-($B$147+AF147-'1 Der Fonds'!$B$6)*'1 Der Fonds'!$B$22/12-$B$147*'1 Der Fonds'!$B$23/12</f>
        <v>94.9743651301884</v>
      </c>
      <c r="AJ147" s="26" t="n">
        <f aca="false">($B$147+AI147-'1 Der Fonds'!$B$6)/AG147</f>
        <v>10.0400504028767</v>
      </c>
      <c r="AK147" s="26" t="n">
        <f aca="false">AI147+'1 Der Fonds'!$B$26-'2 Der Rueckgabebestand'!$C$6*AJ147</f>
        <v>92.9543399287501</v>
      </c>
      <c r="AL147" s="26" t="n">
        <f aca="false">AG147+'1 Der Fonds'!$B$26/AJ147-'2 Der Rueckgabebestand'!$C$6</f>
        <v>86.698204192217</v>
      </c>
      <c r="AM147" s="26" t="n">
        <f aca="false">AK147/($B$147+AK147-'1 Der Fonds'!$B$6)</f>
        <v>0.106788300850288</v>
      </c>
      <c r="AN147" s="26" t="n">
        <f aca="false">AK147+$B$147*'1 Der Fonds'!$B$19/12+AK147*'1 Der Fonds'!$B$20/12-'1 Der Fonds'!$B$6*'1 Der Fonds'!$B$21/12-($B$147+AK147-'1 Der Fonds'!$B$6)*'1 Der Fonds'!$B$22/12-$B$147*'1 Der Fonds'!$B$23/12</f>
        <v>94.6956086711818</v>
      </c>
      <c r="AO147" s="26" t="n">
        <f aca="false">($B$147+AN147-'1 Der Fonds'!$B$6)/AL147</f>
        <v>10.0601346567393</v>
      </c>
      <c r="AP147" s="26" t="n">
        <f aca="false">AN147+'1 Der Fonds'!$B$26-'2 Der Rueckgabebestand'!$C$7*AO147</f>
        <v>75.5633124263553</v>
      </c>
      <c r="AQ147" s="26" t="n">
        <f aca="false">AL147+'1 Der Fonds'!$B$26/AO147-'2 Der Rueckgabebestand'!$C$7</f>
        <v>84.7964109361983</v>
      </c>
      <c r="AR147" s="26" t="n">
        <f aca="false">AP147/($B$147+AP147-'1 Der Fonds'!$B$6)</f>
        <v>0.0885787858012927</v>
      </c>
      <c r="AS147" s="26" t="n">
        <f aca="false">AP147+$B$147*'1 Der Fonds'!$B$19/12+AP147*'1 Der Fonds'!$B$20/12-'1 Der Fonds'!$B$6*'1 Der Fonds'!$B$21/12-($B$147+AP147-'1 Der Fonds'!$B$6)*'1 Der Fonds'!$B$22/12-$B$147*'1 Der Fonds'!$B$23/12</f>
        <v>77.2879147674306</v>
      </c>
      <c r="AT147" s="26" t="n">
        <f aca="false">($B$147+AS147-'1 Der Fonds'!$B$6)/AQ147</f>
        <v>10.0804728092865</v>
      </c>
      <c r="AU147" s="26" t="n">
        <f aca="false">AS147+'1 Der Fonds'!$B$26-'2 Der Rueckgabebestand'!$C$8*AT147</f>
        <v>49.0384490586425</v>
      </c>
      <c r="AV147" s="26" t="n">
        <f aca="false">AQ147+'1 Der Fonds'!$B$26/AT147-'2 Der Rueckgabebestand'!$C$8</f>
        <v>81.9940160244474</v>
      </c>
      <c r="AW147" s="26" t="n">
        <f aca="false">AU147/($B$147+AU147-'1 Der Fonds'!$B$6)</f>
        <v>0.059329906690358</v>
      </c>
      <c r="AX147" s="26" t="n">
        <f aca="false">AU147+$B$147*'1 Der Fonds'!$B$19/12+AU147*'1 Der Fonds'!$B$20/12-'1 Der Fonds'!$B$6*'1 Der Fonds'!$B$21/12-($B$147+AU147-'1 Der Fonds'!$B$6)*'1 Der Fonds'!$B$22/12-$B$147*'1 Der Fonds'!$B$23/12</f>
        <v>50.7376317389903</v>
      </c>
      <c r="AY147" s="26" t="n">
        <f aca="false">($B$147+AX147-'1 Der Fonds'!$B$6)/AV147</f>
        <v>10.1011960615765</v>
      </c>
      <c r="AZ147" s="26" t="n">
        <f aca="false">AX147+'1 Der Fonds'!$B$26-'2 Der Rueckgabebestand'!$C$9*AY147</f>
        <v>27.4745219788914</v>
      </c>
      <c r="BA147" s="26" t="n">
        <f aca="false">AV147+'1 Der Fonds'!$B$26/AY147-'2 Der Rueckgabebestand'!$C$9</f>
        <v>79.6910105567495</v>
      </c>
      <c r="BB147" s="26" t="n">
        <f aca="false">AZ147/($B$147+AZ147-'1 Der Fonds'!$B$6)</f>
        <v>0.0341309212015183</v>
      </c>
      <c r="BC147" s="26" t="n">
        <f aca="false">AZ147+$B$147*'1 Der Fonds'!$B$19/12+AZ147*'1 Der Fonds'!$B$20/12-'1 Der Fonds'!$B$6*'1 Der Fonds'!$B$21/12-($B$147+AZ147-'1 Der Fonds'!$B$6)*'1 Der Fonds'!$B$22/12-$B$147*'1 Der Fonds'!$B$23/12</f>
        <v>29.1530392291211</v>
      </c>
      <c r="BD147" s="26" t="n">
        <f aca="false">($B$147+BC147-'1 Der Fonds'!$B$6)/BA147</f>
        <v>10.1222588795594</v>
      </c>
      <c r="BE147" s="26" t="n">
        <f aca="false">BC147+'1 Der Fonds'!$B$26-'2 Der Rueckgabebestand'!$C$10*BD147</f>
        <v>17.9818767977379</v>
      </c>
      <c r="BF147" s="26" t="n">
        <f aca="false">BA147+'1 Der Fonds'!$B$26/BD147-'2 Der Rueckgabebestand'!$C$10</f>
        <v>78.5873870904556</v>
      </c>
      <c r="BG147" s="26" t="n">
        <f aca="false">BE147/($B$147+BE147-'1 Der Fonds'!$B$6)</f>
        <v>0.0226050112796097</v>
      </c>
      <c r="BH147" s="26" t="n">
        <f aca="false">BE147+$B$147*'1 Der Fonds'!$B$19/12+BE147*'1 Der Fonds'!$B$20/12-'1 Der Fonds'!$B$6*'1 Der Fonds'!$B$21/12-($B$147+BE147-'1 Der Fonds'!$B$6)*'1 Der Fonds'!$B$22/12-$B$147*'1 Der Fonds'!$B$23/12</f>
        <v>19.6512969296691</v>
      </c>
      <c r="BI147" s="26" t="n">
        <f aca="false">($B$147+BH147-'1 Der Fonds'!$B$6)/BF147</f>
        <v>10.143501730273</v>
      </c>
      <c r="BJ147" s="26" t="n">
        <f aca="false">BH147+'1 Der Fonds'!$B$26-'2 Der Rueckgabebestand'!$C$11*BI147</f>
        <v>16.5651958915053</v>
      </c>
      <c r="BK147" s="26" t="n">
        <f aca="false">BF147+'1 Der Fonds'!$B$26/BI147-'2 Der Rueckgabebestand'!$C$11</f>
        <v>78.2831429428006</v>
      </c>
      <c r="BL147" s="26" t="n">
        <f aca="false">BJ147/($B$147+BJ147-'1 Der Fonds'!$B$6)</f>
        <v>0.0208612541856937</v>
      </c>
      <c r="BM147" s="26" t="n">
        <f aca="false">BJ147+$B$147*'1 Der Fonds'!$B$19/12+BJ147*'1 Der Fonds'!$B$20/12-'1 Der Fonds'!$B$6*'1 Der Fonds'!$B$21/12-($B$147+BJ147-'1 Der Fonds'!$B$6)*'1 Der Fonds'!$B$22/12-$B$147*'1 Der Fonds'!$B$23/12</f>
        <v>18.2332583709014</v>
      </c>
      <c r="BN147" s="26" t="n">
        <f aca="false">($B$147+BM147-'1 Der Fonds'!$B$6)/BK147</f>
        <v>10.1648097975872</v>
      </c>
      <c r="BO147" s="26" t="n">
        <f aca="false">BM147+'1 Der Fonds'!$B$26-'2 Der Rueckgabebestand'!$C$12*BN147</f>
        <v>16.1508534721077</v>
      </c>
      <c r="BP147" s="26" t="n">
        <f aca="false">BK147+'1 Der Fonds'!$B$26/BN147-'2 Der Rueckgabebestand'!$C$12</f>
        <v>78.0782788144735</v>
      </c>
      <c r="BQ147" s="26" t="n">
        <f aca="false">BO147/($B$147+BO147-'1 Der Fonds'!$B$6)</f>
        <v>0.0203500738409719</v>
      </c>
      <c r="BR147" s="26" t="n">
        <f aca="false">BO147+$B$147*'1 Der Fonds'!$B$19/12+BO147*'1 Der Fonds'!$B$20/12-'1 Der Fonds'!$B$6*'1 Der Fonds'!$B$21/12-($B$147+BO147-'1 Der Fonds'!$B$6)*'1 Der Fonds'!$B$22/12-$B$147*'1 Der Fonds'!$B$23/12</f>
        <v>17.8185188733519</v>
      </c>
      <c r="BS147" s="26" t="n">
        <f aca="false">($B$147+BR147-'1 Der Fonds'!$B$6)/BP147</f>
        <v>10.1861686880055</v>
      </c>
      <c r="BT147" s="26" t="n">
        <f aca="false">BR147+'1 Der Fonds'!$B$26-'2 Der Rueckgabebestand'!$C$13*BS147</f>
        <v>16.2347429637494</v>
      </c>
      <c r="BU147" s="26" t="n">
        <f aca="false">BP147+'1 Der Fonds'!$B$26/BS147-'2 Der Rueckgabebestand'!$C$13</f>
        <v>77.9227958298389</v>
      </c>
      <c r="BV147" s="26" t="n">
        <f aca="false">BT147/($B$147+BT147-'1 Der Fonds'!$B$6)</f>
        <v>0.0204536126302472</v>
      </c>
      <c r="BW147" s="26" t="n">
        <f aca="false">BT147+$B$147*'1 Der Fonds'!$B$19/12+BT147*'1 Der Fonds'!$B$20/12-'1 Der Fonds'!$B$6*'1 Der Fonds'!$B$21/12-($B$147+BT147-'1 Der Fonds'!$B$6)*'1 Der Fonds'!$B$22/12-$B$147*'1 Der Fonds'!$B$23/12</f>
        <v>17.9024887590896</v>
      </c>
      <c r="BX147" s="26" t="n">
        <f aca="false">($B$147+BW147-'1 Der Fonds'!$B$6)/BU147</f>
        <v>10.2075712285275</v>
      </c>
      <c r="BY147" s="26" t="n">
        <f aca="false">BW147+'1 Der Fonds'!$B$26-'2 Der Rueckgabebestand'!$C$14*BX147</f>
        <v>16.8194602676786</v>
      </c>
      <c r="BZ147" s="26" t="n">
        <f aca="false">BU147+'1 Der Fonds'!$B$26/BX147-'2 Der Rueckgabebestand'!$C$14</f>
        <v>77.8166953219743</v>
      </c>
      <c r="CA147" s="26" t="n">
        <f aca="false">BY147/($B$147+BY147-'1 Der Fonds'!$B$6)</f>
        <v>0.0211746798473383</v>
      </c>
      <c r="CB147" s="26" t="n">
        <f aca="false">BY147+$B$147*'1 Der Fonds'!$B$19/12+BY147*'1 Der Fonds'!$B$20/12-'1 Der Fonds'!$B$6*'1 Der Fonds'!$B$21/12-($B$147+BY147-'1 Der Fonds'!$B$6)*'1 Der Fonds'!$B$22/12-$B$147*'1 Der Fonds'!$B$23/12</f>
        <v>18.4877664171018</v>
      </c>
      <c r="CC147" s="26" t="n">
        <f aca="false">($B$147+CB147-'1 Der Fonds'!$B$6)/BZ147</f>
        <v>10.2290101516599</v>
      </c>
      <c r="CD147" s="26" t="n">
        <f aca="false">CB147+'1 Der Fonds'!$B$26-'2 Der Rueckgabebestand'!$C$15*CC147</f>
        <v>17.3961623564379</v>
      </c>
      <c r="CE147" s="26" t="n">
        <f aca="false">BZ147+'1 Der Fonds'!$B$26/CC147-'2 Der Rueckgabebestand'!$C$15</f>
        <v>77.7099788318663</v>
      </c>
      <c r="CF147" s="26" t="n">
        <f aca="false">CD147/($B$147+CD147-'1 Der Fonds'!$B$6)</f>
        <v>0.0218848236791931</v>
      </c>
      <c r="CG147" s="26" t="n">
        <f aca="false">CD147+$B$147*'1 Der Fonds'!$B$19/12+CD147*'1 Der Fonds'!$B$20/12-'1 Der Fonds'!$B$6*'1 Der Fonds'!$B$21/12-($B$147+CD147-'1 Der Fonds'!$B$6)*'1 Der Fonds'!$B$22/12-$B$147*'1 Der Fonds'!$B$23/12</f>
        <v>19.0650211786961</v>
      </c>
      <c r="CH147" s="26" t="n">
        <f aca="false">($B$147+CG147-'1 Der Fonds'!$B$6)/CE147</f>
        <v>10.2504856281347</v>
      </c>
      <c r="CI147" s="26" t="n">
        <f aca="false">CG147+'1 Der Fonds'!$B$26-'2 Der Rueckgabebestand'!$C$16*CH147</f>
        <v>16.9397783646288</v>
      </c>
      <c r="CJ147" s="26" t="n">
        <f aca="false">CE147+'1 Der Fonds'!$B$26/CH147-'2 Der Rueckgabebestand'!$C$16</f>
        <v>77.5026478925171</v>
      </c>
      <c r="CK147" s="26" t="n">
        <f aca="false">CI147/($B$147+CI147-'1 Der Fonds'!$B$6)</f>
        <v>0.0213229231792744</v>
      </c>
      <c r="CL147" s="26" t="n">
        <f aca="false">$A$147+$B$147*'1 Der Fonds'!$B$19/12+$A$147*'1 Der Fonds'!$B$20/12-'1 Der Fonds'!$B$6*'1 Der Fonds'!$B$21/12-($B$147+$A$147-'1 Der Fonds'!$B$6)*'1 Der Fonds'!$B$22/12-$B$147*'1 Der Fonds'!$B$23/12</f>
        <v>94.2408333333333</v>
      </c>
      <c r="CM147" s="26" t="n">
        <f aca="false">($B$147+CL147-'1 Der Fonds'!$B$6)/'1 Der Fonds'!$B$8</f>
        <v>10.0200095785441</v>
      </c>
      <c r="CN147" s="26" t="n">
        <f aca="false">CL147+0-'2 Der Rueckgabebestand'!$C$5*CM147</f>
        <v>90.2328295019157</v>
      </c>
      <c r="CO147" s="26" t="n">
        <f aca="false">'1 Der Fonds'!$B$8+0/CM147-'2 Der Rueckgabebestand'!$C$5</f>
        <v>86.6</v>
      </c>
      <c r="CP147" s="26" t="n">
        <f aca="false">CN147/($B$147+CN147-'1 Der Fonds'!$B$6)</f>
        <v>0.103986879871435</v>
      </c>
      <c r="CQ147" s="26" t="n">
        <f aca="false">CN147+$B$147*'1 Der Fonds'!$B$19/12+CN147*'1 Der Fonds'!$B$20/12-'1 Der Fonds'!$B$6*'1 Der Fonds'!$B$21/12-($B$147+CN147-'1 Der Fonds'!$B$6)*'1 Der Fonds'!$B$22/12-$B$147*'1 Der Fonds'!$B$23/12</f>
        <v>91.9714901301884</v>
      </c>
      <c r="CR147" s="26" t="n">
        <f aca="false">($B$147+CQ147-'1 Der Fonds'!$B$6)/CO147</f>
        <v>10.0400864911107</v>
      </c>
      <c r="CS147" s="26" t="n">
        <f aca="false">CQ147+0-'2 Der Rueckgabebestand'!$C$6*CR147</f>
        <v>86.951446884633</v>
      </c>
      <c r="CT147" s="26" t="n">
        <f aca="false">CO147+0/CR147-'2 Der Rueckgabebestand'!$C$6</f>
        <v>86.1</v>
      </c>
      <c r="CU147" s="26" t="n">
        <f aca="false">CS147/($B$147+CS147-'1 Der Fonds'!$B$6)</f>
        <v>0.100585691883557</v>
      </c>
      <c r="CV147" s="26" t="n">
        <f aca="false">CS147+$B$147*'1 Der Fonds'!$B$19/12+CS147*'1 Der Fonds'!$B$20/12-'1 Der Fonds'!$B$6*'1 Der Fonds'!$B$21/12-($B$147+CS147-'1 Der Fonds'!$B$6)*'1 Der Fonds'!$B$22/12-$B$147*'1 Der Fonds'!$B$23/12</f>
        <v>88.6869628545641</v>
      </c>
      <c r="CW147" s="26" t="n">
        <f aca="false">($B$147+CV147-'1 Der Fonds'!$B$6)/CT147</f>
        <v>10.060243471017</v>
      </c>
      <c r="CX147" s="26" t="n">
        <f aca="false">CV147+0-'2 Der Rueckgabebestand'!$C$7*CW147</f>
        <v>66.5544272183267</v>
      </c>
      <c r="CY147" s="26" t="n">
        <f aca="false">CT147+0/CW147-'2 Der Rueckgabebestand'!$C$7</f>
        <v>83.9</v>
      </c>
      <c r="CZ147" s="26" t="n">
        <f aca="false">CX147/($B$147+CX147-'1 Der Fonds'!$B$6)</f>
        <v>0.0788508715458837</v>
      </c>
      <c r="DA147" s="26" t="n">
        <f aca="false">CX147+$B$147*'1 Der Fonds'!$B$19/12+CX147*'1 Der Fonds'!$B$20/12-'1 Der Fonds'!$B$6*'1 Der Fonds'!$B$21/12-($B$147+CX147-'1 Der Fonds'!$B$6)*'1 Der Fonds'!$B$22/12-$B$147*'1 Der Fonds'!$B$23/12</f>
        <v>68.2703960444109</v>
      </c>
      <c r="DB147" s="26" t="n">
        <f aca="false">($B$147+DA147-'1 Der Fonds'!$B$6)/CY147</f>
        <v>10.0806960195997</v>
      </c>
      <c r="DC147" s="26" t="n">
        <f aca="false">DA147+0-'2 Der Rueckgabebestand'!$C$8*DB147</f>
        <v>37.020238383652</v>
      </c>
      <c r="DD147" s="26" t="n">
        <f aca="false">CY147+0/DB147-'2 Der Rueckgabebestand'!$C$8</f>
        <v>80.8</v>
      </c>
      <c r="DE147" s="26" t="n">
        <f aca="false">DC147/($B$147+DC147-'1 Der Fonds'!$B$6)</f>
        <v>0.0454503603951151</v>
      </c>
      <c r="DF147" s="26" t="n">
        <f aca="false">DC147+$B$147*'1 Der Fonds'!$B$19/12+DC147*'1 Der Fonds'!$B$20/12-'1 Der Fonds'!$B$6*'1 Der Fonds'!$B$21/12-($B$147+DC147-'1 Der Fonds'!$B$6)*'1 Der Fonds'!$B$22/12-$B$147*'1 Der Fonds'!$B$23/12</f>
        <v>38.707903612103</v>
      </c>
      <c r="DG147" s="26" t="n">
        <f aca="false">($B$147+DF147-'1 Der Fonds'!$B$6)/DD147</f>
        <v>10.1015829654963</v>
      </c>
      <c r="DH147" s="26" t="n">
        <f aca="false">DF147+0-'2 Der Rueckgabebestand'!$C$9*DG147</f>
        <v>12.4437879018126</v>
      </c>
      <c r="DI147" s="26" t="n">
        <f aca="false">DD147+0/DG147-'2 Der Rueckgabebestand'!$C$9</f>
        <v>78.2</v>
      </c>
      <c r="DJ147" s="26" t="n">
        <f aca="false">DH147/($B$147+DH147-'1 Der Fonds'!$B$6)</f>
        <v>0.0157527511354508</v>
      </c>
      <c r="DK147" s="26" t="n">
        <f aca="false">DH147+$B$147*'1 Der Fonds'!$B$19/12+DH147*'1 Der Fonds'!$B$20/12-'1 Der Fonds'!$B$6*'1 Der Fonds'!$B$21/12-($B$147+DH147-'1 Der Fonds'!$B$6)*'1 Der Fonds'!$B$22/12-$B$147*'1 Der Fonds'!$B$23/12</f>
        <v>14.1079006985518</v>
      </c>
      <c r="DL147" s="26" t="n">
        <f aca="false">($B$147+DK147-'1 Der Fonds'!$B$6)/DI147</f>
        <v>10.1228631802884</v>
      </c>
      <c r="DM147" s="26" t="n">
        <f aca="false">DK147+0-'2 Der Rueckgabebestand'!$C$10*DL147</f>
        <v>-0.0641077538519426</v>
      </c>
      <c r="DN147" s="26" t="n">
        <f aca="false">DI147+0/DL147-'2 Der Rueckgabebestand'!$C$10</f>
        <v>76.8</v>
      </c>
      <c r="DO147" s="26" t="n">
        <f aca="false">DM147/($B$147+DM147-'1 Der Fonds'!$B$6)</f>
        <v>-8.24605018771697E-005</v>
      </c>
      <c r="DP147" s="26" t="n">
        <f aca="false">DM147+$B$147*'1 Der Fonds'!$B$19/12+DM147*'1 Der Fonds'!$B$20/12-'1 Der Fonds'!$B$6*'1 Der Fonds'!$B$21/12-($B$147+DM147-'1 Der Fonds'!$B$6)*'1 Der Fonds'!$B$22/12-$B$147*'1 Der Fonds'!$B$23/12</f>
        <v>1.58801830955062</v>
      </c>
      <c r="DQ147" s="26" t="n">
        <f aca="false">($B$147+DP147-'1 Der Fonds'!$B$6)/DN147</f>
        <v>10.1443752384056</v>
      </c>
      <c r="DR147" s="26" t="n">
        <f aca="false">DP147+0-'2 Der Rueckgabebestand'!$C$11*DQ147</f>
        <v>-4.49860683349275</v>
      </c>
      <c r="DS147" s="26" t="n">
        <f aca="false">DN147+0/DQ147-'2 Der Rueckgabebestand'!$C$11</f>
        <v>76.2</v>
      </c>
      <c r="DT147" s="26" t="n">
        <f aca="false">DR147/($B$147+DR147-'1 Der Fonds'!$B$6)</f>
        <v>-0.00581966199965662</v>
      </c>
      <c r="DU147" s="26" t="n">
        <f aca="false">DR147+$B$147*'1 Der Fonds'!$B$19/12+DR147*'1 Der Fonds'!$B$20/12-'1 Der Fonds'!$B$6*'1 Der Fonds'!$B$21/12-($B$147+DR147-'1 Der Fonds'!$B$6)*'1 Der Fonds'!$B$22/12-$B$147*'1 Der Fonds'!$B$23/12</f>
        <v>-2.85073049837485</v>
      </c>
      <c r="DV147" s="26" t="n">
        <f aca="false">($B$147+DU147-'1 Der Fonds'!$B$6)/DS147</f>
        <v>10.1660009120948</v>
      </c>
      <c r="DW147" s="26" t="n">
        <f aca="false">DU147+0-'2 Der Rueckgabebestand'!$C$12*DV147</f>
        <v>-7.93373095442225</v>
      </c>
      <c r="DX147" s="26" t="n">
        <f aca="false">DS147+0/DV147-'2 Der Rueckgabebestand'!$C$12</f>
        <v>75.7</v>
      </c>
      <c r="DY147" s="26" t="n">
        <f aca="false">DW147/($B$147+DW147-'1 Der Fonds'!$B$6)</f>
        <v>-0.0103093538185629</v>
      </c>
      <c r="DZ147" s="26" t="n">
        <f aca="false">DW147+$B$147*'1 Der Fonds'!$B$19/12+DW147*'1 Der Fonds'!$B$20/12-'1 Der Fonds'!$B$6*'1 Der Fonds'!$B$21/12-($B$147+DW147-'1 Der Fonds'!$B$6)*'1 Der Fonds'!$B$22/12-$B$147*'1 Der Fonds'!$B$23/12</f>
        <v>-6.28914661325358</v>
      </c>
      <c r="EA147" s="26" t="n">
        <f aca="false">($B$147+DZ147-'1 Der Fonds'!$B$6)/DX147</f>
        <v>10.1877259364167</v>
      </c>
      <c r="EB147" s="26" t="n">
        <f aca="false">DZ147+0-'2 Der Rueckgabebestand'!$C$13*EA147</f>
        <v>-10.8736232846411</v>
      </c>
      <c r="EC147" s="26" t="n">
        <f aca="false">DX147+0/EA147-'2 Der Rueckgabebestand'!$C$13</f>
        <v>75.25</v>
      </c>
      <c r="ED147" s="26" t="n">
        <f aca="false">EB147/($B$147+EB147-'1 Der Fonds'!$B$6)</f>
        <v>-0.0141837322780747</v>
      </c>
      <c r="EE147" s="26" t="n">
        <f aca="false">EB147+$B$147*'1 Der Fonds'!$B$19/12+EB147*'1 Der Fonds'!$B$20/12-'1 Der Fonds'!$B$6*'1 Der Fonds'!$B$21/12-($B$147+EB147-'1 Der Fonds'!$B$6)*'1 Der Fonds'!$B$22/12-$B$147*'1 Der Fonds'!$B$23/12</f>
        <v>-9.23185634028888</v>
      </c>
      <c r="EF147" s="26" t="n">
        <f aca="false">($B$147+EE147-'1 Der Fonds'!$B$6)/EC147</f>
        <v>10.2095434373384</v>
      </c>
      <c r="EG147" s="26" t="n">
        <f aca="false">EE147+0-'2 Der Rueckgabebestand'!$C$14*EF147</f>
        <v>-13.3156737152242</v>
      </c>
      <c r="EH147" s="26" t="n">
        <f aca="false">EC147+0/EF147-'2 Der Rueckgabebestand'!$C$14</f>
        <v>74.85</v>
      </c>
      <c r="EI147" s="26" t="n">
        <f aca="false">EG147/($B$147+EG147-'1 Der Fonds'!$B$6)</f>
        <v>-0.0174246883339794</v>
      </c>
      <c r="EJ147" s="26" t="n">
        <f aca="false">EG147+$B$147*'1 Der Fonds'!$B$19/12+EG147*'1 Der Fonds'!$B$20/12-'1 Der Fonds'!$B$6*'1 Der Fonds'!$B$21/12-($B$147+EG147-'1 Der Fonds'!$B$6)*'1 Der Fonds'!$B$22/12-$B$147*'1 Der Fonds'!$B$23/12</f>
        <v>-11.6762470692013</v>
      </c>
      <c r="EK147" s="26" t="n">
        <f aca="false">($B$147+EJ147-'1 Der Fonds'!$B$6)/EH147</f>
        <v>10.2314462649405</v>
      </c>
      <c r="EL147" s="26" t="n">
        <f aca="false">EJ147+0-'2 Der Rueckgabebestand'!$C$15*EK147</f>
        <v>-15.7688255751775</v>
      </c>
      <c r="EM147" s="26" t="n">
        <f aca="false">EH147+0/EK147-'2 Der Rueckgabebestand'!$C$15</f>
        <v>74.45</v>
      </c>
      <c r="EN147" s="26" t="n">
        <f aca="false">EL147/($B$147+EL147-'1 Der Fonds'!$B$6)</f>
        <v>-0.020701300018454</v>
      </c>
      <c r="EO147" s="26" t="n">
        <f aca="false">EL147+$B$147*'1 Der Fonds'!$B$19/12+EL147*'1 Der Fonds'!$B$20/12-'1 Der Fonds'!$B$6*'1 Der Fonds'!$B$21/12-($B$147+EL147-'1 Der Fonds'!$B$6)*'1 Der Fonds'!$B$22/12-$B$147*'1 Der Fonds'!$B$23/12</f>
        <v>-14.1317498663537</v>
      </c>
      <c r="EP147" s="26" t="n">
        <f aca="false">($B$147+EO147-'1 Der Fonds'!$B$6)/EM147</f>
        <v>10.2534351931987</v>
      </c>
      <c r="EQ147" s="26" t="n">
        <f aca="false">EO147+0-'2 Der Rueckgabebestand'!$C$16*EP147</f>
        <v>-19.2584674629531</v>
      </c>
      <c r="ER147" s="26" t="n">
        <f aca="false">EM147+0/EP147-'2 Der Rueckgabebestand'!$C$16</f>
        <v>73.95</v>
      </c>
      <c r="ES147" s="26" t="n">
        <f aca="false">EQ147/($B$147+EQ147-'1 Der Fonds'!$B$6)</f>
        <v>-0.0253988559536102</v>
      </c>
      <c r="ET147" s="14" t="n">
        <f aca="false">IF(C147=1,$A$147,1000000)</f>
        <v>92.5</v>
      </c>
      <c r="EU147" s="14" t="n">
        <f aca="false">IF(D147=1,$A$147,1000000)</f>
        <v>92.5</v>
      </c>
      <c r="EV147" s="14" t="n">
        <f aca="false">IF(E147=1,$A$147,1000000)</f>
        <v>92.5</v>
      </c>
      <c r="EW147" s="14" t="n">
        <f aca="false">IF(F147=1,$A$147,1000000)</f>
        <v>92.5</v>
      </c>
      <c r="EX147" s="26" t="n">
        <f aca="false">IF(G147=1,$A$147,1000000)</f>
        <v>1000000</v>
      </c>
      <c r="EY147" s="26" t="n">
        <f aca="false">IF(H147=1,$A$147,1000000)</f>
        <v>1000000</v>
      </c>
      <c r="EZ147" s="26" t="n">
        <f aca="false">IF(I147=1,$A$147,1000000)</f>
        <v>1000000</v>
      </c>
      <c r="FA147" s="26" t="n">
        <f aca="false">IF(J147=1,$A$147,1000000)</f>
        <v>1000000</v>
      </c>
      <c r="FB147" s="26" t="n">
        <f aca="false">IF(K147=1,$A$147,1000000)</f>
        <v>1000000</v>
      </c>
      <c r="FC147" s="26" t="n">
        <f aca="false">IF(L147=1,$A$147,1000000)</f>
        <v>1000000</v>
      </c>
      <c r="FD147" s="26" t="n">
        <f aca="false">IF(M147=1,$A$147,1000000)</f>
        <v>1000000</v>
      </c>
      <c r="FE147" s="26" t="n">
        <f aca="false">IF(N147=1,$A$147,1000000)</f>
        <v>1000000</v>
      </c>
      <c r="FF147" s="14" t="n">
        <f aca="false">IF(O147=1,$A$147,1000000)</f>
        <v>92.5</v>
      </c>
      <c r="FG147" s="14" t="n">
        <f aca="false">IF(P147=1,$A$147,1000000)</f>
        <v>92.5</v>
      </c>
      <c r="FH147" s="14" t="n">
        <f aca="false">IF(Q147=1,$A$147,1000000)</f>
        <v>92.5</v>
      </c>
      <c r="FI147" s="26" t="n">
        <f aca="false">IF(R147=1,$A$147,1000000)</f>
        <v>1000000</v>
      </c>
      <c r="FJ147" s="26" t="n">
        <f aca="false">IF(S147=1,$A$147,1000000)</f>
        <v>1000000</v>
      </c>
      <c r="FK147" s="26" t="n">
        <f aca="false">IF(T147=1,$A$147,1000000)</f>
        <v>1000000</v>
      </c>
      <c r="FL147" s="26" t="n">
        <f aca="false">IF(U147=1,$A$147,1000000)</f>
        <v>1000000</v>
      </c>
      <c r="FM147" s="26" t="n">
        <f aca="false">IF(V147=1,$A$147,1000000)</f>
        <v>1000000</v>
      </c>
      <c r="FN147" s="26" t="n">
        <f aca="false">IF(W147=1,$A$147,1000000)</f>
        <v>1000000</v>
      </c>
      <c r="FO147" s="26" t="n">
        <f aca="false">IF(X147=1,$A$147,1000000)</f>
        <v>1000000</v>
      </c>
      <c r="FP147" s="26" t="n">
        <f aca="false">IF(Y147=1,$A$147,1000000)</f>
        <v>1000000</v>
      </c>
      <c r="FQ147" s="26" t="n">
        <f aca="false">IF(Z147=1,$A$147,1000000)</f>
        <v>1000000</v>
      </c>
    </row>
    <row r="148" customFormat="false" ht="15" hidden="false" customHeight="false" outlineLevel="0" collapsed="false">
      <c r="A148" s="14" t="n">
        <f aca="false">A147+$B$38</f>
        <v>93</v>
      </c>
      <c r="B148" s="14" t="n">
        <f aca="false">'1 Der Fonds'!$B$36-A148</f>
        <v>1027</v>
      </c>
      <c r="C148" s="26" t="n">
        <f aca="false">IF(AH148&gt;='1 Der Fonds'!$B$12,1,0)</f>
        <v>1</v>
      </c>
      <c r="D148" s="26" t="n">
        <f aca="false">IF(AND(C148=1,AM148&gt;='1 Der Fonds'!$B$12),1,0)</f>
        <v>1</v>
      </c>
      <c r="E148" s="26" t="n">
        <f aca="false">IF(AND(D148=1,AR148&gt;='1 Der Fonds'!$B$12),1,0)</f>
        <v>1</v>
      </c>
      <c r="F148" s="26" t="n">
        <f aca="false">IF(AND(E148=1,AW148&gt;='1 Der Fonds'!$B$12),1,0)</f>
        <v>1</v>
      </c>
      <c r="G148" s="26" t="n">
        <f aca="false">IF(AND(F148=1,BB148&gt;='1 Der Fonds'!$B$12),1,0)</f>
        <v>0</v>
      </c>
      <c r="H148" s="26" t="n">
        <f aca="false">IF(AND(G148=1,BG148&gt;='1 Der Fonds'!$B$12),1,0)</f>
        <v>0</v>
      </c>
      <c r="I148" s="26" t="n">
        <f aca="false">IF(AND(H148=1,BL148&gt;='1 Der Fonds'!$B$12),1,0)</f>
        <v>0</v>
      </c>
      <c r="J148" s="26" t="n">
        <f aca="false">IF(AND(I148=1,BQ148&gt;='1 Der Fonds'!$B$12),1,0)</f>
        <v>0</v>
      </c>
      <c r="K148" s="26" t="n">
        <f aca="false">IF(AND(J148=1,BV148&gt;='1 Der Fonds'!$B$12),1,0)</f>
        <v>0</v>
      </c>
      <c r="L148" s="26" t="n">
        <f aca="false">IF(AND(K148=1,CA148&gt;='1 Der Fonds'!$B$12),1,0)</f>
        <v>0</v>
      </c>
      <c r="M148" s="26" t="n">
        <f aca="false">IF(AND(L148=1,CF148&gt;='1 Der Fonds'!$B$12),1,0)</f>
        <v>0</v>
      </c>
      <c r="N148" s="26" t="n">
        <f aca="false">IF(AND(M148=1,CK148&gt;='1 Der Fonds'!$B$12),1,0)</f>
        <v>0</v>
      </c>
      <c r="O148" s="26" t="n">
        <f aca="false">IF(CP148&gt;='1 Der Fonds'!$B$12,1,0)</f>
        <v>1</v>
      </c>
      <c r="P148" s="26" t="n">
        <f aca="false">IF(AND(O148=1,CU148&gt;='1 Der Fonds'!$B$12),1,0)</f>
        <v>1</v>
      </c>
      <c r="Q148" s="26" t="n">
        <f aca="false">IF(AND(P148=1,CZ148&gt;='1 Der Fonds'!$B$12),1,0)</f>
        <v>1</v>
      </c>
      <c r="R148" s="26" t="n">
        <f aca="false">IF(AND(Q148=1,DE148&gt;='1 Der Fonds'!$B$12),1,0)</f>
        <v>0</v>
      </c>
      <c r="S148" s="26" t="n">
        <f aca="false">IF(AND(R148=1,DJ148&gt;='1 Der Fonds'!$B$12),1,0)</f>
        <v>0</v>
      </c>
      <c r="T148" s="26" t="n">
        <f aca="false">IF(AND(S148=1,DO148&gt;='1 Der Fonds'!$B$12),1,0)</f>
        <v>0</v>
      </c>
      <c r="U148" s="26" t="n">
        <f aca="false">IF(AND(T148=1,DT148&gt;='1 Der Fonds'!$B$12),1,0)</f>
        <v>0</v>
      </c>
      <c r="V148" s="26" t="n">
        <f aca="false">IF(AND(U148=1,DY148&gt;='1 Der Fonds'!$B$12),1,0)</f>
        <v>0</v>
      </c>
      <c r="W148" s="26" t="n">
        <f aca="false">IF(AND(V148=1,ED148&gt;='1 Der Fonds'!$B$12),1,0)</f>
        <v>0</v>
      </c>
      <c r="X148" s="26" t="n">
        <f aca="false">IF(AND(W148=1,EI148&gt;='1 Der Fonds'!$B$12),1,0)</f>
        <v>0</v>
      </c>
      <c r="Y148" s="26" t="n">
        <f aca="false">IF(AND(X148=1,EN148&gt;='1 Der Fonds'!$B$12),1,0)</f>
        <v>0</v>
      </c>
      <c r="Z148" s="26" t="n">
        <f aca="false">IF(AND(Y148=1,ES148&gt;='1 Der Fonds'!$B$12),1,0)</f>
        <v>0</v>
      </c>
      <c r="AD148" s="26" t="n">
        <f aca="false">$A$148+$B$148*'1 Der Fonds'!$B$19/12+$A$148*'1 Der Fonds'!$B$20/12-'1 Der Fonds'!$B$6*'1 Der Fonds'!$B$21/12-($B$148+$A$148-'1 Der Fonds'!$B$6)*'1 Der Fonds'!$B$22/12-$B$148*'1 Der Fonds'!$B$23/12</f>
        <v>94.74025</v>
      </c>
      <c r="AE148" s="26" t="n">
        <f aca="false">($B$148+AD148-'1 Der Fonds'!$B$6)/'1 Der Fonds'!$B$8</f>
        <v>10.0200028735632</v>
      </c>
      <c r="AF148" s="26" t="n">
        <f aca="false">AD148+'1 Der Fonds'!$B$26-'2 Der Rueckgabebestand'!$C$5*AE148</f>
        <v>93.7322488505747</v>
      </c>
      <c r="AG148" s="26" t="n">
        <f aca="false">'1 Der Fonds'!$B$8+'1 Der Fonds'!$B$26/AE148-'2 Der Rueckgabebestand'!$C$5</f>
        <v>86.8994011117417</v>
      </c>
      <c r="AH148" s="26" t="n">
        <f aca="false">AF148/($B$148+AF148-'1 Der Fonds'!$B$6)</f>
        <v>0.107647613803563</v>
      </c>
      <c r="AI148" s="26" t="n">
        <f aca="false">AF148+$B$148*'1 Der Fonds'!$B$19/12+AF148*'1 Der Fonds'!$B$20/12-'1 Der Fonds'!$B$6*'1 Der Fonds'!$B$21/12-($B$148+AF148-'1 Der Fonds'!$B$6)*'1 Der Fonds'!$B$22/12-$B$148*'1 Der Fonds'!$B$23/12</f>
        <v>95.4732005890565</v>
      </c>
      <c r="AJ148" s="26" t="n">
        <f aca="false">($B$148+AI148-'1 Der Fonds'!$B$6)/AG148</f>
        <v>10.0400369787033</v>
      </c>
      <c r="AK148" s="26" t="n">
        <f aca="false">AI148+'1 Der Fonds'!$B$26-'2 Der Rueckgabebestand'!$C$6*AJ148</f>
        <v>93.4531820997049</v>
      </c>
      <c r="AL148" s="26" t="n">
        <f aca="false">AG148+'1 Der Fonds'!$B$26/AJ148-'2 Der Rueckgabebestand'!$C$6</f>
        <v>86.6982047920831</v>
      </c>
      <c r="AM148" s="26" t="n">
        <f aca="false">AK148/($B$148+AK148-'1 Der Fonds'!$B$6)</f>
        <v>0.107361526181428</v>
      </c>
      <c r="AN148" s="26" t="n">
        <f aca="false">AK148+$B$148*'1 Der Fonds'!$B$19/12+AK148*'1 Der Fonds'!$B$20/12-'1 Der Fonds'!$B$6*'1 Der Fonds'!$B$21/12-($B$148+AK148-'1 Der Fonds'!$B$6)*'1 Der Fonds'!$B$22/12-$B$148*'1 Der Fonds'!$B$23/12</f>
        <v>95.1938663992171</v>
      </c>
      <c r="AO148" s="26" t="n">
        <f aca="false">($B$148+AN148-'1 Der Fonds'!$B$6)/AL148</f>
        <v>10.0601144913079</v>
      </c>
      <c r="AP148" s="26" t="n">
        <f aca="false">AN148+'1 Der Fonds'!$B$26-'2 Der Rueckgabebestand'!$C$7*AO148</f>
        <v>76.0616145183397</v>
      </c>
      <c r="AQ148" s="26" t="n">
        <f aca="false">AL148+'1 Der Fonds'!$B$26/AO148-'2 Der Rueckgabebestand'!$C$7</f>
        <v>84.7964121338178</v>
      </c>
      <c r="AR148" s="26" t="n">
        <f aca="false">AP148/($B$148+AP148-'1 Der Fonds'!$B$6)</f>
        <v>0.0891630958700281</v>
      </c>
      <c r="AS148" s="26" t="n">
        <f aca="false">AP148+$B$148*'1 Der Fonds'!$B$19/12+AP148*'1 Der Fonds'!$B$20/12-'1 Der Fonds'!$B$6*'1 Der Fonds'!$B$21/12-($B$148+AP148-'1 Der Fonds'!$B$6)*'1 Der Fonds'!$B$22/12-$B$148*'1 Der Fonds'!$B$23/12</f>
        <v>77.7856318989197</v>
      </c>
      <c r="AT148" s="26" t="n">
        <f aca="false">($B$148+AS148-'1 Der Fonds'!$B$6)/AQ148</f>
        <v>10.080445745157</v>
      </c>
      <c r="AU148" s="26" t="n">
        <f aca="false">AS148+'1 Der Fonds'!$B$26-'2 Der Rueckgabebestand'!$C$8*AT148</f>
        <v>49.5362500889331</v>
      </c>
      <c r="AV148" s="26" t="n">
        <f aca="false">AQ148+'1 Der Fonds'!$B$26/AT148-'2 Der Rueckgabebestand'!$C$8</f>
        <v>81.9940180210814</v>
      </c>
      <c r="AW148" s="26" t="n">
        <f aca="false">AU148/($B$148+AU148-'1 Der Fonds'!$B$6)</f>
        <v>0.0599323382169907</v>
      </c>
      <c r="AX148" s="26" t="n">
        <f aca="false">AU148+$B$148*'1 Der Fonds'!$B$19/12+AU148*'1 Der Fonds'!$B$20/12-'1 Der Fonds'!$B$6*'1 Der Fonds'!$B$21/12-($B$148+AU148-'1 Der Fonds'!$B$6)*'1 Der Fonds'!$B$22/12-$B$148*'1 Der Fonds'!$B$23/12</f>
        <v>51.2348473286017</v>
      </c>
      <c r="AY148" s="26" t="n">
        <f aca="false">($B$148+AX148-'1 Der Fonds'!$B$6)/AV148</f>
        <v>10.101161856901</v>
      </c>
      <c r="AZ148" s="26" t="n">
        <f aca="false">AX148+'1 Der Fonds'!$B$26-'2 Der Rueckgabebestand'!$C$9*AY148</f>
        <v>27.9718265006591</v>
      </c>
      <c r="BA148" s="26" t="n">
        <f aca="false">AV148+'1 Der Fonds'!$B$26/AY148-'2 Der Rueckgabebestand'!$C$9</f>
        <v>79.69101355907</v>
      </c>
      <c r="BB148" s="26" t="n">
        <f aca="false">AZ148/($B$148+AZ148-'1 Der Fonds'!$B$6)</f>
        <v>0.0347488267039817</v>
      </c>
      <c r="BC148" s="26" t="n">
        <f aca="false">AZ148+$B$148*'1 Der Fonds'!$B$19/12+AZ148*'1 Der Fonds'!$B$20/12-'1 Der Fonds'!$B$6*'1 Der Fonds'!$B$21/12-($B$148+AZ148-'1 Der Fonds'!$B$6)*'1 Der Fonds'!$B$22/12-$B$148*'1 Der Fonds'!$B$23/12</f>
        <v>29.6497578343889</v>
      </c>
      <c r="BD148" s="26" t="n">
        <f aca="false">($B$148+BC148-'1 Der Fonds'!$B$6)/BA148</f>
        <v>10.1222173217369</v>
      </c>
      <c r="BE148" s="26" t="n">
        <f aca="false">BC148+'1 Der Fonds'!$B$26-'2 Der Rueckgabebestand'!$C$10*BD148</f>
        <v>18.4786535839572</v>
      </c>
      <c r="BF148" s="26" t="n">
        <f aca="false">BA148+'1 Der Fonds'!$B$26/BD148-'2 Der Rueckgabebestand'!$C$10</f>
        <v>78.587391309581</v>
      </c>
      <c r="BG148" s="26" t="n">
        <f aca="false">BE148/($B$148+BE148-'1 Der Fonds'!$B$6)</f>
        <v>0.0232296033346757</v>
      </c>
      <c r="BH148" s="26" t="n">
        <f aca="false">BE148+$B$148*'1 Der Fonds'!$B$19/12+BE148*'1 Der Fonds'!$B$20/12-'1 Der Fonds'!$B$6*'1 Der Fonds'!$B$21/12-($B$148+BE148-'1 Der Fonds'!$B$6)*'1 Der Fonds'!$B$22/12-$B$148*'1 Der Fonds'!$B$23/12</f>
        <v>20.1474872936418</v>
      </c>
      <c r="BI148" s="26" t="n">
        <f aca="false">($B$148+BH148-'1 Der Fonds'!$B$6)/BF148</f>
        <v>10.1434527092701</v>
      </c>
      <c r="BJ148" s="26" t="n">
        <f aca="false">BH148+'1 Der Fonds'!$B$26-'2 Der Rueckgabebestand'!$C$11*BI148</f>
        <v>17.0614156680797</v>
      </c>
      <c r="BK148" s="26" t="n">
        <f aca="false">BF148+'1 Der Fonds'!$B$26/BI148-'2 Der Rueckgabebestand'!$C$11</f>
        <v>78.2831485912469</v>
      </c>
      <c r="BL148" s="26" t="n">
        <f aca="false">BJ148/($B$148+BJ148-'1 Der Fonds'!$B$6)</f>
        <v>0.0214862670965132</v>
      </c>
      <c r="BM148" s="26" t="n">
        <f aca="false">BJ148+$B$148*'1 Der Fonds'!$B$19/12+BJ148*'1 Der Fonds'!$B$20/12-'1 Der Fonds'!$B$6*'1 Der Fonds'!$B$21/12-($B$148+BJ148-'1 Der Fonds'!$B$6)*'1 Der Fonds'!$B$22/12-$B$148*'1 Der Fonds'!$B$23/12</f>
        <v>18.7288911914283</v>
      </c>
      <c r="BN148" s="26" t="n">
        <f aca="false">($B$148+BM148-'1 Der Fonds'!$B$6)/BK148</f>
        <v>10.1647532771874</v>
      </c>
      <c r="BO148" s="26" t="n">
        <f aca="false">BM148+'1 Der Fonds'!$B$26-'2 Der Rueckgabebestand'!$C$12*BN148</f>
        <v>16.6465145528346</v>
      </c>
      <c r="BP148" s="26" t="n">
        <f aca="false">BK148+'1 Der Fonds'!$B$26/BN148-'2 Der Rueckgabebestand'!$C$12</f>
        <v>78.0782861040022</v>
      </c>
      <c r="BQ148" s="26" t="n">
        <f aca="false">BO148/($B$148+BO148-'1 Der Fonds'!$B$6)</f>
        <v>0.02097472142521</v>
      </c>
      <c r="BR148" s="26" t="n">
        <f aca="false">BO148+$B$148*'1 Der Fonds'!$B$19/12+BO148*'1 Der Fonds'!$B$20/12-'1 Der Fonds'!$B$6*'1 Der Fonds'!$B$21/12-($B$148+BO148-'1 Der Fonds'!$B$6)*'1 Der Fonds'!$B$22/12-$B$148*'1 Der Fonds'!$B$23/12</f>
        <v>18.3135924626144</v>
      </c>
      <c r="BS148" s="26" t="n">
        <f aca="false">($B$148+BR148-'1 Der Fonds'!$B$6)/BP148</f>
        <v>10.1861046412217</v>
      </c>
      <c r="BT148" s="26" t="n">
        <f aca="false">BR148+'1 Der Fonds'!$B$26-'2 Der Rueckgabebestand'!$C$13*BS148</f>
        <v>16.7298453740646</v>
      </c>
      <c r="BU148" s="26" t="n">
        <f aca="false">BP148+'1 Der Fonds'!$B$26/BS148-'2 Der Rueckgabebestand'!$C$13</f>
        <v>77.922804971191</v>
      </c>
      <c r="BV148" s="26" t="n">
        <f aca="false">BT148/($B$148+BT148-'1 Der Fonds'!$B$6)</f>
        <v>0.0210775057427509</v>
      </c>
      <c r="BW148" s="26" t="n">
        <f aca="false">BT148+$B$148*'1 Der Fonds'!$B$19/12+BT148*'1 Der Fonds'!$B$20/12-'1 Der Fonds'!$B$6*'1 Der Fonds'!$B$21/12-($B$148+BT148-'1 Der Fonds'!$B$6)*'1 Der Fonds'!$B$22/12-$B$148*'1 Der Fonds'!$B$23/12</f>
        <v>18.3970031425481</v>
      </c>
      <c r="BX148" s="26" t="n">
        <f aca="false">($B$148+BW148-'1 Der Fonds'!$B$6)/BU148</f>
        <v>10.2074996329587</v>
      </c>
      <c r="BY148" s="26" t="n">
        <f aca="false">BW148+'1 Der Fonds'!$B$26-'2 Der Rueckgabebestand'!$C$14*BX148</f>
        <v>17.3140032893646</v>
      </c>
      <c r="BZ148" s="26" t="n">
        <f aca="false">BU148+'1 Der Fonds'!$B$26/BX148-'2 Der Rueckgabebestand'!$C$14</f>
        <v>77.8167065247422</v>
      </c>
      <c r="CA148" s="26" t="n">
        <f aca="false">BY148/($B$148+BY148-'1 Der Fonds'!$B$6)</f>
        <v>0.0217974292504789</v>
      </c>
      <c r="CB148" s="26" t="n">
        <f aca="false">BY148+$B$148*'1 Der Fonds'!$B$19/12+BY148*'1 Der Fonds'!$B$20/12-'1 Der Fonds'!$B$6*'1 Der Fonds'!$B$21/12-($B$148+BY148-'1 Der Fonds'!$B$6)*'1 Der Fonds'!$B$22/12-$B$148*'1 Der Fonds'!$B$23/12</f>
        <v>18.9817208758503</v>
      </c>
      <c r="CC148" s="26" t="n">
        <f aca="false">($B$148+CB148-'1 Der Fonds'!$B$6)/BZ148</f>
        <v>10.2289309895525</v>
      </c>
      <c r="CD148" s="26" t="n">
        <f aca="false">CB148+'1 Der Fonds'!$B$26-'2 Der Rueckgabebestand'!$C$15*CC148</f>
        <v>17.8901484800293</v>
      </c>
      <c r="CE148" s="26" t="n">
        <f aca="false">BZ148+'1 Der Fonds'!$B$26/CC148-'2 Der Rueckgabebestand'!$C$15</f>
        <v>77.7099923043671</v>
      </c>
      <c r="CF148" s="26" t="n">
        <f aca="false">CD148/($B$148+CD148-'1 Der Fonds'!$B$6)</f>
        <v>0.022506441316751</v>
      </c>
      <c r="CG148" s="26" t="n">
        <f aca="false">CD148+$B$148*'1 Der Fonds'!$B$19/12+CD148*'1 Der Fonds'!$B$20/12-'1 Der Fonds'!$B$6*'1 Der Fonds'!$B$21/12-($B$148+CD148-'1 Der Fonds'!$B$6)*'1 Der Fonds'!$B$22/12-$B$148*'1 Der Fonds'!$B$23/12</f>
        <v>19.5584182056559</v>
      </c>
      <c r="CH148" s="26" t="n">
        <f aca="false">($B$148+CG148-'1 Der Fonds'!$B$6)/CE148</f>
        <v>10.2503988815978</v>
      </c>
      <c r="CI148" s="26" t="n">
        <f aca="false">CG148+'1 Der Fonds'!$B$26-'2 Der Rueckgabebestand'!$C$16*CH148</f>
        <v>17.4332187648571</v>
      </c>
      <c r="CJ148" s="26" t="n">
        <f aca="false">CE148+'1 Der Fonds'!$B$26/CH148-'2 Der Rueckgabebestand'!$C$16</f>
        <v>77.5026638418022</v>
      </c>
      <c r="CK148" s="26" t="n">
        <f aca="false">CI148/($B$148+CI148-'1 Der Fonds'!$B$6)</f>
        <v>0.0219442218088027</v>
      </c>
      <c r="CL148" s="26" t="n">
        <f aca="false">$A$148+$B$148*'1 Der Fonds'!$B$19/12+$A$148*'1 Der Fonds'!$B$20/12-'1 Der Fonds'!$B$6*'1 Der Fonds'!$B$21/12-($B$148+$A$148-'1 Der Fonds'!$B$6)*'1 Der Fonds'!$B$22/12-$B$148*'1 Der Fonds'!$B$23/12</f>
        <v>94.74025</v>
      </c>
      <c r="CM148" s="26" t="n">
        <f aca="false">($B$148+CL148-'1 Der Fonds'!$B$6)/'1 Der Fonds'!$B$8</f>
        <v>10.0200028735632</v>
      </c>
      <c r="CN148" s="26" t="n">
        <f aca="false">CL148+0-'2 Der Rueckgabebestand'!$C$5*CM148</f>
        <v>90.7322488505747</v>
      </c>
      <c r="CO148" s="26" t="n">
        <f aca="false">'1 Der Fonds'!$B$8+0/CM148-'2 Der Rueckgabebestand'!$C$5</f>
        <v>86.6</v>
      </c>
      <c r="CP148" s="26" t="n">
        <f aca="false">CN148/($B$148+CN148-'1 Der Fonds'!$B$6)</f>
        <v>0.10456249490642</v>
      </c>
      <c r="CQ148" s="26" t="n">
        <f aca="false">CN148+$B$148*'1 Der Fonds'!$B$19/12+CN148*'1 Der Fonds'!$B$20/12-'1 Der Fonds'!$B$6*'1 Der Fonds'!$B$21/12-($B$148+CN148-'1 Der Fonds'!$B$6)*'1 Der Fonds'!$B$22/12-$B$148*'1 Der Fonds'!$B$23/12</f>
        <v>92.4703255890565</v>
      </c>
      <c r="CR148" s="26" t="n">
        <f aca="false">($B$148+CQ148-'1 Der Fonds'!$B$6)/CO148</f>
        <v>10.0400730437535</v>
      </c>
      <c r="CS148" s="26" t="n">
        <f aca="false">CQ148+0-'2 Der Rueckgabebestand'!$C$6*CR148</f>
        <v>87.4502890671797</v>
      </c>
      <c r="CT148" s="26" t="n">
        <f aca="false">CO148+0/CR148-'2 Der Rueckgabebestand'!$C$6</f>
        <v>86.1</v>
      </c>
      <c r="CU148" s="26" t="n">
        <f aca="false">CS148/($B$148+CS148-'1 Der Fonds'!$B$6)</f>
        <v>0.101162889495412</v>
      </c>
      <c r="CV148" s="26" t="n">
        <f aca="false">CS148+$B$148*'1 Der Fonds'!$B$19/12+CS148*'1 Der Fonds'!$B$20/12-'1 Der Fonds'!$B$6*'1 Der Fonds'!$B$21/12-($B$148+CS148-'1 Der Fonds'!$B$6)*'1 Der Fonds'!$B$22/12-$B$148*'1 Der Fonds'!$B$23/12</f>
        <v>89.1852205942025</v>
      </c>
      <c r="CW148" s="26" t="n">
        <f aca="false">($B$148+CV148-'1 Der Fonds'!$B$6)/CT148</f>
        <v>10.060223235705</v>
      </c>
      <c r="CX148" s="26" t="n">
        <f aca="false">CV148+0-'2 Der Rueckgabebestand'!$C$7*CW148</f>
        <v>67.0527294756514</v>
      </c>
      <c r="CY148" s="26" t="n">
        <f aca="false">CT148+0/CW148-'2 Der Rueckgabebestand'!$C$7</f>
        <v>83.9</v>
      </c>
      <c r="CZ148" s="26" t="n">
        <f aca="false">CX148/($B$148+CX148-'1 Der Fonds'!$B$6)</f>
        <v>0.0794413987824035</v>
      </c>
      <c r="DA148" s="26" t="n">
        <f aca="false">CX148+$B$148*'1 Der Fonds'!$B$19/12+CX148*'1 Der Fonds'!$B$20/12-'1 Der Fonds'!$B$6*'1 Der Fonds'!$B$21/12-($B$148+CX148-'1 Der Fonds'!$B$6)*'1 Der Fonds'!$B$22/12-$B$148*'1 Der Fonds'!$B$23/12</f>
        <v>68.7681133413989</v>
      </c>
      <c r="DB148" s="26" t="n">
        <f aca="false">($B$148+DA148-'1 Der Fonds'!$B$6)/CY148</f>
        <v>10.080668812174</v>
      </c>
      <c r="DC148" s="26" t="n">
        <f aca="false">DA148+0-'2 Der Rueckgabebestand'!$C$8*DB148</f>
        <v>37.5180400236595</v>
      </c>
      <c r="DD148" s="26" t="n">
        <f aca="false">CY148+0/DB148-'2 Der Rueckgabebestand'!$C$8</f>
        <v>80.8</v>
      </c>
      <c r="DE148" s="26" t="n">
        <f aca="false">DC148/($B$148+DC148-'1 Der Fonds'!$B$6)</f>
        <v>0.0460616440399155</v>
      </c>
      <c r="DF148" s="26" t="n">
        <f aca="false">DC148+$B$148*'1 Der Fonds'!$B$19/12+DC148*'1 Der Fonds'!$B$20/12-'1 Der Fonds'!$B$6*'1 Der Fonds'!$B$21/12-($B$148+DC148-'1 Der Fonds'!$B$6)*'1 Der Fonds'!$B$22/12-$B$148*'1 Der Fonds'!$B$23/12</f>
        <v>39.2051198120155</v>
      </c>
      <c r="DG148" s="26" t="n">
        <f aca="false">($B$148+DF148-'1 Der Fonds'!$B$6)/DD148</f>
        <v>10.1015485125249</v>
      </c>
      <c r="DH148" s="26" t="n">
        <f aca="false">DF148+0-'2 Der Rueckgabebestand'!$C$9*DG148</f>
        <v>12.9410936794506</v>
      </c>
      <c r="DI148" s="26" t="n">
        <f aca="false">DD148+0/DG148-'2 Der Rueckgabebestand'!$C$9</f>
        <v>78.2</v>
      </c>
      <c r="DJ148" s="26" t="n">
        <f aca="false">DH148/($B$148+DH148-'1 Der Fonds'!$B$6)</f>
        <v>0.0163823527893359</v>
      </c>
      <c r="DK148" s="26" t="n">
        <f aca="false">DH148+$B$148*'1 Der Fonds'!$B$19/12+DH148*'1 Der Fonds'!$B$20/12-'1 Der Fonds'!$B$6*'1 Der Fonds'!$B$21/12-($B$148+DH148-'1 Der Fonds'!$B$6)*'1 Der Fonds'!$B$22/12-$B$148*'1 Der Fonds'!$B$23/12</f>
        <v>14.6046205608934</v>
      </c>
      <c r="DL148" s="26" t="n">
        <f aca="false">($B$148+DK148-'1 Der Fonds'!$B$6)/DI148</f>
        <v>10.122821234794</v>
      </c>
      <c r="DM148" s="26" t="n">
        <f aca="false">DK148+0-'2 Der Rueckgabebestand'!$C$10*DL148</f>
        <v>0.432670832181776</v>
      </c>
      <c r="DN148" s="26" t="n">
        <f aca="false">DI148+0/DL148-'2 Der Rueckgabebestand'!$C$10</f>
        <v>76.8</v>
      </c>
      <c r="DO148" s="26" t="n">
        <f aca="false">DM148/($B$148+DM148-'1 Der Fonds'!$B$6)</f>
        <v>0.000556538010833318</v>
      </c>
      <c r="DP148" s="26" t="n">
        <f aca="false">DM148+$B$148*'1 Der Fonds'!$B$19/12+DM148*'1 Der Fonds'!$B$20/12-'1 Der Fonds'!$B$6*'1 Der Fonds'!$B$21/12-($B$148+DM148-'1 Der Fonds'!$B$6)*'1 Der Fonds'!$B$22/12-$B$148*'1 Der Fonds'!$B$23/12</f>
        <v>2.08421047506262</v>
      </c>
      <c r="DQ148" s="26" t="n">
        <f aca="false">($B$148+DP148-'1 Der Fonds'!$B$6)/DN148</f>
        <v>10.1443256572274</v>
      </c>
      <c r="DR148" s="26" t="n">
        <f aca="false">DP148+0-'2 Der Rueckgabebestand'!$C$11*DQ148</f>
        <v>-4.00238491927381</v>
      </c>
      <c r="DS148" s="26" t="n">
        <f aca="false">DN148+0/DQ148-'2 Der Rueckgabebestand'!$C$11</f>
        <v>76.2</v>
      </c>
      <c r="DT148" s="26" t="n">
        <f aca="false">DR148/($B$148+DR148-'1 Der Fonds'!$B$6)</f>
        <v>-0.00517774549518608</v>
      </c>
      <c r="DU148" s="26" t="n">
        <f aca="false">DR148+$B$148*'1 Der Fonds'!$B$19/12+DR148*'1 Der Fonds'!$B$20/12-'1 Der Fonds'!$B$6*'1 Der Fonds'!$B$21/12-($B$148+DR148-'1 Der Fonds'!$B$6)*'1 Der Fonds'!$B$22/12-$B$148*'1 Der Fonds'!$B$23/12</f>
        <v>-2.35509553815478</v>
      </c>
      <c r="DV148" s="26" t="n">
        <f aca="false">($B$148+DU148-'1 Der Fonds'!$B$6)/DS148</f>
        <v>10.1659436281082</v>
      </c>
      <c r="DW148" s="26" t="n">
        <f aca="false">DU148+0-'2 Der Rueckgabebestand'!$C$12*DV148</f>
        <v>-7.43806735220889</v>
      </c>
      <c r="DX148" s="26" t="n">
        <f aca="false">DS148+0/DV148-'2 Der Rueckgabebestand'!$C$12</f>
        <v>75.7</v>
      </c>
      <c r="DY148" s="26" t="n">
        <f aca="false">DW148/($B$148+DW148-'1 Der Fonds'!$B$6)</f>
        <v>-0.00966532651454981</v>
      </c>
      <c r="DZ148" s="26" t="n">
        <f aca="false">DW148+$B$148*'1 Der Fonds'!$B$19/12+DW148*'1 Der Fonds'!$B$20/12-'1 Der Fonds'!$B$6*'1 Der Fonds'!$B$21/12-($B$148+DW148-'1 Der Fonds'!$B$6)*'1 Der Fonds'!$B$22/12-$B$148*'1 Der Fonds'!$B$23/12</f>
        <v>-5.79407050008809</v>
      </c>
      <c r="EA148" s="26" t="n">
        <f aca="false">($B$148+DZ148-'1 Der Fonds'!$B$6)/DX148</f>
        <v>10.1876608916765</v>
      </c>
      <c r="EB148" s="26" t="n">
        <f aca="false">DZ148+0-'2 Der Rueckgabebestand'!$C$13*EA148</f>
        <v>-10.3785179013425</v>
      </c>
      <c r="EC148" s="26" t="n">
        <f aca="false">DX148+0/EA148-'2 Der Rueckgabebestand'!$C$13</f>
        <v>75.25</v>
      </c>
      <c r="ED148" s="26" t="n">
        <f aca="false">EB148/($B$148+EB148-'1 Der Fonds'!$B$6)</f>
        <v>-0.0135379951432236</v>
      </c>
      <c r="EE148" s="26" t="n">
        <f aca="false">EB148+$B$148*'1 Der Fonds'!$B$19/12+EB148*'1 Der Fonds'!$B$20/12-'1 Der Fonds'!$B$6*'1 Der Fonds'!$B$21/12-($B$148+EB148-'1 Der Fonds'!$B$6)*'1 Der Fonds'!$B$22/12-$B$148*'1 Der Fonds'!$B$23/12</f>
        <v>-8.73733898099797</v>
      </c>
      <c r="EF148" s="26" t="n">
        <f aca="false">($B$148+EE148-'1 Der Fonds'!$B$6)/EC148</f>
        <v>10.2094705783256</v>
      </c>
      <c r="EG148" s="26" t="n">
        <f aca="false">EE148+0-'2 Der Rueckgabebestand'!$C$14*EF148</f>
        <v>-12.8211272123282</v>
      </c>
      <c r="EH148" s="26" t="n">
        <f aca="false">EC148+0/EF148-'2 Der Rueckgabebestand'!$C$14</f>
        <v>74.85</v>
      </c>
      <c r="EI148" s="26" t="n">
        <f aca="false">EG148/($B$148+EG148-'1 Der Fonds'!$B$6)</f>
        <v>-0.0167776520247905</v>
      </c>
      <c r="EJ148" s="26" t="n">
        <f aca="false">EG148+$B$148*'1 Der Fonds'!$B$19/12+EG148*'1 Der Fonds'!$B$20/12-'1 Der Fonds'!$B$6*'1 Der Fonds'!$B$21/12-($B$148+EG148-'1 Der Fonds'!$B$6)*'1 Der Fonds'!$B$22/12-$B$148*'1 Der Fonds'!$B$23/12</f>
        <v>-11.1822891259067</v>
      </c>
      <c r="EK148" s="26" t="n">
        <f aca="false">($B$148+EJ148-'1 Der Fonds'!$B$6)/EH148</f>
        <v>10.2313655427401</v>
      </c>
      <c r="EL148" s="26" t="n">
        <f aca="false">EJ148+0-'2 Der Rueckgabebestand'!$C$15*EK148</f>
        <v>-15.2748353430027</v>
      </c>
      <c r="EM148" s="26" t="n">
        <f aca="false">EH148+0/EK148-'2 Der Rueckgabebestand'!$C$15</f>
        <v>74.45</v>
      </c>
      <c r="EN148" s="26" t="n">
        <f aca="false">EL148/($B$148+EL148-'1 Der Fonds'!$B$6)</f>
        <v>-0.0200529482964908</v>
      </c>
      <c r="EO148" s="26" t="n">
        <f aca="false">EL148+$B$148*'1 Der Fonds'!$B$19/12+EL148*'1 Der Fonds'!$B$20/12-'1 Der Fonds'!$B$6*'1 Der Fonds'!$B$21/12-($B$148+EL148-'1 Der Fonds'!$B$6)*'1 Der Fonds'!$B$22/12-$B$148*'1 Der Fonds'!$B$23/12</f>
        <v>-13.6383487268731</v>
      </c>
      <c r="EP148" s="26" t="n">
        <f aca="false">($B$148+EO148-'1 Der Fonds'!$B$6)/EM148</f>
        <v>10.2533465584033</v>
      </c>
      <c r="EQ148" s="26" t="n">
        <f aca="false">EO148+0-'2 Der Rueckgabebestand'!$C$16*EP148</f>
        <v>-18.7650220060748</v>
      </c>
      <c r="ER148" s="26" t="n">
        <f aca="false">EM148+0/EP148-'2 Der Rueckgabebestand'!$C$16</f>
        <v>73.95</v>
      </c>
      <c r="ES148" s="26" t="n">
        <f aca="false">EQ148/($B$148+EQ148-'1 Der Fonds'!$B$6)</f>
        <v>-0.0247482938016414</v>
      </c>
      <c r="ET148" s="14" t="n">
        <f aca="false">IF(C148=1,$A$148,1000000)</f>
        <v>93</v>
      </c>
      <c r="EU148" s="14" t="n">
        <f aca="false">IF(D148=1,$A$148,1000000)</f>
        <v>93</v>
      </c>
      <c r="EV148" s="14" t="n">
        <f aca="false">IF(E148=1,$A$148,1000000)</f>
        <v>93</v>
      </c>
      <c r="EW148" s="14" t="n">
        <f aca="false">IF(F148=1,$A$148,1000000)</f>
        <v>93</v>
      </c>
      <c r="EX148" s="26" t="n">
        <f aca="false">IF(G148=1,$A$148,1000000)</f>
        <v>1000000</v>
      </c>
      <c r="EY148" s="26" t="n">
        <f aca="false">IF(H148=1,$A$148,1000000)</f>
        <v>1000000</v>
      </c>
      <c r="EZ148" s="26" t="n">
        <f aca="false">IF(I148=1,$A$148,1000000)</f>
        <v>1000000</v>
      </c>
      <c r="FA148" s="26" t="n">
        <f aca="false">IF(J148=1,$A$148,1000000)</f>
        <v>1000000</v>
      </c>
      <c r="FB148" s="26" t="n">
        <f aca="false">IF(K148=1,$A$148,1000000)</f>
        <v>1000000</v>
      </c>
      <c r="FC148" s="26" t="n">
        <f aca="false">IF(L148=1,$A$148,1000000)</f>
        <v>1000000</v>
      </c>
      <c r="FD148" s="26" t="n">
        <f aca="false">IF(M148=1,$A$148,1000000)</f>
        <v>1000000</v>
      </c>
      <c r="FE148" s="26" t="n">
        <f aca="false">IF(N148=1,$A$148,1000000)</f>
        <v>1000000</v>
      </c>
      <c r="FF148" s="14" t="n">
        <f aca="false">IF(O148=1,$A$148,1000000)</f>
        <v>93</v>
      </c>
      <c r="FG148" s="14" t="n">
        <f aca="false">IF(P148=1,$A$148,1000000)</f>
        <v>93</v>
      </c>
      <c r="FH148" s="14" t="n">
        <f aca="false">IF(Q148=1,$A$148,1000000)</f>
        <v>93</v>
      </c>
      <c r="FI148" s="26" t="n">
        <f aca="false">IF(R148=1,$A$148,1000000)</f>
        <v>1000000</v>
      </c>
      <c r="FJ148" s="26" t="n">
        <f aca="false">IF(S148=1,$A$148,1000000)</f>
        <v>1000000</v>
      </c>
      <c r="FK148" s="26" t="n">
        <f aca="false">IF(T148=1,$A$148,1000000)</f>
        <v>1000000</v>
      </c>
      <c r="FL148" s="26" t="n">
        <f aca="false">IF(U148=1,$A$148,1000000)</f>
        <v>1000000</v>
      </c>
      <c r="FM148" s="26" t="n">
        <f aca="false">IF(V148=1,$A$148,1000000)</f>
        <v>1000000</v>
      </c>
      <c r="FN148" s="26" t="n">
        <f aca="false">IF(W148=1,$A$148,1000000)</f>
        <v>1000000</v>
      </c>
      <c r="FO148" s="26" t="n">
        <f aca="false">IF(X148=1,$A$148,1000000)</f>
        <v>1000000</v>
      </c>
      <c r="FP148" s="26" t="n">
        <f aca="false">IF(Y148=1,$A$148,1000000)</f>
        <v>1000000</v>
      </c>
      <c r="FQ148" s="26" t="n">
        <f aca="false">IF(Z148=1,$A$148,1000000)</f>
        <v>1000000</v>
      </c>
    </row>
    <row r="149" customFormat="false" ht="15" hidden="false" customHeight="false" outlineLevel="0" collapsed="false">
      <c r="A149" s="14" t="n">
        <f aca="false">A148+$B$38</f>
        <v>93.5</v>
      </c>
      <c r="B149" s="14" t="n">
        <f aca="false">'1 Der Fonds'!$B$36-A149</f>
        <v>1026.5</v>
      </c>
      <c r="C149" s="26" t="n">
        <f aca="false">IF(AH149&gt;='1 Der Fonds'!$B$12,1,0)</f>
        <v>1</v>
      </c>
      <c r="D149" s="26" t="n">
        <f aca="false">IF(AND(C149=1,AM149&gt;='1 Der Fonds'!$B$12),1,0)</f>
        <v>1</v>
      </c>
      <c r="E149" s="26" t="n">
        <f aca="false">IF(AND(D149=1,AR149&gt;='1 Der Fonds'!$B$12),1,0)</f>
        <v>1</v>
      </c>
      <c r="F149" s="26" t="n">
        <f aca="false">IF(AND(E149=1,AW149&gt;='1 Der Fonds'!$B$12),1,0)</f>
        <v>1</v>
      </c>
      <c r="G149" s="26" t="n">
        <f aca="false">IF(AND(F149=1,BB149&gt;='1 Der Fonds'!$B$12),1,0)</f>
        <v>0</v>
      </c>
      <c r="H149" s="26" t="n">
        <f aca="false">IF(AND(G149=1,BG149&gt;='1 Der Fonds'!$B$12),1,0)</f>
        <v>0</v>
      </c>
      <c r="I149" s="26" t="n">
        <f aca="false">IF(AND(H149=1,BL149&gt;='1 Der Fonds'!$B$12),1,0)</f>
        <v>0</v>
      </c>
      <c r="J149" s="26" t="n">
        <f aca="false">IF(AND(I149=1,BQ149&gt;='1 Der Fonds'!$B$12),1,0)</f>
        <v>0</v>
      </c>
      <c r="K149" s="26" t="n">
        <f aca="false">IF(AND(J149=1,BV149&gt;='1 Der Fonds'!$B$12),1,0)</f>
        <v>0</v>
      </c>
      <c r="L149" s="26" t="n">
        <f aca="false">IF(AND(K149=1,CA149&gt;='1 Der Fonds'!$B$12),1,0)</f>
        <v>0</v>
      </c>
      <c r="M149" s="26" t="n">
        <f aca="false">IF(AND(L149=1,CF149&gt;='1 Der Fonds'!$B$12),1,0)</f>
        <v>0</v>
      </c>
      <c r="N149" s="26" t="n">
        <f aca="false">IF(AND(M149=1,CK149&gt;='1 Der Fonds'!$B$12),1,0)</f>
        <v>0</v>
      </c>
      <c r="O149" s="26" t="n">
        <f aca="false">IF(CP149&gt;='1 Der Fonds'!$B$12,1,0)</f>
        <v>1</v>
      </c>
      <c r="P149" s="26" t="n">
        <f aca="false">IF(AND(O149=1,CU149&gt;='1 Der Fonds'!$B$12),1,0)</f>
        <v>1</v>
      </c>
      <c r="Q149" s="26" t="n">
        <f aca="false">IF(AND(P149=1,CZ149&gt;='1 Der Fonds'!$B$12),1,0)</f>
        <v>1</v>
      </c>
      <c r="R149" s="26" t="n">
        <f aca="false">IF(AND(Q149=1,DE149&gt;='1 Der Fonds'!$B$12),1,0)</f>
        <v>0</v>
      </c>
      <c r="S149" s="26" t="n">
        <f aca="false">IF(AND(R149=1,DJ149&gt;='1 Der Fonds'!$B$12),1,0)</f>
        <v>0</v>
      </c>
      <c r="T149" s="26" t="n">
        <f aca="false">IF(AND(S149=1,DO149&gt;='1 Der Fonds'!$B$12),1,0)</f>
        <v>0</v>
      </c>
      <c r="U149" s="26" t="n">
        <f aca="false">IF(AND(T149=1,DT149&gt;='1 Der Fonds'!$B$12),1,0)</f>
        <v>0</v>
      </c>
      <c r="V149" s="26" t="n">
        <f aca="false">IF(AND(U149=1,DY149&gt;='1 Der Fonds'!$B$12),1,0)</f>
        <v>0</v>
      </c>
      <c r="W149" s="26" t="n">
        <f aca="false">IF(AND(V149=1,ED149&gt;='1 Der Fonds'!$B$12),1,0)</f>
        <v>0</v>
      </c>
      <c r="X149" s="26" t="n">
        <f aca="false">IF(AND(W149=1,EI149&gt;='1 Der Fonds'!$B$12),1,0)</f>
        <v>0</v>
      </c>
      <c r="Y149" s="26" t="n">
        <f aca="false">IF(AND(X149=1,EN149&gt;='1 Der Fonds'!$B$12),1,0)</f>
        <v>0</v>
      </c>
      <c r="Z149" s="26" t="n">
        <f aca="false">IF(AND(Y149=1,ES149&gt;='1 Der Fonds'!$B$12),1,0)</f>
        <v>0</v>
      </c>
      <c r="AD149" s="26" t="n">
        <f aca="false">$A$149+$B$149*'1 Der Fonds'!$B$19/12+$A$149*'1 Der Fonds'!$B$20/12-'1 Der Fonds'!$B$6*'1 Der Fonds'!$B$21/12-($B$149+$A$149-'1 Der Fonds'!$B$6)*'1 Der Fonds'!$B$22/12-$B$149*'1 Der Fonds'!$B$23/12</f>
        <v>95.2396666666667</v>
      </c>
      <c r="AE149" s="26" t="n">
        <f aca="false">($B$149+AD149-'1 Der Fonds'!$B$6)/'1 Der Fonds'!$B$8</f>
        <v>10.0199961685824</v>
      </c>
      <c r="AF149" s="26" t="n">
        <f aca="false">AD149+'1 Der Fonds'!$B$26-'2 Der Rueckgabebestand'!$C$5*AE149</f>
        <v>94.2316681992337</v>
      </c>
      <c r="AG149" s="26" t="n">
        <f aca="false">'1 Der Fonds'!$B$8+'1 Der Fonds'!$B$26/AE149-'2 Der Rueckgabebestand'!$C$5</f>
        <v>86.899401312089</v>
      </c>
      <c r="AH149" s="26" t="n">
        <f aca="false">AF149/($B$149+AF149-'1 Der Fonds'!$B$6)</f>
        <v>0.108221248452023</v>
      </c>
      <c r="AI149" s="26" t="n">
        <f aca="false">AF149+$B$149*'1 Der Fonds'!$B$19/12+AF149*'1 Der Fonds'!$B$20/12-'1 Der Fonds'!$B$6*'1 Der Fonds'!$B$21/12-($B$149+AF149-'1 Der Fonds'!$B$6)*'1 Der Fonds'!$B$22/12-$B$149*'1 Der Fonds'!$B$23/12</f>
        <v>95.9720360479247</v>
      </c>
      <c r="AJ149" s="26" t="n">
        <f aca="false">($B$149+AI149-'1 Der Fonds'!$B$6)/AG149</f>
        <v>10.04002355453</v>
      </c>
      <c r="AK149" s="26" t="n">
        <f aca="false">AI149+'1 Der Fonds'!$B$26-'2 Der Rueckgabebestand'!$C$6*AJ149</f>
        <v>93.9520242706597</v>
      </c>
      <c r="AL149" s="26" t="n">
        <f aca="false">AG149+'1 Der Fonds'!$B$26/AJ149-'2 Der Rueckgabebestand'!$C$6</f>
        <v>86.6982053919506</v>
      </c>
      <c r="AM149" s="26" t="n">
        <f aca="false">AK149/($B$149+AK149-'1 Der Fonds'!$B$6)</f>
        <v>0.107934753037516</v>
      </c>
      <c r="AN149" s="26" t="n">
        <f aca="false">AK149+$B$149*'1 Der Fonds'!$B$19/12+AK149*'1 Der Fonds'!$B$20/12-'1 Der Fonds'!$B$6*'1 Der Fonds'!$B$21/12-($B$149+AK149-'1 Der Fonds'!$B$6)*'1 Der Fonds'!$B$22/12-$B$149*'1 Der Fonds'!$B$23/12</f>
        <v>95.6921241272524</v>
      </c>
      <c r="AO149" s="26" t="n">
        <f aca="false">($B$149+AN149-'1 Der Fonds'!$B$6)/AL149</f>
        <v>10.0600943258767</v>
      </c>
      <c r="AP149" s="26" t="n">
        <f aca="false">AN149+'1 Der Fonds'!$B$26-'2 Der Rueckgabebestand'!$C$7*AO149</f>
        <v>76.5599166103237</v>
      </c>
      <c r="AQ149" s="26" t="n">
        <f aca="false">AL149+'1 Der Fonds'!$B$26/AO149-'2 Der Rueckgabebestand'!$C$7</f>
        <v>84.7964133314411</v>
      </c>
      <c r="AR149" s="26" t="n">
        <f aca="false">AP149/($B$149+AP149-'1 Der Fonds'!$B$6)</f>
        <v>0.089747408264754</v>
      </c>
      <c r="AS149" s="26" t="n">
        <f aca="false">AP149+$B$149*'1 Der Fonds'!$B$19/12+AP149*'1 Der Fonds'!$B$20/12-'1 Der Fonds'!$B$6*'1 Der Fonds'!$B$21/12-($B$149+AP149-'1 Der Fonds'!$B$6)*'1 Der Fonds'!$B$22/12-$B$149*'1 Der Fonds'!$B$23/12</f>
        <v>78.2833490304086</v>
      </c>
      <c r="AT149" s="26" t="n">
        <f aca="false">($B$149+AS149-'1 Der Fonds'!$B$6)/AQ149</f>
        <v>10.0804186810277</v>
      </c>
      <c r="AU149" s="26" t="n">
        <f aca="false">AS149+'1 Der Fonds'!$B$26-'2 Der Rueckgabebestand'!$C$8*AT149</f>
        <v>50.0340511192226</v>
      </c>
      <c r="AV149" s="26" t="n">
        <f aca="false">AQ149+'1 Der Fonds'!$B$26/AT149-'2 Der Rueckgabebestand'!$C$8</f>
        <v>81.9940200177235</v>
      </c>
      <c r="AW149" s="26" t="n">
        <f aca="false">AU149/($B$149+AU149-'1 Der Fonds'!$B$6)</f>
        <v>0.060534772949125</v>
      </c>
      <c r="AX149" s="26" t="n">
        <f aca="false">AU149+$B$149*'1 Der Fonds'!$B$19/12+AU149*'1 Der Fonds'!$B$20/12-'1 Der Fonds'!$B$6*'1 Der Fonds'!$B$21/12-($B$149+AU149-'1 Der Fonds'!$B$6)*'1 Der Fonds'!$B$22/12-$B$149*'1 Der Fonds'!$B$23/12</f>
        <v>51.7320629182118</v>
      </c>
      <c r="AY149" s="26" t="n">
        <f aca="false">($B$149+AX149-'1 Der Fonds'!$B$6)/AV149</f>
        <v>10.1011276522262</v>
      </c>
      <c r="AZ149" s="26" t="n">
        <f aca="false">AX149+'1 Der Fonds'!$B$26-'2 Der Rueckgabebestand'!$C$9*AY149</f>
        <v>28.4691310224238</v>
      </c>
      <c r="BA149" s="26" t="n">
        <f aca="false">AV149+'1 Der Fonds'!$B$26/AY149-'2 Der Rueckgabebestand'!$C$9</f>
        <v>79.6910165614053</v>
      </c>
      <c r="BB149" s="26" t="n">
        <f aca="false">AZ149/($B$149+AZ149-'1 Der Fonds'!$B$6)</f>
        <v>0.0353667363446149</v>
      </c>
      <c r="BC149" s="26" t="n">
        <f aca="false">AZ149+$B$149*'1 Der Fonds'!$B$19/12+AZ149*'1 Der Fonds'!$B$20/12-'1 Der Fonds'!$B$6*'1 Der Fonds'!$B$21/12-($B$149+AZ149-'1 Der Fonds'!$B$6)*'1 Der Fonds'!$B$22/12-$B$149*'1 Der Fonds'!$B$23/12</f>
        <v>30.1464764396537</v>
      </c>
      <c r="BD149" s="26" t="n">
        <f aca="false">($B$149+BC149-'1 Der Fonds'!$B$6)/BA149</f>
        <v>10.1221757639156</v>
      </c>
      <c r="BE149" s="26" t="n">
        <f aca="false">BC149+'1 Der Fonds'!$B$26-'2 Der Rueckgabebestand'!$C$10*BD149</f>
        <v>18.9754303701718</v>
      </c>
      <c r="BF149" s="26" t="n">
        <f aca="false">BA149+'1 Der Fonds'!$B$26/BD149-'2 Der Rueckgabebestand'!$C$10</f>
        <v>78.5873955287312</v>
      </c>
      <c r="BG149" s="26" t="n">
        <f aca="false">BE149/($B$149+BE149-'1 Der Fonds'!$B$6)</f>
        <v>0.0238542004513473</v>
      </c>
      <c r="BH149" s="26" t="n">
        <f aca="false">BE149+$B$149*'1 Der Fonds'!$B$19/12+BE149*'1 Der Fonds'!$B$20/12-'1 Der Fonds'!$B$6*'1 Der Fonds'!$B$21/12-($B$149+BE149-'1 Der Fonds'!$B$6)*'1 Der Fonds'!$B$22/12-$B$149*'1 Der Fonds'!$B$23/12</f>
        <v>20.6436776576099</v>
      </c>
      <c r="BI149" s="26" t="n">
        <f aca="false">($B$149+BH149-'1 Der Fonds'!$B$6)/BF149</f>
        <v>10.1434036882693</v>
      </c>
      <c r="BJ149" s="26" t="n">
        <f aca="false">BH149+'1 Der Fonds'!$B$26-'2 Der Rueckgabebestand'!$C$11*BI149</f>
        <v>17.5576354446483</v>
      </c>
      <c r="BK149" s="26" t="n">
        <f aca="false">BF149+'1 Der Fonds'!$B$26/BI149-'2 Der Rueckgabebestand'!$C$11</f>
        <v>78.2831542397316</v>
      </c>
      <c r="BL149" s="26" t="n">
        <f aca="false">BJ149/($B$149+BJ149-'1 Der Fonds'!$B$6)</f>
        <v>0.0221112859582498</v>
      </c>
      <c r="BM149" s="26" t="n">
        <f aca="false">BJ149+$B$149*'1 Der Fonds'!$B$19/12+BJ149*'1 Der Fonds'!$B$20/12-'1 Der Fonds'!$B$6*'1 Der Fonds'!$B$21/12-($B$149+BJ149-'1 Der Fonds'!$B$6)*'1 Der Fonds'!$B$22/12-$B$149*'1 Der Fonds'!$B$23/12</f>
        <v>19.2245240119494</v>
      </c>
      <c r="BN149" s="26" t="n">
        <f aca="false">($B$149+BM149-'1 Der Fonds'!$B$6)/BK149</f>
        <v>10.1646967567907</v>
      </c>
      <c r="BO149" s="26" t="n">
        <f aca="false">BM149+'1 Der Fonds'!$B$26-'2 Der Rueckgabebestand'!$C$12*BN149</f>
        <v>17.1421756335541</v>
      </c>
      <c r="BP149" s="26" t="n">
        <f aca="false">BK149+'1 Der Fonds'!$B$26/BN149-'2 Der Rueckgabebestand'!$C$12</f>
        <v>78.0782933935874</v>
      </c>
      <c r="BQ149" s="26" t="n">
        <f aca="false">BO149/($B$149+BO149-'1 Der Fonds'!$B$6)</f>
        <v>0.0215993758394577</v>
      </c>
      <c r="BR149" s="26" t="n">
        <f aca="false">BO149+$B$149*'1 Der Fonds'!$B$19/12+BO149*'1 Der Fonds'!$B$20/12-'1 Der Fonds'!$B$6*'1 Der Fonds'!$B$21/12-($B$149+BO149-'1 Der Fonds'!$B$6)*'1 Der Fonds'!$B$22/12-$B$149*'1 Der Fonds'!$B$23/12</f>
        <v>18.8086660518696</v>
      </c>
      <c r="BS149" s="26" t="n">
        <f aca="false">($B$149+BR149-'1 Der Fonds'!$B$6)/BP149</f>
        <v>10.1860405944425</v>
      </c>
      <c r="BT149" s="26" t="n">
        <f aca="false">BR149+'1 Der Fonds'!$B$26-'2 Der Rueckgabebestand'!$C$13*BS149</f>
        <v>17.2249477843705</v>
      </c>
      <c r="BU149" s="26" t="n">
        <f aca="false">BP149+'1 Der Fonds'!$B$26/BS149-'2 Der Rueckgabebestand'!$C$13</f>
        <v>77.9228141126229</v>
      </c>
      <c r="BV149" s="26" t="n">
        <f aca="false">BT149/($B$149+BT149-'1 Der Fonds'!$B$6)</f>
        <v>0.0217014065545662</v>
      </c>
      <c r="BW149" s="26" t="n">
        <f aca="false">BT149+$B$149*'1 Der Fonds'!$B$19/12+BT149*'1 Der Fonds'!$B$20/12-'1 Der Fonds'!$B$6*'1 Der Fonds'!$B$21/12-($B$149+BT149-'1 Der Fonds'!$B$6)*'1 Der Fonds'!$B$22/12-$B$149*'1 Der Fonds'!$B$23/12</f>
        <v>18.8915175259971</v>
      </c>
      <c r="BX149" s="26" t="n">
        <f aca="false">($B$149+BW149-'1 Der Fonds'!$B$6)/BU149</f>
        <v>10.2074280373962</v>
      </c>
      <c r="BY149" s="26" t="n">
        <f aca="false">BW149+'1 Der Fonds'!$B$26-'2 Der Rueckgabebestand'!$C$14*BX149</f>
        <v>17.8085463110387</v>
      </c>
      <c r="BZ149" s="26" t="n">
        <f aca="false">BU149+'1 Der Fonds'!$B$26/BX149-'2 Der Rueckgabebestand'!$C$14</f>
        <v>77.8167177276187</v>
      </c>
      <c r="CA149" s="26" t="n">
        <f aca="false">BY149/($B$149+BY149-'1 Der Fonds'!$B$6)</f>
        <v>0.022420187210305</v>
      </c>
      <c r="CB149" s="26" t="n">
        <f aca="false">BY149+$B$149*'1 Der Fonds'!$B$19/12+BY149*'1 Der Fonds'!$B$20/12-'1 Der Fonds'!$B$6*'1 Der Fonds'!$B$21/12-($B$149+BY149-'1 Der Fonds'!$B$6)*'1 Der Fonds'!$B$22/12-$B$149*'1 Der Fonds'!$B$23/12</f>
        <v>19.4756753345867</v>
      </c>
      <c r="CC149" s="26" t="n">
        <f aca="false">($B$149+CB149-'1 Der Fonds'!$B$6)/BZ149</f>
        <v>10.2288518274535</v>
      </c>
      <c r="CD149" s="26" t="n">
        <f aca="false">CB149+'1 Der Fonds'!$B$26-'2 Der Rueckgabebestand'!$C$15*CC149</f>
        <v>18.3841346036053</v>
      </c>
      <c r="CE149" s="26" t="n">
        <f aca="false">BZ149+'1 Der Fonds'!$B$26/CC149-'2 Der Rueckgabebestand'!$C$15</f>
        <v>77.7100057770113</v>
      </c>
      <c r="CF149" s="26" t="n">
        <f aca="false">CD149/($B$149+CD149-'1 Der Fonds'!$B$6)</f>
        <v>0.0231280683602689</v>
      </c>
      <c r="CG149" s="26" t="n">
        <f aca="false">CD149+$B$149*'1 Der Fonds'!$B$19/12+CD149*'1 Der Fonds'!$B$20/12-'1 Der Fonds'!$B$6*'1 Der Fonds'!$B$21/12-($B$149+CD149-'1 Der Fonds'!$B$6)*'1 Der Fonds'!$B$22/12-$B$149*'1 Der Fonds'!$B$23/12</f>
        <v>20.0518152326005</v>
      </c>
      <c r="CH149" s="26" t="n">
        <f aca="false">($B$149+CG149-'1 Der Fonds'!$B$6)/CE149</f>
        <v>10.2503121350718</v>
      </c>
      <c r="CI149" s="26" t="n">
        <f aca="false">CG149+'1 Der Fonds'!$B$26-'2 Der Rueckgabebestand'!$C$16*CH149</f>
        <v>17.9266591650646</v>
      </c>
      <c r="CJ149" s="26" t="n">
        <f aca="false">CE149+'1 Der Fonds'!$B$26/CH149-'2 Der Rueckgabebestand'!$C$16</f>
        <v>77.5026797912724</v>
      </c>
      <c r="CK149" s="26" t="n">
        <f aca="false">CI149/($B$149+CI149-'1 Der Fonds'!$B$6)</f>
        <v>0.0225655306984603</v>
      </c>
      <c r="CL149" s="26" t="n">
        <f aca="false">$A$149+$B$149*'1 Der Fonds'!$B$19/12+$A$149*'1 Der Fonds'!$B$20/12-'1 Der Fonds'!$B$6*'1 Der Fonds'!$B$21/12-($B$149+$A$149-'1 Der Fonds'!$B$6)*'1 Der Fonds'!$B$22/12-$B$149*'1 Der Fonds'!$B$23/12</f>
        <v>95.2396666666667</v>
      </c>
      <c r="CM149" s="26" t="n">
        <f aca="false">($B$149+CL149-'1 Der Fonds'!$B$6)/'1 Der Fonds'!$B$8</f>
        <v>10.0199961685824</v>
      </c>
      <c r="CN149" s="26" t="n">
        <f aca="false">CL149+0-'2 Der Rueckgabebestand'!$C$5*CM149</f>
        <v>91.2316681992337</v>
      </c>
      <c r="CO149" s="26" t="n">
        <f aca="false">'1 Der Fonds'!$B$8+0/CM149-'2 Der Rueckgabebestand'!$C$5</f>
        <v>86.6</v>
      </c>
      <c r="CP149" s="26" t="n">
        <f aca="false">CN149/($B$149+CN149-'1 Der Fonds'!$B$6)</f>
        <v>0.105138110711763</v>
      </c>
      <c r="CQ149" s="26" t="n">
        <f aca="false">CN149+$B$149*'1 Der Fonds'!$B$19/12+CN149*'1 Der Fonds'!$B$20/12-'1 Der Fonds'!$B$6*'1 Der Fonds'!$B$21/12-($B$149+CN149-'1 Der Fonds'!$B$6)*'1 Der Fonds'!$B$22/12-$B$149*'1 Der Fonds'!$B$23/12</f>
        <v>92.9691610479247</v>
      </c>
      <c r="CR149" s="26" t="n">
        <f aca="false">($B$149+CQ149-'1 Der Fonds'!$B$6)/CO149</f>
        <v>10.0400595963964</v>
      </c>
      <c r="CS149" s="26" t="n">
        <f aca="false">CQ149+0-'2 Der Rueckgabebestand'!$C$6*CR149</f>
        <v>87.9491312497265</v>
      </c>
      <c r="CT149" s="26" t="n">
        <f aca="false">CO149+0/CR149-'2 Der Rueckgabebestand'!$C$6</f>
        <v>86.1</v>
      </c>
      <c r="CU149" s="26" t="n">
        <f aca="false">CS149/($B$149+CS149-'1 Der Fonds'!$B$6)</f>
        <v>0.101740088653429</v>
      </c>
      <c r="CV149" s="26" t="n">
        <f aca="false">CS149+$B$149*'1 Der Fonds'!$B$19/12+CS149*'1 Der Fonds'!$B$20/12-'1 Der Fonds'!$B$6*'1 Der Fonds'!$B$21/12-($B$149+CS149-'1 Der Fonds'!$B$6)*'1 Der Fonds'!$B$22/12-$B$149*'1 Der Fonds'!$B$23/12</f>
        <v>89.6834783338408</v>
      </c>
      <c r="CW149" s="26" t="n">
        <f aca="false">($B$149+CV149-'1 Der Fonds'!$B$6)/CT149</f>
        <v>10.060203000393</v>
      </c>
      <c r="CX149" s="26" t="n">
        <f aca="false">CV149+0-'2 Der Rueckgabebestand'!$C$7*CW149</f>
        <v>67.5510317329761</v>
      </c>
      <c r="CY149" s="26" t="n">
        <f aca="false">CT149+0/CW149-'2 Der Rueckgabebestand'!$C$7</f>
        <v>83.9</v>
      </c>
      <c r="CZ149" s="26" t="n">
        <f aca="false">CX149/($B$149+CX149-'1 Der Fonds'!$B$6)</f>
        <v>0.0800319283945222</v>
      </c>
      <c r="DA149" s="26" t="n">
        <f aca="false">CX149+$B$149*'1 Der Fonds'!$B$19/12+CX149*'1 Der Fonds'!$B$20/12-'1 Der Fonds'!$B$6*'1 Der Fonds'!$B$21/12-($B$149+CX149-'1 Der Fonds'!$B$6)*'1 Der Fonds'!$B$22/12-$B$149*'1 Der Fonds'!$B$23/12</f>
        <v>69.2658306383869</v>
      </c>
      <c r="DB149" s="26" t="n">
        <f aca="false">($B$149+DA149-'1 Der Fonds'!$B$6)/CY149</f>
        <v>10.0806416047484</v>
      </c>
      <c r="DC149" s="26" t="n">
        <f aca="false">DA149+0-'2 Der Rueckgabebestand'!$C$8*DB149</f>
        <v>38.015841663667</v>
      </c>
      <c r="DD149" s="26" t="n">
        <f aca="false">CY149+0/DB149-'2 Der Rueckgabebestand'!$C$8</f>
        <v>80.8</v>
      </c>
      <c r="DE149" s="26" t="n">
        <f aca="false">DC149/($B$149+DC149-'1 Der Fonds'!$B$6)</f>
        <v>0.0466729309843978</v>
      </c>
      <c r="DF149" s="26" t="n">
        <f aca="false">DC149+$B$149*'1 Der Fonds'!$B$19/12+DC149*'1 Der Fonds'!$B$20/12-'1 Der Fonds'!$B$6*'1 Der Fonds'!$B$21/12-($B$149+DC149-'1 Der Fonds'!$B$6)*'1 Der Fonds'!$B$22/12-$B$149*'1 Der Fonds'!$B$23/12</f>
        <v>39.702336011928</v>
      </c>
      <c r="DG149" s="26" t="n">
        <f aca="false">($B$149+DF149-'1 Der Fonds'!$B$6)/DD149</f>
        <v>10.1015140595536</v>
      </c>
      <c r="DH149" s="26" t="n">
        <f aca="false">DF149+0-'2 Der Rueckgabebestand'!$C$9*DG149</f>
        <v>13.4383994570887</v>
      </c>
      <c r="DI149" s="26" t="n">
        <f aca="false">DD149+0/DG149-'2 Der Rueckgabebestand'!$C$9</f>
        <v>78.2</v>
      </c>
      <c r="DJ149" s="26" t="n">
        <f aca="false">DH149/($B$149+DH149-'1 Der Fonds'!$B$6)</f>
        <v>0.0170119587379531</v>
      </c>
      <c r="DK149" s="26" t="n">
        <f aca="false">DH149+$B$149*'1 Der Fonds'!$B$19/12+DH149*'1 Der Fonds'!$B$20/12-'1 Der Fonds'!$B$6*'1 Der Fonds'!$B$21/12-($B$149+DH149-'1 Der Fonds'!$B$6)*'1 Der Fonds'!$B$22/12-$B$149*'1 Der Fonds'!$B$23/12</f>
        <v>15.1013404232351</v>
      </c>
      <c r="DL149" s="26" t="n">
        <f aca="false">($B$149+DK149-'1 Der Fonds'!$B$6)/DI149</f>
        <v>10.1227792892997</v>
      </c>
      <c r="DM149" s="26" t="n">
        <f aca="false">DK149+0-'2 Der Rueckgabebestand'!$C$10*DL149</f>
        <v>0.929449418215558</v>
      </c>
      <c r="DN149" s="26" t="n">
        <f aca="false">DI149+0/DL149-'2 Der Rueckgabebestand'!$C$10</f>
        <v>76.8</v>
      </c>
      <c r="DO149" s="26" t="n">
        <f aca="false">DM149/($B$149+DM149-'1 Der Fonds'!$B$6)</f>
        <v>0.00119554181914656</v>
      </c>
      <c r="DP149" s="26" t="n">
        <f aca="false">DM149+$B$149*'1 Der Fonds'!$B$19/12+DM149*'1 Der Fonds'!$B$20/12-'1 Der Fonds'!$B$6*'1 Der Fonds'!$B$21/12-($B$149+DM149-'1 Der Fonds'!$B$6)*'1 Der Fonds'!$B$22/12-$B$149*'1 Der Fonds'!$B$23/12</f>
        <v>2.58040264057468</v>
      </c>
      <c r="DQ149" s="26" t="n">
        <f aca="false">($B$149+DP149-'1 Der Fonds'!$B$6)/DN149</f>
        <v>10.1442760760492</v>
      </c>
      <c r="DR149" s="26" t="n">
        <f aca="false">DP149+0-'2 Der Rueckgabebestand'!$C$11*DQ149</f>
        <v>-3.50616300505481</v>
      </c>
      <c r="DS149" s="26" t="n">
        <f aca="false">DN149+0/DQ149-'2 Der Rueckgabebestand'!$C$11</f>
        <v>76.2</v>
      </c>
      <c r="DT149" s="26" t="n">
        <f aca="false">DR149/($B$149+DR149-'1 Der Fonds'!$B$6)</f>
        <v>-0.0045358227158514</v>
      </c>
      <c r="DU149" s="26" t="n">
        <f aca="false">DR149+$B$149*'1 Der Fonds'!$B$19/12+DR149*'1 Der Fonds'!$B$20/12-'1 Der Fonds'!$B$6*'1 Der Fonds'!$B$21/12-($B$149+DR149-'1 Der Fonds'!$B$6)*'1 Der Fonds'!$B$22/12-$B$149*'1 Der Fonds'!$B$23/12</f>
        <v>-1.85946057793465</v>
      </c>
      <c r="DV149" s="26" t="n">
        <f aca="false">($B$149+DU149-'1 Der Fonds'!$B$6)/DS149</f>
        <v>10.1658863441216</v>
      </c>
      <c r="DW149" s="26" t="n">
        <f aca="false">DU149+0-'2 Der Rueckgabebestand'!$C$12*DV149</f>
        <v>-6.94240374999545</v>
      </c>
      <c r="DX149" s="26" t="n">
        <f aca="false">DS149+0/DV149-'2 Der Rueckgabebestand'!$C$12</f>
        <v>75.7</v>
      </c>
      <c r="DY149" s="26" t="n">
        <f aca="false">DW149/($B$149+DW149-'1 Der Fonds'!$B$6)</f>
        <v>-0.00902129195244807</v>
      </c>
      <c r="DZ149" s="26" t="n">
        <f aca="false">DW149+$B$149*'1 Der Fonds'!$B$19/12+DW149*'1 Der Fonds'!$B$20/12-'1 Der Fonds'!$B$6*'1 Der Fonds'!$B$21/12-($B$149+DW149-'1 Der Fonds'!$B$6)*'1 Der Fonds'!$B$22/12-$B$149*'1 Der Fonds'!$B$23/12</f>
        <v>-5.29899438692253</v>
      </c>
      <c r="EA149" s="26" t="n">
        <f aca="false">($B$149+DZ149-'1 Der Fonds'!$B$6)/DX149</f>
        <v>10.1875958469363</v>
      </c>
      <c r="EB149" s="26" t="n">
        <f aca="false">DZ149+0-'2 Der Rueckgabebestand'!$C$13*EA149</f>
        <v>-9.88341251804386</v>
      </c>
      <c r="EC149" s="26" t="n">
        <f aca="false">DX149+0/EA149-'2 Der Rueckgabebestand'!$C$13</f>
        <v>75.25</v>
      </c>
      <c r="ED149" s="26" t="n">
        <f aca="false">EB149/($B$149+EB149-'1 Der Fonds'!$B$6)</f>
        <v>-0.012892249762697</v>
      </c>
      <c r="EE149" s="26" t="n">
        <f aca="false">EB149+$B$149*'1 Der Fonds'!$B$19/12+EB149*'1 Der Fonds'!$B$20/12-'1 Der Fonds'!$B$6*'1 Der Fonds'!$B$21/12-($B$149+EB149-'1 Der Fonds'!$B$6)*'1 Der Fonds'!$B$22/12-$B$149*'1 Der Fonds'!$B$23/12</f>
        <v>-8.24282162170699</v>
      </c>
      <c r="EF149" s="26" t="n">
        <f aca="false">($B$149+EE149-'1 Der Fonds'!$B$6)/EC149</f>
        <v>10.2093977193129</v>
      </c>
      <c r="EG149" s="26" t="n">
        <f aca="false">EE149+0-'2 Der Rueckgabebestand'!$C$14*EF149</f>
        <v>-12.3265807094321</v>
      </c>
      <c r="EH149" s="26" t="n">
        <f aca="false">EC149+0/EF149-'2 Der Rueckgabebestand'!$C$14</f>
        <v>74.85</v>
      </c>
      <c r="EI149" s="26" t="n">
        <f aca="false">EG149/($B$149+EG149-'1 Der Fonds'!$B$6)</f>
        <v>-0.0161306064804972</v>
      </c>
      <c r="EJ149" s="26" t="n">
        <f aca="false">EG149+$B$149*'1 Der Fonds'!$B$19/12+EG149*'1 Der Fonds'!$B$20/12-'1 Der Fonds'!$B$6*'1 Der Fonds'!$B$21/12-($B$149+EG149-'1 Der Fonds'!$B$6)*'1 Der Fonds'!$B$22/12-$B$149*'1 Der Fonds'!$B$23/12</f>
        <v>-10.688331182612</v>
      </c>
      <c r="EK149" s="26" t="n">
        <f aca="false">($B$149+EJ149-'1 Der Fonds'!$B$6)/EH149</f>
        <v>10.2312848205396</v>
      </c>
      <c r="EL149" s="26" t="n">
        <f aca="false">EJ149+0-'2 Der Rueckgabebestand'!$C$15*EK149</f>
        <v>-14.7808451108278</v>
      </c>
      <c r="EM149" s="26" t="n">
        <f aca="false">EH149+0/EK149-'2 Der Rueckgabebestand'!$C$15</f>
        <v>74.45</v>
      </c>
      <c r="EN149" s="26" t="n">
        <f aca="false">EL149/($B$149+EL149-'1 Der Fonds'!$B$6)</f>
        <v>-0.0194045863438716</v>
      </c>
      <c r="EO149" s="26" t="n">
        <f aca="false">EL149+$B$149*'1 Der Fonds'!$B$19/12+EL149*'1 Der Fonds'!$B$20/12-'1 Der Fonds'!$B$6*'1 Der Fonds'!$B$21/12-($B$149+EL149-'1 Der Fonds'!$B$6)*'1 Der Fonds'!$B$22/12-$B$149*'1 Der Fonds'!$B$23/12</f>
        <v>-13.1449475873924</v>
      </c>
      <c r="EP149" s="26" t="n">
        <f aca="false">($B$149+EO149-'1 Der Fonds'!$B$6)/EM149</f>
        <v>10.2532579236079</v>
      </c>
      <c r="EQ149" s="26" t="n">
        <f aca="false">EO149+0-'2 Der Rueckgabebestand'!$C$16*EP149</f>
        <v>-18.2715765491963</v>
      </c>
      <c r="ER149" s="26" t="n">
        <f aca="false">EM149+0/EP149-'2 Der Rueckgabebestand'!$C$16</f>
        <v>73.95</v>
      </c>
      <c r="ES149" s="26" t="n">
        <f aca="false">EQ149/($B$149+EQ149-'1 Der Fonds'!$B$6)</f>
        <v>-0.024097720402039</v>
      </c>
      <c r="ET149" s="14" t="n">
        <f aca="false">IF(C149=1,$A$149,1000000)</f>
        <v>93.5</v>
      </c>
      <c r="EU149" s="14" t="n">
        <f aca="false">IF(D149=1,$A$149,1000000)</f>
        <v>93.5</v>
      </c>
      <c r="EV149" s="14" t="n">
        <f aca="false">IF(E149=1,$A$149,1000000)</f>
        <v>93.5</v>
      </c>
      <c r="EW149" s="14" t="n">
        <f aca="false">IF(F149=1,$A$149,1000000)</f>
        <v>93.5</v>
      </c>
      <c r="EX149" s="26" t="n">
        <f aca="false">IF(G149=1,$A$149,1000000)</f>
        <v>1000000</v>
      </c>
      <c r="EY149" s="26" t="n">
        <f aca="false">IF(H149=1,$A$149,1000000)</f>
        <v>1000000</v>
      </c>
      <c r="EZ149" s="26" t="n">
        <f aca="false">IF(I149=1,$A$149,1000000)</f>
        <v>1000000</v>
      </c>
      <c r="FA149" s="26" t="n">
        <f aca="false">IF(J149=1,$A$149,1000000)</f>
        <v>1000000</v>
      </c>
      <c r="FB149" s="26" t="n">
        <f aca="false">IF(K149=1,$A$149,1000000)</f>
        <v>1000000</v>
      </c>
      <c r="FC149" s="26" t="n">
        <f aca="false">IF(L149=1,$A$149,1000000)</f>
        <v>1000000</v>
      </c>
      <c r="FD149" s="26" t="n">
        <f aca="false">IF(M149=1,$A$149,1000000)</f>
        <v>1000000</v>
      </c>
      <c r="FE149" s="26" t="n">
        <f aca="false">IF(N149=1,$A$149,1000000)</f>
        <v>1000000</v>
      </c>
      <c r="FF149" s="14" t="n">
        <f aca="false">IF(O149=1,$A$149,1000000)</f>
        <v>93.5</v>
      </c>
      <c r="FG149" s="14" t="n">
        <f aca="false">IF(P149=1,$A$149,1000000)</f>
        <v>93.5</v>
      </c>
      <c r="FH149" s="14" t="n">
        <f aca="false">IF(Q149=1,$A$149,1000000)</f>
        <v>93.5</v>
      </c>
      <c r="FI149" s="26" t="n">
        <f aca="false">IF(R149=1,$A$149,1000000)</f>
        <v>1000000</v>
      </c>
      <c r="FJ149" s="26" t="n">
        <f aca="false">IF(S149=1,$A$149,1000000)</f>
        <v>1000000</v>
      </c>
      <c r="FK149" s="26" t="n">
        <f aca="false">IF(T149=1,$A$149,1000000)</f>
        <v>1000000</v>
      </c>
      <c r="FL149" s="26" t="n">
        <f aca="false">IF(U149=1,$A$149,1000000)</f>
        <v>1000000</v>
      </c>
      <c r="FM149" s="26" t="n">
        <f aca="false">IF(V149=1,$A$149,1000000)</f>
        <v>1000000</v>
      </c>
      <c r="FN149" s="26" t="n">
        <f aca="false">IF(W149=1,$A$149,1000000)</f>
        <v>1000000</v>
      </c>
      <c r="FO149" s="26" t="n">
        <f aca="false">IF(X149=1,$A$149,1000000)</f>
        <v>1000000</v>
      </c>
      <c r="FP149" s="26" t="n">
        <f aca="false">IF(Y149=1,$A$149,1000000)</f>
        <v>1000000</v>
      </c>
      <c r="FQ149" s="26" t="n">
        <f aca="false">IF(Z149=1,$A$149,1000000)</f>
        <v>1000000</v>
      </c>
    </row>
    <row r="150" customFormat="false" ht="15" hidden="false" customHeight="false" outlineLevel="0" collapsed="false">
      <c r="A150" s="14" t="n">
        <f aca="false">A149+$B$38</f>
        <v>94</v>
      </c>
      <c r="B150" s="14" t="n">
        <f aca="false">'1 Der Fonds'!$B$36-A150</f>
        <v>1026</v>
      </c>
      <c r="C150" s="26" t="n">
        <f aca="false">IF(AH150&gt;='1 Der Fonds'!$B$12,1,0)</f>
        <v>1</v>
      </c>
      <c r="D150" s="26" t="n">
        <f aca="false">IF(AND(C150=1,AM150&gt;='1 Der Fonds'!$B$12),1,0)</f>
        <v>1</v>
      </c>
      <c r="E150" s="26" t="n">
        <f aca="false">IF(AND(D150=1,AR150&gt;='1 Der Fonds'!$B$12),1,0)</f>
        <v>1</v>
      </c>
      <c r="F150" s="26" t="n">
        <f aca="false">IF(AND(E150=1,AW150&gt;='1 Der Fonds'!$B$12),1,0)</f>
        <v>1</v>
      </c>
      <c r="G150" s="26" t="n">
        <f aca="false">IF(AND(F150=1,BB150&gt;='1 Der Fonds'!$B$12),1,0)</f>
        <v>0</v>
      </c>
      <c r="H150" s="26" t="n">
        <f aca="false">IF(AND(G150=1,BG150&gt;='1 Der Fonds'!$B$12),1,0)</f>
        <v>0</v>
      </c>
      <c r="I150" s="26" t="n">
        <f aca="false">IF(AND(H150=1,BL150&gt;='1 Der Fonds'!$B$12),1,0)</f>
        <v>0</v>
      </c>
      <c r="J150" s="26" t="n">
        <f aca="false">IF(AND(I150=1,BQ150&gt;='1 Der Fonds'!$B$12),1,0)</f>
        <v>0</v>
      </c>
      <c r="K150" s="26" t="n">
        <f aca="false">IF(AND(J150=1,BV150&gt;='1 Der Fonds'!$B$12),1,0)</f>
        <v>0</v>
      </c>
      <c r="L150" s="26" t="n">
        <f aca="false">IF(AND(K150=1,CA150&gt;='1 Der Fonds'!$B$12),1,0)</f>
        <v>0</v>
      </c>
      <c r="M150" s="26" t="n">
        <f aca="false">IF(AND(L150=1,CF150&gt;='1 Der Fonds'!$B$12),1,0)</f>
        <v>0</v>
      </c>
      <c r="N150" s="26" t="n">
        <f aca="false">IF(AND(M150=1,CK150&gt;='1 Der Fonds'!$B$12),1,0)</f>
        <v>0</v>
      </c>
      <c r="O150" s="26" t="n">
        <f aca="false">IF(CP150&gt;='1 Der Fonds'!$B$12,1,0)</f>
        <v>1</v>
      </c>
      <c r="P150" s="26" t="n">
        <f aca="false">IF(AND(O150=1,CU150&gt;='1 Der Fonds'!$B$12),1,0)</f>
        <v>1</v>
      </c>
      <c r="Q150" s="26" t="n">
        <f aca="false">IF(AND(P150=1,CZ150&gt;='1 Der Fonds'!$B$12),1,0)</f>
        <v>1</v>
      </c>
      <c r="R150" s="26" t="n">
        <f aca="false">IF(AND(Q150=1,DE150&gt;='1 Der Fonds'!$B$12),1,0)</f>
        <v>0</v>
      </c>
      <c r="S150" s="26" t="n">
        <f aca="false">IF(AND(R150=1,DJ150&gt;='1 Der Fonds'!$B$12),1,0)</f>
        <v>0</v>
      </c>
      <c r="T150" s="26" t="n">
        <f aca="false">IF(AND(S150=1,DO150&gt;='1 Der Fonds'!$B$12),1,0)</f>
        <v>0</v>
      </c>
      <c r="U150" s="26" t="n">
        <f aca="false">IF(AND(T150=1,DT150&gt;='1 Der Fonds'!$B$12),1,0)</f>
        <v>0</v>
      </c>
      <c r="V150" s="26" t="n">
        <f aca="false">IF(AND(U150=1,DY150&gt;='1 Der Fonds'!$B$12),1,0)</f>
        <v>0</v>
      </c>
      <c r="W150" s="26" t="n">
        <f aca="false">IF(AND(V150=1,ED150&gt;='1 Der Fonds'!$B$12),1,0)</f>
        <v>0</v>
      </c>
      <c r="X150" s="26" t="n">
        <f aca="false">IF(AND(W150=1,EI150&gt;='1 Der Fonds'!$B$12),1,0)</f>
        <v>0</v>
      </c>
      <c r="Y150" s="26" t="n">
        <f aca="false">IF(AND(X150=1,EN150&gt;='1 Der Fonds'!$B$12),1,0)</f>
        <v>0</v>
      </c>
      <c r="Z150" s="26" t="n">
        <f aca="false">IF(AND(Y150=1,ES150&gt;='1 Der Fonds'!$B$12),1,0)</f>
        <v>0</v>
      </c>
      <c r="AD150" s="26" t="n">
        <f aca="false">$A$150+$B$150*'1 Der Fonds'!$B$19/12+$A$150*'1 Der Fonds'!$B$20/12-'1 Der Fonds'!$B$6*'1 Der Fonds'!$B$21/12-($B$150+$A$150-'1 Der Fonds'!$B$6)*'1 Der Fonds'!$B$22/12-$B$150*'1 Der Fonds'!$B$23/12</f>
        <v>95.7390833333333</v>
      </c>
      <c r="AE150" s="26" t="n">
        <f aca="false">($B$150+AD150-'1 Der Fonds'!$B$6)/'1 Der Fonds'!$B$8</f>
        <v>10.0199894636015</v>
      </c>
      <c r="AF150" s="26" t="n">
        <f aca="false">AD150+'1 Der Fonds'!$B$26-'2 Der Rueckgabebestand'!$C$5*AE150</f>
        <v>94.7310875478927</v>
      </c>
      <c r="AG150" s="26" t="n">
        <f aca="false">'1 Der Fonds'!$B$8+'1 Der Fonds'!$B$26/AE150-'2 Der Rueckgabebestand'!$C$5</f>
        <v>86.8994015124365</v>
      </c>
      <c r="AH150" s="26" t="n">
        <f aca="false">AF150/($B$150+AF150-'1 Der Fonds'!$B$6)</f>
        <v>0.108794883865545</v>
      </c>
      <c r="AI150" s="26" t="n">
        <f aca="false">AF150+$B$150*'1 Der Fonds'!$B$19/12+AF150*'1 Der Fonds'!$B$20/12-'1 Der Fonds'!$B$6*'1 Der Fonds'!$B$21/12-($B$150+AF150-'1 Der Fonds'!$B$6)*'1 Der Fonds'!$B$22/12-$B$150*'1 Der Fonds'!$B$23/12</f>
        <v>96.4708715067928</v>
      </c>
      <c r="AJ150" s="26" t="n">
        <f aca="false">($B$150+AI150-'1 Der Fonds'!$B$6)/AG150</f>
        <v>10.0400101303567</v>
      </c>
      <c r="AK150" s="26" t="n">
        <f aca="false">AI150+'1 Der Fonds'!$B$26-'2 Der Rueckgabebestand'!$C$6*AJ150</f>
        <v>94.4508664416145</v>
      </c>
      <c r="AL150" s="26" t="n">
        <f aca="false">AG150+'1 Der Fonds'!$B$26/AJ150-'2 Der Rueckgabebestand'!$C$6</f>
        <v>86.6982059918194</v>
      </c>
      <c r="AM150" s="26" t="n">
        <f aca="false">AK150/($B$150+AK150-'1 Der Fonds'!$B$6)</f>
        <v>0.108507981418558</v>
      </c>
      <c r="AN150" s="26" t="n">
        <f aca="false">AK150+$B$150*'1 Der Fonds'!$B$19/12+AK150*'1 Der Fonds'!$B$20/12-'1 Der Fonds'!$B$6*'1 Der Fonds'!$B$21/12-($B$150+AK150-'1 Der Fonds'!$B$6)*'1 Der Fonds'!$B$22/12-$B$150*'1 Der Fonds'!$B$23/12</f>
        <v>96.1903818552877</v>
      </c>
      <c r="AO150" s="26" t="n">
        <f aca="false">($B$150+AN150-'1 Der Fonds'!$B$6)/AL150</f>
        <v>10.0600741604456</v>
      </c>
      <c r="AP150" s="26" t="n">
        <f aca="false">AN150+'1 Der Fonds'!$B$26-'2 Der Rueckgabebestand'!$C$7*AO150</f>
        <v>77.0582187023075</v>
      </c>
      <c r="AQ150" s="26" t="n">
        <f aca="false">AL150+'1 Der Fonds'!$B$26/AO150-'2 Der Rueckgabebestand'!$C$7</f>
        <v>84.7964145290681</v>
      </c>
      <c r="AR150" s="26" t="n">
        <f aca="false">AP150/($B$150+AP150-'1 Der Fonds'!$B$6)</f>
        <v>0.0903317229854842</v>
      </c>
      <c r="AS150" s="26" t="n">
        <f aca="false">AP150+$B$150*'1 Der Fonds'!$B$19/12+AP150*'1 Der Fonds'!$B$20/12-'1 Der Fonds'!$B$6*'1 Der Fonds'!$B$21/12-($B$150+AP150-'1 Der Fonds'!$B$6)*'1 Der Fonds'!$B$22/12-$B$150*'1 Der Fonds'!$B$23/12</f>
        <v>78.7810661618972</v>
      </c>
      <c r="AT150" s="26" t="n">
        <f aca="false">($B$150+AS150-'1 Der Fonds'!$B$6)/AQ150</f>
        <v>10.0803916168988</v>
      </c>
      <c r="AU150" s="26" t="n">
        <f aca="false">AS150+'1 Der Fonds'!$B$26-'2 Der Rueckgabebestand'!$C$8*AT150</f>
        <v>50.5318521495108</v>
      </c>
      <c r="AV150" s="26" t="n">
        <f aca="false">AQ150+'1 Der Fonds'!$B$26/AT150-'2 Der Rueckgabebestand'!$C$8</f>
        <v>81.9940220143736</v>
      </c>
      <c r="AW150" s="26" t="n">
        <f aca="false">AU150/($B$150+AU150-'1 Der Fonds'!$B$6)</f>
        <v>0.0611372108867864</v>
      </c>
      <c r="AX150" s="26" t="n">
        <f aca="false">AU150+$B$150*'1 Der Fonds'!$B$19/12+AU150*'1 Der Fonds'!$B$20/12-'1 Der Fonds'!$B$6*'1 Der Fonds'!$B$21/12-($B$150+AU150-'1 Der Fonds'!$B$6)*'1 Der Fonds'!$B$22/12-$B$150*'1 Der Fonds'!$B$23/12</f>
        <v>52.2292785078207</v>
      </c>
      <c r="AY150" s="26" t="n">
        <f aca="false">($B$150+AX150-'1 Der Fonds'!$B$6)/AV150</f>
        <v>10.101093447552</v>
      </c>
      <c r="AZ150" s="26" t="n">
        <f aca="false">AX150+'1 Der Fonds'!$B$26-'2 Der Rueckgabebestand'!$C$9*AY150</f>
        <v>28.9664355441856</v>
      </c>
      <c r="BA150" s="26" t="n">
        <f aca="false">AV150+'1 Der Fonds'!$B$26/AY150-'2 Der Rueckgabebestand'!$C$9</f>
        <v>79.6910195637555</v>
      </c>
      <c r="BB150" s="26" t="n">
        <f aca="false">AZ150/($B$150+AZ150-'1 Der Fonds'!$B$6)</f>
        <v>0.0359846501234592</v>
      </c>
      <c r="BC150" s="26" t="n">
        <f aca="false">AZ150+$B$150*'1 Der Fonds'!$B$19/12+AZ150*'1 Der Fonds'!$B$20/12-'1 Der Fonds'!$B$6*'1 Der Fonds'!$B$21/12-($B$150+AZ150-'1 Der Fonds'!$B$6)*'1 Der Fonds'!$B$22/12-$B$150*'1 Der Fonds'!$B$23/12</f>
        <v>30.6431950449154</v>
      </c>
      <c r="BD150" s="26" t="n">
        <f aca="false">($B$150+BC150-'1 Der Fonds'!$B$6)/BA150</f>
        <v>10.1221342060955</v>
      </c>
      <c r="BE150" s="26" t="n">
        <f aca="false">BC150+'1 Der Fonds'!$B$26-'2 Der Rueckgabebestand'!$C$10*BD150</f>
        <v>19.4722071563817</v>
      </c>
      <c r="BF150" s="26" t="n">
        <f aca="false">BA150+'1 Der Fonds'!$B$26/BD150-'2 Der Rueckgabebestand'!$C$10</f>
        <v>78.5873997479061</v>
      </c>
      <c r="BG150" s="26" t="n">
        <f aca="false">BE150/($B$150+BE150-'1 Der Fonds'!$B$6)</f>
        <v>0.0244788026296859</v>
      </c>
      <c r="BH150" s="26" t="n">
        <f aca="false">BE150+$B$150*'1 Der Fonds'!$B$19/12+BE150*'1 Der Fonds'!$B$20/12-'1 Der Fonds'!$B$6*'1 Der Fonds'!$B$21/12-($B$150+BE150-'1 Der Fonds'!$B$6)*'1 Der Fonds'!$B$22/12-$B$150*'1 Der Fonds'!$B$23/12</f>
        <v>21.1398680215733</v>
      </c>
      <c r="BI150" s="26" t="n">
        <f aca="false">($B$150+BH150-'1 Der Fonds'!$B$6)/BF150</f>
        <v>10.1433546672705</v>
      </c>
      <c r="BJ150" s="26" t="n">
        <f aca="false">BH150+'1 Der Fonds'!$B$26-'2 Der Rueckgabebestand'!$C$11*BI150</f>
        <v>18.053855221211</v>
      </c>
      <c r="BK150" s="26" t="n">
        <f aca="false">BF150+'1 Der Fonds'!$B$26/BI150-'2 Der Rueckgabebestand'!$C$11</f>
        <v>78.2831598882549</v>
      </c>
      <c r="BL150" s="26" t="n">
        <f aca="false">BJ150/($B$150+BJ150-'1 Der Fonds'!$B$6)</f>
        <v>0.0227363107709885</v>
      </c>
      <c r="BM150" s="26" t="n">
        <f aca="false">BJ150+$B$150*'1 Der Fonds'!$B$19/12+BJ150*'1 Der Fonds'!$B$20/12-'1 Der Fonds'!$B$6*'1 Der Fonds'!$B$21/12-($B$150+BJ150-'1 Der Fonds'!$B$6)*'1 Der Fonds'!$B$22/12-$B$150*'1 Der Fonds'!$B$23/12</f>
        <v>19.7201568324646</v>
      </c>
      <c r="BN150" s="26" t="n">
        <f aca="false">($B$150+BM150-'1 Der Fonds'!$B$6)/BK150</f>
        <v>10.1646402363971</v>
      </c>
      <c r="BO150" s="26" t="n">
        <f aca="false">BM150+'1 Der Fonds'!$B$26-'2 Der Rueckgabebestand'!$C$12*BN150</f>
        <v>17.6378367142661</v>
      </c>
      <c r="BP150" s="26" t="n">
        <f aca="false">BK150+'1 Der Fonds'!$B$26/BN150-'2 Der Rueckgabebestand'!$C$12</f>
        <v>78.0783006832294</v>
      </c>
      <c r="BQ150" s="26" t="n">
        <f aca="false">BO150/($B$150+BO150-'1 Der Fonds'!$B$6)</f>
        <v>0.022224037083827</v>
      </c>
      <c r="BR150" s="26" t="n">
        <f aca="false">BO150+$B$150*'1 Der Fonds'!$B$19/12+BO150*'1 Der Fonds'!$B$20/12-'1 Der Fonds'!$B$6*'1 Der Fonds'!$B$21/12-($B$150+BO150-'1 Der Fonds'!$B$6)*'1 Der Fonds'!$B$22/12-$B$150*'1 Der Fonds'!$B$23/12</f>
        <v>19.3037396411173</v>
      </c>
      <c r="BS150" s="26" t="n">
        <f aca="false">($B$150+BR150-'1 Der Fonds'!$B$6)/BP150</f>
        <v>10.1859765476676</v>
      </c>
      <c r="BT150" s="26" t="n">
        <f aca="false">BR150+'1 Der Fonds'!$B$26-'2 Der Rueckgabebestand'!$C$13*BS150</f>
        <v>17.7200501946668</v>
      </c>
      <c r="BU150" s="26" t="n">
        <f aca="false">BP150+'1 Der Fonds'!$B$26/BS150-'2 Der Rueckgabebestand'!$C$13</f>
        <v>77.9228232541347</v>
      </c>
      <c r="BV150" s="26" t="n">
        <f aca="false">BT150/($B$150+BT150-'1 Der Fonds'!$B$6)</f>
        <v>0.0223253150658356</v>
      </c>
      <c r="BW150" s="26" t="n">
        <f aca="false">BT150+$B$150*'1 Der Fonds'!$B$19/12+BT150*'1 Der Fonds'!$B$20/12-'1 Der Fonds'!$B$6*'1 Der Fonds'!$B$21/12-($B$150+BT150-'1 Der Fonds'!$B$6)*'1 Der Fonds'!$B$22/12-$B$150*'1 Der Fonds'!$B$23/12</f>
        <v>19.3860319094367</v>
      </c>
      <c r="BX150" s="26" t="n">
        <f aca="false">($B$150+BW150-'1 Der Fonds'!$B$6)/BU150</f>
        <v>10.2073564418398</v>
      </c>
      <c r="BY150" s="26" t="n">
        <f aca="false">BW150+'1 Der Fonds'!$B$26-'2 Der Rueckgabebestand'!$C$14*BX150</f>
        <v>18.3030893327008</v>
      </c>
      <c r="BZ150" s="26" t="n">
        <f aca="false">BU150+'1 Der Fonds'!$B$26/BX150-'2 Der Rueckgabebestand'!$C$14</f>
        <v>77.8167289306038</v>
      </c>
      <c r="CA150" s="26" t="n">
        <f aca="false">BY150/($B$150+BY150-'1 Der Fonds'!$B$6)</f>
        <v>0.0230429537269927</v>
      </c>
      <c r="CB150" s="26" t="n">
        <f aca="false">BY150+$B$150*'1 Der Fonds'!$B$19/12+BY150*'1 Der Fonds'!$B$20/12-'1 Der Fonds'!$B$6*'1 Der Fonds'!$B$21/12-($B$150+BY150-'1 Der Fonds'!$B$6)*'1 Der Fonds'!$B$22/12-$B$150*'1 Der Fonds'!$B$23/12</f>
        <v>19.9696297933113</v>
      </c>
      <c r="CC150" s="26" t="n">
        <f aca="false">($B$150+CB150-'1 Der Fonds'!$B$6)/BZ150</f>
        <v>10.2287726653629</v>
      </c>
      <c r="CD150" s="26" t="n">
        <f aca="false">CB150+'1 Der Fonds'!$B$26-'2 Der Rueckgabebestand'!$C$15*CC150</f>
        <v>18.8781207271661</v>
      </c>
      <c r="CE150" s="26" t="n">
        <f aca="false">BZ150+'1 Der Fonds'!$B$26/CC150-'2 Der Rueckgabebestand'!$C$15</f>
        <v>77.7100192497991</v>
      </c>
      <c r="CF150" s="26" t="n">
        <f aca="false">CD150/($B$150+CD150-'1 Der Fonds'!$B$6)</f>
        <v>0.0237497048099602</v>
      </c>
      <c r="CG150" s="26" t="n">
        <f aca="false">CD150+$B$150*'1 Der Fonds'!$B$19/12+CD150*'1 Der Fonds'!$B$20/12-'1 Der Fonds'!$B$6*'1 Der Fonds'!$B$21/12-($B$150+CD150-'1 Der Fonds'!$B$6)*'1 Der Fonds'!$B$22/12-$B$150*'1 Der Fonds'!$B$23/12</f>
        <v>20.5452122595297</v>
      </c>
      <c r="CH150" s="26" t="n">
        <f aca="false">($B$150+CG150-'1 Der Fonds'!$B$6)/CE150</f>
        <v>10.2502253885568</v>
      </c>
      <c r="CI150" s="26" t="n">
        <f aca="false">CG150+'1 Der Fonds'!$B$26-'2 Der Rueckgabebestand'!$C$16*CH150</f>
        <v>18.4200995652513</v>
      </c>
      <c r="CJ150" s="26" t="n">
        <f aca="false">CE150+'1 Der Fonds'!$B$26/CH150-'2 Der Rueckgabebestand'!$C$16</f>
        <v>77.5026957409276</v>
      </c>
      <c r="CK150" s="26" t="n">
        <f aca="false">CI150/($B$150+CI150-'1 Der Fonds'!$B$6)</f>
        <v>0.0231868498485017</v>
      </c>
      <c r="CL150" s="26" t="n">
        <f aca="false">$A$150+$B$150*'1 Der Fonds'!$B$19/12+$A$150*'1 Der Fonds'!$B$20/12-'1 Der Fonds'!$B$6*'1 Der Fonds'!$B$21/12-($B$150+$A$150-'1 Der Fonds'!$B$6)*'1 Der Fonds'!$B$22/12-$B$150*'1 Der Fonds'!$B$23/12</f>
        <v>95.7390833333333</v>
      </c>
      <c r="CM150" s="26" t="n">
        <f aca="false">($B$150+CL150-'1 Der Fonds'!$B$6)/'1 Der Fonds'!$B$8</f>
        <v>10.0199894636015</v>
      </c>
      <c r="CN150" s="26" t="n">
        <f aca="false">CL150+0-'2 Der Rueckgabebestand'!$C$5*CM150</f>
        <v>91.7310875478927</v>
      </c>
      <c r="CO150" s="26" t="n">
        <f aca="false">'1 Der Fonds'!$B$8+0/CM150-'2 Der Rueckgabebestand'!$C$5</f>
        <v>86.6</v>
      </c>
      <c r="CP150" s="26" t="n">
        <f aca="false">CN150/($B$150+CN150-'1 Der Fonds'!$B$6)</f>
        <v>0.105713727287464</v>
      </c>
      <c r="CQ150" s="26" t="n">
        <f aca="false">CN150+$B$150*'1 Der Fonds'!$B$19/12+CN150*'1 Der Fonds'!$B$20/12-'1 Der Fonds'!$B$6*'1 Der Fonds'!$B$21/12-($B$150+CN150-'1 Der Fonds'!$B$6)*'1 Der Fonds'!$B$22/12-$B$150*'1 Der Fonds'!$B$23/12</f>
        <v>93.4679965067928</v>
      </c>
      <c r="CR150" s="26" t="n">
        <f aca="false">($B$150+CQ150-'1 Der Fonds'!$B$6)/CO150</f>
        <v>10.0400461490392</v>
      </c>
      <c r="CS150" s="26" t="n">
        <f aca="false">CQ150+0-'2 Der Rueckgabebestand'!$C$6*CR150</f>
        <v>88.4479734322732</v>
      </c>
      <c r="CT150" s="26" t="n">
        <f aca="false">CO150+0/CR150-'2 Der Rueckgabebestand'!$C$6</f>
        <v>86.1</v>
      </c>
      <c r="CU150" s="26" t="n">
        <f aca="false">CS150/($B$150+CS150-'1 Der Fonds'!$B$6)</f>
        <v>0.102317289357614</v>
      </c>
      <c r="CV150" s="26" t="n">
        <f aca="false">CS150+$B$150*'1 Der Fonds'!$B$19/12+CS150*'1 Der Fonds'!$B$20/12-'1 Der Fonds'!$B$6*'1 Der Fonds'!$B$21/12-($B$150+CS150-'1 Der Fonds'!$B$6)*'1 Der Fonds'!$B$22/12-$B$150*'1 Der Fonds'!$B$23/12</f>
        <v>90.1817360734791</v>
      </c>
      <c r="CW150" s="26" t="n">
        <f aca="false">($B$150+CV150-'1 Der Fonds'!$B$6)/CT150</f>
        <v>10.0601827650811</v>
      </c>
      <c r="CX150" s="26" t="n">
        <f aca="false">CV150+0-'2 Der Rueckgabebestand'!$C$7*CW150</f>
        <v>68.0493339903008</v>
      </c>
      <c r="CY150" s="26" t="n">
        <f aca="false">CT150+0/CW150-'2 Der Rueckgabebestand'!$C$7</f>
        <v>83.9</v>
      </c>
      <c r="CZ150" s="26" t="n">
        <f aca="false">CX150/($B$150+CX150-'1 Der Fonds'!$B$6)</f>
        <v>0.0806224603822539</v>
      </c>
      <c r="DA150" s="26" t="n">
        <f aca="false">CX150+$B$150*'1 Der Fonds'!$B$19/12+CX150*'1 Der Fonds'!$B$20/12-'1 Der Fonds'!$B$6*'1 Der Fonds'!$B$21/12-($B$150+CX150-'1 Der Fonds'!$B$6)*'1 Der Fonds'!$B$22/12-$B$150*'1 Der Fonds'!$B$23/12</f>
        <v>69.7635479353749</v>
      </c>
      <c r="DB150" s="26" t="n">
        <f aca="false">($B$150+DA150-'1 Der Fonds'!$B$6)/CY150</f>
        <v>10.0806143973227</v>
      </c>
      <c r="DC150" s="26" t="n">
        <f aca="false">DA150+0-'2 Der Rueckgabebestand'!$C$8*DB150</f>
        <v>38.5136433036745</v>
      </c>
      <c r="DD150" s="26" t="n">
        <f aca="false">CY150+0/DB150-'2 Der Rueckgabebestand'!$C$8</f>
        <v>80.8</v>
      </c>
      <c r="DE150" s="26" t="n">
        <f aca="false">DC150/($B$150+DC150-'1 Der Fonds'!$B$6)</f>
        <v>0.0472842212285884</v>
      </c>
      <c r="DF150" s="26" t="n">
        <f aca="false">DC150+$B$150*'1 Der Fonds'!$B$19/12+DC150*'1 Der Fonds'!$B$20/12-'1 Der Fonds'!$B$6*'1 Der Fonds'!$B$21/12-($B$150+DC150-'1 Der Fonds'!$B$6)*'1 Der Fonds'!$B$22/12-$B$150*'1 Der Fonds'!$B$23/12</f>
        <v>40.1995522118405</v>
      </c>
      <c r="DG150" s="26" t="n">
        <f aca="false">($B$150+DF150-'1 Der Fonds'!$B$6)/DD150</f>
        <v>10.1014796065822</v>
      </c>
      <c r="DH150" s="26" t="n">
        <f aca="false">DF150+0-'2 Der Rueckgabebestand'!$C$9*DG150</f>
        <v>13.9357052347268</v>
      </c>
      <c r="DI150" s="26" t="n">
        <f aca="false">DD150+0/DG150-'2 Der Rueckgabebestand'!$C$9</f>
        <v>78.2</v>
      </c>
      <c r="DJ150" s="26" t="n">
        <f aca="false">DH150/($B$150+DH150-'1 Der Fonds'!$B$6)</f>
        <v>0.0176415689813462</v>
      </c>
      <c r="DK150" s="26" t="n">
        <f aca="false">DH150+$B$150*'1 Der Fonds'!$B$19/12+DH150*'1 Der Fonds'!$B$20/12-'1 Der Fonds'!$B$6*'1 Der Fonds'!$B$21/12-($B$150+DH150-'1 Der Fonds'!$B$6)*'1 Der Fonds'!$B$22/12-$B$150*'1 Der Fonds'!$B$23/12</f>
        <v>15.5980602855768</v>
      </c>
      <c r="DL150" s="26" t="n">
        <f aca="false">($B$150+DK150-'1 Der Fonds'!$B$6)/DI150</f>
        <v>10.1227373438053</v>
      </c>
      <c r="DM150" s="26" t="n">
        <f aca="false">DK150+0-'2 Der Rueckgabebestand'!$C$10*DL150</f>
        <v>1.42622800424929</v>
      </c>
      <c r="DN150" s="26" t="n">
        <f aca="false">DI150+0/DL150-'2 Der Rueckgabebestand'!$C$10</f>
        <v>76.8</v>
      </c>
      <c r="DO150" s="26" t="n">
        <f aca="false">DM150/($B$150+DM150-'1 Der Fonds'!$B$6)</f>
        <v>0.00183455092312823</v>
      </c>
      <c r="DP150" s="26" t="n">
        <f aca="false">DM150+$B$150*'1 Der Fonds'!$B$19/12+DM150*'1 Der Fonds'!$B$20/12-'1 Der Fonds'!$B$6*'1 Der Fonds'!$B$21/12-($B$150+DM150-'1 Der Fonds'!$B$6)*'1 Der Fonds'!$B$22/12-$B$150*'1 Der Fonds'!$B$23/12</f>
        <v>3.0765948060867</v>
      </c>
      <c r="DQ150" s="26" t="n">
        <f aca="false">($B$150+DP150-'1 Der Fonds'!$B$6)/DN150</f>
        <v>10.1442264948709</v>
      </c>
      <c r="DR150" s="26" t="n">
        <f aca="false">DP150+0-'2 Der Rueckgabebestand'!$C$11*DQ150</f>
        <v>-3.00994109083585</v>
      </c>
      <c r="DS150" s="26" t="n">
        <f aca="false">DN150+0/DQ150-'2 Der Rueckgabebestand'!$C$11</f>
        <v>76.2</v>
      </c>
      <c r="DT150" s="26" t="n">
        <f aca="false">DR150/($B$150+DR150-'1 Der Fonds'!$B$6)</f>
        <v>-0.00389389366156073</v>
      </c>
      <c r="DU150" s="26" t="n">
        <f aca="false">DR150+$B$150*'1 Der Fonds'!$B$19/12+DR150*'1 Der Fonds'!$B$20/12-'1 Der Fonds'!$B$6*'1 Der Fonds'!$B$21/12-($B$150+DR150-'1 Der Fonds'!$B$6)*'1 Der Fonds'!$B$22/12-$B$150*'1 Der Fonds'!$B$23/12</f>
        <v>-1.36382561771457</v>
      </c>
      <c r="DV150" s="26" t="n">
        <f aca="false">($B$150+DU150-'1 Der Fonds'!$B$6)/DS150</f>
        <v>10.165829060135</v>
      </c>
      <c r="DW150" s="26" t="n">
        <f aca="false">DU150+0-'2 Der Rueckgabebestand'!$C$12*DV150</f>
        <v>-6.44674014778206</v>
      </c>
      <c r="DX150" s="26" t="n">
        <f aca="false">DS150+0/DV150-'2 Der Rueckgabebestand'!$C$12</f>
        <v>75.7</v>
      </c>
      <c r="DY150" s="26" t="n">
        <f aca="false">DW150/($B$150+DW150-'1 Der Fonds'!$B$6)</f>
        <v>-0.00837725013213519</v>
      </c>
      <c r="DZ150" s="26" t="n">
        <f aca="false">DW150+$B$150*'1 Der Fonds'!$B$19/12+DW150*'1 Der Fonds'!$B$20/12-'1 Der Fonds'!$B$6*'1 Der Fonds'!$B$21/12-($B$150+DW150-'1 Der Fonds'!$B$6)*'1 Der Fonds'!$B$22/12-$B$150*'1 Der Fonds'!$B$23/12</f>
        <v>-4.80391827375702</v>
      </c>
      <c r="EA150" s="26" t="n">
        <f aca="false">($B$150+DZ150-'1 Der Fonds'!$B$6)/DX150</f>
        <v>10.1875308021961</v>
      </c>
      <c r="EB150" s="26" t="n">
        <f aca="false">DZ150+0-'2 Der Rueckgabebestand'!$C$13*EA150</f>
        <v>-9.38830713474525</v>
      </c>
      <c r="EC150" s="26" t="n">
        <f aca="false">DX150+0/EA150-'2 Der Rueckgabebestand'!$C$13</f>
        <v>75.25</v>
      </c>
      <c r="ED150" s="26" t="n">
        <f aca="false">EB150/($B$150+EB150-'1 Der Fonds'!$B$6)</f>
        <v>-0.0122464961363372</v>
      </c>
      <c r="EE150" s="26" t="n">
        <f aca="false">EB150+$B$150*'1 Der Fonds'!$B$19/12+EB150*'1 Der Fonds'!$B$20/12-'1 Der Fonds'!$B$6*'1 Der Fonds'!$B$21/12-($B$150+EB150-'1 Der Fonds'!$B$6)*'1 Der Fonds'!$B$22/12-$B$150*'1 Der Fonds'!$B$23/12</f>
        <v>-7.74830426241605</v>
      </c>
      <c r="EF150" s="26" t="n">
        <f aca="false">($B$150+EE150-'1 Der Fonds'!$B$6)/EC150</f>
        <v>10.2093248603001</v>
      </c>
      <c r="EG150" s="26" t="n">
        <f aca="false">EE150+0-'2 Der Rueckgabebestand'!$C$14*EF150</f>
        <v>-11.8320342065361</v>
      </c>
      <c r="EH150" s="26" t="n">
        <f aca="false">EC150+0/EF150-'2 Der Rueckgabebestand'!$C$14</f>
        <v>74.85</v>
      </c>
      <c r="EI150" s="26" t="n">
        <f aca="false">EG150/($B$150+EG150-'1 Der Fonds'!$B$6)</f>
        <v>-0.0154835517009018</v>
      </c>
      <c r="EJ150" s="26" t="n">
        <f aca="false">EG150+$B$150*'1 Der Fonds'!$B$19/12+EG150*'1 Der Fonds'!$B$20/12-'1 Der Fonds'!$B$6*'1 Der Fonds'!$B$21/12-($B$150+EG150-'1 Der Fonds'!$B$6)*'1 Der Fonds'!$B$22/12-$B$150*'1 Der Fonds'!$B$23/12</f>
        <v>-10.1943732393174</v>
      </c>
      <c r="EK150" s="26" t="n">
        <f aca="false">($B$150+EJ150-'1 Der Fonds'!$B$6)/EH150</f>
        <v>10.2312040983391</v>
      </c>
      <c r="EL150" s="26" t="n">
        <f aca="false">EJ150+0-'2 Der Rueckgabebestand'!$C$15*EK150</f>
        <v>-14.286854878653</v>
      </c>
      <c r="EM150" s="26" t="n">
        <f aca="false">EH150+0/EK150-'2 Der Rueckgabebestand'!$C$15</f>
        <v>74.45</v>
      </c>
      <c r="EN150" s="26" t="n">
        <f aca="false">EL150/($B$150+EL150-'1 Der Fonds'!$B$6)</f>
        <v>-0.0187562141603543</v>
      </c>
      <c r="EO150" s="26" t="n">
        <f aca="false">EL150+$B$150*'1 Der Fonds'!$B$19/12+EL150*'1 Der Fonds'!$B$20/12-'1 Der Fonds'!$B$6*'1 Der Fonds'!$B$21/12-($B$150+EL150-'1 Der Fonds'!$B$6)*'1 Der Fonds'!$B$22/12-$B$150*'1 Der Fonds'!$B$23/12</f>
        <v>-12.6515464479117</v>
      </c>
      <c r="EP150" s="26" t="n">
        <f aca="false">($B$150+EO150-'1 Der Fonds'!$B$6)/EM150</f>
        <v>10.2531692888125</v>
      </c>
      <c r="EQ150" s="26" t="n">
        <f aca="false">EO150+0-'2 Der Rueckgabebestand'!$C$16*EP150</f>
        <v>-17.7781310923179</v>
      </c>
      <c r="ER150" s="26" t="n">
        <f aca="false">EM150+0/EP150-'2 Der Rueckgabebestand'!$C$16</f>
        <v>73.95</v>
      </c>
      <c r="ES150" s="26" t="n">
        <f aca="false">EQ150/($B$150+EQ150-'1 Der Fonds'!$B$6)</f>
        <v>-0.0234471357545116</v>
      </c>
      <c r="ET150" s="14" t="n">
        <f aca="false">IF(C150=1,$A$150,1000000)</f>
        <v>94</v>
      </c>
      <c r="EU150" s="14" t="n">
        <f aca="false">IF(D150=1,$A$150,1000000)</f>
        <v>94</v>
      </c>
      <c r="EV150" s="14" t="n">
        <f aca="false">IF(E150=1,$A$150,1000000)</f>
        <v>94</v>
      </c>
      <c r="EW150" s="14" t="n">
        <f aca="false">IF(F150=1,$A$150,1000000)</f>
        <v>94</v>
      </c>
      <c r="EX150" s="26" t="n">
        <f aca="false">IF(G150=1,$A$150,1000000)</f>
        <v>1000000</v>
      </c>
      <c r="EY150" s="26" t="n">
        <f aca="false">IF(H150=1,$A$150,1000000)</f>
        <v>1000000</v>
      </c>
      <c r="EZ150" s="26" t="n">
        <f aca="false">IF(I150=1,$A$150,1000000)</f>
        <v>1000000</v>
      </c>
      <c r="FA150" s="26" t="n">
        <f aca="false">IF(J150=1,$A$150,1000000)</f>
        <v>1000000</v>
      </c>
      <c r="FB150" s="26" t="n">
        <f aca="false">IF(K150=1,$A$150,1000000)</f>
        <v>1000000</v>
      </c>
      <c r="FC150" s="26" t="n">
        <f aca="false">IF(L150=1,$A$150,1000000)</f>
        <v>1000000</v>
      </c>
      <c r="FD150" s="26" t="n">
        <f aca="false">IF(M150=1,$A$150,1000000)</f>
        <v>1000000</v>
      </c>
      <c r="FE150" s="26" t="n">
        <f aca="false">IF(N150=1,$A$150,1000000)</f>
        <v>1000000</v>
      </c>
      <c r="FF150" s="14" t="n">
        <f aca="false">IF(O150=1,$A$150,1000000)</f>
        <v>94</v>
      </c>
      <c r="FG150" s="14" t="n">
        <f aca="false">IF(P150=1,$A$150,1000000)</f>
        <v>94</v>
      </c>
      <c r="FH150" s="14" t="n">
        <f aca="false">IF(Q150=1,$A$150,1000000)</f>
        <v>94</v>
      </c>
      <c r="FI150" s="26" t="n">
        <f aca="false">IF(R150=1,$A$150,1000000)</f>
        <v>1000000</v>
      </c>
      <c r="FJ150" s="26" t="n">
        <f aca="false">IF(S150=1,$A$150,1000000)</f>
        <v>1000000</v>
      </c>
      <c r="FK150" s="26" t="n">
        <f aca="false">IF(T150=1,$A$150,1000000)</f>
        <v>1000000</v>
      </c>
      <c r="FL150" s="26" t="n">
        <f aca="false">IF(U150=1,$A$150,1000000)</f>
        <v>1000000</v>
      </c>
      <c r="FM150" s="26" t="n">
        <f aca="false">IF(V150=1,$A$150,1000000)</f>
        <v>1000000</v>
      </c>
      <c r="FN150" s="26" t="n">
        <f aca="false">IF(W150=1,$A$150,1000000)</f>
        <v>1000000</v>
      </c>
      <c r="FO150" s="26" t="n">
        <f aca="false">IF(X150=1,$A$150,1000000)</f>
        <v>1000000</v>
      </c>
      <c r="FP150" s="26" t="n">
        <f aca="false">IF(Y150=1,$A$150,1000000)</f>
        <v>1000000</v>
      </c>
      <c r="FQ150" s="26" t="n">
        <f aca="false">IF(Z150=1,$A$150,1000000)</f>
        <v>1000000</v>
      </c>
    </row>
    <row r="151" customFormat="false" ht="15" hidden="false" customHeight="false" outlineLevel="0" collapsed="false">
      <c r="A151" s="14" t="n">
        <f aca="false">A150+$B$38</f>
        <v>94.5</v>
      </c>
      <c r="B151" s="14" t="n">
        <f aca="false">'1 Der Fonds'!$B$36-A151</f>
        <v>1025.5</v>
      </c>
      <c r="C151" s="26" t="n">
        <f aca="false">IF(AH151&gt;='1 Der Fonds'!$B$12,1,0)</f>
        <v>1</v>
      </c>
      <c r="D151" s="26" t="n">
        <f aca="false">IF(AND(C151=1,AM151&gt;='1 Der Fonds'!$B$12),1,0)</f>
        <v>1</v>
      </c>
      <c r="E151" s="26" t="n">
        <f aca="false">IF(AND(D151=1,AR151&gt;='1 Der Fonds'!$B$12),1,0)</f>
        <v>1</v>
      </c>
      <c r="F151" s="26" t="n">
        <f aca="false">IF(AND(E151=1,AW151&gt;='1 Der Fonds'!$B$12),1,0)</f>
        <v>1</v>
      </c>
      <c r="G151" s="26" t="n">
        <f aca="false">IF(AND(F151=1,BB151&gt;='1 Der Fonds'!$B$12),1,0)</f>
        <v>0</v>
      </c>
      <c r="H151" s="26" t="n">
        <f aca="false">IF(AND(G151=1,BG151&gt;='1 Der Fonds'!$B$12),1,0)</f>
        <v>0</v>
      </c>
      <c r="I151" s="26" t="n">
        <f aca="false">IF(AND(H151=1,BL151&gt;='1 Der Fonds'!$B$12),1,0)</f>
        <v>0</v>
      </c>
      <c r="J151" s="26" t="n">
        <f aca="false">IF(AND(I151=1,BQ151&gt;='1 Der Fonds'!$B$12),1,0)</f>
        <v>0</v>
      </c>
      <c r="K151" s="26" t="n">
        <f aca="false">IF(AND(J151=1,BV151&gt;='1 Der Fonds'!$B$12),1,0)</f>
        <v>0</v>
      </c>
      <c r="L151" s="26" t="n">
        <f aca="false">IF(AND(K151=1,CA151&gt;='1 Der Fonds'!$B$12),1,0)</f>
        <v>0</v>
      </c>
      <c r="M151" s="26" t="n">
        <f aca="false">IF(AND(L151=1,CF151&gt;='1 Der Fonds'!$B$12),1,0)</f>
        <v>0</v>
      </c>
      <c r="N151" s="26" t="n">
        <f aca="false">IF(AND(M151=1,CK151&gt;='1 Der Fonds'!$B$12),1,0)</f>
        <v>0</v>
      </c>
      <c r="O151" s="26" t="n">
        <f aca="false">IF(CP151&gt;='1 Der Fonds'!$B$12,1,0)</f>
        <v>1</v>
      </c>
      <c r="P151" s="26" t="n">
        <f aca="false">IF(AND(O151=1,CU151&gt;='1 Der Fonds'!$B$12),1,0)</f>
        <v>1</v>
      </c>
      <c r="Q151" s="26" t="n">
        <f aca="false">IF(AND(P151=1,CZ151&gt;='1 Der Fonds'!$B$12),1,0)</f>
        <v>1</v>
      </c>
      <c r="R151" s="26" t="n">
        <f aca="false">IF(AND(Q151=1,DE151&gt;='1 Der Fonds'!$B$12),1,0)</f>
        <v>0</v>
      </c>
      <c r="S151" s="26" t="n">
        <f aca="false">IF(AND(R151=1,DJ151&gt;='1 Der Fonds'!$B$12),1,0)</f>
        <v>0</v>
      </c>
      <c r="T151" s="26" t="n">
        <f aca="false">IF(AND(S151=1,DO151&gt;='1 Der Fonds'!$B$12),1,0)</f>
        <v>0</v>
      </c>
      <c r="U151" s="26" t="n">
        <f aca="false">IF(AND(T151=1,DT151&gt;='1 Der Fonds'!$B$12),1,0)</f>
        <v>0</v>
      </c>
      <c r="V151" s="26" t="n">
        <f aca="false">IF(AND(U151=1,DY151&gt;='1 Der Fonds'!$B$12),1,0)</f>
        <v>0</v>
      </c>
      <c r="W151" s="26" t="n">
        <f aca="false">IF(AND(V151=1,ED151&gt;='1 Der Fonds'!$B$12),1,0)</f>
        <v>0</v>
      </c>
      <c r="X151" s="26" t="n">
        <f aca="false">IF(AND(W151=1,EI151&gt;='1 Der Fonds'!$B$12),1,0)</f>
        <v>0</v>
      </c>
      <c r="Y151" s="26" t="n">
        <f aca="false">IF(AND(X151=1,EN151&gt;='1 Der Fonds'!$B$12),1,0)</f>
        <v>0</v>
      </c>
      <c r="Z151" s="26" t="n">
        <f aca="false">IF(AND(Y151=1,ES151&gt;='1 Der Fonds'!$B$12),1,0)</f>
        <v>0</v>
      </c>
      <c r="AD151" s="26" t="n">
        <f aca="false">$A$151+$B$151*'1 Der Fonds'!$B$19/12+$A$151*'1 Der Fonds'!$B$20/12-'1 Der Fonds'!$B$6*'1 Der Fonds'!$B$21/12-($B$151+$A$151-'1 Der Fonds'!$B$6)*'1 Der Fonds'!$B$22/12-$B$151*'1 Der Fonds'!$B$23/12</f>
        <v>96.2385</v>
      </c>
      <c r="AE151" s="26" t="n">
        <f aca="false">($B$151+AD151-'1 Der Fonds'!$B$6)/'1 Der Fonds'!$B$8</f>
        <v>10.0199827586207</v>
      </c>
      <c r="AF151" s="26" t="n">
        <f aca="false">AD151+'1 Der Fonds'!$B$26-'2 Der Rueckgabebestand'!$C$5*AE151</f>
        <v>95.2305068965517</v>
      </c>
      <c r="AG151" s="26" t="n">
        <f aca="false">'1 Der Fonds'!$B$8+'1 Der Fonds'!$B$26/AE151-'2 Der Rueckgabebestand'!$C$5</f>
        <v>86.8994017127843</v>
      </c>
      <c r="AH151" s="26" t="n">
        <f aca="false">AF151/($B$151+AF151-'1 Der Fonds'!$B$6)</f>
        <v>0.109368520044131</v>
      </c>
      <c r="AI151" s="26" t="n">
        <f aca="false">AF151+$B$151*'1 Der Fonds'!$B$19/12+AF151*'1 Der Fonds'!$B$20/12-'1 Der Fonds'!$B$6*'1 Der Fonds'!$B$21/12-($B$151+AF151-'1 Der Fonds'!$B$6)*'1 Der Fonds'!$B$22/12-$B$151*'1 Der Fonds'!$B$23/12</f>
        <v>96.969706965661</v>
      </c>
      <c r="AJ151" s="26" t="n">
        <f aca="false">($B$151+AI151-'1 Der Fonds'!$B$6)/AG151</f>
        <v>10.0399967061834</v>
      </c>
      <c r="AK151" s="26" t="n">
        <f aca="false">AI151+'1 Der Fonds'!$B$26-'2 Der Rueckgabebestand'!$C$6*AJ151</f>
        <v>94.9497086125693</v>
      </c>
      <c r="AL151" s="26" t="n">
        <f aca="false">AG151+'1 Der Fonds'!$B$26/AJ151-'2 Der Rueckgabebestand'!$C$6</f>
        <v>86.6982065916895</v>
      </c>
      <c r="AM151" s="26" t="n">
        <f aca="false">AK151/($B$151+AK151-'1 Der Fonds'!$B$6)</f>
        <v>0.10908121132456</v>
      </c>
      <c r="AN151" s="26" t="n">
        <f aca="false">AK151+$B$151*'1 Der Fonds'!$B$19/12+AK151*'1 Der Fonds'!$B$20/12-'1 Der Fonds'!$B$6*'1 Der Fonds'!$B$21/12-($B$151+AK151-'1 Der Fonds'!$B$6)*'1 Der Fonds'!$B$22/12-$B$151*'1 Der Fonds'!$B$23/12</f>
        <v>96.688639583323</v>
      </c>
      <c r="AO151" s="26" t="n">
        <f aca="false">($B$151+AN151-'1 Der Fonds'!$B$6)/AL151</f>
        <v>10.0600539950146</v>
      </c>
      <c r="AP151" s="26" t="n">
        <f aca="false">AN151+'1 Der Fonds'!$B$26-'2 Der Rueckgabebestand'!$C$7*AO151</f>
        <v>77.556520794291</v>
      </c>
      <c r="AQ151" s="26" t="n">
        <f aca="false">AL151+'1 Der Fonds'!$B$26/AO151-'2 Der Rueckgabebestand'!$C$7</f>
        <v>84.7964157266988</v>
      </c>
      <c r="AR151" s="26" t="n">
        <f aca="false">AP151/($B$151+AP151-'1 Der Fonds'!$B$6)</f>
        <v>0.0909160400322328</v>
      </c>
      <c r="AS151" s="26" t="n">
        <f aca="false">AP151+$B$151*'1 Der Fonds'!$B$19/12+AP151*'1 Der Fonds'!$B$20/12-'1 Der Fonds'!$B$6*'1 Der Fonds'!$B$21/12-($B$151+AP151-'1 Der Fonds'!$B$6)*'1 Der Fonds'!$B$22/12-$B$151*'1 Der Fonds'!$B$23/12</f>
        <v>79.2787832933855</v>
      </c>
      <c r="AT151" s="26" t="n">
        <f aca="false">($B$151+AS151-'1 Der Fonds'!$B$6)/AQ151</f>
        <v>10.0803645527703</v>
      </c>
      <c r="AU151" s="26" t="n">
        <f aca="false">AS151+'1 Der Fonds'!$B$26-'2 Der Rueckgabebestand'!$C$8*AT151</f>
        <v>51.0296531797977</v>
      </c>
      <c r="AV151" s="26" t="n">
        <f aca="false">AQ151+'1 Der Fonds'!$B$26/AT151-'2 Der Rueckgabebestand'!$C$8</f>
        <v>81.9940240110317</v>
      </c>
      <c r="AW151" s="26" t="n">
        <f aca="false">AU151/($B$151+AU151-'1 Der Fonds'!$B$6)</f>
        <v>0.0617396520300005</v>
      </c>
      <c r="AX151" s="26" t="n">
        <f aca="false">AU151+$B$151*'1 Der Fonds'!$B$19/12+AU151*'1 Der Fonds'!$B$20/12-'1 Der Fonds'!$B$6*'1 Der Fonds'!$B$21/12-($B$151+AU151-'1 Der Fonds'!$B$6)*'1 Der Fonds'!$B$22/12-$B$151*'1 Der Fonds'!$B$23/12</f>
        <v>52.7264940974283</v>
      </c>
      <c r="AY151" s="26" t="n">
        <f aca="false">($B$151+AX151-'1 Der Fonds'!$B$6)/AV151</f>
        <v>10.1010592428784</v>
      </c>
      <c r="AZ151" s="26" t="n">
        <f aca="false">AX151+'1 Der Fonds'!$B$26-'2 Der Rueckgabebestand'!$C$9*AY151</f>
        <v>29.4637400659444</v>
      </c>
      <c r="BA151" s="26" t="n">
        <f aca="false">AV151+'1 Der Fonds'!$B$26/AY151-'2 Der Rueckgabebestand'!$C$9</f>
        <v>79.6910225661204</v>
      </c>
      <c r="BB151" s="26" t="n">
        <f aca="false">AZ151/($B$151+AZ151-'1 Der Fonds'!$B$6)</f>
        <v>0.0366025680405563</v>
      </c>
      <c r="BC151" s="26" t="n">
        <f aca="false">AZ151+$B$151*'1 Der Fonds'!$B$19/12+AZ151*'1 Der Fonds'!$B$20/12-'1 Der Fonds'!$B$6*'1 Der Fonds'!$B$21/12-($B$151+AZ151-'1 Der Fonds'!$B$6)*'1 Der Fonds'!$B$22/12-$B$151*'1 Der Fonds'!$B$23/12</f>
        <v>31.1399136501743</v>
      </c>
      <c r="BD151" s="26" t="n">
        <f aca="false">($B$151+BC151-'1 Der Fonds'!$B$6)/BA151</f>
        <v>10.1220926482766</v>
      </c>
      <c r="BE151" s="26" t="n">
        <f aca="false">BC151+'1 Der Fonds'!$B$26-'2 Der Rueckgabebestand'!$C$10*BD151</f>
        <v>19.968983942587</v>
      </c>
      <c r="BF151" s="26" t="n">
        <f aca="false">BA151+'1 Der Fonds'!$B$26/BD151-'2 Der Rueckgabebestand'!$C$10</f>
        <v>78.5874039671057</v>
      </c>
      <c r="BG151" s="26" t="n">
        <f aca="false">BE151/($B$151+BE151-'1 Der Fonds'!$B$6)</f>
        <v>0.0251034098697533</v>
      </c>
      <c r="BH151" s="26" t="n">
        <f aca="false">BE151+$B$151*'1 Der Fonds'!$B$19/12+BE151*'1 Der Fonds'!$B$20/12-'1 Der Fonds'!$B$6*'1 Der Fonds'!$B$21/12-($B$151+BE151-'1 Der Fonds'!$B$6)*'1 Der Fonds'!$B$22/12-$B$151*'1 Der Fonds'!$B$23/12</f>
        <v>21.636058385532</v>
      </c>
      <c r="BI151" s="26" t="n">
        <f aca="false">($B$151+BH151-'1 Der Fonds'!$B$6)/BF151</f>
        <v>10.1433056462737</v>
      </c>
      <c r="BJ151" s="26" t="n">
        <f aca="false">BH151+'1 Der Fonds'!$B$26-'2 Der Rueckgabebestand'!$C$11*BI151</f>
        <v>18.5500749977678</v>
      </c>
      <c r="BK151" s="26" t="n">
        <f aca="false">BF151+'1 Der Fonds'!$B$26/BI151-'2 Der Rueckgabebestand'!$C$11</f>
        <v>78.2831655368167</v>
      </c>
      <c r="BL151" s="26" t="n">
        <f aca="false">BJ151/($B$151+BJ151-'1 Der Fonds'!$B$6)</f>
        <v>0.0233613415348143</v>
      </c>
      <c r="BM151" s="26" t="n">
        <f aca="false">BJ151+$B$151*'1 Der Fonds'!$B$19/12+BJ151*'1 Der Fonds'!$B$20/12-'1 Der Fonds'!$B$6*'1 Der Fonds'!$B$21/12-($B$151+BJ151-'1 Der Fonds'!$B$6)*'1 Der Fonds'!$B$22/12-$B$151*'1 Der Fonds'!$B$23/12</f>
        <v>20.215789652974</v>
      </c>
      <c r="BN151" s="26" t="n">
        <f aca="false">($B$151+BM151-'1 Der Fonds'!$B$6)/BK151</f>
        <v>10.1645837160066</v>
      </c>
      <c r="BO151" s="26" t="n">
        <f aca="false">BM151+'1 Der Fonds'!$B$26-'2 Der Rueckgabebestand'!$C$12*BN151</f>
        <v>18.1334977949707</v>
      </c>
      <c r="BP151" s="26" t="n">
        <f aca="false">BK151+'1 Der Fonds'!$B$26/BN151-'2 Der Rueckgabebestand'!$C$12</f>
        <v>78.0783079729281</v>
      </c>
      <c r="BQ151" s="26" t="n">
        <f aca="false">BO151/($B$151+BO151-'1 Der Fonds'!$B$6)</f>
        <v>0.0228487051584299</v>
      </c>
      <c r="BR151" s="26" t="n">
        <f aca="false">BO151+$B$151*'1 Der Fonds'!$B$19/12+BO151*'1 Der Fonds'!$B$20/12-'1 Der Fonds'!$B$6*'1 Der Fonds'!$B$21/12-($B$151+BO151-'1 Der Fonds'!$B$6)*'1 Der Fonds'!$B$22/12-$B$151*'1 Der Fonds'!$B$23/12</f>
        <v>19.7988132303575</v>
      </c>
      <c r="BS151" s="26" t="n">
        <f aca="false">($B$151+BR151-'1 Der Fonds'!$B$6)/BP151</f>
        <v>10.1859125008973</v>
      </c>
      <c r="BT151" s="26" t="n">
        <f aca="false">BR151+'1 Der Fonds'!$B$26-'2 Der Rueckgabebestand'!$C$13*BS151</f>
        <v>18.2151526049537</v>
      </c>
      <c r="BU151" s="26" t="n">
        <f aca="false">BP151+'1 Der Fonds'!$B$26/BS151-'2 Der Rueckgabebestand'!$C$13</f>
        <v>77.9228323957263</v>
      </c>
      <c r="BV151" s="26" t="n">
        <f aca="false">BT151/($B$151+BT151-'1 Der Fonds'!$B$6)</f>
        <v>0.0229492312767018</v>
      </c>
      <c r="BW151" s="26" t="n">
        <f aca="false">BT151+$B$151*'1 Der Fonds'!$B$19/12+BT151*'1 Der Fonds'!$B$20/12-'1 Der Fonds'!$B$6*'1 Der Fonds'!$B$21/12-($B$151+BT151-'1 Der Fonds'!$B$6)*'1 Der Fonds'!$B$22/12-$B$151*'1 Der Fonds'!$B$23/12</f>
        <v>19.8805462928668</v>
      </c>
      <c r="BX151" s="26" t="n">
        <f aca="false">($B$151+BW151-'1 Der Fonds'!$B$6)/BU151</f>
        <v>10.2072848462897</v>
      </c>
      <c r="BY151" s="26" t="n">
        <f aca="false">BW151+'1 Der Fonds'!$B$26-'2 Der Rueckgabebestand'!$C$14*BX151</f>
        <v>18.797632354351</v>
      </c>
      <c r="BZ151" s="26" t="n">
        <f aca="false">BU151+'1 Der Fonds'!$B$26/BX151-'2 Der Rueckgabebestand'!$C$14</f>
        <v>77.8167401336974</v>
      </c>
      <c r="CA151" s="26" t="n">
        <f aca="false">BY151/($B$151+BY151-'1 Der Fonds'!$B$6)</f>
        <v>0.0236657288007186</v>
      </c>
      <c r="CB151" s="26" t="n">
        <f aca="false">BY151+$B$151*'1 Der Fonds'!$B$19/12+BY151*'1 Der Fonds'!$B$20/12-'1 Der Fonds'!$B$6*'1 Der Fonds'!$B$21/12-($B$151+BY151-'1 Der Fonds'!$B$6)*'1 Der Fonds'!$B$22/12-$B$151*'1 Der Fonds'!$B$23/12</f>
        <v>20.4635842520239</v>
      </c>
      <c r="CC151" s="26" t="n">
        <f aca="false">($B$151+CB151-'1 Der Fonds'!$B$6)/BZ151</f>
        <v>10.2286935032806</v>
      </c>
      <c r="CD151" s="26" t="n">
        <f aca="false">CB151+'1 Der Fonds'!$B$26-'2 Der Rueckgabebestand'!$C$15*CC151</f>
        <v>19.3721068507116</v>
      </c>
      <c r="CE151" s="26" t="n">
        <f aca="false">BZ151+'1 Der Fonds'!$B$26/CC151-'2 Der Rueckgabebestand'!$C$15</f>
        <v>77.7100327227302</v>
      </c>
      <c r="CF151" s="26" t="n">
        <f aca="false">CD151/($B$151+CD151-'1 Der Fonds'!$B$6)</f>
        <v>0.0243713506660387</v>
      </c>
      <c r="CG151" s="26" t="n">
        <f aca="false">CD151+$B$151*'1 Der Fonds'!$B$19/12+CD151*'1 Der Fonds'!$B$20/12-'1 Der Fonds'!$B$6*'1 Der Fonds'!$B$21/12-($B$151+CD151-'1 Der Fonds'!$B$6)*'1 Der Fonds'!$B$22/12-$B$151*'1 Der Fonds'!$B$23/12</f>
        <v>21.0386092864436</v>
      </c>
      <c r="CH151" s="26" t="n">
        <f aca="false">($B$151+CG151-'1 Der Fonds'!$B$6)/CE151</f>
        <v>10.2501386420528</v>
      </c>
      <c r="CI151" s="26" t="n">
        <f aca="false">CG151+'1 Der Fonds'!$B$26-'2 Der Rueckgabebestand'!$C$16*CH151</f>
        <v>18.9135399654172</v>
      </c>
      <c r="CJ151" s="26" t="n">
        <f aca="false">CE151+'1 Der Fonds'!$B$26/CH151-'2 Der Rueckgabebestand'!$C$16</f>
        <v>77.502711690768</v>
      </c>
      <c r="CK151" s="26" t="n">
        <f aca="false">CI151/($B$151+CI151-'1 Der Fonds'!$B$6)</f>
        <v>0.023808179259181</v>
      </c>
      <c r="CL151" s="26" t="n">
        <f aca="false">$A$151+$B$151*'1 Der Fonds'!$B$19/12+$A$151*'1 Der Fonds'!$B$20/12-'1 Der Fonds'!$B$6*'1 Der Fonds'!$B$21/12-($B$151+$A$151-'1 Der Fonds'!$B$6)*'1 Der Fonds'!$B$22/12-$B$151*'1 Der Fonds'!$B$23/12</f>
        <v>96.2385</v>
      </c>
      <c r="CM151" s="26" t="n">
        <f aca="false">($B$151+CL151-'1 Der Fonds'!$B$6)/'1 Der Fonds'!$B$8</f>
        <v>10.0199827586207</v>
      </c>
      <c r="CN151" s="26" t="n">
        <f aca="false">CL151+0-'2 Der Rueckgabebestand'!$C$5*CM151</f>
        <v>92.2305068965517</v>
      </c>
      <c r="CO151" s="26" t="n">
        <f aca="false">'1 Der Fonds'!$B$8+0/CM151-'2 Der Rueckgabebestand'!$C$5</f>
        <v>86.6</v>
      </c>
      <c r="CP151" s="26" t="n">
        <f aca="false">CN151/($B$151+CN151-'1 Der Fonds'!$B$6)</f>
        <v>0.106289344633526</v>
      </c>
      <c r="CQ151" s="26" t="n">
        <f aca="false">CN151+$B$151*'1 Der Fonds'!$B$19/12+CN151*'1 Der Fonds'!$B$20/12-'1 Der Fonds'!$B$6*'1 Der Fonds'!$B$21/12-($B$151+CN151-'1 Der Fonds'!$B$6)*'1 Der Fonds'!$B$22/12-$B$151*'1 Der Fonds'!$B$23/12</f>
        <v>93.9668319656609</v>
      </c>
      <c r="CR151" s="26" t="n">
        <f aca="false">($B$151+CQ151-'1 Der Fonds'!$B$6)/CO151</f>
        <v>10.040032701682</v>
      </c>
      <c r="CS151" s="26" t="n">
        <f aca="false">CQ151+0-'2 Der Rueckgabebestand'!$C$6*CR151</f>
        <v>88.9468156148199</v>
      </c>
      <c r="CT151" s="26" t="n">
        <f aca="false">CO151+0/CR151-'2 Der Rueckgabebestand'!$C$6</f>
        <v>86.1</v>
      </c>
      <c r="CU151" s="26" t="n">
        <f aca="false">CS151/($B$151+CS151-'1 Der Fonds'!$B$6)</f>
        <v>0.102894491607975</v>
      </c>
      <c r="CV151" s="26" t="n">
        <f aca="false">CS151+$B$151*'1 Der Fonds'!$B$19/12+CS151*'1 Der Fonds'!$B$20/12-'1 Der Fonds'!$B$6*'1 Der Fonds'!$B$21/12-($B$151+CS151-'1 Der Fonds'!$B$6)*'1 Der Fonds'!$B$22/12-$B$151*'1 Der Fonds'!$B$23/12</f>
        <v>90.6799938131175</v>
      </c>
      <c r="CW151" s="26" t="n">
        <f aca="false">($B$151+CV151-'1 Der Fonds'!$B$6)/CT151</f>
        <v>10.0601625297691</v>
      </c>
      <c r="CX151" s="26" t="n">
        <f aca="false">CV151+0-'2 Der Rueckgabebestand'!$C$7*CW151</f>
        <v>68.5476362476255</v>
      </c>
      <c r="CY151" s="26" t="n">
        <f aca="false">CT151+0/CW151-'2 Der Rueckgabebestand'!$C$7</f>
        <v>83.9</v>
      </c>
      <c r="CZ151" s="26" t="n">
        <f aca="false">CX151/($B$151+CX151-'1 Der Fonds'!$B$6)</f>
        <v>0.081212994745613</v>
      </c>
      <c r="DA151" s="26" t="n">
        <f aca="false">CX151+$B$151*'1 Der Fonds'!$B$19/12+CX151*'1 Der Fonds'!$B$20/12-'1 Der Fonds'!$B$6*'1 Der Fonds'!$B$21/12-($B$151+CX151-'1 Der Fonds'!$B$6)*'1 Der Fonds'!$B$22/12-$B$151*'1 Der Fonds'!$B$23/12</f>
        <v>70.2612652323628</v>
      </c>
      <c r="DB151" s="26" t="n">
        <f aca="false">($B$151+DA151-'1 Der Fonds'!$B$6)/CY151</f>
        <v>10.0805871898971</v>
      </c>
      <c r="DC151" s="26" t="n">
        <f aca="false">DA151+0-'2 Der Rueckgabebestand'!$C$8*DB151</f>
        <v>39.011444943682</v>
      </c>
      <c r="DD151" s="26" t="n">
        <f aca="false">CY151+0/DB151-'2 Der Rueckgabebestand'!$C$8</f>
        <v>80.8</v>
      </c>
      <c r="DE151" s="26" t="n">
        <f aca="false">DC151/($B$151+DC151-'1 Der Fonds'!$B$6)</f>
        <v>0.0478955147725142</v>
      </c>
      <c r="DF151" s="26" t="n">
        <f aca="false">DC151+$B$151*'1 Der Fonds'!$B$19/12+DC151*'1 Der Fonds'!$B$20/12-'1 Der Fonds'!$B$6*'1 Der Fonds'!$B$21/12-($B$151+DC151-'1 Der Fonds'!$B$6)*'1 Der Fonds'!$B$22/12-$B$151*'1 Der Fonds'!$B$23/12</f>
        <v>40.696768411753</v>
      </c>
      <c r="DG151" s="26" t="n">
        <f aca="false">($B$151+DF151-'1 Der Fonds'!$B$6)/DD151</f>
        <v>10.1014451536108</v>
      </c>
      <c r="DH151" s="26" t="n">
        <f aca="false">DF151+0-'2 Der Rueckgabebestand'!$C$9*DG151</f>
        <v>14.4330110123649</v>
      </c>
      <c r="DI151" s="26" t="n">
        <f aca="false">DD151+0/DG151-'2 Der Rueckgabebestand'!$C$9</f>
        <v>78.2</v>
      </c>
      <c r="DJ151" s="26" t="n">
        <f aca="false">DH151/($B$151+DH151-'1 Der Fonds'!$B$6)</f>
        <v>0.0182711835195592</v>
      </c>
      <c r="DK151" s="26" t="n">
        <f aca="false">DH151+$B$151*'1 Der Fonds'!$B$19/12+DH151*'1 Der Fonds'!$B$20/12-'1 Der Fonds'!$B$6*'1 Der Fonds'!$B$21/12-($B$151+DH151-'1 Der Fonds'!$B$6)*'1 Der Fonds'!$B$22/12-$B$151*'1 Der Fonds'!$B$23/12</f>
        <v>16.0947801479184</v>
      </c>
      <c r="DL151" s="26" t="n">
        <f aca="false">($B$151+DK151-'1 Der Fonds'!$B$6)/DI151</f>
        <v>10.122695398311</v>
      </c>
      <c r="DM151" s="26" t="n">
        <f aca="false">DK151+0-'2 Der Rueckgabebestand'!$C$10*DL151</f>
        <v>1.92300659028304</v>
      </c>
      <c r="DN151" s="26" t="n">
        <f aca="false">DI151+0/DL151-'2 Der Rueckgabebestand'!$C$10</f>
        <v>76.8</v>
      </c>
      <c r="DO151" s="26" t="n">
        <f aca="false">DM151/($B$151+DM151-'1 Der Fonds'!$B$6)</f>
        <v>0.00247356532284426</v>
      </c>
      <c r="DP151" s="26" t="n">
        <f aca="false">DM151+$B$151*'1 Der Fonds'!$B$19/12+DM151*'1 Der Fonds'!$B$20/12-'1 Der Fonds'!$B$6*'1 Der Fonds'!$B$21/12-($B$151+DM151-'1 Der Fonds'!$B$6)*'1 Der Fonds'!$B$22/12-$B$151*'1 Der Fonds'!$B$23/12</f>
        <v>3.57278697159873</v>
      </c>
      <c r="DQ151" s="26" t="n">
        <f aca="false">($B$151+DP151-'1 Der Fonds'!$B$6)/DN151</f>
        <v>10.1441769136927</v>
      </c>
      <c r="DR151" s="26" t="n">
        <f aca="false">DP151+0-'2 Der Rueckgabebestand'!$C$11*DQ151</f>
        <v>-2.51371917661688</v>
      </c>
      <c r="DS151" s="26" t="n">
        <f aca="false">DN151+0/DQ151-'2 Der Rueckgabebestand'!$C$11</f>
        <v>76.2</v>
      </c>
      <c r="DT151" s="26" t="n">
        <f aca="false">DR151/($B$151+DR151-'1 Der Fonds'!$B$6)</f>
        <v>-0.00325195833222198</v>
      </c>
      <c r="DU151" s="26" t="n">
        <f aca="false">DR151+$B$151*'1 Der Fonds'!$B$19/12+DR151*'1 Der Fonds'!$B$20/12-'1 Der Fonds'!$B$6*'1 Der Fonds'!$B$21/12-($B$151+DR151-'1 Der Fonds'!$B$6)*'1 Der Fonds'!$B$22/12-$B$151*'1 Der Fonds'!$B$23/12</f>
        <v>-0.868190657494474</v>
      </c>
      <c r="DV151" s="26" t="n">
        <f aca="false">($B$151+DU151-'1 Der Fonds'!$B$6)/DS151</f>
        <v>10.1657717761484</v>
      </c>
      <c r="DW151" s="26" t="n">
        <f aca="false">DU151+0-'2 Der Rueckgabebestand'!$C$12*DV151</f>
        <v>-5.95107654556866</v>
      </c>
      <c r="DX151" s="26" t="n">
        <f aca="false">DS151+0/DV151-'2 Der Rueckgabebestand'!$C$12</f>
        <v>75.7</v>
      </c>
      <c r="DY151" s="26" t="n">
        <f aca="false">DW151/($B$151+DW151-'1 Der Fonds'!$B$6)</f>
        <v>-0.00773320105348838</v>
      </c>
      <c r="DZ151" s="26" t="n">
        <f aca="false">DW151+$B$151*'1 Der Fonds'!$B$19/12+DW151*'1 Der Fonds'!$B$20/12-'1 Der Fonds'!$B$6*'1 Der Fonds'!$B$21/12-($B$151+DW151-'1 Der Fonds'!$B$6)*'1 Der Fonds'!$B$22/12-$B$151*'1 Der Fonds'!$B$23/12</f>
        <v>-4.30884216059149</v>
      </c>
      <c r="EA151" s="26" t="n">
        <f aca="false">($B$151+DZ151-'1 Der Fonds'!$B$6)/DX151</f>
        <v>10.1874657574559</v>
      </c>
      <c r="EB151" s="26" t="n">
        <f aca="false">DZ151+0-'2 Der Rueckgabebestand'!$C$13*EA151</f>
        <v>-8.89320175144663</v>
      </c>
      <c r="EC151" s="26" t="n">
        <f aca="false">DX151+0/EA151-'2 Der Rueckgabebestand'!$C$13</f>
        <v>75.25</v>
      </c>
      <c r="ED151" s="26" t="n">
        <f aca="false">EB151/($B$151+EB151-'1 Der Fonds'!$B$6)</f>
        <v>-0.011600734263986</v>
      </c>
      <c r="EE151" s="26" t="n">
        <f aca="false">EB151+$B$151*'1 Der Fonds'!$B$19/12+EB151*'1 Der Fonds'!$B$20/12-'1 Der Fonds'!$B$6*'1 Der Fonds'!$B$21/12-($B$151+EB151-'1 Der Fonds'!$B$6)*'1 Der Fonds'!$B$22/12-$B$151*'1 Der Fonds'!$B$23/12</f>
        <v>-7.2537869031251</v>
      </c>
      <c r="EF151" s="26" t="n">
        <f aca="false">($B$151+EE151-'1 Der Fonds'!$B$6)/EC151</f>
        <v>10.2092520012874</v>
      </c>
      <c r="EG151" s="26" t="n">
        <f aca="false">EE151+0-'2 Der Rueckgabebestand'!$C$14*EF151</f>
        <v>-11.33748770364</v>
      </c>
      <c r="EH151" s="26" t="n">
        <f aca="false">EC151+0/EF151-'2 Der Rueckgabebestand'!$C$14</f>
        <v>74.85</v>
      </c>
      <c r="EI151" s="26" t="n">
        <f aca="false">EG151/($B$151+EG151-'1 Der Fonds'!$B$6)</f>
        <v>-0.0148364876858067</v>
      </c>
      <c r="EJ151" s="26" t="n">
        <f aca="false">EG151+$B$151*'1 Der Fonds'!$B$19/12+EG151*'1 Der Fonds'!$B$20/12-'1 Der Fonds'!$B$6*'1 Der Fonds'!$B$21/12-($B$151+EG151-'1 Der Fonds'!$B$6)*'1 Der Fonds'!$B$22/12-$B$151*'1 Der Fonds'!$B$23/12</f>
        <v>-9.7004152960227</v>
      </c>
      <c r="EK151" s="26" t="n">
        <f aca="false">($B$151+EJ151-'1 Der Fonds'!$B$6)/EH151</f>
        <v>10.2311233761386</v>
      </c>
      <c r="EL151" s="26" t="n">
        <f aca="false">EJ151+0-'2 Der Rueckgabebestand'!$C$15*EK151</f>
        <v>-13.7928646464782</v>
      </c>
      <c r="EM151" s="26" t="n">
        <f aca="false">EH151+0/EK151-'2 Der Rueckgabebestand'!$C$15</f>
        <v>74.45</v>
      </c>
      <c r="EN151" s="26" t="n">
        <f aca="false">EL151/($B$151+EL151-'1 Der Fonds'!$B$6)</f>
        <v>-0.0181078317456967</v>
      </c>
      <c r="EO151" s="26" t="n">
        <f aca="false">EL151+$B$151*'1 Der Fonds'!$B$19/12+EL151*'1 Der Fonds'!$B$20/12-'1 Der Fonds'!$B$6*'1 Der Fonds'!$B$21/12-($B$151+EL151-'1 Der Fonds'!$B$6)*'1 Der Fonds'!$B$22/12-$B$151*'1 Der Fonds'!$B$23/12</f>
        <v>-12.158145308431</v>
      </c>
      <c r="EP151" s="26" t="n">
        <f aca="false">($B$151+EO151-'1 Der Fonds'!$B$6)/EM151</f>
        <v>10.253080654017</v>
      </c>
      <c r="EQ151" s="26" t="n">
        <f aca="false">EO151+0-'2 Der Rueckgabebestand'!$C$16*EP151</f>
        <v>-17.2846856354396</v>
      </c>
      <c r="ER151" s="26" t="n">
        <f aca="false">EM151+0/EP151-'2 Der Rueckgabebestand'!$C$16</f>
        <v>73.95</v>
      </c>
      <c r="ES151" s="26" t="n">
        <f aca="false">EQ151/($B$151+EQ151-'1 Der Fonds'!$B$6)</f>
        <v>-0.0227965398587674</v>
      </c>
      <c r="ET151" s="14" t="n">
        <f aca="false">IF(C151=1,$A$151,1000000)</f>
        <v>94.5</v>
      </c>
      <c r="EU151" s="14" t="n">
        <f aca="false">IF(D151=1,$A$151,1000000)</f>
        <v>94.5</v>
      </c>
      <c r="EV151" s="14" t="n">
        <f aca="false">IF(E151=1,$A$151,1000000)</f>
        <v>94.5</v>
      </c>
      <c r="EW151" s="14" t="n">
        <f aca="false">IF(F151=1,$A$151,1000000)</f>
        <v>94.5</v>
      </c>
      <c r="EX151" s="26" t="n">
        <f aca="false">IF(G151=1,$A$151,1000000)</f>
        <v>1000000</v>
      </c>
      <c r="EY151" s="26" t="n">
        <f aca="false">IF(H151=1,$A$151,1000000)</f>
        <v>1000000</v>
      </c>
      <c r="EZ151" s="26" t="n">
        <f aca="false">IF(I151=1,$A$151,1000000)</f>
        <v>1000000</v>
      </c>
      <c r="FA151" s="26" t="n">
        <f aca="false">IF(J151=1,$A$151,1000000)</f>
        <v>1000000</v>
      </c>
      <c r="FB151" s="26" t="n">
        <f aca="false">IF(K151=1,$A$151,1000000)</f>
        <v>1000000</v>
      </c>
      <c r="FC151" s="26" t="n">
        <f aca="false">IF(L151=1,$A$151,1000000)</f>
        <v>1000000</v>
      </c>
      <c r="FD151" s="26" t="n">
        <f aca="false">IF(M151=1,$A$151,1000000)</f>
        <v>1000000</v>
      </c>
      <c r="FE151" s="26" t="n">
        <f aca="false">IF(N151=1,$A$151,1000000)</f>
        <v>1000000</v>
      </c>
      <c r="FF151" s="14" t="n">
        <f aca="false">IF(O151=1,$A$151,1000000)</f>
        <v>94.5</v>
      </c>
      <c r="FG151" s="14" t="n">
        <f aca="false">IF(P151=1,$A$151,1000000)</f>
        <v>94.5</v>
      </c>
      <c r="FH151" s="14" t="n">
        <f aca="false">IF(Q151=1,$A$151,1000000)</f>
        <v>94.5</v>
      </c>
      <c r="FI151" s="26" t="n">
        <f aca="false">IF(R151=1,$A$151,1000000)</f>
        <v>1000000</v>
      </c>
      <c r="FJ151" s="26" t="n">
        <f aca="false">IF(S151=1,$A$151,1000000)</f>
        <v>1000000</v>
      </c>
      <c r="FK151" s="26" t="n">
        <f aca="false">IF(T151=1,$A$151,1000000)</f>
        <v>1000000</v>
      </c>
      <c r="FL151" s="26" t="n">
        <f aca="false">IF(U151=1,$A$151,1000000)</f>
        <v>1000000</v>
      </c>
      <c r="FM151" s="26" t="n">
        <f aca="false">IF(V151=1,$A$151,1000000)</f>
        <v>1000000</v>
      </c>
      <c r="FN151" s="26" t="n">
        <f aca="false">IF(W151=1,$A$151,1000000)</f>
        <v>1000000</v>
      </c>
      <c r="FO151" s="26" t="n">
        <f aca="false">IF(X151=1,$A$151,1000000)</f>
        <v>1000000</v>
      </c>
      <c r="FP151" s="26" t="n">
        <f aca="false">IF(Y151=1,$A$151,1000000)</f>
        <v>1000000</v>
      </c>
      <c r="FQ151" s="26" t="n">
        <f aca="false">IF(Z151=1,$A$151,1000000)</f>
        <v>1000000</v>
      </c>
    </row>
    <row r="152" customFormat="false" ht="15" hidden="false" customHeight="false" outlineLevel="0" collapsed="false">
      <c r="A152" s="14" t="n">
        <f aca="false">A151+$B$38</f>
        <v>95</v>
      </c>
      <c r="B152" s="14" t="n">
        <f aca="false">'1 Der Fonds'!$B$36-A152</f>
        <v>1025</v>
      </c>
      <c r="C152" s="26" t="n">
        <f aca="false">IF(AH152&gt;='1 Der Fonds'!$B$12,1,0)</f>
        <v>1</v>
      </c>
      <c r="D152" s="26" t="n">
        <f aca="false">IF(AND(C152=1,AM152&gt;='1 Der Fonds'!$B$12),1,0)</f>
        <v>1</v>
      </c>
      <c r="E152" s="26" t="n">
        <f aca="false">IF(AND(D152=1,AR152&gt;='1 Der Fonds'!$B$12),1,0)</f>
        <v>1</v>
      </c>
      <c r="F152" s="26" t="n">
        <f aca="false">IF(AND(E152=1,AW152&gt;='1 Der Fonds'!$B$12),1,0)</f>
        <v>1</v>
      </c>
      <c r="G152" s="26" t="n">
        <f aca="false">IF(AND(F152=1,BB152&gt;='1 Der Fonds'!$B$12),1,0)</f>
        <v>0</v>
      </c>
      <c r="H152" s="26" t="n">
        <f aca="false">IF(AND(G152=1,BG152&gt;='1 Der Fonds'!$B$12),1,0)</f>
        <v>0</v>
      </c>
      <c r="I152" s="26" t="n">
        <f aca="false">IF(AND(H152=1,BL152&gt;='1 Der Fonds'!$B$12),1,0)</f>
        <v>0</v>
      </c>
      <c r="J152" s="26" t="n">
        <f aca="false">IF(AND(I152=1,BQ152&gt;='1 Der Fonds'!$B$12),1,0)</f>
        <v>0</v>
      </c>
      <c r="K152" s="26" t="n">
        <f aca="false">IF(AND(J152=1,BV152&gt;='1 Der Fonds'!$B$12),1,0)</f>
        <v>0</v>
      </c>
      <c r="L152" s="26" t="n">
        <f aca="false">IF(AND(K152=1,CA152&gt;='1 Der Fonds'!$B$12),1,0)</f>
        <v>0</v>
      </c>
      <c r="M152" s="26" t="n">
        <f aca="false">IF(AND(L152=1,CF152&gt;='1 Der Fonds'!$B$12),1,0)</f>
        <v>0</v>
      </c>
      <c r="N152" s="26" t="n">
        <f aca="false">IF(AND(M152=1,CK152&gt;='1 Der Fonds'!$B$12),1,0)</f>
        <v>0</v>
      </c>
      <c r="O152" s="26" t="n">
        <f aca="false">IF(CP152&gt;='1 Der Fonds'!$B$12,1,0)</f>
        <v>1</v>
      </c>
      <c r="P152" s="26" t="n">
        <f aca="false">IF(AND(O152=1,CU152&gt;='1 Der Fonds'!$B$12),1,0)</f>
        <v>1</v>
      </c>
      <c r="Q152" s="26" t="n">
        <f aca="false">IF(AND(P152=1,CZ152&gt;='1 Der Fonds'!$B$12),1,0)</f>
        <v>1</v>
      </c>
      <c r="R152" s="26" t="n">
        <f aca="false">IF(AND(Q152=1,DE152&gt;='1 Der Fonds'!$B$12),1,0)</f>
        <v>0</v>
      </c>
      <c r="S152" s="26" t="n">
        <f aca="false">IF(AND(R152=1,DJ152&gt;='1 Der Fonds'!$B$12),1,0)</f>
        <v>0</v>
      </c>
      <c r="T152" s="26" t="n">
        <f aca="false">IF(AND(S152=1,DO152&gt;='1 Der Fonds'!$B$12),1,0)</f>
        <v>0</v>
      </c>
      <c r="U152" s="26" t="n">
        <f aca="false">IF(AND(T152=1,DT152&gt;='1 Der Fonds'!$B$12),1,0)</f>
        <v>0</v>
      </c>
      <c r="V152" s="26" t="n">
        <f aca="false">IF(AND(U152=1,DY152&gt;='1 Der Fonds'!$B$12),1,0)</f>
        <v>0</v>
      </c>
      <c r="W152" s="26" t="n">
        <f aca="false">IF(AND(V152=1,ED152&gt;='1 Der Fonds'!$B$12),1,0)</f>
        <v>0</v>
      </c>
      <c r="X152" s="26" t="n">
        <f aca="false">IF(AND(W152=1,EI152&gt;='1 Der Fonds'!$B$12),1,0)</f>
        <v>0</v>
      </c>
      <c r="Y152" s="26" t="n">
        <f aca="false">IF(AND(X152=1,EN152&gt;='1 Der Fonds'!$B$12),1,0)</f>
        <v>0</v>
      </c>
      <c r="Z152" s="26" t="n">
        <f aca="false">IF(AND(Y152=1,ES152&gt;='1 Der Fonds'!$B$12),1,0)</f>
        <v>0</v>
      </c>
      <c r="AD152" s="26" t="n">
        <f aca="false">$A$152+$B$152*'1 Der Fonds'!$B$19/12+$A$152*'1 Der Fonds'!$B$20/12-'1 Der Fonds'!$B$6*'1 Der Fonds'!$B$21/12-($B$152+$A$152-'1 Der Fonds'!$B$6)*'1 Der Fonds'!$B$22/12-$B$152*'1 Der Fonds'!$B$23/12</f>
        <v>96.7379166666667</v>
      </c>
      <c r="AE152" s="26" t="n">
        <f aca="false">($B$152+AD152-'1 Der Fonds'!$B$6)/'1 Der Fonds'!$B$8</f>
        <v>10.0199760536398</v>
      </c>
      <c r="AF152" s="26" t="n">
        <f aca="false">AD152+'1 Der Fonds'!$B$26-'2 Der Rueckgabebestand'!$C$5*AE152</f>
        <v>95.7299262452107</v>
      </c>
      <c r="AG152" s="26" t="n">
        <f aca="false">'1 Der Fonds'!$B$8+'1 Der Fonds'!$B$26/AE152-'2 Der Rueckgabebestand'!$C$5</f>
        <v>86.8994019131323</v>
      </c>
      <c r="AH152" s="26" t="n">
        <f aca="false">AF152/($B$152+AF152-'1 Der Fonds'!$B$6)</f>
        <v>0.109942156987782</v>
      </c>
      <c r="AI152" s="26" t="n">
        <f aca="false">AF152+$B$152*'1 Der Fonds'!$B$19/12+AF152*'1 Der Fonds'!$B$20/12-'1 Der Fonds'!$B$6*'1 Der Fonds'!$B$21/12-($B$152+AF152-'1 Der Fonds'!$B$6)*'1 Der Fonds'!$B$22/12-$B$152*'1 Der Fonds'!$B$23/12</f>
        <v>97.4685424245291</v>
      </c>
      <c r="AJ152" s="26" t="n">
        <f aca="false">($B$152+AI152-'1 Der Fonds'!$B$6)/AG152</f>
        <v>10.0399832820101</v>
      </c>
      <c r="AK152" s="26" t="n">
        <f aca="false">AI152+'1 Der Fonds'!$B$26-'2 Der Rueckgabebestand'!$C$6*AJ152</f>
        <v>95.448550783524</v>
      </c>
      <c r="AL152" s="26" t="n">
        <f aca="false">AG152+'1 Der Fonds'!$B$26/AJ152-'2 Der Rueckgabebestand'!$C$6</f>
        <v>86.698207191561</v>
      </c>
      <c r="AM152" s="26" t="n">
        <f aca="false">AK152/($B$152+AK152-'1 Der Fonds'!$B$6)</f>
        <v>0.109654442755528</v>
      </c>
      <c r="AN152" s="26" t="n">
        <f aca="false">AK152+$B$152*'1 Der Fonds'!$B$19/12+AK152*'1 Der Fonds'!$B$20/12-'1 Der Fonds'!$B$6*'1 Der Fonds'!$B$21/12-($B$152+AK152-'1 Der Fonds'!$B$6)*'1 Der Fonds'!$B$22/12-$B$152*'1 Der Fonds'!$B$23/12</f>
        <v>97.1868973113582</v>
      </c>
      <c r="AO152" s="26" t="n">
        <f aca="false">($B$152+AN152-'1 Der Fonds'!$B$6)/AL152</f>
        <v>10.0600338295837</v>
      </c>
      <c r="AP152" s="26" t="n">
        <f aca="false">AN152+'1 Der Fonds'!$B$26-'2 Der Rueckgabebestand'!$C$7*AO152</f>
        <v>78.0548228862741</v>
      </c>
      <c r="AQ152" s="26" t="n">
        <f aca="false">AL152+'1 Der Fonds'!$B$26/AO152-'2 Der Rueckgabebestand'!$C$7</f>
        <v>84.7964169243332</v>
      </c>
      <c r="AR152" s="26" t="n">
        <f aca="false">AP152/($B$152+AP152-'1 Der Fonds'!$B$6)</f>
        <v>0.0915003594050134</v>
      </c>
      <c r="AS152" s="26" t="n">
        <f aca="false">AP152+$B$152*'1 Der Fonds'!$B$19/12+AP152*'1 Der Fonds'!$B$20/12-'1 Der Fonds'!$B$6*'1 Der Fonds'!$B$21/12-($B$152+AP152-'1 Der Fonds'!$B$6)*'1 Der Fonds'!$B$22/12-$B$152*'1 Der Fonds'!$B$23/12</f>
        <v>79.7765004248735</v>
      </c>
      <c r="AT152" s="26" t="n">
        <f aca="false">($B$152+AS152-'1 Der Fonds'!$B$6)/AQ152</f>
        <v>10.080337488642</v>
      </c>
      <c r="AU152" s="26" t="n">
        <f aca="false">AS152+'1 Der Fonds'!$B$26-'2 Der Rueckgabebestand'!$C$8*AT152</f>
        <v>51.5274542100833</v>
      </c>
      <c r="AV152" s="26" t="n">
        <f aca="false">AQ152+'1 Der Fonds'!$B$26/AT152-'2 Der Rueckgabebestand'!$C$8</f>
        <v>81.9940260076978</v>
      </c>
      <c r="AW152" s="26" t="n">
        <f aca="false">AU152/($B$152+AU152-'1 Der Fonds'!$B$6)</f>
        <v>0.0623420963787928</v>
      </c>
      <c r="AX152" s="26" t="n">
        <f aca="false">AU152+$B$152*'1 Der Fonds'!$B$19/12+AU152*'1 Der Fonds'!$B$20/12-'1 Der Fonds'!$B$6*'1 Der Fonds'!$B$21/12-($B$152+AU152-'1 Der Fonds'!$B$6)*'1 Der Fonds'!$B$22/12-$B$152*'1 Der Fonds'!$B$23/12</f>
        <v>53.2237096870346</v>
      </c>
      <c r="AY152" s="26" t="n">
        <f aca="false">($B$152+AX152-'1 Der Fonds'!$B$6)/AV152</f>
        <v>10.1010250382056</v>
      </c>
      <c r="AZ152" s="26" t="n">
        <f aca="false">AX152+'1 Der Fonds'!$B$26-'2 Der Rueckgabebestand'!$C$9*AY152</f>
        <v>29.9610445877001</v>
      </c>
      <c r="BA152" s="26" t="n">
        <f aca="false">AV152+'1 Der Fonds'!$B$26/AY152-'2 Der Rueckgabebestand'!$C$9</f>
        <v>79.6910255685001</v>
      </c>
      <c r="BB152" s="26" t="n">
        <f aca="false">AZ152/($B$152+AZ152-'1 Der Fonds'!$B$6)</f>
        <v>0.0372204900959475</v>
      </c>
      <c r="BC152" s="26" t="n">
        <f aca="false">AZ152+$B$152*'1 Der Fonds'!$B$19/12+AZ152*'1 Der Fonds'!$B$20/12-'1 Der Fonds'!$B$6*'1 Der Fonds'!$B$21/12-($B$152+AZ152-'1 Der Fonds'!$B$6)*'1 Der Fonds'!$B$22/12-$B$152*'1 Der Fonds'!$B$23/12</f>
        <v>31.63663225543</v>
      </c>
      <c r="BD152" s="26" t="n">
        <f aca="false">($B$152+BC152-'1 Der Fonds'!$B$6)/BA152</f>
        <v>10.122051090459</v>
      </c>
      <c r="BE152" s="26" t="n">
        <f aca="false">BC152+'1 Der Fonds'!$B$26-'2 Der Rueckgabebestand'!$C$10*BD152</f>
        <v>20.4657607287874</v>
      </c>
      <c r="BF152" s="26" t="n">
        <f aca="false">BA152+'1 Der Fonds'!$B$26/BD152-'2 Der Rueckgabebestand'!$C$10</f>
        <v>78.5874081863302</v>
      </c>
      <c r="BG152" s="26" t="n">
        <f aca="false">BE152/($B$152+BE152-'1 Der Fonds'!$B$6)</f>
        <v>0.0257280221716107</v>
      </c>
      <c r="BH152" s="26" t="n">
        <f aca="false">BE152+$B$152*'1 Der Fonds'!$B$19/12+BE152*'1 Der Fonds'!$B$20/12-'1 Der Fonds'!$B$6*'1 Der Fonds'!$B$21/12-($B$152+BE152-'1 Der Fonds'!$B$6)*'1 Der Fonds'!$B$22/12-$B$152*'1 Der Fonds'!$B$23/12</f>
        <v>22.1322487494858</v>
      </c>
      <c r="BI152" s="26" t="n">
        <f aca="false">($B$152+BH152-'1 Der Fonds'!$B$6)/BF152</f>
        <v>10.1432566252788</v>
      </c>
      <c r="BJ152" s="26" t="n">
        <f aca="false">BH152+'1 Der Fonds'!$B$26-'2 Der Rueckgabebestand'!$C$11*BI152</f>
        <v>19.0462947743185</v>
      </c>
      <c r="BK152" s="26" t="n">
        <f aca="false">BF152+'1 Der Fonds'!$B$26/BI152-'2 Der Rueckgabebestand'!$C$11</f>
        <v>78.283171185417</v>
      </c>
      <c r="BL152" s="26" t="n">
        <f aca="false">BJ152/($B$152+BJ152-'1 Der Fonds'!$B$6)</f>
        <v>0.023986378249812</v>
      </c>
      <c r="BM152" s="26" t="n">
        <f aca="false">BJ152+$B$152*'1 Der Fonds'!$B$19/12+BJ152*'1 Der Fonds'!$B$20/12-'1 Der Fonds'!$B$6*'1 Der Fonds'!$B$21/12-($B$152+BJ152-'1 Der Fonds'!$B$6)*'1 Der Fonds'!$B$22/12-$B$152*'1 Der Fonds'!$B$23/12</f>
        <v>20.7114224734772</v>
      </c>
      <c r="BN152" s="26" t="n">
        <f aca="false">($B$152+BM152-'1 Der Fonds'!$B$6)/BK152</f>
        <v>10.1645271956191</v>
      </c>
      <c r="BO152" s="26" t="n">
        <f aca="false">BM152+'1 Der Fonds'!$B$26-'2 Der Rueckgabebestand'!$C$12*BN152</f>
        <v>18.6291588756677</v>
      </c>
      <c r="BP152" s="26" t="n">
        <f aca="false">BK152+'1 Der Fonds'!$B$26/BN152-'2 Der Rueckgabebestand'!$C$12</f>
        <v>78.0783152626834</v>
      </c>
      <c r="BQ152" s="26" t="n">
        <f aca="false">BO152/($B$152+BO152-'1 Der Fonds'!$B$6)</f>
        <v>0.0234733800633782</v>
      </c>
      <c r="BR152" s="26" t="n">
        <f aca="false">BO152+$B$152*'1 Der Fonds'!$B$19/12+BO152*'1 Der Fonds'!$B$20/12-'1 Der Fonds'!$B$6*'1 Der Fonds'!$B$21/12-($B$152+BO152-'1 Der Fonds'!$B$6)*'1 Der Fonds'!$B$22/12-$B$152*'1 Der Fonds'!$B$23/12</f>
        <v>20.2938868195902</v>
      </c>
      <c r="BS152" s="26" t="n">
        <f aca="false">($B$152+BR152-'1 Der Fonds'!$B$6)/BP152</f>
        <v>10.1858484541314</v>
      </c>
      <c r="BT152" s="26" t="n">
        <f aca="false">BR152+'1 Der Fonds'!$B$26-'2 Der Rueckgabebestand'!$C$13*BS152</f>
        <v>18.7102550152311</v>
      </c>
      <c r="BU152" s="26" t="n">
        <f aca="false">BP152+'1 Der Fonds'!$B$26/BS152-'2 Der Rueckgabebestand'!$C$13</f>
        <v>77.9228415373977</v>
      </c>
      <c r="BV152" s="26" t="n">
        <f aca="false">BT152/($B$152+BT152-'1 Der Fonds'!$B$6)</f>
        <v>0.023573155187307</v>
      </c>
      <c r="BW152" s="26" t="n">
        <f aca="false">BT152+$B$152*'1 Der Fonds'!$B$19/12+BT152*'1 Der Fonds'!$B$20/12-'1 Der Fonds'!$B$6*'1 Der Fonds'!$B$21/12-($B$152+BT152-'1 Der Fonds'!$B$6)*'1 Der Fonds'!$B$22/12-$B$152*'1 Der Fonds'!$B$23/12</f>
        <v>20.3750606762873</v>
      </c>
      <c r="BX152" s="26" t="n">
        <f aca="false">($B$152+BW152-'1 Der Fonds'!$B$6)/BU152</f>
        <v>10.2072132507458</v>
      </c>
      <c r="BY152" s="26" t="n">
        <f aca="false">BW152+'1 Der Fonds'!$B$26-'2 Der Rueckgabebestand'!$C$14*BX152</f>
        <v>19.292175375989</v>
      </c>
      <c r="BZ152" s="26" t="n">
        <f aca="false">BU152+'1 Der Fonds'!$B$26/BX152-'2 Der Rueckgabebestand'!$C$14</f>
        <v>77.8167513368996</v>
      </c>
      <c r="CA152" s="26" t="n">
        <f aca="false">BY152/($B$152+BY152-'1 Der Fonds'!$B$6)</f>
        <v>0.0242885124316588</v>
      </c>
      <c r="CB152" s="26" t="n">
        <f aca="false">BY152+$B$152*'1 Der Fonds'!$B$19/12+BY152*'1 Der Fonds'!$B$20/12-'1 Der Fonds'!$B$6*'1 Der Fonds'!$B$21/12-($B$152+BY152-'1 Der Fonds'!$B$6)*'1 Der Fonds'!$B$22/12-$B$152*'1 Der Fonds'!$B$23/12</f>
        <v>20.9575387107243</v>
      </c>
      <c r="CC152" s="26" t="n">
        <f aca="false">($B$152+CB152-'1 Der Fonds'!$B$6)/BZ152</f>
        <v>10.2286143412067</v>
      </c>
      <c r="CD152" s="26" t="n">
        <f aca="false">CB152+'1 Der Fonds'!$B$26-'2 Der Rueckgabebestand'!$C$15*CC152</f>
        <v>19.8660929742417</v>
      </c>
      <c r="CE152" s="26" t="n">
        <f aca="false">BZ152+'1 Der Fonds'!$B$26/CC152-'2 Der Rueckgabebestand'!$C$15</f>
        <v>77.7100461958048</v>
      </c>
      <c r="CF152" s="26" t="n">
        <f aca="false">CD152/($B$152+CD152-'1 Der Fonds'!$B$6)</f>
        <v>0.0249930059287174</v>
      </c>
      <c r="CG152" s="26" t="n">
        <f aca="false">CD152+$B$152*'1 Der Fonds'!$B$19/12+CD152*'1 Der Fonds'!$B$20/12-'1 Der Fonds'!$B$6*'1 Der Fonds'!$B$21/12-($B$152+CD152-'1 Der Fonds'!$B$6)*'1 Der Fonds'!$B$22/12-$B$152*'1 Der Fonds'!$B$23/12</f>
        <v>21.532006313342</v>
      </c>
      <c r="CH152" s="26" t="n">
        <f aca="false">($B$152+CG152-'1 Der Fonds'!$B$6)/CE152</f>
        <v>10.2500518955597</v>
      </c>
      <c r="CI152" s="26" t="n">
        <f aca="false">CG152+'1 Der Fonds'!$B$26-'2 Der Rueckgabebestand'!$C$16*CH152</f>
        <v>19.4069803655621</v>
      </c>
      <c r="CJ152" s="26" t="n">
        <f aca="false">CE152+'1 Der Fonds'!$B$26/CH152-'2 Der Rueckgabebestand'!$C$16</f>
        <v>77.5027276407934</v>
      </c>
      <c r="CK152" s="26" t="n">
        <f aca="false">CI152/($B$152+CI152-'1 Der Fonds'!$B$6)</f>
        <v>0.0244295189307521</v>
      </c>
      <c r="CL152" s="26" t="n">
        <f aca="false">$A$152+$B$152*'1 Der Fonds'!$B$19/12+$A$152*'1 Der Fonds'!$B$20/12-'1 Der Fonds'!$B$6*'1 Der Fonds'!$B$21/12-($B$152+$A$152-'1 Der Fonds'!$B$6)*'1 Der Fonds'!$B$22/12-$B$152*'1 Der Fonds'!$B$23/12</f>
        <v>96.7379166666667</v>
      </c>
      <c r="CM152" s="26" t="n">
        <f aca="false">($B$152+CL152-'1 Der Fonds'!$B$6)/'1 Der Fonds'!$B$8</f>
        <v>10.0199760536398</v>
      </c>
      <c r="CN152" s="26" t="n">
        <f aca="false">CL152+0-'2 Der Rueckgabebestand'!$C$5*CM152</f>
        <v>92.7299262452107</v>
      </c>
      <c r="CO152" s="26" t="n">
        <f aca="false">'1 Der Fonds'!$B$8+0/CM152-'2 Der Rueckgabebestand'!$C$5</f>
        <v>86.6</v>
      </c>
      <c r="CP152" s="26" t="n">
        <f aca="false">CN152/($B$152+CN152-'1 Der Fonds'!$B$6)</f>
        <v>0.106864962749949</v>
      </c>
      <c r="CQ152" s="26" t="n">
        <f aca="false">CN152+$B$152*'1 Der Fonds'!$B$19/12+CN152*'1 Der Fonds'!$B$20/12-'1 Der Fonds'!$B$6*'1 Der Fonds'!$B$21/12-($B$152+CN152-'1 Der Fonds'!$B$6)*'1 Der Fonds'!$B$22/12-$B$152*'1 Der Fonds'!$B$23/12</f>
        <v>94.4656674245291</v>
      </c>
      <c r="CR152" s="26" t="n">
        <f aca="false">($B$152+CQ152-'1 Der Fonds'!$B$6)/CO152</f>
        <v>10.0400192543248</v>
      </c>
      <c r="CS152" s="26" t="n">
        <f aca="false">CQ152+0-'2 Der Rueckgabebestand'!$C$6*CR152</f>
        <v>89.4456577973667</v>
      </c>
      <c r="CT152" s="26" t="n">
        <f aca="false">CO152+0/CR152-'2 Der Rueckgabebestand'!$C$6</f>
        <v>86.1</v>
      </c>
      <c r="CU152" s="26" t="n">
        <f aca="false">CS152/($B$152+CS152-'1 Der Fonds'!$B$6)</f>
        <v>0.103471695404517</v>
      </c>
      <c r="CV152" s="26" t="n">
        <f aca="false">CS152+$B$152*'1 Der Fonds'!$B$19/12+CS152*'1 Der Fonds'!$B$20/12-'1 Der Fonds'!$B$6*'1 Der Fonds'!$B$21/12-($B$152+CS152-'1 Der Fonds'!$B$6)*'1 Der Fonds'!$B$22/12-$B$152*'1 Der Fonds'!$B$23/12</f>
        <v>91.1782515527558</v>
      </c>
      <c r="CW152" s="26" t="n">
        <f aca="false">($B$152+CV152-'1 Der Fonds'!$B$6)/CT152</f>
        <v>10.0601422944571</v>
      </c>
      <c r="CX152" s="26" t="n">
        <f aca="false">CV152+0-'2 Der Rueckgabebestand'!$C$7*CW152</f>
        <v>69.0459385049502</v>
      </c>
      <c r="CY152" s="26" t="n">
        <f aca="false">CT152+0/CW152-'2 Der Rueckgabebestand'!$C$7</f>
        <v>83.9</v>
      </c>
      <c r="CZ152" s="26" t="n">
        <f aca="false">CX152/($B$152+CX152-'1 Der Fonds'!$B$6)</f>
        <v>0.0818035314846139</v>
      </c>
      <c r="DA152" s="26" t="n">
        <f aca="false">CX152+$B$152*'1 Der Fonds'!$B$19/12+CX152*'1 Der Fonds'!$B$20/12-'1 Der Fonds'!$B$6*'1 Der Fonds'!$B$21/12-($B$152+CX152-'1 Der Fonds'!$B$6)*'1 Der Fonds'!$B$22/12-$B$152*'1 Der Fonds'!$B$23/12</f>
        <v>70.7589825293508</v>
      </c>
      <c r="DB152" s="26" t="n">
        <f aca="false">($B$152+DA152-'1 Der Fonds'!$B$6)/CY152</f>
        <v>10.0805599824714</v>
      </c>
      <c r="DC152" s="26" t="n">
        <f aca="false">DA152+0-'2 Der Rueckgabebestand'!$C$8*DB152</f>
        <v>39.5092465836894</v>
      </c>
      <c r="DD152" s="26" t="n">
        <f aca="false">CY152+0/DB152-'2 Der Rueckgabebestand'!$C$8</f>
        <v>80.8</v>
      </c>
      <c r="DE152" s="26" t="n">
        <f aca="false">DC152/($B$152+DC152-'1 Der Fonds'!$B$6)</f>
        <v>0.0485068116162017</v>
      </c>
      <c r="DF152" s="26" t="n">
        <f aca="false">DC152+$B$152*'1 Der Fonds'!$B$19/12+DC152*'1 Der Fonds'!$B$20/12-'1 Der Fonds'!$B$6*'1 Der Fonds'!$B$21/12-($B$152+DC152-'1 Der Fonds'!$B$6)*'1 Der Fonds'!$B$22/12-$B$152*'1 Der Fonds'!$B$23/12</f>
        <v>41.1939846116655</v>
      </c>
      <c r="DG152" s="26" t="n">
        <f aca="false">($B$152+DF152-'1 Der Fonds'!$B$6)/DD152</f>
        <v>10.1014107006394</v>
      </c>
      <c r="DH152" s="26" t="n">
        <f aca="false">DF152+0-'2 Der Rueckgabebestand'!$C$9*DG152</f>
        <v>14.930316790003</v>
      </c>
      <c r="DI152" s="26" t="n">
        <f aca="false">DD152+0/DG152-'2 Der Rueckgabebestand'!$C$9</f>
        <v>78.2</v>
      </c>
      <c r="DJ152" s="26" t="n">
        <f aca="false">DH152/($B$152+DH152-'1 Der Fonds'!$B$6)</f>
        <v>0.018900802352636</v>
      </c>
      <c r="DK152" s="26" t="n">
        <f aca="false">DH152+$B$152*'1 Der Fonds'!$B$19/12+DH152*'1 Der Fonds'!$B$20/12-'1 Der Fonds'!$B$6*'1 Der Fonds'!$B$21/12-($B$152+DH152-'1 Der Fonds'!$B$6)*'1 Der Fonds'!$B$22/12-$B$152*'1 Der Fonds'!$B$23/12</f>
        <v>16.59150001026</v>
      </c>
      <c r="DL152" s="26" t="n">
        <f aca="false">($B$152+DK152-'1 Der Fonds'!$B$6)/DI152</f>
        <v>10.1226534528166</v>
      </c>
      <c r="DM152" s="26" t="n">
        <f aca="false">DK152+0-'2 Der Rueckgabebestand'!$C$10*DL152</f>
        <v>2.41978517631677</v>
      </c>
      <c r="DN152" s="26" t="n">
        <f aca="false">DI152+0/DL152-'2 Der Rueckgabebestand'!$C$10</f>
        <v>76.8</v>
      </c>
      <c r="DO152" s="26" t="n">
        <f aca="false">DM152/($B$152+DM152-'1 Der Fonds'!$B$6)</f>
        <v>0.0031125850183604</v>
      </c>
      <c r="DP152" s="26" t="n">
        <f aca="false">DM152+$B$152*'1 Der Fonds'!$B$19/12+DM152*'1 Der Fonds'!$B$20/12-'1 Der Fonds'!$B$6*'1 Der Fonds'!$B$21/12-($B$152+DM152-'1 Der Fonds'!$B$6)*'1 Der Fonds'!$B$22/12-$B$152*'1 Der Fonds'!$B$23/12</f>
        <v>4.06897913711074</v>
      </c>
      <c r="DQ152" s="26" t="n">
        <f aca="false">($B$152+DP152-'1 Der Fonds'!$B$6)/DN152</f>
        <v>10.1441273325145</v>
      </c>
      <c r="DR152" s="26" t="n">
        <f aca="false">DP152+0-'2 Der Rueckgabebestand'!$C$11*DQ152</f>
        <v>-2.01749726239794</v>
      </c>
      <c r="DS152" s="26" t="n">
        <f aca="false">DN152+0/DQ152-'2 Der Rueckgabebestand'!$C$11</f>
        <v>76.2</v>
      </c>
      <c r="DT152" s="26" t="n">
        <f aca="false">DR152/($B$152+DR152-'1 Der Fonds'!$B$6)</f>
        <v>-0.00261001672774319</v>
      </c>
      <c r="DU152" s="26" t="n">
        <f aca="false">DR152+$B$152*'1 Der Fonds'!$B$19/12+DR152*'1 Der Fonds'!$B$20/12-'1 Der Fonds'!$B$6*'1 Der Fonds'!$B$21/12-($B$152+DR152-'1 Der Fonds'!$B$6)*'1 Der Fonds'!$B$22/12-$B$152*'1 Der Fonds'!$B$23/12</f>
        <v>-0.372555697274405</v>
      </c>
      <c r="DV152" s="26" t="n">
        <f aca="false">($B$152+DU152-'1 Der Fonds'!$B$6)/DS152</f>
        <v>10.1657144921618</v>
      </c>
      <c r="DW152" s="26" t="n">
        <f aca="false">DU152+0-'2 Der Rueckgabebestand'!$C$12*DV152</f>
        <v>-5.45541294335528</v>
      </c>
      <c r="DX152" s="26" t="n">
        <f aca="false">DS152+0/DV152-'2 Der Rueckgabebestand'!$C$12</f>
        <v>75.7</v>
      </c>
      <c r="DY152" s="26" t="n">
        <f aca="false">DW152/($B$152+DW152-'1 Der Fonds'!$B$6)</f>
        <v>-0.00708914471638499</v>
      </c>
      <c r="DZ152" s="26" t="n">
        <f aca="false">DW152+$B$152*'1 Der Fonds'!$B$19/12+DW152*'1 Der Fonds'!$B$20/12-'1 Der Fonds'!$B$6*'1 Der Fonds'!$B$21/12-($B$152+DW152-'1 Der Fonds'!$B$6)*'1 Der Fonds'!$B$22/12-$B$152*'1 Der Fonds'!$B$23/12</f>
        <v>-3.813766047426</v>
      </c>
      <c r="EA152" s="26" t="n">
        <f aca="false">($B$152+DZ152-'1 Der Fonds'!$B$6)/DX152</f>
        <v>10.1874007127156</v>
      </c>
      <c r="EB152" s="26" t="n">
        <f aca="false">DZ152+0-'2 Der Rueckgabebestand'!$C$13*EA152</f>
        <v>-8.39809636814803</v>
      </c>
      <c r="EC152" s="26" t="n">
        <f aca="false">DX152+0/EA152-'2 Der Rueckgabebestand'!$C$13</f>
        <v>75.25</v>
      </c>
      <c r="ED152" s="26" t="n">
        <f aca="false">EB152/($B$152+EB152-'1 Der Fonds'!$B$6)</f>
        <v>-0.0109549641454857</v>
      </c>
      <c r="EE152" s="26" t="n">
        <f aca="false">EB152+$B$152*'1 Der Fonds'!$B$19/12+EB152*'1 Der Fonds'!$B$20/12-'1 Der Fonds'!$B$6*'1 Der Fonds'!$B$21/12-($B$152+EB152-'1 Der Fonds'!$B$6)*'1 Der Fonds'!$B$22/12-$B$152*'1 Der Fonds'!$B$23/12</f>
        <v>-6.75926954383417</v>
      </c>
      <c r="EF152" s="26" t="n">
        <f aca="false">($B$152+EE152-'1 Der Fonds'!$B$6)/EC152</f>
        <v>10.2091791422746</v>
      </c>
      <c r="EG152" s="26" t="n">
        <f aca="false">EE152+0-'2 Der Rueckgabebestand'!$C$14*EF152</f>
        <v>-10.842941200744</v>
      </c>
      <c r="EH152" s="26" t="n">
        <f aca="false">EC152+0/EF152-'2 Der Rueckgabebestand'!$C$14</f>
        <v>74.85</v>
      </c>
      <c r="EI152" s="26" t="n">
        <f aca="false">EG152/($B$152+EG152-'1 Der Fonds'!$B$6)</f>
        <v>-0.014189414435014</v>
      </c>
      <c r="EJ152" s="26" t="n">
        <f aca="false">EG152+$B$152*'1 Der Fonds'!$B$19/12+EG152*'1 Der Fonds'!$B$20/12-'1 Der Fonds'!$B$6*'1 Der Fonds'!$B$21/12-($B$152+EG152-'1 Der Fonds'!$B$6)*'1 Der Fonds'!$B$22/12-$B$152*'1 Der Fonds'!$B$23/12</f>
        <v>-9.20645735272807</v>
      </c>
      <c r="EK152" s="26" t="n">
        <f aca="false">($B$152+EJ152-'1 Der Fonds'!$B$6)/EH152</f>
        <v>10.2310426539382</v>
      </c>
      <c r="EL152" s="26" t="n">
        <f aca="false">EJ152+0-'2 Der Rueckgabebestand'!$C$15*EK152</f>
        <v>-13.2988744143033</v>
      </c>
      <c r="EM152" s="26" t="n">
        <f aca="false">EH152+0/EK152-'2 Der Rueckgabebestand'!$C$15</f>
        <v>74.45</v>
      </c>
      <c r="EN152" s="26" t="n">
        <f aca="false">EL152/($B$152+EL152-'1 Der Fonds'!$B$6)</f>
        <v>-0.0174594390996566</v>
      </c>
      <c r="EO152" s="26" t="n">
        <f aca="false">EL152+$B$152*'1 Der Fonds'!$B$19/12+EL152*'1 Der Fonds'!$B$20/12-'1 Der Fonds'!$B$6*'1 Der Fonds'!$B$21/12-($B$152+EL152-'1 Der Fonds'!$B$6)*'1 Der Fonds'!$B$22/12-$B$152*'1 Der Fonds'!$B$23/12</f>
        <v>-11.6647441689504</v>
      </c>
      <c r="EP152" s="26" t="n">
        <f aca="false">($B$152+EO152-'1 Der Fonds'!$B$6)/EM152</f>
        <v>10.2529920192216</v>
      </c>
      <c r="EQ152" s="26" t="n">
        <f aca="false">EO152+0-'2 Der Rueckgabebestand'!$C$16*EP152</f>
        <v>-16.7912401785612</v>
      </c>
      <c r="ER152" s="26" t="n">
        <f aca="false">EM152+0/EP152-'2 Der Rueckgabebestand'!$C$16</f>
        <v>73.95</v>
      </c>
      <c r="ES152" s="26" t="n">
        <f aca="false">EQ152/($B$152+EQ152-'1 Der Fonds'!$B$6)</f>
        <v>-0.0221459327145147</v>
      </c>
      <c r="ET152" s="14" t="n">
        <f aca="false">IF(C152=1,$A$152,1000000)</f>
        <v>95</v>
      </c>
      <c r="EU152" s="14" t="n">
        <f aca="false">IF(D152=1,$A$152,1000000)</f>
        <v>95</v>
      </c>
      <c r="EV152" s="14" t="n">
        <f aca="false">IF(E152=1,$A$152,1000000)</f>
        <v>95</v>
      </c>
      <c r="EW152" s="14" t="n">
        <f aca="false">IF(F152=1,$A$152,1000000)</f>
        <v>95</v>
      </c>
      <c r="EX152" s="26" t="n">
        <f aca="false">IF(G152=1,$A$152,1000000)</f>
        <v>1000000</v>
      </c>
      <c r="EY152" s="26" t="n">
        <f aca="false">IF(H152=1,$A$152,1000000)</f>
        <v>1000000</v>
      </c>
      <c r="EZ152" s="26" t="n">
        <f aca="false">IF(I152=1,$A$152,1000000)</f>
        <v>1000000</v>
      </c>
      <c r="FA152" s="26" t="n">
        <f aca="false">IF(J152=1,$A$152,1000000)</f>
        <v>1000000</v>
      </c>
      <c r="FB152" s="26" t="n">
        <f aca="false">IF(K152=1,$A$152,1000000)</f>
        <v>1000000</v>
      </c>
      <c r="FC152" s="26" t="n">
        <f aca="false">IF(L152=1,$A$152,1000000)</f>
        <v>1000000</v>
      </c>
      <c r="FD152" s="26" t="n">
        <f aca="false">IF(M152=1,$A$152,1000000)</f>
        <v>1000000</v>
      </c>
      <c r="FE152" s="26" t="n">
        <f aca="false">IF(N152=1,$A$152,1000000)</f>
        <v>1000000</v>
      </c>
      <c r="FF152" s="14" t="n">
        <f aca="false">IF(O152=1,$A$152,1000000)</f>
        <v>95</v>
      </c>
      <c r="FG152" s="14" t="n">
        <f aca="false">IF(P152=1,$A$152,1000000)</f>
        <v>95</v>
      </c>
      <c r="FH152" s="14" t="n">
        <f aca="false">IF(Q152=1,$A$152,1000000)</f>
        <v>95</v>
      </c>
      <c r="FI152" s="26" t="n">
        <f aca="false">IF(R152=1,$A$152,1000000)</f>
        <v>1000000</v>
      </c>
      <c r="FJ152" s="26" t="n">
        <f aca="false">IF(S152=1,$A$152,1000000)</f>
        <v>1000000</v>
      </c>
      <c r="FK152" s="26" t="n">
        <f aca="false">IF(T152=1,$A$152,1000000)</f>
        <v>1000000</v>
      </c>
      <c r="FL152" s="26" t="n">
        <f aca="false">IF(U152=1,$A$152,1000000)</f>
        <v>1000000</v>
      </c>
      <c r="FM152" s="26" t="n">
        <f aca="false">IF(V152=1,$A$152,1000000)</f>
        <v>1000000</v>
      </c>
      <c r="FN152" s="26" t="n">
        <f aca="false">IF(W152=1,$A$152,1000000)</f>
        <v>1000000</v>
      </c>
      <c r="FO152" s="26" t="n">
        <f aca="false">IF(X152=1,$A$152,1000000)</f>
        <v>1000000</v>
      </c>
      <c r="FP152" s="26" t="n">
        <f aca="false">IF(Y152=1,$A$152,1000000)</f>
        <v>1000000</v>
      </c>
      <c r="FQ152" s="26" t="n">
        <f aca="false">IF(Z152=1,$A$152,1000000)</f>
        <v>1000000</v>
      </c>
    </row>
    <row r="153" customFormat="false" ht="15" hidden="false" customHeight="false" outlineLevel="0" collapsed="false">
      <c r="A153" s="14" t="n">
        <f aca="false">A152+$B$38</f>
        <v>95.5</v>
      </c>
      <c r="B153" s="14" t="n">
        <f aca="false">'1 Der Fonds'!$B$36-A153</f>
        <v>1024.5</v>
      </c>
      <c r="C153" s="26" t="n">
        <f aca="false">IF(AH153&gt;='1 Der Fonds'!$B$12,1,0)</f>
        <v>1</v>
      </c>
      <c r="D153" s="26" t="n">
        <f aca="false">IF(AND(C153=1,AM153&gt;='1 Der Fonds'!$B$12),1,0)</f>
        <v>1</v>
      </c>
      <c r="E153" s="26" t="n">
        <f aca="false">IF(AND(D153=1,AR153&gt;='1 Der Fonds'!$B$12),1,0)</f>
        <v>1</v>
      </c>
      <c r="F153" s="26" t="n">
        <f aca="false">IF(AND(E153=1,AW153&gt;='1 Der Fonds'!$B$12),1,0)</f>
        <v>1</v>
      </c>
      <c r="G153" s="26" t="n">
        <f aca="false">IF(AND(F153=1,BB153&gt;='1 Der Fonds'!$B$12),1,0)</f>
        <v>0</v>
      </c>
      <c r="H153" s="26" t="n">
        <f aca="false">IF(AND(G153=1,BG153&gt;='1 Der Fonds'!$B$12),1,0)</f>
        <v>0</v>
      </c>
      <c r="I153" s="26" t="n">
        <f aca="false">IF(AND(H153=1,BL153&gt;='1 Der Fonds'!$B$12),1,0)</f>
        <v>0</v>
      </c>
      <c r="J153" s="26" t="n">
        <f aca="false">IF(AND(I153=1,BQ153&gt;='1 Der Fonds'!$B$12),1,0)</f>
        <v>0</v>
      </c>
      <c r="K153" s="26" t="n">
        <f aca="false">IF(AND(J153=1,BV153&gt;='1 Der Fonds'!$B$12),1,0)</f>
        <v>0</v>
      </c>
      <c r="L153" s="26" t="n">
        <f aca="false">IF(AND(K153=1,CA153&gt;='1 Der Fonds'!$B$12),1,0)</f>
        <v>0</v>
      </c>
      <c r="M153" s="26" t="n">
        <f aca="false">IF(AND(L153=1,CF153&gt;='1 Der Fonds'!$B$12),1,0)</f>
        <v>0</v>
      </c>
      <c r="N153" s="26" t="n">
        <f aca="false">IF(AND(M153=1,CK153&gt;='1 Der Fonds'!$B$12),1,0)</f>
        <v>0</v>
      </c>
      <c r="O153" s="26" t="n">
        <f aca="false">IF(CP153&gt;='1 Der Fonds'!$B$12,1,0)</f>
        <v>1</v>
      </c>
      <c r="P153" s="26" t="n">
        <f aca="false">IF(AND(O153=1,CU153&gt;='1 Der Fonds'!$B$12),1,0)</f>
        <v>1</v>
      </c>
      <c r="Q153" s="26" t="n">
        <f aca="false">IF(AND(P153=1,CZ153&gt;='1 Der Fonds'!$B$12),1,0)</f>
        <v>1</v>
      </c>
      <c r="R153" s="26" t="n">
        <f aca="false">IF(AND(Q153=1,DE153&gt;='1 Der Fonds'!$B$12),1,0)</f>
        <v>0</v>
      </c>
      <c r="S153" s="26" t="n">
        <f aca="false">IF(AND(R153=1,DJ153&gt;='1 Der Fonds'!$B$12),1,0)</f>
        <v>0</v>
      </c>
      <c r="T153" s="26" t="n">
        <f aca="false">IF(AND(S153=1,DO153&gt;='1 Der Fonds'!$B$12),1,0)</f>
        <v>0</v>
      </c>
      <c r="U153" s="26" t="n">
        <f aca="false">IF(AND(T153=1,DT153&gt;='1 Der Fonds'!$B$12),1,0)</f>
        <v>0</v>
      </c>
      <c r="V153" s="26" t="n">
        <f aca="false">IF(AND(U153=1,DY153&gt;='1 Der Fonds'!$B$12),1,0)</f>
        <v>0</v>
      </c>
      <c r="W153" s="26" t="n">
        <f aca="false">IF(AND(V153=1,ED153&gt;='1 Der Fonds'!$B$12),1,0)</f>
        <v>0</v>
      </c>
      <c r="X153" s="26" t="n">
        <f aca="false">IF(AND(W153=1,EI153&gt;='1 Der Fonds'!$B$12),1,0)</f>
        <v>0</v>
      </c>
      <c r="Y153" s="26" t="n">
        <f aca="false">IF(AND(X153=1,EN153&gt;='1 Der Fonds'!$B$12),1,0)</f>
        <v>0</v>
      </c>
      <c r="Z153" s="26" t="n">
        <f aca="false">IF(AND(Y153=1,ES153&gt;='1 Der Fonds'!$B$12),1,0)</f>
        <v>0</v>
      </c>
      <c r="AD153" s="26" t="n">
        <f aca="false">$A$153+$B$153*'1 Der Fonds'!$B$19/12+$A$153*'1 Der Fonds'!$B$20/12-'1 Der Fonds'!$B$6*'1 Der Fonds'!$B$21/12-($B$153+$A$153-'1 Der Fonds'!$B$6)*'1 Der Fonds'!$B$22/12-$B$153*'1 Der Fonds'!$B$23/12</f>
        <v>97.2373333333333</v>
      </c>
      <c r="AE153" s="26" t="n">
        <f aca="false">($B$153+AD153-'1 Der Fonds'!$B$6)/'1 Der Fonds'!$B$8</f>
        <v>10.019969348659</v>
      </c>
      <c r="AF153" s="26" t="n">
        <f aca="false">AD153+'1 Der Fonds'!$B$26-'2 Der Rueckgabebestand'!$C$5*AE153</f>
        <v>96.2293455938697</v>
      </c>
      <c r="AG153" s="26" t="n">
        <f aca="false">'1 Der Fonds'!$B$8+'1 Der Fonds'!$B$26/AE153-'2 Der Rueckgabebestand'!$C$5</f>
        <v>86.8994021134807</v>
      </c>
      <c r="AH153" s="26" t="n">
        <f aca="false">AF153/($B$153+AF153-'1 Der Fonds'!$B$6)</f>
        <v>0.1105157946965</v>
      </c>
      <c r="AI153" s="26" t="n">
        <f aca="false">AF153+$B$153*'1 Der Fonds'!$B$19/12+AF153*'1 Der Fonds'!$B$20/12-'1 Der Fonds'!$B$6*'1 Der Fonds'!$B$21/12-($B$153+AF153-'1 Der Fonds'!$B$6)*'1 Der Fonds'!$B$22/12-$B$153*'1 Der Fonds'!$B$23/12</f>
        <v>97.9673778833972</v>
      </c>
      <c r="AJ153" s="26" t="n">
        <f aca="false">($B$153+AI153-'1 Der Fonds'!$B$6)/AG153</f>
        <v>10.0399698578369</v>
      </c>
      <c r="AK153" s="26" t="n">
        <f aca="false">AI153+'1 Der Fonds'!$B$26-'2 Der Rueckgabebestand'!$C$6*AJ153</f>
        <v>95.9473929544787</v>
      </c>
      <c r="AL153" s="26" t="n">
        <f aca="false">AG153+'1 Der Fonds'!$B$26/AJ153-'2 Der Rueckgabebestand'!$C$6</f>
        <v>86.6982077914338</v>
      </c>
      <c r="AM153" s="26" t="n">
        <f aca="false">AK153/($B$153+AK153-'1 Der Fonds'!$B$6)</f>
        <v>0.110227675711468</v>
      </c>
      <c r="AN153" s="26" t="n">
        <f aca="false">AK153+$B$153*'1 Der Fonds'!$B$19/12+AK153*'1 Der Fonds'!$B$20/12-'1 Der Fonds'!$B$6*'1 Der Fonds'!$B$21/12-($B$153+AK153-'1 Der Fonds'!$B$6)*'1 Der Fonds'!$B$22/12-$B$153*'1 Der Fonds'!$B$23/12</f>
        <v>97.6851550393935</v>
      </c>
      <c r="AO153" s="26" t="n">
        <f aca="false">($B$153+AN153-'1 Der Fonds'!$B$6)/AL153</f>
        <v>10.0600136641529</v>
      </c>
      <c r="AP153" s="26" t="n">
        <f aca="false">AN153+'1 Der Fonds'!$B$26-'2 Der Rueckgabebestand'!$C$7*AO153</f>
        <v>78.553124978257</v>
      </c>
      <c r="AQ153" s="26" t="n">
        <f aca="false">AL153+'1 Der Fonds'!$B$26/AO153-'2 Der Rueckgabebestand'!$C$7</f>
        <v>84.7964181219714</v>
      </c>
      <c r="AR153" s="26" t="n">
        <f aca="false">AP153/($B$153+AP153-'1 Der Fonds'!$B$6)</f>
        <v>0.0920846811038401</v>
      </c>
      <c r="AS153" s="26" t="n">
        <f aca="false">AP153+$B$153*'1 Der Fonds'!$B$19/12+AP153*'1 Der Fonds'!$B$20/12-'1 Der Fonds'!$B$6*'1 Der Fonds'!$B$21/12-($B$153+AP153-'1 Der Fonds'!$B$6)*'1 Der Fonds'!$B$22/12-$B$153*'1 Der Fonds'!$B$23/12</f>
        <v>80.2742175563612</v>
      </c>
      <c r="AT153" s="26" t="n">
        <f aca="false">($B$153+AS153-'1 Der Fonds'!$B$6)/AQ153</f>
        <v>10.0803104245141</v>
      </c>
      <c r="AU153" s="26" t="n">
        <f aca="false">AS153+'1 Der Fonds'!$B$26-'2 Der Rueckgabebestand'!$C$8*AT153</f>
        <v>52.0252552403676</v>
      </c>
      <c r="AV153" s="26" t="n">
        <f aca="false">AQ153+'1 Der Fonds'!$B$26/AT153-'2 Der Rueckgabebestand'!$C$8</f>
        <v>81.9940280043719</v>
      </c>
      <c r="AW153" s="26" t="n">
        <f aca="false">AU153/($B$153+AU153-'1 Der Fonds'!$B$6)</f>
        <v>0.062944543933189</v>
      </c>
      <c r="AX153" s="26" t="n">
        <f aca="false">AU153+$B$153*'1 Der Fonds'!$B$19/12+AU153*'1 Der Fonds'!$B$20/12-'1 Der Fonds'!$B$6*'1 Der Fonds'!$B$21/12-($B$153+AU153-'1 Der Fonds'!$B$6)*'1 Der Fonds'!$B$22/12-$B$153*'1 Der Fonds'!$B$23/12</f>
        <v>53.7209252766396</v>
      </c>
      <c r="AY153" s="26" t="n">
        <f aca="false">($B$153+AX153-'1 Der Fonds'!$B$6)/AV153</f>
        <v>10.1009908335334</v>
      </c>
      <c r="AZ153" s="26" t="n">
        <f aca="false">AX153+'1 Der Fonds'!$B$26-'2 Der Rueckgabebestand'!$C$9*AY153</f>
        <v>30.4583491094528</v>
      </c>
      <c r="BA153" s="26" t="n">
        <f aca="false">AV153+'1 Der Fonds'!$B$26/AY153-'2 Der Rueckgabebestand'!$C$9</f>
        <v>79.6910285708946</v>
      </c>
      <c r="BB153" s="26" t="n">
        <f aca="false">AZ153/($B$153+AZ153-'1 Der Fonds'!$B$6)</f>
        <v>0.0378384162896748</v>
      </c>
      <c r="BC153" s="26" t="n">
        <f aca="false">AZ153+$B$153*'1 Der Fonds'!$B$19/12+AZ153*'1 Der Fonds'!$B$20/12-'1 Der Fonds'!$B$6*'1 Der Fonds'!$B$21/12-($B$153+AZ153-'1 Der Fonds'!$B$6)*'1 Der Fonds'!$B$22/12-$B$153*'1 Der Fonds'!$B$23/12</f>
        <v>32.1333508606827</v>
      </c>
      <c r="BD153" s="26" t="n">
        <f aca="false">($B$153+BC153-'1 Der Fonds'!$B$6)/BA153</f>
        <v>10.1220095326425</v>
      </c>
      <c r="BE153" s="26" t="n">
        <f aca="false">BC153+'1 Der Fonds'!$B$26-'2 Der Rueckgabebestand'!$C$10*BD153</f>
        <v>20.9625375149832</v>
      </c>
      <c r="BF153" s="26" t="n">
        <f aca="false">BA153+'1 Der Fonds'!$B$26/BD153-'2 Der Rueckgabebestand'!$C$10</f>
        <v>78.5874124055793</v>
      </c>
      <c r="BG153" s="26" t="n">
        <f aca="false">BE153/($B$153+BE153-'1 Der Fonds'!$B$6)</f>
        <v>0.0263526395353198</v>
      </c>
      <c r="BH153" s="26" t="n">
        <f aca="false">BE153+$B$153*'1 Der Fonds'!$B$19/12+BE153*'1 Der Fonds'!$B$20/12-'1 Der Fonds'!$B$6*'1 Der Fonds'!$B$21/12-($B$153+BE153-'1 Der Fonds'!$B$6)*'1 Der Fonds'!$B$22/12-$B$153*'1 Der Fonds'!$B$23/12</f>
        <v>22.6284391134351</v>
      </c>
      <c r="BI153" s="26" t="n">
        <f aca="false">($B$153+BH153-'1 Der Fonds'!$B$6)/BF153</f>
        <v>10.143207604286</v>
      </c>
      <c r="BJ153" s="26" t="n">
        <f aca="false">BH153+'1 Der Fonds'!$B$26-'2 Der Rueckgabebestand'!$C$11*BI153</f>
        <v>19.5425145508634</v>
      </c>
      <c r="BK153" s="26" t="n">
        <f aca="false">BF153+'1 Der Fonds'!$B$26/BI153-'2 Der Rueckgabebestand'!$C$11</f>
        <v>78.2831768340558</v>
      </c>
      <c r="BL153" s="26" t="n">
        <f aca="false">BJ153/($B$153+BJ153-'1 Der Fonds'!$B$6)</f>
        <v>0.0246114209160668</v>
      </c>
      <c r="BM153" s="26" t="n">
        <f aca="false">BJ153+$B$153*'1 Der Fonds'!$B$19/12+BJ153*'1 Der Fonds'!$B$20/12-'1 Der Fonds'!$B$6*'1 Der Fonds'!$B$21/12-($B$153+BJ153-'1 Der Fonds'!$B$6)*'1 Der Fonds'!$B$22/12-$B$153*'1 Der Fonds'!$B$23/12</f>
        <v>21.2070552939747</v>
      </c>
      <c r="BN153" s="26" t="n">
        <f aca="false">($B$153+BM153-'1 Der Fonds'!$B$6)/BK153</f>
        <v>10.1644706752347</v>
      </c>
      <c r="BO153" s="26" t="n">
        <f aca="false">BM153+'1 Der Fonds'!$B$26-'2 Der Rueckgabebestand'!$C$12*BN153</f>
        <v>19.1248199563573</v>
      </c>
      <c r="BP153" s="26" t="n">
        <f aca="false">BK153+'1 Der Fonds'!$B$26/BN153-'2 Der Rueckgabebestand'!$C$12</f>
        <v>78.0783225524954</v>
      </c>
      <c r="BQ153" s="26" t="n">
        <f aca="false">BO153/($B$153+BO153-'1 Der Fonds'!$B$6)</f>
        <v>0.0240980617987842</v>
      </c>
      <c r="BR153" s="26" t="n">
        <f aca="false">BO153+$B$153*'1 Der Fonds'!$B$19/12+BO153*'1 Der Fonds'!$B$20/12-'1 Der Fonds'!$B$6*'1 Der Fonds'!$B$21/12-($B$153+BO153-'1 Der Fonds'!$B$6)*'1 Der Fonds'!$B$22/12-$B$153*'1 Der Fonds'!$B$23/12</f>
        <v>20.7889604088155</v>
      </c>
      <c r="BS153" s="26" t="n">
        <f aca="false">($B$153+BR153-'1 Der Fonds'!$B$6)/BP153</f>
        <v>10.18578440737</v>
      </c>
      <c r="BT153" s="26" t="n">
        <f aca="false">BR153+'1 Der Fonds'!$B$26-'2 Der Rueckgabebestand'!$C$13*BS153</f>
        <v>19.205357425499</v>
      </c>
      <c r="BU153" s="26" t="n">
        <f aca="false">BP153+'1 Der Fonds'!$B$26/BS153-'2 Der Rueckgabebestand'!$C$13</f>
        <v>77.922850679149</v>
      </c>
      <c r="BV153" s="26" t="n">
        <f aca="false">BT153/($B$153+BT153-'1 Der Fonds'!$B$6)</f>
        <v>0.0241970867977941</v>
      </c>
      <c r="BW153" s="26" t="n">
        <f aca="false">BT153+$B$153*'1 Der Fonds'!$B$19/12+BT153*'1 Der Fonds'!$B$20/12-'1 Der Fonds'!$B$6*'1 Der Fonds'!$B$21/12-($B$153+BT153-'1 Der Fonds'!$B$6)*'1 Der Fonds'!$B$22/12-$B$153*'1 Der Fonds'!$B$23/12</f>
        <v>20.8695750596984</v>
      </c>
      <c r="BX153" s="26" t="n">
        <f aca="false">($B$153+BW153-'1 Der Fonds'!$B$6)/BU153</f>
        <v>10.2071416552081</v>
      </c>
      <c r="BY153" s="26" t="n">
        <f aca="false">BW153+'1 Der Fonds'!$B$26-'2 Der Rueckgabebestand'!$C$14*BX153</f>
        <v>19.7867183976152</v>
      </c>
      <c r="BZ153" s="26" t="n">
        <f aca="false">BU153+'1 Der Fonds'!$B$26/BX153-'2 Der Rueckgabebestand'!$C$14</f>
        <v>77.8167625402104</v>
      </c>
      <c r="CA153" s="26" t="n">
        <f aca="false">BY153/($B$153+BY153-'1 Der Fonds'!$B$6)</f>
        <v>0.02491130461999</v>
      </c>
      <c r="CB153" s="26" t="n">
        <f aca="false">BY153+$B$153*'1 Der Fonds'!$B$19/12+BY153*'1 Der Fonds'!$B$20/12-'1 Der Fonds'!$B$6*'1 Der Fonds'!$B$21/12-($B$153+BY153-'1 Der Fonds'!$B$6)*'1 Der Fonds'!$B$22/12-$B$153*'1 Der Fonds'!$B$23/12</f>
        <v>21.4514931694129</v>
      </c>
      <c r="CC153" s="26" t="n">
        <f aca="false">($B$153+CB153-'1 Der Fonds'!$B$6)/BZ153</f>
        <v>10.2285351791411</v>
      </c>
      <c r="CD153" s="26" t="n">
        <f aca="false">CB153+'1 Der Fonds'!$B$26-'2 Der Rueckgabebestand'!$C$15*CC153</f>
        <v>20.3600790977565</v>
      </c>
      <c r="CE153" s="26" t="n">
        <f aca="false">BZ153+'1 Der Fonds'!$B$26/CC153-'2 Der Rueckgabebestand'!$C$15</f>
        <v>77.7100596690229</v>
      </c>
      <c r="CF153" s="26" t="n">
        <f aca="false">CD153/($B$153+CD153-'1 Der Fonds'!$B$6)</f>
        <v>0.0256146705982104</v>
      </c>
      <c r="CG153" s="26" t="n">
        <f aca="false">CD153+$B$153*'1 Der Fonds'!$B$19/12+CD153*'1 Der Fonds'!$B$20/12-'1 Der Fonds'!$B$6*'1 Der Fonds'!$B$21/12-($B$153+CD153-'1 Der Fonds'!$B$6)*'1 Der Fonds'!$B$22/12-$B$153*'1 Der Fonds'!$B$23/12</f>
        <v>22.0254033402252</v>
      </c>
      <c r="CH153" s="26" t="n">
        <f aca="false">($B$153+CG153-'1 Der Fonds'!$B$6)/CE153</f>
        <v>10.2499651490776</v>
      </c>
      <c r="CI153" s="26" t="n">
        <f aca="false">CG153+'1 Der Fonds'!$B$26-'2 Der Rueckgabebestand'!$C$16*CH153</f>
        <v>19.9004207656864</v>
      </c>
      <c r="CJ153" s="26" t="n">
        <f aca="false">CE153+'1 Der Fonds'!$B$26/CH153-'2 Der Rueckgabebestand'!$C$16</f>
        <v>77.5027435910039</v>
      </c>
      <c r="CK153" s="26" t="n">
        <f aca="false">CI153/($B$153+CI153-'1 Der Fonds'!$B$6)</f>
        <v>0.0250508688634697</v>
      </c>
      <c r="CL153" s="26" t="n">
        <f aca="false">$A$153+$B$153*'1 Der Fonds'!$B$19/12+$A$153*'1 Der Fonds'!$B$20/12-'1 Der Fonds'!$B$6*'1 Der Fonds'!$B$21/12-($B$153+$A$153-'1 Der Fonds'!$B$6)*'1 Der Fonds'!$B$22/12-$B$153*'1 Der Fonds'!$B$23/12</f>
        <v>97.2373333333333</v>
      </c>
      <c r="CM153" s="26" t="n">
        <f aca="false">($B$153+CL153-'1 Der Fonds'!$B$6)/'1 Der Fonds'!$B$8</f>
        <v>10.019969348659</v>
      </c>
      <c r="CN153" s="26" t="n">
        <f aca="false">CL153+0-'2 Der Rueckgabebestand'!$C$5*CM153</f>
        <v>93.2293455938697</v>
      </c>
      <c r="CO153" s="26" t="n">
        <f aca="false">'1 Der Fonds'!$B$8+0/CM153-'2 Der Rueckgabebestand'!$C$5</f>
        <v>86.6</v>
      </c>
      <c r="CP153" s="26" t="n">
        <f aca="false">CN153/($B$153+CN153-'1 Der Fonds'!$B$6)</f>
        <v>0.107440581636736</v>
      </c>
      <c r="CQ153" s="26" t="n">
        <f aca="false">CN153+$B$153*'1 Der Fonds'!$B$19/12+CN153*'1 Der Fonds'!$B$20/12-'1 Der Fonds'!$B$6*'1 Der Fonds'!$B$21/12-($B$153+CN153-'1 Der Fonds'!$B$6)*'1 Der Fonds'!$B$22/12-$B$153*'1 Der Fonds'!$B$23/12</f>
        <v>94.9645028833972</v>
      </c>
      <c r="CR153" s="26" t="n">
        <f aca="false">($B$153+CQ153-'1 Der Fonds'!$B$6)/CO153</f>
        <v>10.0400058069676</v>
      </c>
      <c r="CS153" s="26" t="n">
        <f aca="false">CQ153+0-'2 Der Rueckgabebestand'!$C$6*CR153</f>
        <v>89.9444999799134</v>
      </c>
      <c r="CT153" s="26" t="n">
        <f aca="false">CO153+0/CR153-'2 Der Rueckgabebestand'!$C$6</f>
        <v>86.1</v>
      </c>
      <c r="CU153" s="26" t="n">
        <f aca="false">CS153/($B$153+CS153-'1 Der Fonds'!$B$6)</f>
        <v>0.104048900747247</v>
      </c>
      <c r="CV153" s="26" t="n">
        <f aca="false">CS153+$B$153*'1 Der Fonds'!$B$19/12+CS153*'1 Der Fonds'!$B$20/12-'1 Der Fonds'!$B$6*'1 Der Fonds'!$B$21/12-($B$153+CS153-'1 Der Fonds'!$B$6)*'1 Der Fonds'!$B$22/12-$B$153*'1 Der Fonds'!$B$23/12</f>
        <v>91.6765092923941</v>
      </c>
      <c r="CW153" s="26" t="n">
        <f aca="false">($B$153+CV153-'1 Der Fonds'!$B$6)/CT153</f>
        <v>10.0601220591451</v>
      </c>
      <c r="CX153" s="26" t="n">
        <f aca="false">CV153+0-'2 Der Rueckgabebestand'!$C$7*CW153</f>
        <v>69.5442407622749</v>
      </c>
      <c r="CY153" s="26" t="n">
        <f aca="false">CT153+0/CW153-'2 Der Rueckgabebestand'!$C$7</f>
        <v>83.9</v>
      </c>
      <c r="CZ153" s="26" t="n">
        <f aca="false">CX153/($B$153+CX153-'1 Der Fonds'!$B$6)</f>
        <v>0.0823940705992709</v>
      </c>
      <c r="DA153" s="26" t="n">
        <f aca="false">CX153+$B$153*'1 Der Fonds'!$B$19/12+CX153*'1 Der Fonds'!$B$20/12-'1 Der Fonds'!$B$6*'1 Der Fonds'!$B$21/12-($B$153+CX153-'1 Der Fonds'!$B$6)*'1 Der Fonds'!$B$22/12-$B$153*'1 Der Fonds'!$B$23/12</f>
        <v>71.2566998263387</v>
      </c>
      <c r="DB153" s="26" t="n">
        <f aca="false">($B$153+DA153-'1 Der Fonds'!$B$6)/CY153</f>
        <v>10.0805327750458</v>
      </c>
      <c r="DC153" s="26" t="n">
        <f aca="false">DA153+0-'2 Der Rueckgabebestand'!$C$8*DB153</f>
        <v>40.0070482236969</v>
      </c>
      <c r="DD153" s="26" t="n">
        <f aca="false">CY153+0/DB153-'2 Der Rueckgabebestand'!$C$8</f>
        <v>80.8</v>
      </c>
      <c r="DE153" s="26" t="n">
        <f aca="false">DC153/($B$153+DC153-'1 Der Fonds'!$B$6)</f>
        <v>0.0491181117596779</v>
      </c>
      <c r="DF153" s="26" t="n">
        <f aca="false">DC153+$B$153*'1 Der Fonds'!$B$19/12+DC153*'1 Der Fonds'!$B$20/12-'1 Der Fonds'!$B$6*'1 Der Fonds'!$B$21/12-($B$153+DC153-'1 Der Fonds'!$B$6)*'1 Der Fonds'!$B$22/12-$B$153*'1 Der Fonds'!$B$23/12</f>
        <v>41.6912008115779</v>
      </c>
      <c r="DG153" s="26" t="n">
        <f aca="false">($B$153+DF153-'1 Der Fonds'!$B$6)/DD153</f>
        <v>10.101376247668</v>
      </c>
      <c r="DH153" s="26" t="n">
        <f aca="false">DF153+0-'2 Der Rueckgabebestand'!$C$9*DG153</f>
        <v>15.427622567641</v>
      </c>
      <c r="DI153" s="26" t="n">
        <f aca="false">DD153+0/DG153-'2 Der Rueckgabebestand'!$C$9</f>
        <v>78.2</v>
      </c>
      <c r="DJ153" s="26" t="n">
        <f aca="false">DH153/($B$153+DH153-'1 Der Fonds'!$B$6)</f>
        <v>0.0195304254806205</v>
      </c>
      <c r="DK153" s="26" t="n">
        <f aca="false">DH153+$B$153*'1 Der Fonds'!$B$19/12+DH153*'1 Der Fonds'!$B$20/12-'1 Der Fonds'!$B$6*'1 Der Fonds'!$B$21/12-($B$153+DH153-'1 Der Fonds'!$B$6)*'1 Der Fonds'!$B$22/12-$B$153*'1 Der Fonds'!$B$23/12</f>
        <v>17.0882198726017</v>
      </c>
      <c r="DL153" s="26" t="n">
        <f aca="false">($B$153+DK153-'1 Der Fonds'!$B$6)/DI153</f>
        <v>10.1226115073223</v>
      </c>
      <c r="DM153" s="26" t="n">
        <f aca="false">DK153+0-'2 Der Rueckgabebestand'!$C$10*DL153</f>
        <v>2.91656376235048</v>
      </c>
      <c r="DN153" s="26" t="n">
        <f aca="false">DI153+0/DL153-'2 Der Rueckgabebestand'!$C$10</f>
        <v>76.8</v>
      </c>
      <c r="DO153" s="26" t="n">
        <f aca="false">DM153/($B$153+DM153-'1 Der Fonds'!$B$6)</f>
        <v>0.00375161000974253</v>
      </c>
      <c r="DP153" s="26" t="n">
        <f aca="false">DM153+$B$153*'1 Der Fonds'!$B$19/12+DM153*'1 Der Fonds'!$B$20/12-'1 Der Fonds'!$B$6*'1 Der Fonds'!$B$21/12-($B$153+DM153-'1 Der Fonds'!$B$6)*'1 Der Fonds'!$B$22/12-$B$153*'1 Der Fonds'!$B$23/12</f>
        <v>4.56517130262273</v>
      </c>
      <c r="DQ153" s="26" t="n">
        <f aca="false">($B$153+DP153-'1 Der Fonds'!$B$6)/DN153</f>
        <v>10.1440777513362</v>
      </c>
      <c r="DR153" s="26" t="n">
        <f aca="false">DP153+0-'2 Der Rueckgabebestand'!$C$11*DQ153</f>
        <v>-1.52127534817901</v>
      </c>
      <c r="DS153" s="26" t="n">
        <f aca="false">DN153+0/DQ153-'2 Der Rueckgabebestand'!$C$11</f>
        <v>76.2</v>
      </c>
      <c r="DT153" s="26" t="n">
        <f aca="false">DR153/($B$153+DR153-'1 Der Fonds'!$B$6)</f>
        <v>-0.00196806884803233</v>
      </c>
      <c r="DU153" s="26" t="n">
        <f aca="false">DR153+$B$153*'1 Der Fonds'!$B$19/12+DR153*'1 Der Fonds'!$B$20/12-'1 Der Fonds'!$B$6*'1 Der Fonds'!$B$21/12-($B$153+DR153-'1 Der Fonds'!$B$6)*'1 Der Fonds'!$B$22/12-$B$153*'1 Der Fonds'!$B$23/12</f>
        <v>0.123079262945652</v>
      </c>
      <c r="DV153" s="26" t="n">
        <f aca="false">($B$153+DU153-'1 Der Fonds'!$B$6)/DS153</f>
        <v>10.1656572081751</v>
      </c>
      <c r="DW153" s="26" t="n">
        <f aca="false">DU153+0-'2 Der Rueckgabebestand'!$C$12*DV153</f>
        <v>-4.95974934114192</v>
      </c>
      <c r="DX153" s="26" t="n">
        <f aca="false">DS153+0/DV153-'2 Der Rueckgabebestand'!$C$12</f>
        <v>75.7</v>
      </c>
      <c r="DY153" s="26" t="n">
        <f aca="false">DW153/($B$153+DW153-'1 Der Fonds'!$B$6)</f>
        <v>-0.00644508112070229</v>
      </c>
      <c r="DZ153" s="26" t="n">
        <f aca="false">DW153+$B$153*'1 Der Fonds'!$B$19/12+DW153*'1 Der Fonds'!$B$20/12-'1 Der Fonds'!$B$6*'1 Der Fonds'!$B$21/12-($B$153+DW153-'1 Der Fonds'!$B$6)*'1 Der Fonds'!$B$22/12-$B$153*'1 Der Fonds'!$B$23/12</f>
        <v>-3.31868993426051</v>
      </c>
      <c r="EA153" s="26" t="n">
        <f aca="false">($B$153+DZ153-'1 Der Fonds'!$B$6)/DX153</f>
        <v>10.1873356679754</v>
      </c>
      <c r="EB153" s="26" t="n">
        <f aca="false">DZ153+0-'2 Der Rueckgabebestand'!$C$13*EA153</f>
        <v>-7.90299098484945</v>
      </c>
      <c r="EC153" s="26" t="n">
        <f aca="false">DX153+0/EA153-'2 Der Rueckgabebestand'!$C$13</f>
        <v>75.25</v>
      </c>
      <c r="ED153" s="26" t="n">
        <f aca="false">EB153/($B$153+EB153-'1 Der Fonds'!$B$6)</f>
        <v>-0.0103091857806782</v>
      </c>
      <c r="EE153" s="26" t="n">
        <f aca="false">EB153+$B$153*'1 Der Fonds'!$B$19/12+EB153*'1 Der Fonds'!$B$20/12-'1 Der Fonds'!$B$6*'1 Der Fonds'!$B$21/12-($B$153+EB153-'1 Der Fonds'!$B$6)*'1 Der Fonds'!$B$22/12-$B$153*'1 Der Fonds'!$B$23/12</f>
        <v>-6.26475218454326</v>
      </c>
      <c r="EF153" s="26" t="n">
        <f aca="false">($B$153+EE153-'1 Der Fonds'!$B$6)/EC153</f>
        <v>10.2091062832619</v>
      </c>
      <c r="EG153" s="26" t="n">
        <f aca="false">EE153+0-'2 Der Rueckgabebestand'!$C$14*EF153</f>
        <v>-10.348394697848</v>
      </c>
      <c r="EH153" s="26" t="n">
        <f aca="false">EC153+0/EF153-'2 Der Rueckgabebestand'!$C$14</f>
        <v>74.85</v>
      </c>
      <c r="EI153" s="26" t="n">
        <f aca="false">EG153/($B$153+EG153-'1 Der Fonds'!$B$6)</f>
        <v>-0.0135423319483261</v>
      </c>
      <c r="EJ153" s="26" t="n">
        <f aca="false">EG153+$B$153*'1 Der Fonds'!$B$19/12+EG153*'1 Der Fonds'!$B$20/12-'1 Der Fonds'!$B$6*'1 Der Fonds'!$B$21/12-($B$153+EG153-'1 Der Fonds'!$B$6)*'1 Der Fonds'!$B$22/12-$B$153*'1 Der Fonds'!$B$23/12</f>
        <v>-8.71249940943345</v>
      </c>
      <c r="EK153" s="26" t="n">
        <f aca="false">($B$153+EJ153-'1 Der Fonds'!$B$6)/EH153</f>
        <v>10.2309619317377</v>
      </c>
      <c r="EL153" s="26" t="n">
        <f aca="false">EJ153+0-'2 Der Rueckgabebestand'!$C$15*EK153</f>
        <v>-12.8048841821285</v>
      </c>
      <c r="EM153" s="26" t="n">
        <f aca="false">EH153+0/EK153-'2 Der Rueckgabebestand'!$C$15</f>
        <v>74.45</v>
      </c>
      <c r="EN153" s="26" t="n">
        <f aca="false">EL153/($B$153+EL153-'1 Der Fonds'!$B$6)</f>
        <v>-0.0168110362219919</v>
      </c>
      <c r="EO153" s="26" t="n">
        <f aca="false">EL153+$B$153*'1 Der Fonds'!$B$19/12+EL153*'1 Der Fonds'!$B$20/12-'1 Der Fonds'!$B$6*'1 Der Fonds'!$B$21/12-($B$153+EL153-'1 Der Fonds'!$B$6)*'1 Der Fonds'!$B$22/12-$B$153*'1 Der Fonds'!$B$23/12</f>
        <v>-11.1713430294697</v>
      </c>
      <c r="EP153" s="26" t="n">
        <f aca="false">($B$153+EO153-'1 Der Fonds'!$B$6)/EM153</f>
        <v>10.2529033844262</v>
      </c>
      <c r="EQ153" s="26" t="n">
        <f aca="false">EO153+0-'2 Der Rueckgabebestand'!$C$16*EP153</f>
        <v>-16.2977947216828</v>
      </c>
      <c r="ER153" s="26" t="n">
        <f aca="false">EM153+0/EP153-'2 Der Rueckgabebestand'!$C$16</f>
        <v>73.95</v>
      </c>
      <c r="ES153" s="26" t="n">
        <f aca="false">EQ153/($B$153+EQ153-'1 Der Fonds'!$B$6)</f>
        <v>-0.0214953143214617</v>
      </c>
      <c r="ET153" s="14" t="n">
        <f aca="false">IF(C153=1,$A$153,1000000)</f>
        <v>95.5</v>
      </c>
      <c r="EU153" s="14" t="n">
        <f aca="false">IF(D153=1,$A$153,1000000)</f>
        <v>95.5</v>
      </c>
      <c r="EV153" s="14" t="n">
        <f aca="false">IF(E153=1,$A$153,1000000)</f>
        <v>95.5</v>
      </c>
      <c r="EW153" s="14" t="n">
        <f aca="false">IF(F153=1,$A$153,1000000)</f>
        <v>95.5</v>
      </c>
      <c r="EX153" s="26" t="n">
        <f aca="false">IF(G153=1,$A$153,1000000)</f>
        <v>1000000</v>
      </c>
      <c r="EY153" s="26" t="n">
        <f aca="false">IF(H153=1,$A$153,1000000)</f>
        <v>1000000</v>
      </c>
      <c r="EZ153" s="26" t="n">
        <f aca="false">IF(I153=1,$A$153,1000000)</f>
        <v>1000000</v>
      </c>
      <c r="FA153" s="26" t="n">
        <f aca="false">IF(J153=1,$A$153,1000000)</f>
        <v>1000000</v>
      </c>
      <c r="FB153" s="26" t="n">
        <f aca="false">IF(K153=1,$A$153,1000000)</f>
        <v>1000000</v>
      </c>
      <c r="FC153" s="26" t="n">
        <f aca="false">IF(L153=1,$A$153,1000000)</f>
        <v>1000000</v>
      </c>
      <c r="FD153" s="26" t="n">
        <f aca="false">IF(M153=1,$A$153,1000000)</f>
        <v>1000000</v>
      </c>
      <c r="FE153" s="26" t="n">
        <f aca="false">IF(N153=1,$A$153,1000000)</f>
        <v>1000000</v>
      </c>
      <c r="FF153" s="14" t="n">
        <f aca="false">IF(O153=1,$A$153,1000000)</f>
        <v>95.5</v>
      </c>
      <c r="FG153" s="14" t="n">
        <f aca="false">IF(P153=1,$A$153,1000000)</f>
        <v>95.5</v>
      </c>
      <c r="FH153" s="14" t="n">
        <f aca="false">IF(Q153=1,$A$153,1000000)</f>
        <v>95.5</v>
      </c>
      <c r="FI153" s="26" t="n">
        <f aca="false">IF(R153=1,$A$153,1000000)</f>
        <v>1000000</v>
      </c>
      <c r="FJ153" s="26" t="n">
        <f aca="false">IF(S153=1,$A$153,1000000)</f>
        <v>1000000</v>
      </c>
      <c r="FK153" s="26" t="n">
        <f aca="false">IF(T153=1,$A$153,1000000)</f>
        <v>1000000</v>
      </c>
      <c r="FL153" s="26" t="n">
        <f aca="false">IF(U153=1,$A$153,1000000)</f>
        <v>1000000</v>
      </c>
      <c r="FM153" s="26" t="n">
        <f aca="false">IF(V153=1,$A$153,1000000)</f>
        <v>1000000</v>
      </c>
      <c r="FN153" s="26" t="n">
        <f aca="false">IF(W153=1,$A$153,1000000)</f>
        <v>1000000</v>
      </c>
      <c r="FO153" s="26" t="n">
        <f aca="false">IF(X153=1,$A$153,1000000)</f>
        <v>1000000</v>
      </c>
      <c r="FP153" s="26" t="n">
        <f aca="false">IF(Y153=1,$A$153,1000000)</f>
        <v>1000000</v>
      </c>
      <c r="FQ153" s="26" t="n">
        <f aca="false">IF(Z153=1,$A$153,1000000)</f>
        <v>1000000</v>
      </c>
    </row>
    <row r="154" customFormat="false" ht="15" hidden="false" customHeight="false" outlineLevel="0" collapsed="false">
      <c r="A154" s="14" t="n">
        <f aca="false">A153+$B$38</f>
        <v>96</v>
      </c>
      <c r="B154" s="14" t="n">
        <f aca="false">'1 Der Fonds'!$B$36-A154</f>
        <v>1024</v>
      </c>
      <c r="C154" s="26" t="n">
        <f aca="false">IF(AH154&gt;='1 Der Fonds'!$B$12,1,0)</f>
        <v>1</v>
      </c>
      <c r="D154" s="26" t="n">
        <f aca="false">IF(AND(C154=1,AM154&gt;='1 Der Fonds'!$B$12),1,0)</f>
        <v>1</v>
      </c>
      <c r="E154" s="26" t="n">
        <f aca="false">IF(AND(D154=1,AR154&gt;='1 Der Fonds'!$B$12),1,0)</f>
        <v>1</v>
      </c>
      <c r="F154" s="26" t="n">
        <f aca="false">IF(AND(E154=1,AW154&gt;='1 Der Fonds'!$B$12),1,0)</f>
        <v>1</v>
      </c>
      <c r="G154" s="26" t="n">
        <f aca="false">IF(AND(F154=1,BB154&gt;='1 Der Fonds'!$B$12),1,0)</f>
        <v>0</v>
      </c>
      <c r="H154" s="26" t="n">
        <f aca="false">IF(AND(G154=1,BG154&gt;='1 Der Fonds'!$B$12),1,0)</f>
        <v>0</v>
      </c>
      <c r="I154" s="26" t="n">
        <f aca="false">IF(AND(H154=1,BL154&gt;='1 Der Fonds'!$B$12),1,0)</f>
        <v>0</v>
      </c>
      <c r="J154" s="26" t="n">
        <f aca="false">IF(AND(I154=1,BQ154&gt;='1 Der Fonds'!$B$12),1,0)</f>
        <v>0</v>
      </c>
      <c r="K154" s="26" t="n">
        <f aca="false">IF(AND(J154=1,BV154&gt;='1 Der Fonds'!$B$12),1,0)</f>
        <v>0</v>
      </c>
      <c r="L154" s="26" t="n">
        <f aca="false">IF(AND(K154=1,CA154&gt;='1 Der Fonds'!$B$12),1,0)</f>
        <v>0</v>
      </c>
      <c r="M154" s="26" t="n">
        <f aca="false">IF(AND(L154=1,CF154&gt;='1 Der Fonds'!$B$12),1,0)</f>
        <v>0</v>
      </c>
      <c r="N154" s="26" t="n">
        <f aca="false">IF(AND(M154=1,CK154&gt;='1 Der Fonds'!$B$12),1,0)</f>
        <v>0</v>
      </c>
      <c r="O154" s="26" t="n">
        <f aca="false">IF(CP154&gt;='1 Der Fonds'!$B$12,1,0)</f>
        <v>1</v>
      </c>
      <c r="P154" s="26" t="n">
        <f aca="false">IF(AND(O154=1,CU154&gt;='1 Der Fonds'!$B$12),1,0)</f>
        <v>1</v>
      </c>
      <c r="Q154" s="26" t="n">
        <f aca="false">IF(AND(P154=1,CZ154&gt;='1 Der Fonds'!$B$12),1,0)</f>
        <v>1</v>
      </c>
      <c r="R154" s="26" t="n">
        <f aca="false">IF(AND(Q154=1,DE154&gt;='1 Der Fonds'!$B$12),1,0)</f>
        <v>0</v>
      </c>
      <c r="S154" s="26" t="n">
        <f aca="false">IF(AND(R154=1,DJ154&gt;='1 Der Fonds'!$B$12),1,0)</f>
        <v>0</v>
      </c>
      <c r="T154" s="26" t="n">
        <f aca="false">IF(AND(S154=1,DO154&gt;='1 Der Fonds'!$B$12),1,0)</f>
        <v>0</v>
      </c>
      <c r="U154" s="26" t="n">
        <f aca="false">IF(AND(T154=1,DT154&gt;='1 Der Fonds'!$B$12),1,0)</f>
        <v>0</v>
      </c>
      <c r="V154" s="26" t="n">
        <f aca="false">IF(AND(U154=1,DY154&gt;='1 Der Fonds'!$B$12),1,0)</f>
        <v>0</v>
      </c>
      <c r="W154" s="26" t="n">
        <f aca="false">IF(AND(V154=1,ED154&gt;='1 Der Fonds'!$B$12),1,0)</f>
        <v>0</v>
      </c>
      <c r="X154" s="26" t="n">
        <f aca="false">IF(AND(W154=1,EI154&gt;='1 Der Fonds'!$B$12),1,0)</f>
        <v>0</v>
      </c>
      <c r="Y154" s="26" t="n">
        <f aca="false">IF(AND(X154=1,EN154&gt;='1 Der Fonds'!$B$12),1,0)</f>
        <v>0</v>
      </c>
      <c r="Z154" s="26" t="n">
        <f aca="false">IF(AND(Y154=1,ES154&gt;='1 Der Fonds'!$B$12),1,0)</f>
        <v>0</v>
      </c>
      <c r="AD154" s="26" t="n">
        <f aca="false">$A$154+$B$154*'1 Der Fonds'!$B$19/12+$A$154*'1 Der Fonds'!$B$20/12-'1 Der Fonds'!$B$6*'1 Der Fonds'!$B$21/12-($B$154+$A$154-'1 Der Fonds'!$B$6)*'1 Der Fonds'!$B$22/12-$B$154*'1 Der Fonds'!$B$23/12</f>
        <v>97.73675</v>
      </c>
      <c r="AE154" s="26" t="n">
        <f aca="false">($B$154+AD154-'1 Der Fonds'!$B$6)/'1 Der Fonds'!$B$8</f>
        <v>10.0199626436782</v>
      </c>
      <c r="AF154" s="26" t="n">
        <f aca="false">AD154+'1 Der Fonds'!$B$26-'2 Der Rueckgabebestand'!$C$5*AE154</f>
        <v>96.7287649425288</v>
      </c>
      <c r="AG154" s="26" t="n">
        <f aca="false">'1 Der Fonds'!$B$8+'1 Der Fonds'!$B$26/AE154-'2 Der Rueckgabebestand'!$C$5</f>
        <v>86.8994023138293</v>
      </c>
      <c r="AH154" s="26" t="n">
        <f aca="false">AF154/($B$154+AF154-'1 Der Fonds'!$B$6)</f>
        <v>0.111089433170286</v>
      </c>
      <c r="AI154" s="26" t="n">
        <f aca="false">AF154+$B$154*'1 Der Fonds'!$B$19/12+AF154*'1 Der Fonds'!$B$20/12-'1 Der Fonds'!$B$6*'1 Der Fonds'!$B$21/12-($B$154+AF154-'1 Der Fonds'!$B$6)*'1 Der Fonds'!$B$22/12-$B$154*'1 Der Fonds'!$B$23/12</f>
        <v>98.4662133422654</v>
      </c>
      <c r="AJ154" s="26" t="n">
        <f aca="false">($B$154+AI154-'1 Der Fonds'!$B$6)/AG154</f>
        <v>10.0399564336638</v>
      </c>
      <c r="AK154" s="26" t="n">
        <f aca="false">AI154+'1 Der Fonds'!$B$26-'2 Der Rueckgabebestand'!$C$6*AJ154</f>
        <v>96.4462351254335</v>
      </c>
      <c r="AL154" s="26" t="n">
        <f aca="false">AG154+'1 Der Fonds'!$B$26/AJ154-'2 Der Rueckgabebestand'!$C$6</f>
        <v>86.6982083913079</v>
      </c>
      <c r="AM154" s="26" t="n">
        <f aca="false">AK154/($B$154+AK154-'1 Der Fonds'!$B$6)</f>
        <v>0.110800910192386</v>
      </c>
      <c r="AN154" s="26" t="n">
        <f aca="false">AK154+$B$154*'1 Der Fonds'!$B$19/12+AK154*'1 Der Fonds'!$B$20/12-'1 Der Fonds'!$B$6*'1 Der Fonds'!$B$21/12-($B$154+AK154-'1 Der Fonds'!$B$6)*'1 Der Fonds'!$B$22/12-$B$154*'1 Der Fonds'!$B$23/12</f>
        <v>98.1834127674287</v>
      </c>
      <c r="AO154" s="26" t="n">
        <f aca="false">($B$154+AN154-'1 Der Fonds'!$B$6)/AL154</f>
        <v>10.0599934987223</v>
      </c>
      <c r="AP154" s="26" t="n">
        <f aca="false">AN154+'1 Der Fonds'!$B$26-'2 Der Rueckgabebestand'!$C$7*AO154</f>
        <v>79.0514270702396</v>
      </c>
      <c r="AQ154" s="26" t="n">
        <f aca="false">AL154+'1 Der Fonds'!$B$26/AO154-'2 Der Rueckgabebestand'!$C$7</f>
        <v>84.7964193196133</v>
      </c>
      <c r="AR154" s="26" t="n">
        <f aca="false">AP154/($B$154+AP154-'1 Der Fonds'!$B$6)</f>
        <v>0.0926690051287267</v>
      </c>
      <c r="AS154" s="26" t="n">
        <f aca="false">AP154+$B$154*'1 Der Fonds'!$B$19/12+AP154*'1 Der Fonds'!$B$20/12-'1 Der Fonds'!$B$6*'1 Der Fonds'!$B$21/12-($B$154+AP154-'1 Der Fonds'!$B$6)*'1 Der Fonds'!$B$22/12-$B$154*'1 Der Fonds'!$B$23/12</f>
        <v>80.7719346878486</v>
      </c>
      <c r="AT154" s="26" t="n">
        <f aca="false">($B$154+AS154-'1 Der Fonds'!$B$6)/AQ154</f>
        <v>10.0802833603864</v>
      </c>
      <c r="AU154" s="26" t="n">
        <f aca="false">AS154+'1 Der Fonds'!$B$26-'2 Der Rueckgabebestand'!$C$8*AT154</f>
        <v>52.5230562706507</v>
      </c>
      <c r="AV154" s="26" t="n">
        <f aca="false">AQ154+'1 Der Fonds'!$B$26/AT154-'2 Der Rueckgabebestand'!$C$8</f>
        <v>81.994030001054</v>
      </c>
      <c r="AW154" s="26" t="n">
        <f aca="false">AU154/($B$154+AU154-'1 Der Fonds'!$B$6)</f>
        <v>0.0635469946932148</v>
      </c>
      <c r="AX154" s="26" t="n">
        <f aca="false">AU154+$B$154*'1 Der Fonds'!$B$19/12+AU154*'1 Der Fonds'!$B$20/12-'1 Der Fonds'!$B$6*'1 Der Fonds'!$B$21/12-($B$154+AU154-'1 Der Fonds'!$B$6)*'1 Der Fonds'!$B$22/12-$B$154*'1 Der Fonds'!$B$23/12</f>
        <v>54.2181408662434</v>
      </c>
      <c r="AY154" s="26" t="n">
        <f aca="false">($B$154+AX154-'1 Der Fonds'!$B$6)/AV154</f>
        <v>10.1009566288618</v>
      </c>
      <c r="AZ154" s="26" t="n">
        <f aca="false">AX154+'1 Der Fonds'!$B$26-'2 Der Rueckgabebestand'!$C$9*AY154</f>
        <v>30.9556536312026</v>
      </c>
      <c r="BA154" s="26" t="n">
        <f aca="false">AV154+'1 Der Fonds'!$B$26/AY154-'2 Der Rueckgabebestand'!$C$9</f>
        <v>79.6910315733039</v>
      </c>
      <c r="BB154" s="26" t="n">
        <f aca="false">AZ154/($B$154+AZ154-'1 Der Fonds'!$B$6)</f>
        <v>0.0384563466217795</v>
      </c>
      <c r="BC154" s="26" t="n">
        <f aca="false">AZ154+$B$154*'1 Der Fonds'!$B$19/12+AZ154*'1 Der Fonds'!$B$20/12-'1 Der Fonds'!$B$6*'1 Der Fonds'!$B$21/12-($B$154+AZ154-'1 Der Fonds'!$B$6)*'1 Der Fonds'!$B$22/12-$B$154*'1 Der Fonds'!$B$23/12</f>
        <v>32.6300694659325</v>
      </c>
      <c r="BD154" s="26" t="n">
        <f aca="false">($B$154+BC154-'1 Der Fonds'!$B$6)/BA154</f>
        <v>10.1219679748273</v>
      </c>
      <c r="BE154" s="26" t="n">
        <f aca="false">BC154+'1 Der Fonds'!$B$26-'2 Der Rueckgabebestand'!$C$10*BD154</f>
        <v>21.4593143011743</v>
      </c>
      <c r="BF154" s="26" t="n">
        <f aca="false">BA154+'1 Der Fonds'!$B$26/BD154-'2 Der Rueckgabebestand'!$C$10</f>
        <v>78.5874166248533</v>
      </c>
      <c r="BG154" s="26" t="n">
        <f aca="false">BE154/($B$154+BE154-'1 Der Fonds'!$B$6)</f>
        <v>0.0269772619609423</v>
      </c>
      <c r="BH154" s="26" t="n">
        <f aca="false">BE154+$B$154*'1 Der Fonds'!$B$19/12+BE154*'1 Der Fonds'!$B$20/12-'1 Der Fonds'!$B$6*'1 Der Fonds'!$B$21/12-($B$154+BE154-'1 Der Fonds'!$B$6)*'1 Der Fonds'!$B$22/12-$B$154*'1 Der Fonds'!$B$23/12</f>
        <v>23.1246294773796</v>
      </c>
      <c r="BI154" s="26" t="n">
        <f aca="false">($B$154+BH154-'1 Der Fonds'!$B$6)/BF154</f>
        <v>10.1431585832952</v>
      </c>
      <c r="BJ154" s="26" t="n">
        <f aca="false">BH154+'1 Der Fonds'!$B$26-'2 Der Rueckgabebestand'!$C$11*BI154</f>
        <v>20.0387343274024</v>
      </c>
      <c r="BK154" s="26" t="n">
        <f aca="false">BF154+'1 Der Fonds'!$B$26/BI154-'2 Der Rueckgabebestand'!$C$11</f>
        <v>78.2831824827332</v>
      </c>
      <c r="BL154" s="26" t="n">
        <f aca="false">BJ154/($B$154+BJ154-'1 Der Fonds'!$B$6)</f>
        <v>0.0252364695336638</v>
      </c>
      <c r="BM154" s="26" t="n">
        <f aca="false">BJ154+$B$154*'1 Der Fonds'!$B$19/12+BJ154*'1 Der Fonds'!$B$20/12-'1 Der Fonds'!$B$6*'1 Der Fonds'!$B$21/12-($B$154+BJ154-'1 Der Fonds'!$B$6)*'1 Der Fonds'!$B$22/12-$B$154*'1 Der Fonds'!$B$23/12</f>
        <v>21.7026881144662</v>
      </c>
      <c r="BN154" s="26" t="n">
        <f aca="false">($B$154+BM154-'1 Der Fonds'!$B$6)/BK154</f>
        <v>10.1644141548534</v>
      </c>
      <c r="BO154" s="26" t="n">
        <f aca="false">BM154+'1 Der Fonds'!$B$26-'2 Der Rueckgabebestand'!$C$12*BN154</f>
        <v>19.6204810370395</v>
      </c>
      <c r="BP154" s="26" t="n">
        <f aca="false">BK154+'1 Der Fonds'!$B$26/BN154-'2 Der Rueckgabebestand'!$C$12</f>
        <v>78.0783298423641</v>
      </c>
      <c r="BQ154" s="26" t="n">
        <f aca="false">BO154/($B$154+BO154-'1 Der Fonds'!$B$6)</f>
        <v>0.02472275036476</v>
      </c>
      <c r="BR154" s="26" t="n">
        <f aca="false">BO154+$B$154*'1 Der Fonds'!$B$19/12+BO154*'1 Der Fonds'!$B$20/12-'1 Der Fonds'!$B$6*'1 Der Fonds'!$B$21/12-($B$154+BO154-'1 Der Fonds'!$B$6)*'1 Der Fonds'!$B$22/12-$B$154*'1 Der Fonds'!$B$23/12</f>
        <v>21.2840339980333</v>
      </c>
      <c r="BS154" s="26" t="n">
        <f aca="false">($B$154+BR154-'1 Der Fonds'!$B$6)/BP154</f>
        <v>10.1857203606131</v>
      </c>
      <c r="BT154" s="26" t="n">
        <f aca="false">BR154+'1 Der Fonds'!$B$26-'2 Der Rueckgabebestand'!$C$13*BS154</f>
        <v>19.7004598357574</v>
      </c>
      <c r="BU154" s="26" t="n">
        <f aca="false">BP154+'1 Der Fonds'!$B$26/BS154-'2 Der Rueckgabebestand'!$C$13</f>
        <v>77.9228598209801</v>
      </c>
      <c r="BV154" s="26" t="n">
        <f aca="false">BT154/($B$154+BT154-'1 Der Fonds'!$B$6)</f>
        <v>0.0248210261083055</v>
      </c>
      <c r="BW154" s="26" t="n">
        <f aca="false">BT154+$B$154*'1 Der Fonds'!$B$19/12+BT154*'1 Der Fonds'!$B$20/12-'1 Der Fonds'!$B$6*'1 Der Fonds'!$B$21/12-($B$154+BT154-'1 Der Fonds'!$B$6)*'1 Der Fonds'!$B$22/12-$B$154*'1 Der Fonds'!$B$23/12</f>
        <v>21.3640894431</v>
      </c>
      <c r="BX154" s="26" t="n">
        <f aca="false">($B$154+BW154-'1 Der Fonds'!$B$6)/BU154</f>
        <v>10.2070700596766</v>
      </c>
      <c r="BY154" s="26" t="n">
        <f aca="false">BW154+'1 Der Fonds'!$B$26-'2 Der Rueckgabebestand'!$C$14*BX154</f>
        <v>20.2812614192294</v>
      </c>
      <c r="BZ154" s="26" t="n">
        <f aca="false">BU154+'1 Der Fonds'!$B$26/BX154-'2 Der Rueckgabebestand'!$C$14</f>
        <v>77.8167737436298</v>
      </c>
      <c r="CA154" s="26" t="n">
        <f aca="false">BY154/($B$154+BY154-'1 Der Fonds'!$B$6)</f>
        <v>0.0255341053658885</v>
      </c>
      <c r="CB154" s="26" t="n">
        <f aca="false">BY154+$B$154*'1 Der Fonds'!$B$19/12+BY154*'1 Der Fonds'!$B$20/12-'1 Der Fonds'!$B$6*'1 Der Fonds'!$B$21/12-($B$154+BY154-'1 Der Fonds'!$B$6)*'1 Der Fonds'!$B$22/12-$B$154*'1 Der Fonds'!$B$23/12</f>
        <v>21.9454476280895</v>
      </c>
      <c r="CC154" s="26" t="n">
        <f aca="false">($B$154+CB154-'1 Der Fonds'!$B$6)/BZ154</f>
        <v>10.2284560170839</v>
      </c>
      <c r="CD154" s="26" t="n">
        <f aca="false">CB154+'1 Der Fonds'!$B$26-'2 Der Rueckgabebestand'!$C$15*CC154</f>
        <v>20.8540652212559</v>
      </c>
      <c r="CE154" s="26" t="n">
        <f aca="false">BZ154+'1 Der Fonds'!$B$26/CC154-'2 Der Rueckgabebestand'!$C$15</f>
        <v>77.7100731423845</v>
      </c>
      <c r="CF154" s="26" t="n">
        <f aca="false">CD154/($B$154+CD154-'1 Der Fonds'!$B$6)</f>
        <v>0.0262363446747309</v>
      </c>
      <c r="CG154" s="26" t="n">
        <f aca="false">CD154+$B$154*'1 Der Fonds'!$B$19/12+CD154*'1 Der Fonds'!$B$20/12-'1 Der Fonds'!$B$6*'1 Der Fonds'!$B$21/12-($B$154+CD154-'1 Der Fonds'!$B$6)*'1 Der Fonds'!$B$22/12-$B$154*'1 Der Fonds'!$B$23/12</f>
        <v>22.518800367093</v>
      </c>
      <c r="CH154" s="26" t="n">
        <f aca="false">($B$154+CG154-'1 Der Fonds'!$B$6)/CE154</f>
        <v>10.2498784026064</v>
      </c>
      <c r="CI154" s="26" t="n">
        <f aca="false">CG154+'1 Der Fonds'!$B$26-'2 Der Rueckgabebestand'!$C$16*CH154</f>
        <v>20.3938611657898</v>
      </c>
      <c r="CJ154" s="26" t="n">
        <f aca="false">CE154+'1 Der Fonds'!$B$26/CH154-'2 Der Rueckgabebestand'!$C$16</f>
        <v>77.5027595413995</v>
      </c>
      <c r="CK154" s="26" t="n">
        <f aca="false">CI154/($B$154+CI154-'1 Der Fonds'!$B$6)</f>
        <v>0.0256722290575878</v>
      </c>
      <c r="CL154" s="26" t="n">
        <f aca="false">$A$154+$B$154*'1 Der Fonds'!$B$19/12+$A$154*'1 Der Fonds'!$B$20/12-'1 Der Fonds'!$B$6*'1 Der Fonds'!$B$21/12-($B$154+$A$154-'1 Der Fonds'!$B$6)*'1 Der Fonds'!$B$22/12-$B$154*'1 Der Fonds'!$B$23/12</f>
        <v>97.73675</v>
      </c>
      <c r="CM154" s="26" t="n">
        <f aca="false">($B$154+CL154-'1 Der Fonds'!$B$6)/'1 Der Fonds'!$B$8</f>
        <v>10.0199626436782</v>
      </c>
      <c r="CN154" s="26" t="n">
        <f aca="false">CL154+0-'2 Der Rueckgabebestand'!$C$5*CM154</f>
        <v>93.7287649425288</v>
      </c>
      <c r="CO154" s="26" t="n">
        <f aca="false">'1 Der Fonds'!$B$8+0/CM154-'2 Der Rueckgabebestand'!$C$5</f>
        <v>86.6</v>
      </c>
      <c r="CP154" s="26" t="n">
        <f aca="false">CN154/($B$154+CN154-'1 Der Fonds'!$B$6)</f>
        <v>0.108016201293888</v>
      </c>
      <c r="CQ154" s="26" t="n">
        <f aca="false">CN154+$B$154*'1 Der Fonds'!$B$19/12+CN154*'1 Der Fonds'!$B$20/12-'1 Der Fonds'!$B$6*'1 Der Fonds'!$B$21/12-($B$154+CN154-'1 Der Fonds'!$B$6)*'1 Der Fonds'!$B$22/12-$B$154*'1 Der Fonds'!$B$23/12</f>
        <v>95.4633383422654</v>
      </c>
      <c r="CR154" s="26" t="n">
        <f aca="false">($B$154+CQ154-'1 Der Fonds'!$B$6)/CO154</f>
        <v>10.0399923596105</v>
      </c>
      <c r="CS154" s="26" t="n">
        <f aca="false">CQ154+0-'2 Der Rueckgabebestand'!$C$6*CR154</f>
        <v>90.4433421624601</v>
      </c>
      <c r="CT154" s="26" t="n">
        <f aca="false">CO154+0/CR154-'2 Der Rueckgabebestand'!$C$6</f>
        <v>86.1</v>
      </c>
      <c r="CU154" s="26" t="n">
        <f aca="false">CS154/($B$154+CS154-'1 Der Fonds'!$B$6)</f>
        <v>0.10462610763617</v>
      </c>
      <c r="CV154" s="26" t="n">
        <f aca="false">CS154+$B$154*'1 Der Fonds'!$B$19/12+CS154*'1 Der Fonds'!$B$20/12-'1 Der Fonds'!$B$6*'1 Der Fonds'!$B$21/12-($B$154+CS154-'1 Der Fonds'!$B$6)*'1 Der Fonds'!$B$22/12-$B$154*'1 Der Fonds'!$B$23/12</f>
        <v>92.1747670320325</v>
      </c>
      <c r="CW154" s="26" t="n">
        <f aca="false">($B$154+CV154-'1 Der Fonds'!$B$6)/CT154</f>
        <v>10.0601018238331</v>
      </c>
      <c r="CX154" s="26" t="n">
        <f aca="false">CV154+0-'2 Der Rueckgabebestand'!$C$7*CW154</f>
        <v>70.0425430195996</v>
      </c>
      <c r="CY154" s="26" t="n">
        <f aca="false">CT154+0/CW154-'2 Der Rueckgabebestand'!$C$7</f>
        <v>83.9</v>
      </c>
      <c r="CZ154" s="26" t="n">
        <f aca="false">CX154/($B$154+CX154-'1 Der Fonds'!$B$6)</f>
        <v>0.0829846120895984</v>
      </c>
      <c r="DA154" s="26" t="n">
        <f aca="false">CX154+$B$154*'1 Der Fonds'!$B$19/12+CX154*'1 Der Fonds'!$B$20/12-'1 Der Fonds'!$B$6*'1 Der Fonds'!$B$21/12-($B$154+CX154-'1 Der Fonds'!$B$6)*'1 Der Fonds'!$B$22/12-$B$154*'1 Der Fonds'!$B$23/12</f>
        <v>71.7544171233267</v>
      </c>
      <c r="DB154" s="26" t="n">
        <f aca="false">($B$154+DA154-'1 Der Fonds'!$B$6)/CY154</f>
        <v>10.0805055676201</v>
      </c>
      <c r="DC154" s="26" t="n">
        <f aca="false">DA154+0-'2 Der Rueckgabebestand'!$C$8*DB154</f>
        <v>40.5048498637044</v>
      </c>
      <c r="DD154" s="26" t="n">
        <f aca="false">CY154+0/DB154-'2 Der Rueckgabebestand'!$C$8</f>
        <v>80.8</v>
      </c>
      <c r="DE154" s="26" t="n">
        <f aca="false">DC154/($B$154+DC154-'1 Der Fonds'!$B$6)</f>
        <v>0.0497294152029694</v>
      </c>
      <c r="DF154" s="26" t="n">
        <f aca="false">DC154+$B$154*'1 Der Fonds'!$B$19/12+DC154*'1 Der Fonds'!$B$20/12-'1 Der Fonds'!$B$6*'1 Der Fonds'!$B$21/12-($B$154+DC154-'1 Der Fonds'!$B$6)*'1 Der Fonds'!$B$22/12-$B$154*'1 Der Fonds'!$B$23/12</f>
        <v>42.1884170114905</v>
      </c>
      <c r="DG154" s="26" t="n">
        <f aca="false">($B$154+DF154-'1 Der Fonds'!$B$6)/DD154</f>
        <v>10.1013417946967</v>
      </c>
      <c r="DH154" s="26" t="n">
        <f aca="false">DF154+0-'2 Der Rueckgabebestand'!$C$9*DG154</f>
        <v>15.9249283452791</v>
      </c>
      <c r="DI154" s="26" t="n">
        <f aca="false">DD154+0/DG154-'2 Der Rueckgabebestand'!$C$9</f>
        <v>78.2</v>
      </c>
      <c r="DJ154" s="26" t="n">
        <f aca="false">DH154/($B$154+DH154-'1 Der Fonds'!$B$6)</f>
        <v>0.0201600529035568</v>
      </c>
      <c r="DK154" s="26" t="n">
        <f aca="false">DH154+$B$154*'1 Der Fonds'!$B$19/12+DH154*'1 Der Fonds'!$B$20/12-'1 Der Fonds'!$B$6*'1 Der Fonds'!$B$21/12-($B$154+DH154-'1 Der Fonds'!$B$6)*'1 Der Fonds'!$B$22/12-$B$154*'1 Der Fonds'!$B$23/12</f>
        <v>17.5849397349434</v>
      </c>
      <c r="DL154" s="26" t="n">
        <f aca="false">($B$154+DK154-'1 Der Fonds'!$B$6)/DI154</f>
        <v>10.1225695618279</v>
      </c>
      <c r="DM154" s="26" t="n">
        <f aca="false">DK154+0-'2 Der Rueckgabebestand'!$C$10*DL154</f>
        <v>3.41334234838427</v>
      </c>
      <c r="DN154" s="26" t="n">
        <f aca="false">DI154+0/DL154-'2 Der Rueckgabebestand'!$C$10</f>
        <v>76.8</v>
      </c>
      <c r="DO154" s="26" t="n">
        <f aca="false">DM154/($B$154+DM154-'1 Der Fonds'!$B$6)</f>
        <v>0.00439064029705659</v>
      </c>
      <c r="DP154" s="26" t="n">
        <f aca="false">DM154+$B$154*'1 Der Fonds'!$B$19/12+DM154*'1 Der Fonds'!$B$20/12-'1 Der Fonds'!$B$6*'1 Der Fonds'!$B$21/12-($B$154+DM154-'1 Der Fonds'!$B$6)*'1 Der Fonds'!$B$22/12-$B$154*'1 Der Fonds'!$B$23/12</f>
        <v>5.0613634681348</v>
      </c>
      <c r="DQ154" s="26" t="n">
        <f aca="false">($B$154+DP154-'1 Der Fonds'!$B$6)/DN154</f>
        <v>10.144028170158</v>
      </c>
      <c r="DR154" s="26" t="n">
        <f aca="false">DP154+0-'2 Der Rueckgabebestand'!$C$11*DQ154</f>
        <v>-1.02505343396</v>
      </c>
      <c r="DS154" s="26" t="n">
        <f aca="false">DN154+0/DQ154-'2 Der Rueckgabebestand'!$C$11</f>
        <v>76.2</v>
      </c>
      <c r="DT154" s="26" t="n">
        <f aca="false">DR154/($B$154+DR154-'1 Der Fonds'!$B$6)</f>
        <v>-0.00132611469299726</v>
      </c>
      <c r="DU154" s="26" t="n">
        <f aca="false">DR154+$B$154*'1 Der Fonds'!$B$19/12+DR154*'1 Der Fonds'!$B$20/12-'1 Der Fonds'!$B$6*'1 Der Fonds'!$B$21/12-($B$154+DR154-'1 Der Fonds'!$B$6)*'1 Der Fonds'!$B$22/12-$B$154*'1 Der Fonds'!$B$23/12</f>
        <v>0.618714223165788</v>
      </c>
      <c r="DV154" s="26" t="n">
        <f aca="false">($B$154+DU154-'1 Der Fonds'!$B$6)/DS154</f>
        <v>10.1655999241885</v>
      </c>
      <c r="DW154" s="26" t="n">
        <f aca="false">DU154+0-'2 Der Rueckgabebestand'!$C$12*DV154</f>
        <v>-4.46408573892848</v>
      </c>
      <c r="DX154" s="26" t="n">
        <f aca="false">DS154+0/DV154-'2 Der Rueckgabebestand'!$C$12</f>
        <v>75.7</v>
      </c>
      <c r="DY154" s="26" t="n">
        <f aca="false">DW154/($B$154+DW154-'1 Der Fonds'!$B$6)</f>
        <v>-0.00580101026631747</v>
      </c>
      <c r="DZ154" s="26" t="n">
        <f aca="false">DW154+$B$154*'1 Der Fonds'!$B$19/12+DW154*'1 Der Fonds'!$B$20/12-'1 Der Fonds'!$B$6*'1 Der Fonds'!$B$21/12-($B$154+DW154-'1 Der Fonds'!$B$6)*'1 Der Fonds'!$B$22/12-$B$154*'1 Der Fonds'!$B$23/12</f>
        <v>-2.82361382109495</v>
      </c>
      <c r="EA154" s="26" t="n">
        <f aca="false">($B$154+DZ154-'1 Der Fonds'!$B$6)/DX154</f>
        <v>10.1872706232352</v>
      </c>
      <c r="EB154" s="26" t="n">
        <f aca="false">DZ154+0-'2 Der Rueckgabebestand'!$C$13*EA154</f>
        <v>-7.40788560155079</v>
      </c>
      <c r="EC154" s="26" t="n">
        <f aca="false">DX154+0/EA154-'2 Der Rueckgabebestand'!$C$13</f>
        <v>75.25</v>
      </c>
      <c r="ED154" s="26" t="n">
        <f aca="false">EB154/($B$154+EB154-'1 Der Fonds'!$B$6)</f>
        <v>-0.00966339916940552</v>
      </c>
      <c r="EE154" s="26" t="n">
        <f aca="false">EB154+$B$154*'1 Der Fonds'!$B$19/12+EB154*'1 Der Fonds'!$B$20/12-'1 Der Fonds'!$B$6*'1 Der Fonds'!$B$21/12-($B$154+EB154-'1 Der Fonds'!$B$6)*'1 Der Fonds'!$B$22/12-$B$154*'1 Der Fonds'!$B$23/12</f>
        <v>-5.77023482525228</v>
      </c>
      <c r="EF154" s="26" t="n">
        <f aca="false">($B$154+EE154-'1 Der Fonds'!$B$6)/EC154</f>
        <v>10.2090334242491</v>
      </c>
      <c r="EG154" s="26" t="n">
        <f aca="false">EE154+0-'2 Der Rueckgabebestand'!$C$14*EF154</f>
        <v>-9.85384819495193</v>
      </c>
      <c r="EH154" s="26" t="n">
        <f aca="false">EC154+0/EF154-'2 Der Rueckgabebestand'!$C$14</f>
        <v>74.85</v>
      </c>
      <c r="EI154" s="26" t="n">
        <f aca="false">EG154/($B$154+EG154-'1 Der Fonds'!$B$6)</f>
        <v>-0.0128952402255451</v>
      </c>
      <c r="EJ154" s="26" t="n">
        <f aca="false">EG154+$B$154*'1 Der Fonds'!$B$19/12+EG154*'1 Der Fonds'!$B$20/12-'1 Der Fonds'!$B$6*'1 Der Fonds'!$B$21/12-($B$154+EG154-'1 Der Fonds'!$B$6)*'1 Der Fonds'!$B$22/12-$B$154*'1 Der Fonds'!$B$23/12</f>
        <v>-8.21854146613876</v>
      </c>
      <c r="EK154" s="26" t="n">
        <f aca="false">($B$154+EJ154-'1 Der Fonds'!$B$6)/EH154</f>
        <v>10.2308812095372</v>
      </c>
      <c r="EL154" s="26" t="n">
        <f aca="false">EJ154+0-'2 Der Rueckgabebestand'!$C$15*EK154</f>
        <v>-12.3108939499537</v>
      </c>
      <c r="EM154" s="26" t="n">
        <f aca="false">EH154+0/EK154-'2 Der Rueckgabebestand'!$C$15</f>
        <v>74.45</v>
      </c>
      <c r="EN154" s="26" t="n">
        <f aca="false">EL154/($B$154+EL154-'1 Der Fonds'!$B$6)</f>
        <v>-0.0161626231124602</v>
      </c>
      <c r="EO154" s="26" t="n">
        <f aca="false">EL154+$B$154*'1 Der Fonds'!$B$19/12+EL154*'1 Der Fonds'!$B$20/12-'1 Der Fonds'!$B$6*'1 Der Fonds'!$B$21/12-($B$154+EL154-'1 Der Fonds'!$B$6)*'1 Der Fonds'!$B$22/12-$B$154*'1 Der Fonds'!$B$23/12</f>
        <v>-10.677941889989</v>
      </c>
      <c r="EP154" s="26" t="n">
        <f aca="false">($B$154+EO154-'1 Der Fonds'!$B$6)/EM154</f>
        <v>10.2528147496308</v>
      </c>
      <c r="EQ154" s="26" t="n">
        <f aca="false">EO154+0-'2 Der Rueckgabebestand'!$C$16*EP154</f>
        <v>-15.8043492648044</v>
      </c>
      <c r="ER154" s="26" t="n">
        <f aca="false">EM154+0/EP154-'2 Der Rueckgabebestand'!$C$16</f>
        <v>73.95</v>
      </c>
      <c r="ES154" s="26" t="n">
        <f aca="false">EQ154/($B$154+EQ154-'1 Der Fonds'!$B$6)</f>
        <v>-0.0208446846793166</v>
      </c>
      <c r="ET154" s="14" t="n">
        <f aca="false">IF(C154=1,$A$154,1000000)</f>
        <v>96</v>
      </c>
      <c r="EU154" s="14" t="n">
        <f aca="false">IF(D154=1,$A$154,1000000)</f>
        <v>96</v>
      </c>
      <c r="EV154" s="14" t="n">
        <f aca="false">IF(E154=1,$A$154,1000000)</f>
        <v>96</v>
      </c>
      <c r="EW154" s="14" t="n">
        <f aca="false">IF(F154=1,$A$154,1000000)</f>
        <v>96</v>
      </c>
      <c r="EX154" s="26" t="n">
        <f aca="false">IF(G154=1,$A$154,1000000)</f>
        <v>1000000</v>
      </c>
      <c r="EY154" s="26" t="n">
        <f aca="false">IF(H154=1,$A$154,1000000)</f>
        <v>1000000</v>
      </c>
      <c r="EZ154" s="26" t="n">
        <f aca="false">IF(I154=1,$A$154,1000000)</f>
        <v>1000000</v>
      </c>
      <c r="FA154" s="26" t="n">
        <f aca="false">IF(J154=1,$A$154,1000000)</f>
        <v>1000000</v>
      </c>
      <c r="FB154" s="26" t="n">
        <f aca="false">IF(K154=1,$A$154,1000000)</f>
        <v>1000000</v>
      </c>
      <c r="FC154" s="26" t="n">
        <f aca="false">IF(L154=1,$A$154,1000000)</f>
        <v>1000000</v>
      </c>
      <c r="FD154" s="26" t="n">
        <f aca="false">IF(M154=1,$A$154,1000000)</f>
        <v>1000000</v>
      </c>
      <c r="FE154" s="26" t="n">
        <f aca="false">IF(N154=1,$A$154,1000000)</f>
        <v>1000000</v>
      </c>
      <c r="FF154" s="14" t="n">
        <f aca="false">IF(O154=1,$A$154,1000000)</f>
        <v>96</v>
      </c>
      <c r="FG154" s="14" t="n">
        <f aca="false">IF(P154=1,$A$154,1000000)</f>
        <v>96</v>
      </c>
      <c r="FH154" s="14" t="n">
        <f aca="false">IF(Q154=1,$A$154,1000000)</f>
        <v>96</v>
      </c>
      <c r="FI154" s="26" t="n">
        <f aca="false">IF(R154=1,$A$154,1000000)</f>
        <v>1000000</v>
      </c>
      <c r="FJ154" s="26" t="n">
        <f aca="false">IF(S154=1,$A$154,1000000)</f>
        <v>1000000</v>
      </c>
      <c r="FK154" s="26" t="n">
        <f aca="false">IF(T154=1,$A$154,1000000)</f>
        <v>1000000</v>
      </c>
      <c r="FL154" s="26" t="n">
        <f aca="false">IF(U154=1,$A$154,1000000)</f>
        <v>1000000</v>
      </c>
      <c r="FM154" s="26" t="n">
        <f aca="false">IF(V154=1,$A$154,1000000)</f>
        <v>1000000</v>
      </c>
      <c r="FN154" s="26" t="n">
        <f aca="false">IF(W154=1,$A$154,1000000)</f>
        <v>1000000</v>
      </c>
      <c r="FO154" s="26" t="n">
        <f aca="false">IF(X154=1,$A$154,1000000)</f>
        <v>1000000</v>
      </c>
      <c r="FP154" s="26" t="n">
        <f aca="false">IF(Y154=1,$A$154,1000000)</f>
        <v>1000000</v>
      </c>
      <c r="FQ154" s="26" t="n">
        <f aca="false">IF(Z154=1,$A$154,1000000)</f>
        <v>1000000</v>
      </c>
    </row>
    <row r="155" customFormat="false" ht="15" hidden="false" customHeight="false" outlineLevel="0" collapsed="false">
      <c r="A155" s="14" t="n">
        <f aca="false">A154+$B$38</f>
        <v>96.5</v>
      </c>
      <c r="B155" s="14" t="n">
        <f aca="false">'1 Der Fonds'!$B$36-A155</f>
        <v>1023.5</v>
      </c>
      <c r="C155" s="26" t="n">
        <f aca="false">IF(AH155&gt;='1 Der Fonds'!$B$12,1,0)</f>
        <v>1</v>
      </c>
      <c r="D155" s="26" t="n">
        <f aca="false">IF(AND(C155=1,AM155&gt;='1 Der Fonds'!$B$12),1,0)</f>
        <v>1</v>
      </c>
      <c r="E155" s="26" t="n">
        <f aca="false">IF(AND(D155=1,AR155&gt;='1 Der Fonds'!$B$12),1,0)</f>
        <v>1</v>
      </c>
      <c r="F155" s="26" t="n">
        <f aca="false">IF(AND(E155=1,AW155&gt;='1 Der Fonds'!$B$12),1,0)</f>
        <v>1</v>
      </c>
      <c r="G155" s="26" t="n">
        <f aca="false">IF(AND(F155=1,BB155&gt;='1 Der Fonds'!$B$12),1,0)</f>
        <v>0</v>
      </c>
      <c r="H155" s="26" t="n">
        <f aca="false">IF(AND(G155=1,BG155&gt;='1 Der Fonds'!$B$12),1,0)</f>
        <v>0</v>
      </c>
      <c r="I155" s="26" t="n">
        <f aca="false">IF(AND(H155=1,BL155&gt;='1 Der Fonds'!$B$12),1,0)</f>
        <v>0</v>
      </c>
      <c r="J155" s="26" t="n">
        <f aca="false">IF(AND(I155=1,BQ155&gt;='1 Der Fonds'!$B$12),1,0)</f>
        <v>0</v>
      </c>
      <c r="K155" s="26" t="n">
        <f aca="false">IF(AND(J155=1,BV155&gt;='1 Der Fonds'!$B$12),1,0)</f>
        <v>0</v>
      </c>
      <c r="L155" s="26" t="n">
        <f aca="false">IF(AND(K155=1,CA155&gt;='1 Der Fonds'!$B$12),1,0)</f>
        <v>0</v>
      </c>
      <c r="M155" s="26" t="n">
        <f aca="false">IF(AND(L155=1,CF155&gt;='1 Der Fonds'!$B$12),1,0)</f>
        <v>0</v>
      </c>
      <c r="N155" s="26" t="n">
        <f aca="false">IF(AND(M155=1,CK155&gt;='1 Der Fonds'!$B$12),1,0)</f>
        <v>0</v>
      </c>
      <c r="O155" s="26" t="n">
        <f aca="false">IF(CP155&gt;='1 Der Fonds'!$B$12,1,0)</f>
        <v>1</v>
      </c>
      <c r="P155" s="26" t="n">
        <f aca="false">IF(AND(O155=1,CU155&gt;='1 Der Fonds'!$B$12),1,0)</f>
        <v>1</v>
      </c>
      <c r="Q155" s="26" t="n">
        <f aca="false">IF(AND(P155=1,CZ155&gt;='1 Der Fonds'!$B$12),1,0)</f>
        <v>1</v>
      </c>
      <c r="R155" s="26" t="n">
        <f aca="false">IF(AND(Q155=1,DE155&gt;='1 Der Fonds'!$B$12),1,0)</f>
        <v>1</v>
      </c>
      <c r="S155" s="26" t="n">
        <f aca="false">IF(AND(R155=1,DJ155&gt;='1 Der Fonds'!$B$12),1,0)</f>
        <v>0</v>
      </c>
      <c r="T155" s="26" t="n">
        <f aca="false">IF(AND(S155=1,DO155&gt;='1 Der Fonds'!$B$12),1,0)</f>
        <v>0</v>
      </c>
      <c r="U155" s="26" t="n">
        <f aca="false">IF(AND(T155=1,DT155&gt;='1 Der Fonds'!$B$12),1,0)</f>
        <v>0</v>
      </c>
      <c r="V155" s="26" t="n">
        <f aca="false">IF(AND(U155=1,DY155&gt;='1 Der Fonds'!$B$12),1,0)</f>
        <v>0</v>
      </c>
      <c r="W155" s="26" t="n">
        <f aca="false">IF(AND(V155=1,ED155&gt;='1 Der Fonds'!$B$12),1,0)</f>
        <v>0</v>
      </c>
      <c r="X155" s="26" t="n">
        <f aca="false">IF(AND(W155=1,EI155&gt;='1 Der Fonds'!$B$12),1,0)</f>
        <v>0</v>
      </c>
      <c r="Y155" s="26" t="n">
        <f aca="false">IF(AND(X155=1,EN155&gt;='1 Der Fonds'!$B$12),1,0)</f>
        <v>0</v>
      </c>
      <c r="Z155" s="26" t="n">
        <f aca="false">IF(AND(Y155=1,ES155&gt;='1 Der Fonds'!$B$12),1,0)</f>
        <v>0</v>
      </c>
      <c r="AD155" s="26" t="n">
        <f aca="false">$A$155+$B$155*'1 Der Fonds'!$B$19/12+$A$155*'1 Der Fonds'!$B$20/12-'1 Der Fonds'!$B$6*'1 Der Fonds'!$B$21/12-($B$155+$A$155-'1 Der Fonds'!$B$6)*'1 Der Fonds'!$B$22/12-$B$155*'1 Der Fonds'!$B$23/12</f>
        <v>98.2361666666667</v>
      </c>
      <c r="AE155" s="26" t="n">
        <f aca="false">($B$155+AD155-'1 Der Fonds'!$B$6)/'1 Der Fonds'!$B$8</f>
        <v>10.0199559386973</v>
      </c>
      <c r="AF155" s="26" t="n">
        <f aca="false">AD155+'1 Der Fonds'!$B$26-'2 Der Rueckgabebestand'!$C$5*AE155</f>
        <v>97.2281842911877</v>
      </c>
      <c r="AG155" s="26" t="n">
        <f aca="false">'1 Der Fonds'!$B$8+'1 Der Fonds'!$B$26/AE155-'2 Der Rueckgabebestand'!$C$5</f>
        <v>86.8994025141781</v>
      </c>
      <c r="AH155" s="26" t="n">
        <f aca="false">AF155/($B$155+AF155-'1 Der Fonds'!$B$6)</f>
        <v>0.111663072409142</v>
      </c>
      <c r="AI155" s="26" t="n">
        <f aca="false">AF155+$B$155*'1 Der Fonds'!$B$19/12+AF155*'1 Der Fonds'!$B$20/12-'1 Der Fonds'!$B$6*'1 Der Fonds'!$B$21/12-($B$155+AF155-'1 Der Fonds'!$B$6)*'1 Der Fonds'!$B$22/12-$B$155*'1 Der Fonds'!$B$23/12</f>
        <v>98.9650488011335</v>
      </c>
      <c r="AJ155" s="26" t="n">
        <f aca="false">($B$155+AI155-'1 Der Fonds'!$B$6)/AG155</f>
        <v>10.0399430094906</v>
      </c>
      <c r="AK155" s="26" t="n">
        <f aca="false">AI155+'1 Der Fonds'!$B$26-'2 Der Rueckgabebestand'!$C$6*AJ155</f>
        <v>96.9450772963882</v>
      </c>
      <c r="AL155" s="26" t="n">
        <f aca="false">AG155+'1 Der Fonds'!$B$26/AJ155-'2 Der Rueckgabebestand'!$C$6</f>
        <v>86.6982089911834</v>
      </c>
      <c r="AM155" s="26" t="n">
        <f aca="false">AK155/($B$155+AK155-'1 Der Fonds'!$B$6)</f>
        <v>0.111374146198288</v>
      </c>
      <c r="AN155" s="26" t="n">
        <f aca="false">AK155+$B$155*'1 Der Fonds'!$B$19/12+AK155*'1 Der Fonds'!$B$20/12-'1 Der Fonds'!$B$6*'1 Der Fonds'!$B$21/12-($B$155+AK155-'1 Der Fonds'!$B$6)*'1 Der Fonds'!$B$22/12-$B$155*'1 Der Fonds'!$B$23/12</f>
        <v>98.6816704954639</v>
      </c>
      <c r="AO155" s="26" t="n">
        <f aca="false">($B$155+AN155-'1 Der Fonds'!$B$6)/AL155</f>
        <v>10.0599733332918</v>
      </c>
      <c r="AP155" s="26" t="n">
        <f aca="false">AN155+'1 Der Fonds'!$B$26-'2 Der Rueckgabebestand'!$C$7*AO155</f>
        <v>79.549729162222</v>
      </c>
      <c r="AQ155" s="26" t="n">
        <f aca="false">AL155+'1 Der Fonds'!$B$26/AO155-'2 Der Rueckgabebestand'!$C$7</f>
        <v>84.796420517259</v>
      </c>
      <c r="AR155" s="26" t="n">
        <f aca="false">AP155/($B$155+AP155-'1 Der Fonds'!$B$6)</f>
        <v>0.0932533314796871</v>
      </c>
      <c r="AS155" s="26" t="n">
        <f aca="false">AP155+$B$155*'1 Der Fonds'!$B$19/12+AP155*'1 Der Fonds'!$B$20/12-'1 Der Fonds'!$B$6*'1 Der Fonds'!$B$21/12-($B$155+AP155-'1 Der Fonds'!$B$6)*'1 Der Fonds'!$B$22/12-$B$155*'1 Der Fonds'!$B$23/12</f>
        <v>81.2696518193358</v>
      </c>
      <c r="AT155" s="26" t="n">
        <f aca="false">($B$155+AS155-'1 Der Fonds'!$B$6)/AQ155</f>
        <v>10.0802562962591</v>
      </c>
      <c r="AU155" s="26" t="n">
        <f aca="false">AS155+'1 Der Fonds'!$B$26-'2 Der Rueckgabebestand'!$C$8*AT155</f>
        <v>53.0208573009325</v>
      </c>
      <c r="AV155" s="26" t="n">
        <f aca="false">AQ155+'1 Der Fonds'!$B$26/AT155-'2 Der Rueckgabebestand'!$C$8</f>
        <v>81.9940319977442</v>
      </c>
      <c r="AW155" s="26" t="n">
        <f aca="false">AU155/($B$155+AU155-'1 Der Fonds'!$B$6)</f>
        <v>0.0641494486588955</v>
      </c>
      <c r="AX155" s="26" t="n">
        <f aca="false">AU155+$B$155*'1 Der Fonds'!$B$19/12+AU155*'1 Der Fonds'!$B$20/12-'1 Der Fonds'!$B$6*'1 Der Fonds'!$B$21/12-($B$155+AU155-'1 Der Fonds'!$B$6)*'1 Der Fonds'!$B$22/12-$B$155*'1 Der Fonds'!$B$23/12</f>
        <v>54.7153564558459</v>
      </c>
      <c r="AY155" s="26" t="n">
        <f aca="false">($B$155+AX155-'1 Der Fonds'!$B$6)/AV155</f>
        <v>10.100922424191</v>
      </c>
      <c r="AZ155" s="26" t="n">
        <f aca="false">AX155+'1 Der Fonds'!$B$26-'2 Der Rueckgabebestand'!$C$9*AY155</f>
        <v>31.4529581529494</v>
      </c>
      <c r="BA155" s="26" t="n">
        <f aca="false">AV155+'1 Der Fonds'!$B$26/AY155-'2 Der Rueckgabebestand'!$C$9</f>
        <v>79.6910345757281</v>
      </c>
      <c r="BB155" s="26" t="n">
        <f aca="false">AZ155/($B$155+AZ155-'1 Der Fonds'!$B$6)</f>
        <v>0.0390742810923032</v>
      </c>
      <c r="BC155" s="26" t="n">
        <f aca="false">AZ155+$B$155*'1 Der Fonds'!$B$19/12+AZ155*'1 Der Fonds'!$B$20/12-'1 Der Fonds'!$B$6*'1 Der Fonds'!$B$21/12-($B$155+AZ155-'1 Der Fonds'!$B$6)*'1 Der Fonds'!$B$22/12-$B$155*'1 Der Fonds'!$B$23/12</f>
        <v>33.1267880711793</v>
      </c>
      <c r="BD155" s="26" t="n">
        <f aca="false">($B$155+BC155-'1 Der Fonds'!$B$6)/BA155</f>
        <v>10.1219264170133</v>
      </c>
      <c r="BE155" s="26" t="n">
        <f aca="false">BC155+'1 Der Fonds'!$B$26-'2 Der Rueckgabebestand'!$C$10*BD155</f>
        <v>21.9560910873607</v>
      </c>
      <c r="BF155" s="26" t="n">
        <f aca="false">BA155+'1 Der Fonds'!$B$26/BD155-'2 Der Rueckgabebestand'!$C$10</f>
        <v>78.587420844152</v>
      </c>
      <c r="BG155" s="26" t="n">
        <f aca="false">BE155/($B$155+BE155-'1 Der Fonds'!$B$6)</f>
        <v>0.0276018894485395</v>
      </c>
      <c r="BH155" s="26" t="n">
        <f aca="false">BE155+$B$155*'1 Der Fonds'!$B$19/12+BE155*'1 Der Fonds'!$B$20/12-'1 Der Fonds'!$B$6*'1 Der Fonds'!$B$21/12-($B$155+BE155-'1 Der Fonds'!$B$6)*'1 Der Fonds'!$B$22/12-$B$155*'1 Der Fonds'!$B$23/12</f>
        <v>23.6208198413194</v>
      </c>
      <c r="BI155" s="26" t="n">
        <f aca="false">($B$155+BH155-'1 Der Fonds'!$B$6)/BF155</f>
        <v>10.1431095623065</v>
      </c>
      <c r="BJ155" s="26" t="n">
        <f aca="false">BH155+'1 Der Fonds'!$B$26-'2 Der Rueckgabebestand'!$C$11*BI155</f>
        <v>20.5349541039355</v>
      </c>
      <c r="BK155" s="26" t="n">
        <f aca="false">BF155+'1 Der Fonds'!$B$26/BI155-'2 Der Rueckgabebestand'!$C$11</f>
        <v>78.283188131449</v>
      </c>
      <c r="BL155" s="26" t="n">
        <f aca="false">BJ155/($B$155+BJ155-'1 Der Fonds'!$B$6)</f>
        <v>0.0258615241026878</v>
      </c>
      <c r="BM155" s="26" t="n">
        <f aca="false">BJ155+$B$155*'1 Der Fonds'!$B$19/12+BJ155*'1 Der Fonds'!$B$20/12-'1 Der Fonds'!$B$6*'1 Der Fonds'!$B$21/12-($B$155+BJ155-'1 Der Fonds'!$B$6)*'1 Der Fonds'!$B$22/12-$B$155*'1 Der Fonds'!$B$23/12</f>
        <v>22.1983209349518</v>
      </c>
      <c r="BN155" s="26" t="n">
        <f aca="false">($B$155+BM155-'1 Der Fonds'!$B$6)/BK155</f>
        <v>10.1643576344752</v>
      </c>
      <c r="BO155" s="26" t="n">
        <f aca="false">BM155+'1 Der Fonds'!$B$26-'2 Der Rueckgabebestand'!$C$12*BN155</f>
        <v>20.1161421177142</v>
      </c>
      <c r="BP155" s="26" t="n">
        <f aca="false">BK155+'1 Der Fonds'!$B$26/BN155-'2 Der Rueckgabebestand'!$C$12</f>
        <v>78.0783371322894</v>
      </c>
      <c r="BQ155" s="26" t="n">
        <f aca="false">BO155/($B$155+BO155-'1 Der Fonds'!$B$6)</f>
        <v>0.0253474457614176</v>
      </c>
      <c r="BR155" s="26" t="n">
        <f aca="false">BO155+$B$155*'1 Der Fonds'!$B$19/12+BO155*'1 Der Fonds'!$B$20/12-'1 Der Fonds'!$B$6*'1 Der Fonds'!$B$21/12-($B$155+BO155-'1 Der Fonds'!$B$6)*'1 Der Fonds'!$B$22/12-$B$155*'1 Der Fonds'!$B$23/12</f>
        <v>21.7791075872437</v>
      </c>
      <c r="BS155" s="26" t="n">
        <f aca="false">($B$155+BR155-'1 Der Fonds'!$B$6)/BP155</f>
        <v>10.1856563138606</v>
      </c>
      <c r="BT155" s="26" t="n">
        <f aca="false">BR155+'1 Der Fonds'!$B$26-'2 Der Rueckgabebestand'!$C$13*BS155</f>
        <v>20.1955622460064</v>
      </c>
      <c r="BU155" s="26" t="n">
        <f aca="false">BP155+'1 Der Fonds'!$B$26/BS155-'2 Der Rueckgabebestand'!$C$13</f>
        <v>77.922868962891</v>
      </c>
      <c r="BV155" s="26" t="n">
        <f aca="false">BT155/($B$155+BT155-'1 Der Fonds'!$B$6)</f>
        <v>0.0254449731189839</v>
      </c>
      <c r="BW155" s="26" t="n">
        <f aca="false">BT155+$B$155*'1 Der Fonds'!$B$19/12+BT155*'1 Der Fonds'!$B$20/12-'1 Der Fonds'!$B$6*'1 Der Fonds'!$B$21/12-($B$155+BT155-'1 Der Fonds'!$B$6)*'1 Der Fonds'!$B$22/12-$B$155*'1 Der Fonds'!$B$23/12</f>
        <v>21.8586038264922</v>
      </c>
      <c r="BX155" s="26" t="n">
        <f aca="false">($B$155+BW155-'1 Der Fonds'!$B$6)/BU155</f>
        <v>10.2069984641513</v>
      </c>
      <c r="BY155" s="26" t="n">
        <f aca="false">BW155+'1 Der Fonds'!$B$26-'2 Der Rueckgabebestand'!$C$14*BX155</f>
        <v>20.7758044408316</v>
      </c>
      <c r="BZ155" s="26" t="n">
        <f aca="false">BU155+'1 Der Fonds'!$B$26/BX155-'2 Der Rueckgabebestand'!$C$14</f>
        <v>77.8167849471577</v>
      </c>
      <c r="CA155" s="26" t="n">
        <f aca="false">BY155/($B$155+BY155-'1 Der Fonds'!$B$6)</f>
        <v>0.0261569146695306</v>
      </c>
      <c r="CB155" s="26" t="n">
        <f aca="false">BY155+$B$155*'1 Der Fonds'!$B$19/12+BY155*'1 Der Fonds'!$B$20/12-'1 Der Fonds'!$B$6*'1 Der Fonds'!$B$21/12-($B$155+BY155-'1 Der Fonds'!$B$6)*'1 Der Fonds'!$B$22/12-$B$155*'1 Der Fonds'!$B$23/12</f>
        <v>22.4394020867541</v>
      </c>
      <c r="CC155" s="26" t="n">
        <f aca="false">($B$155+CB155-'1 Der Fonds'!$B$6)/BZ155</f>
        <v>10.2283768550351</v>
      </c>
      <c r="CD155" s="26" t="n">
        <f aca="false">CB155+'1 Der Fonds'!$B$26-'2 Der Rueckgabebestand'!$C$15*CC155</f>
        <v>21.3480513447401</v>
      </c>
      <c r="CE155" s="26" t="n">
        <f aca="false">BZ155+'1 Der Fonds'!$B$26/CC155-'2 Der Rueckgabebestand'!$C$15</f>
        <v>77.7100866158896</v>
      </c>
      <c r="CF155" s="26" t="n">
        <f aca="false">CD155/($B$155+CD155-'1 Der Fonds'!$B$6)</f>
        <v>0.0268580281584927</v>
      </c>
      <c r="CG155" s="26" t="n">
        <f aca="false">CD155+$B$155*'1 Der Fonds'!$B$19/12+CD155*'1 Der Fonds'!$B$20/12-'1 Der Fonds'!$B$6*'1 Der Fonds'!$B$21/12-($B$155+CD155-'1 Der Fonds'!$B$6)*'1 Der Fonds'!$B$22/12-$B$155*'1 Der Fonds'!$B$23/12</f>
        <v>23.0121973939454</v>
      </c>
      <c r="CH155" s="26" t="n">
        <f aca="false">($B$155+CG155-'1 Der Fonds'!$B$6)/CE155</f>
        <v>10.2497916561462</v>
      </c>
      <c r="CI155" s="26" t="n">
        <f aca="false">CG155+'1 Der Fonds'!$B$26-'2 Der Rueckgabebestand'!$C$16*CH155</f>
        <v>20.8873015658723</v>
      </c>
      <c r="CJ155" s="26" t="n">
        <f aca="false">CE155+'1 Der Fonds'!$B$26/CH155-'2 Der Rueckgabebestand'!$C$16</f>
        <v>77.5027754919802</v>
      </c>
      <c r="CK155" s="26" t="n">
        <f aca="false">CI155/($B$155+CI155-'1 Der Fonds'!$B$6)</f>
        <v>0.0262935995133607</v>
      </c>
      <c r="CL155" s="26" t="n">
        <f aca="false">$A$155+$B$155*'1 Der Fonds'!$B$19/12+$A$155*'1 Der Fonds'!$B$20/12-'1 Der Fonds'!$B$6*'1 Der Fonds'!$B$21/12-($B$155+$A$155-'1 Der Fonds'!$B$6)*'1 Der Fonds'!$B$22/12-$B$155*'1 Der Fonds'!$B$23/12</f>
        <v>98.2361666666667</v>
      </c>
      <c r="CM155" s="26" t="n">
        <f aca="false">($B$155+CL155-'1 Der Fonds'!$B$6)/'1 Der Fonds'!$B$8</f>
        <v>10.0199559386973</v>
      </c>
      <c r="CN155" s="26" t="n">
        <f aca="false">CL155+0-'2 Der Rueckgabebestand'!$C$5*CM155</f>
        <v>94.2281842911877</v>
      </c>
      <c r="CO155" s="26" t="n">
        <f aca="false">'1 Der Fonds'!$B$8+0/CM155-'2 Der Rueckgabebestand'!$C$5</f>
        <v>86.6</v>
      </c>
      <c r="CP155" s="26" t="n">
        <f aca="false">CN155/($B$155+CN155-'1 Der Fonds'!$B$6)</f>
        <v>0.108591821721406</v>
      </c>
      <c r="CQ155" s="26" t="n">
        <f aca="false">CN155+$B$155*'1 Der Fonds'!$B$19/12+CN155*'1 Der Fonds'!$B$20/12-'1 Der Fonds'!$B$6*'1 Der Fonds'!$B$21/12-($B$155+CN155-'1 Der Fonds'!$B$6)*'1 Der Fonds'!$B$22/12-$B$155*'1 Der Fonds'!$B$23/12</f>
        <v>95.9621738011335</v>
      </c>
      <c r="CR155" s="26" t="n">
        <f aca="false">($B$155+CQ155-'1 Der Fonds'!$B$6)/CO155</f>
        <v>10.0399789122533</v>
      </c>
      <c r="CS155" s="26" t="n">
        <f aca="false">CQ155+0-'2 Der Rueckgabebestand'!$C$6*CR155</f>
        <v>90.9421843450068</v>
      </c>
      <c r="CT155" s="26" t="n">
        <f aca="false">CO155+0/CR155-'2 Der Rueckgabebestand'!$C$6</f>
        <v>86.1</v>
      </c>
      <c r="CU155" s="26" t="n">
        <f aca="false">CS155/($B$155+CS155-'1 Der Fonds'!$B$6)</f>
        <v>0.105203316071293</v>
      </c>
      <c r="CV155" s="26" t="n">
        <f aca="false">CS155+$B$155*'1 Der Fonds'!$B$19/12+CS155*'1 Der Fonds'!$B$20/12-'1 Der Fonds'!$B$6*'1 Der Fonds'!$B$21/12-($B$155+CS155-'1 Der Fonds'!$B$6)*'1 Der Fonds'!$B$22/12-$B$155*'1 Der Fonds'!$B$23/12</f>
        <v>92.6730247716708</v>
      </c>
      <c r="CW155" s="26" t="n">
        <f aca="false">($B$155+CV155-'1 Der Fonds'!$B$6)/CT155</f>
        <v>10.0600815885211</v>
      </c>
      <c r="CX155" s="26" t="n">
        <f aca="false">CV155+0-'2 Der Rueckgabebestand'!$C$7*CW155</f>
        <v>70.5408452769243</v>
      </c>
      <c r="CY155" s="26" t="n">
        <f aca="false">CT155+0/CW155-'2 Der Rueckgabebestand'!$C$7</f>
        <v>83.9</v>
      </c>
      <c r="CZ155" s="26" t="n">
        <f aca="false">CX155/($B$155+CX155-'1 Der Fonds'!$B$6)</f>
        <v>0.0835751559556105</v>
      </c>
      <c r="DA155" s="26" t="n">
        <f aca="false">CX155+$B$155*'1 Der Fonds'!$B$19/12+CX155*'1 Der Fonds'!$B$20/12-'1 Der Fonds'!$B$6*'1 Der Fonds'!$B$21/12-($B$155+CX155-'1 Der Fonds'!$B$6)*'1 Der Fonds'!$B$22/12-$B$155*'1 Der Fonds'!$B$23/12</f>
        <v>72.2521344203147</v>
      </c>
      <c r="DB155" s="26" t="n">
        <f aca="false">($B$155+DA155-'1 Der Fonds'!$B$6)/CY155</f>
        <v>10.0804783601945</v>
      </c>
      <c r="DC155" s="26" t="n">
        <f aca="false">DA155+0-'2 Der Rueckgabebestand'!$C$8*DB155</f>
        <v>41.0026515037119</v>
      </c>
      <c r="DD155" s="26" t="n">
        <f aca="false">CY155+0/DB155-'2 Der Rueckgabebestand'!$C$8</f>
        <v>80.8</v>
      </c>
      <c r="DE155" s="26" t="n">
        <f aca="false">DC155/($B$155+DC155-'1 Der Fonds'!$B$6)</f>
        <v>0.0503407219461028</v>
      </c>
      <c r="DF155" s="26" t="n">
        <f aca="false">DC155+$B$155*'1 Der Fonds'!$B$19/12+DC155*'1 Der Fonds'!$B$20/12-'1 Der Fonds'!$B$6*'1 Der Fonds'!$B$21/12-($B$155+DC155-'1 Der Fonds'!$B$6)*'1 Der Fonds'!$B$22/12-$B$155*'1 Der Fonds'!$B$23/12</f>
        <v>42.6856332114029</v>
      </c>
      <c r="DG155" s="26" t="n">
        <f aca="false">($B$155+DF155-'1 Der Fonds'!$B$6)/DD155</f>
        <v>10.1013073417253</v>
      </c>
      <c r="DH155" s="26" t="n">
        <f aca="false">DF155+0-'2 Der Rueckgabebestand'!$C$9*DG155</f>
        <v>16.4222341229172</v>
      </c>
      <c r="DI155" s="26" t="n">
        <f aca="false">DD155+0/DG155-'2 Der Rueckgabebestand'!$C$9</f>
        <v>78.2</v>
      </c>
      <c r="DJ155" s="26" t="n">
        <f aca="false">DH155/($B$155+DH155-'1 Der Fonds'!$B$6)</f>
        <v>0.0207896846214887</v>
      </c>
      <c r="DK155" s="26" t="n">
        <f aca="false">DH155+$B$155*'1 Der Fonds'!$B$19/12+DH155*'1 Der Fonds'!$B$20/12-'1 Der Fonds'!$B$6*'1 Der Fonds'!$B$21/12-($B$155+DH155-'1 Der Fonds'!$B$6)*'1 Der Fonds'!$B$22/12-$B$155*'1 Der Fonds'!$B$23/12</f>
        <v>18.081659597285</v>
      </c>
      <c r="DL155" s="26" t="n">
        <f aca="false">($B$155+DK155-'1 Der Fonds'!$B$6)/DI155</f>
        <v>10.1225276163336</v>
      </c>
      <c r="DM155" s="26" t="n">
        <f aca="false">DK155+0-'2 Der Rueckgabebestand'!$C$10*DL155</f>
        <v>3.91012093441799</v>
      </c>
      <c r="DN155" s="26" t="n">
        <f aca="false">DI155+0/DL155-'2 Der Rueckgabebestand'!$C$10</f>
        <v>76.8</v>
      </c>
      <c r="DO155" s="26" t="n">
        <f aca="false">DM155/($B$155+DM155-'1 Der Fonds'!$B$6)</f>
        <v>0.00502967588036823</v>
      </c>
      <c r="DP155" s="26" t="n">
        <f aca="false">DM155+$B$155*'1 Der Fonds'!$B$19/12+DM155*'1 Der Fonds'!$B$20/12-'1 Der Fonds'!$B$6*'1 Der Fonds'!$B$21/12-($B$155+DM155-'1 Der Fonds'!$B$6)*'1 Der Fonds'!$B$22/12-$B$155*'1 Der Fonds'!$B$23/12</f>
        <v>5.55755563364681</v>
      </c>
      <c r="DQ155" s="26" t="n">
        <f aca="false">($B$155+DP155-'1 Der Fonds'!$B$6)/DN155</f>
        <v>10.1439785889798</v>
      </c>
      <c r="DR155" s="26" t="n">
        <f aca="false">DP155+0-'2 Der Rueckgabebestand'!$C$11*DQ155</f>
        <v>-0.528831519741056</v>
      </c>
      <c r="DS155" s="26" t="n">
        <f aca="false">DN155+0/DQ155-'2 Der Rueckgabebestand'!$C$11</f>
        <v>76.2</v>
      </c>
      <c r="DT155" s="26" t="n">
        <f aca="false">DR155/($B$155+DR155-'1 Der Fonds'!$B$6)</f>
        <v>-0.000684154262546161</v>
      </c>
      <c r="DU155" s="26" t="n">
        <f aca="false">DR155+$B$155*'1 Der Fonds'!$B$19/12+DR155*'1 Der Fonds'!$B$20/12-'1 Der Fonds'!$B$6*'1 Der Fonds'!$B$21/12-($B$155+DR155-'1 Der Fonds'!$B$6)*'1 Der Fonds'!$B$22/12-$B$155*'1 Der Fonds'!$B$23/12</f>
        <v>1.11434918338586</v>
      </c>
      <c r="DV155" s="26" t="n">
        <f aca="false">($B$155+DU155-'1 Der Fonds'!$B$6)/DS155</f>
        <v>10.1655426402019</v>
      </c>
      <c r="DW155" s="26" t="n">
        <f aca="false">DU155+0-'2 Der Rueckgabebestand'!$C$12*DV155</f>
        <v>-3.9684221367151</v>
      </c>
      <c r="DX155" s="26" t="n">
        <f aca="false">DS155+0/DV155-'2 Der Rueckgabebestand'!$C$12</f>
        <v>75.7</v>
      </c>
      <c r="DY155" s="26" t="n">
        <f aca="false">DW155/($B$155+DW155-'1 Der Fonds'!$B$6)</f>
        <v>-0.00515693215310799</v>
      </c>
      <c r="DZ155" s="26" t="n">
        <f aca="false">DW155+$B$155*'1 Der Fonds'!$B$19/12+DW155*'1 Der Fonds'!$B$20/12-'1 Der Fonds'!$B$6*'1 Der Fonds'!$B$21/12-($B$155+DW155-'1 Der Fonds'!$B$6)*'1 Der Fonds'!$B$22/12-$B$155*'1 Der Fonds'!$B$23/12</f>
        <v>-2.32853770792945</v>
      </c>
      <c r="EA155" s="26" t="n">
        <f aca="false">($B$155+DZ155-'1 Der Fonds'!$B$6)/DX155</f>
        <v>10.187205578495</v>
      </c>
      <c r="EB155" s="26" t="n">
        <f aca="false">DZ155+0-'2 Der Rueckgabebestand'!$C$13*EA155</f>
        <v>-6.9127802182522</v>
      </c>
      <c r="EC155" s="26" t="n">
        <f aca="false">DX155+0/EA155-'2 Der Rueckgabebestand'!$C$13</f>
        <v>75.25</v>
      </c>
      <c r="ED155" s="26" t="n">
        <f aca="false">EB155/($B$155+EB155-'1 Der Fonds'!$B$6)</f>
        <v>-0.00901760431150979</v>
      </c>
      <c r="EE155" s="26" t="n">
        <f aca="false">EB155+$B$155*'1 Der Fonds'!$B$19/12+EB155*'1 Der Fonds'!$B$20/12-'1 Der Fonds'!$B$6*'1 Der Fonds'!$B$21/12-($B$155+EB155-'1 Der Fonds'!$B$6)*'1 Der Fonds'!$B$22/12-$B$155*'1 Der Fonds'!$B$23/12</f>
        <v>-5.27571746596135</v>
      </c>
      <c r="EF155" s="26" t="n">
        <f aca="false">($B$155+EE155-'1 Der Fonds'!$B$6)/EC155</f>
        <v>10.2089605652364</v>
      </c>
      <c r="EG155" s="26" t="n">
        <f aca="false">EE155+0-'2 Der Rueckgabebestand'!$C$14*EF155</f>
        <v>-9.35930169205591</v>
      </c>
      <c r="EH155" s="26" t="n">
        <f aca="false">EC155+0/EF155-'2 Der Rueckgabebestand'!$C$14</f>
        <v>74.85</v>
      </c>
      <c r="EI155" s="26" t="n">
        <f aca="false">EG155/($B$155+EG155-'1 Der Fonds'!$B$6)</f>
        <v>-0.0122481392664734</v>
      </c>
      <c r="EJ155" s="26" t="n">
        <f aca="false">EG155+$B$155*'1 Der Fonds'!$B$19/12+EG155*'1 Der Fonds'!$B$20/12-'1 Der Fonds'!$B$6*'1 Der Fonds'!$B$21/12-($B$155+EG155-'1 Der Fonds'!$B$6)*'1 Der Fonds'!$B$22/12-$B$155*'1 Der Fonds'!$B$23/12</f>
        <v>-7.72458352284413</v>
      </c>
      <c r="EK155" s="26" t="n">
        <f aca="false">($B$155+EJ155-'1 Der Fonds'!$B$6)/EH155</f>
        <v>10.2308004873368</v>
      </c>
      <c r="EL155" s="26" t="n">
        <f aca="false">EJ155+0-'2 Der Rueckgabebestand'!$C$15*EK155</f>
        <v>-11.8169037177788</v>
      </c>
      <c r="EM155" s="26" t="n">
        <f aca="false">EH155+0/EK155-'2 Der Rueckgabebestand'!$C$15</f>
        <v>74.45</v>
      </c>
      <c r="EN155" s="26" t="n">
        <f aca="false">EL155/($B$155+EL155-'1 Der Fonds'!$B$6)</f>
        <v>-0.0155141997708196</v>
      </c>
      <c r="EO155" s="26" t="n">
        <f aca="false">EL155+$B$155*'1 Der Fonds'!$B$19/12+EL155*'1 Der Fonds'!$B$20/12-'1 Der Fonds'!$B$6*'1 Der Fonds'!$B$21/12-($B$155+EL155-'1 Der Fonds'!$B$6)*'1 Der Fonds'!$B$22/12-$B$155*'1 Der Fonds'!$B$23/12</f>
        <v>-10.1845407505084</v>
      </c>
      <c r="EP155" s="26" t="n">
        <f aca="false">($B$155+EO155-'1 Der Fonds'!$B$6)/EM155</f>
        <v>10.2527261148354</v>
      </c>
      <c r="EQ155" s="26" t="n">
        <f aca="false">EO155+0-'2 Der Rueckgabebestand'!$C$16*EP155</f>
        <v>-15.310903807926</v>
      </c>
      <c r="ER155" s="26" t="n">
        <f aca="false">EM155+0/EP155-'2 Der Rueckgabebestand'!$C$16</f>
        <v>73.95</v>
      </c>
      <c r="ES155" s="26" t="n">
        <f aca="false">EQ155/($B$155+EQ155-'1 Der Fonds'!$B$6)</f>
        <v>-0.0201940437877879</v>
      </c>
      <c r="ET155" s="14" t="n">
        <f aca="false">IF(C155=1,$A$155,1000000)</f>
        <v>96.5</v>
      </c>
      <c r="EU155" s="14" t="n">
        <f aca="false">IF(D155=1,$A$155,1000000)</f>
        <v>96.5</v>
      </c>
      <c r="EV155" s="14" t="n">
        <f aca="false">IF(E155=1,$A$155,1000000)</f>
        <v>96.5</v>
      </c>
      <c r="EW155" s="14" t="n">
        <f aca="false">IF(F155=1,$A$155,1000000)</f>
        <v>96.5</v>
      </c>
      <c r="EX155" s="26" t="n">
        <f aca="false">IF(G155=1,$A$155,1000000)</f>
        <v>1000000</v>
      </c>
      <c r="EY155" s="26" t="n">
        <f aca="false">IF(H155=1,$A$155,1000000)</f>
        <v>1000000</v>
      </c>
      <c r="EZ155" s="26" t="n">
        <f aca="false">IF(I155=1,$A$155,1000000)</f>
        <v>1000000</v>
      </c>
      <c r="FA155" s="26" t="n">
        <f aca="false">IF(J155=1,$A$155,1000000)</f>
        <v>1000000</v>
      </c>
      <c r="FB155" s="26" t="n">
        <f aca="false">IF(K155=1,$A$155,1000000)</f>
        <v>1000000</v>
      </c>
      <c r="FC155" s="26" t="n">
        <f aca="false">IF(L155=1,$A$155,1000000)</f>
        <v>1000000</v>
      </c>
      <c r="FD155" s="26" t="n">
        <f aca="false">IF(M155=1,$A$155,1000000)</f>
        <v>1000000</v>
      </c>
      <c r="FE155" s="26" t="n">
        <f aca="false">IF(N155=1,$A$155,1000000)</f>
        <v>1000000</v>
      </c>
      <c r="FF155" s="14" t="n">
        <f aca="false">IF(O155=1,$A$155,1000000)</f>
        <v>96.5</v>
      </c>
      <c r="FG155" s="14" t="n">
        <f aca="false">IF(P155=1,$A$155,1000000)</f>
        <v>96.5</v>
      </c>
      <c r="FH155" s="14" t="n">
        <f aca="false">IF(Q155=1,$A$155,1000000)</f>
        <v>96.5</v>
      </c>
      <c r="FI155" s="14" t="n">
        <f aca="false">IF(R155=1,$A$155,1000000)</f>
        <v>96.5</v>
      </c>
      <c r="FJ155" s="26" t="n">
        <f aca="false">IF(S155=1,$A$155,1000000)</f>
        <v>1000000</v>
      </c>
      <c r="FK155" s="26" t="n">
        <f aca="false">IF(T155=1,$A$155,1000000)</f>
        <v>1000000</v>
      </c>
      <c r="FL155" s="26" t="n">
        <f aca="false">IF(U155=1,$A$155,1000000)</f>
        <v>1000000</v>
      </c>
      <c r="FM155" s="26" t="n">
        <f aca="false">IF(V155=1,$A$155,1000000)</f>
        <v>1000000</v>
      </c>
      <c r="FN155" s="26" t="n">
        <f aca="false">IF(W155=1,$A$155,1000000)</f>
        <v>1000000</v>
      </c>
      <c r="FO155" s="26" t="n">
        <f aca="false">IF(X155=1,$A$155,1000000)</f>
        <v>1000000</v>
      </c>
      <c r="FP155" s="26" t="n">
        <f aca="false">IF(Y155=1,$A$155,1000000)</f>
        <v>1000000</v>
      </c>
      <c r="FQ155" s="26" t="n">
        <f aca="false">IF(Z155=1,$A$155,1000000)</f>
        <v>1000000</v>
      </c>
    </row>
    <row r="156" customFormat="false" ht="15" hidden="false" customHeight="false" outlineLevel="0" collapsed="false">
      <c r="A156" s="14" t="n">
        <f aca="false">A155+$B$38</f>
        <v>97</v>
      </c>
      <c r="B156" s="14" t="n">
        <f aca="false">'1 Der Fonds'!$B$36-A156</f>
        <v>1023</v>
      </c>
      <c r="C156" s="26" t="n">
        <f aca="false">IF(AH156&gt;='1 Der Fonds'!$B$12,1,0)</f>
        <v>1</v>
      </c>
      <c r="D156" s="26" t="n">
        <f aca="false">IF(AND(C156=1,AM156&gt;='1 Der Fonds'!$B$12),1,0)</f>
        <v>1</v>
      </c>
      <c r="E156" s="26" t="n">
        <f aca="false">IF(AND(D156=1,AR156&gt;='1 Der Fonds'!$B$12),1,0)</f>
        <v>1</v>
      </c>
      <c r="F156" s="26" t="n">
        <f aca="false">IF(AND(E156=1,AW156&gt;='1 Der Fonds'!$B$12),1,0)</f>
        <v>1</v>
      </c>
      <c r="G156" s="26" t="n">
        <f aca="false">IF(AND(F156=1,BB156&gt;='1 Der Fonds'!$B$12),1,0)</f>
        <v>0</v>
      </c>
      <c r="H156" s="26" t="n">
        <f aca="false">IF(AND(G156=1,BG156&gt;='1 Der Fonds'!$B$12),1,0)</f>
        <v>0</v>
      </c>
      <c r="I156" s="26" t="n">
        <f aca="false">IF(AND(H156=1,BL156&gt;='1 Der Fonds'!$B$12),1,0)</f>
        <v>0</v>
      </c>
      <c r="J156" s="26" t="n">
        <f aca="false">IF(AND(I156=1,BQ156&gt;='1 Der Fonds'!$B$12),1,0)</f>
        <v>0</v>
      </c>
      <c r="K156" s="26" t="n">
        <f aca="false">IF(AND(J156=1,BV156&gt;='1 Der Fonds'!$B$12),1,0)</f>
        <v>0</v>
      </c>
      <c r="L156" s="26" t="n">
        <f aca="false">IF(AND(K156=1,CA156&gt;='1 Der Fonds'!$B$12),1,0)</f>
        <v>0</v>
      </c>
      <c r="M156" s="26" t="n">
        <f aca="false">IF(AND(L156=1,CF156&gt;='1 Der Fonds'!$B$12),1,0)</f>
        <v>0</v>
      </c>
      <c r="N156" s="26" t="n">
        <f aca="false">IF(AND(M156=1,CK156&gt;='1 Der Fonds'!$B$12),1,0)</f>
        <v>0</v>
      </c>
      <c r="O156" s="26" t="n">
        <f aca="false">IF(CP156&gt;='1 Der Fonds'!$B$12,1,0)</f>
        <v>1</v>
      </c>
      <c r="P156" s="26" t="n">
        <f aca="false">IF(AND(O156=1,CU156&gt;='1 Der Fonds'!$B$12),1,0)</f>
        <v>1</v>
      </c>
      <c r="Q156" s="26" t="n">
        <f aca="false">IF(AND(P156=1,CZ156&gt;='1 Der Fonds'!$B$12),1,0)</f>
        <v>1</v>
      </c>
      <c r="R156" s="26" t="n">
        <f aca="false">IF(AND(Q156=1,DE156&gt;='1 Der Fonds'!$B$12),1,0)</f>
        <v>1</v>
      </c>
      <c r="S156" s="26" t="n">
        <f aca="false">IF(AND(R156=1,DJ156&gt;='1 Der Fonds'!$B$12),1,0)</f>
        <v>0</v>
      </c>
      <c r="T156" s="26" t="n">
        <f aca="false">IF(AND(S156=1,DO156&gt;='1 Der Fonds'!$B$12),1,0)</f>
        <v>0</v>
      </c>
      <c r="U156" s="26" t="n">
        <f aca="false">IF(AND(T156=1,DT156&gt;='1 Der Fonds'!$B$12),1,0)</f>
        <v>0</v>
      </c>
      <c r="V156" s="26" t="n">
        <f aca="false">IF(AND(U156=1,DY156&gt;='1 Der Fonds'!$B$12),1,0)</f>
        <v>0</v>
      </c>
      <c r="W156" s="26" t="n">
        <f aca="false">IF(AND(V156=1,ED156&gt;='1 Der Fonds'!$B$12),1,0)</f>
        <v>0</v>
      </c>
      <c r="X156" s="26" t="n">
        <f aca="false">IF(AND(W156=1,EI156&gt;='1 Der Fonds'!$B$12),1,0)</f>
        <v>0</v>
      </c>
      <c r="Y156" s="26" t="n">
        <f aca="false">IF(AND(X156=1,EN156&gt;='1 Der Fonds'!$B$12),1,0)</f>
        <v>0</v>
      </c>
      <c r="Z156" s="26" t="n">
        <f aca="false">IF(AND(Y156=1,ES156&gt;='1 Der Fonds'!$B$12),1,0)</f>
        <v>0</v>
      </c>
      <c r="AD156" s="26" t="n">
        <f aca="false">$A$156+$B$156*'1 Der Fonds'!$B$19/12+$A$156*'1 Der Fonds'!$B$20/12-'1 Der Fonds'!$B$6*'1 Der Fonds'!$B$21/12-($B$156+$A$156-'1 Der Fonds'!$B$6)*'1 Der Fonds'!$B$22/12-$B$156*'1 Der Fonds'!$B$23/12</f>
        <v>98.7355833333333</v>
      </c>
      <c r="AE156" s="26" t="n">
        <f aca="false">($B$156+AD156-'1 Der Fonds'!$B$6)/'1 Der Fonds'!$B$8</f>
        <v>10.0199492337165</v>
      </c>
      <c r="AF156" s="26" t="n">
        <f aca="false">AD156+'1 Der Fonds'!$B$26-'2 Der Rueckgabebestand'!$C$5*AE156</f>
        <v>97.7276036398468</v>
      </c>
      <c r="AG156" s="26" t="n">
        <f aca="false">'1 Der Fonds'!$B$8+'1 Der Fonds'!$B$26/AE156-'2 Der Rueckgabebestand'!$C$5</f>
        <v>86.8994027145273</v>
      </c>
      <c r="AH156" s="26" t="n">
        <f aca="false">AF156/($B$156+AF156-'1 Der Fonds'!$B$6)</f>
        <v>0.11223671241307</v>
      </c>
      <c r="AI156" s="26" t="n">
        <f aca="false">AF156+$B$156*'1 Der Fonds'!$B$19/12+AF156*'1 Der Fonds'!$B$20/12-'1 Der Fonds'!$B$6*'1 Der Fonds'!$B$21/12-($B$156+AF156-'1 Der Fonds'!$B$6)*'1 Der Fonds'!$B$22/12-$B$156*'1 Der Fonds'!$B$23/12</f>
        <v>99.4638842600016</v>
      </c>
      <c r="AJ156" s="26" t="n">
        <f aca="false">($B$156+AI156-'1 Der Fonds'!$B$6)/AG156</f>
        <v>10.0399295853175</v>
      </c>
      <c r="AK156" s="26" t="n">
        <f aca="false">AI156+'1 Der Fonds'!$B$26-'2 Der Rueckgabebestand'!$C$6*AJ156</f>
        <v>97.4439194673429</v>
      </c>
      <c r="AL156" s="26" t="n">
        <f aca="false">AG156+'1 Der Fonds'!$B$26/AJ156-'2 Der Rueckgabebestand'!$C$6</f>
        <v>86.6982095910603</v>
      </c>
      <c r="AM156" s="26" t="n">
        <f aca="false">AK156/($B$156+AK156-'1 Der Fonds'!$B$6)</f>
        <v>0.111947383729181</v>
      </c>
      <c r="AN156" s="26" t="n">
        <f aca="false">AK156+$B$156*'1 Der Fonds'!$B$19/12+AK156*'1 Der Fonds'!$B$20/12-'1 Der Fonds'!$B$6*'1 Der Fonds'!$B$21/12-($B$156+AK156-'1 Der Fonds'!$B$6)*'1 Der Fonds'!$B$22/12-$B$156*'1 Der Fonds'!$B$23/12</f>
        <v>99.1799282234991</v>
      </c>
      <c r="AO156" s="26" t="n">
        <f aca="false">($B$156+AN156-'1 Der Fonds'!$B$6)/AL156</f>
        <v>10.0599531678614</v>
      </c>
      <c r="AP156" s="26" t="n">
        <f aca="false">AN156+'1 Der Fonds'!$B$26-'2 Der Rueckgabebestand'!$C$7*AO156</f>
        <v>80.048031254204</v>
      </c>
      <c r="AQ156" s="26" t="n">
        <f aca="false">AL156+'1 Der Fonds'!$B$26/AO156-'2 Der Rueckgabebestand'!$C$7</f>
        <v>84.7964217149083</v>
      </c>
      <c r="AR156" s="26" t="n">
        <f aca="false">AP156/($B$156+AP156-'1 Der Fonds'!$B$6)</f>
        <v>0.0938376601567351</v>
      </c>
      <c r="AS156" s="26" t="n">
        <f aca="false">AP156+$B$156*'1 Der Fonds'!$B$19/12+AP156*'1 Der Fonds'!$B$20/12-'1 Der Fonds'!$B$6*'1 Der Fonds'!$B$21/12-($B$156+AP156-'1 Der Fonds'!$B$6)*'1 Der Fonds'!$B$22/12-$B$156*'1 Der Fonds'!$B$23/12</f>
        <v>81.7673689508226</v>
      </c>
      <c r="AT156" s="26" t="n">
        <f aca="false">($B$156+AS156-'1 Der Fonds'!$B$6)/AQ156</f>
        <v>10.0802292321321</v>
      </c>
      <c r="AU156" s="26" t="n">
        <f aca="false">AS156+'1 Der Fonds'!$B$26-'2 Der Rueckgabebestand'!$C$8*AT156</f>
        <v>53.518658331213</v>
      </c>
      <c r="AV156" s="26" t="n">
        <f aca="false">AQ156+'1 Der Fonds'!$B$26/AT156-'2 Der Rueckgabebestand'!$C$8</f>
        <v>81.9940339944423</v>
      </c>
      <c r="AW156" s="26" t="n">
        <f aca="false">AU156/($B$156+AU156-'1 Der Fonds'!$B$6)</f>
        <v>0.0647519058302569</v>
      </c>
      <c r="AX156" s="26" t="n">
        <f aca="false">AU156+$B$156*'1 Der Fonds'!$B$19/12+AU156*'1 Der Fonds'!$B$20/12-'1 Der Fonds'!$B$6*'1 Der Fonds'!$B$21/12-($B$156+AU156-'1 Der Fonds'!$B$6)*'1 Der Fonds'!$B$22/12-$B$156*'1 Der Fonds'!$B$23/12</f>
        <v>55.2125720454471</v>
      </c>
      <c r="AY156" s="26" t="n">
        <f aca="false">($B$156+AX156-'1 Der Fonds'!$B$6)/AV156</f>
        <v>10.1008882195208</v>
      </c>
      <c r="AZ156" s="26" t="n">
        <f aca="false">AX156+'1 Der Fonds'!$B$26-'2 Der Rueckgabebestand'!$C$9*AY156</f>
        <v>31.9502626746931</v>
      </c>
      <c r="BA156" s="26" t="n">
        <f aca="false">AV156+'1 Der Fonds'!$B$26/AY156-'2 Der Rueckgabebestand'!$C$9</f>
        <v>79.691037578167</v>
      </c>
      <c r="BB156" s="26" t="n">
        <f aca="false">AZ156/($B$156+AZ156-'1 Der Fonds'!$B$6)</f>
        <v>0.0396922197012876</v>
      </c>
      <c r="BC156" s="26" t="n">
        <f aca="false">AZ156+$B$156*'1 Der Fonds'!$B$19/12+AZ156*'1 Der Fonds'!$B$20/12-'1 Der Fonds'!$B$6*'1 Der Fonds'!$B$21/12-($B$156+AZ156-'1 Der Fonds'!$B$6)*'1 Der Fonds'!$B$22/12-$B$156*'1 Der Fonds'!$B$23/12</f>
        <v>33.623506676423</v>
      </c>
      <c r="BD156" s="26" t="n">
        <f aca="false">($B$156+BC156-'1 Der Fonds'!$B$6)/BA156</f>
        <v>10.1218848592005</v>
      </c>
      <c r="BE156" s="26" t="n">
        <f aca="false">BC156+'1 Der Fonds'!$B$26-'2 Der Rueckgabebestand'!$C$10*BD156</f>
        <v>22.4528678735423</v>
      </c>
      <c r="BF156" s="26" t="n">
        <f aca="false">BA156+'1 Der Fonds'!$B$26/BD156-'2 Der Rueckgabebestand'!$C$10</f>
        <v>78.5874250634754</v>
      </c>
      <c r="BG156" s="26" t="n">
        <f aca="false">BE156/($B$156+BE156-'1 Der Fonds'!$B$6)</f>
        <v>0.028226521998173</v>
      </c>
      <c r="BH156" s="26" t="n">
        <f aca="false">BE156+$B$156*'1 Der Fonds'!$B$19/12+BE156*'1 Der Fonds'!$B$20/12-'1 Der Fonds'!$B$6*'1 Der Fonds'!$B$21/12-($B$156+BE156-'1 Der Fonds'!$B$6)*'1 Der Fonds'!$B$22/12-$B$156*'1 Der Fonds'!$B$23/12</f>
        <v>24.1170102052545</v>
      </c>
      <c r="BI156" s="26" t="n">
        <f aca="false">($B$156+BH156-'1 Der Fonds'!$B$6)/BF156</f>
        <v>10.1430605413197</v>
      </c>
      <c r="BJ156" s="26" t="n">
        <f aca="false">BH156+'1 Der Fonds'!$B$26-'2 Der Rueckgabebestand'!$C$11*BI156</f>
        <v>21.0311738804627</v>
      </c>
      <c r="BK156" s="26" t="n">
        <f aca="false">BF156+'1 Der Fonds'!$B$26/BI156-'2 Der Rueckgabebestand'!$C$11</f>
        <v>78.2831937802034</v>
      </c>
      <c r="BL156" s="26" t="n">
        <f aca="false">BJ156/($B$156+BJ156-'1 Der Fonds'!$B$6)</f>
        <v>0.0264865846232239</v>
      </c>
      <c r="BM156" s="26" t="n">
        <f aca="false">BJ156+$B$156*'1 Der Fonds'!$B$19/12+BJ156*'1 Der Fonds'!$B$20/12-'1 Der Fonds'!$B$6*'1 Der Fonds'!$B$21/12-($B$156+BJ156-'1 Der Fonds'!$B$6)*'1 Der Fonds'!$B$22/12-$B$156*'1 Der Fonds'!$B$23/12</f>
        <v>22.6939537554315</v>
      </c>
      <c r="BN156" s="26" t="n">
        <f aca="false">($B$156+BM156-'1 Der Fonds'!$B$6)/BK156</f>
        <v>10.1643011141001</v>
      </c>
      <c r="BO156" s="26" t="n">
        <f aca="false">BM156+'1 Der Fonds'!$B$26-'2 Der Rueckgabebestand'!$C$12*BN156</f>
        <v>20.6118031983814</v>
      </c>
      <c r="BP156" s="26" t="n">
        <f aca="false">BK156+'1 Der Fonds'!$B$26/BN156-'2 Der Rueckgabebestand'!$C$12</f>
        <v>78.0783444222715</v>
      </c>
      <c r="BQ156" s="26" t="n">
        <f aca="false">BO156/($B$156+BO156-'1 Der Fonds'!$B$6)</f>
        <v>0.0259721479888689</v>
      </c>
      <c r="BR156" s="26" t="n">
        <f aca="false">BO156+$B$156*'1 Der Fonds'!$B$19/12+BO156*'1 Der Fonds'!$B$20/12-'1 Der Fonds'!$B$6*'1 Der Fonds'!$B$21/12-($B$156+BO156-'1 Der Fonds'!$B$6)*'1 Der Fonds'!$B$22/12-$B$156*'1 Der Fonds'!$B$23/12</f>
        <v>22.2741811764466</v>
      </c>
      <c r="BS156" s="26" t="n">
        <f aca="false">($B$156+BR156-'1 Der Fonds'!$B$6)/BP156</f>
        <v>10.1855922671127</v>
      </c>
      <c r="BT156" s="26" t="n">
        <f aca="false">BR156+'1 Der Fonds'!$B$26-'2 Der Rueckgabebestand'!$C$13*BS156</f>
        <v>20.6906646562459</v>
      </c>
      <c r="BU156" s="26" t="n">
        <f aca="false">BP156+'1 Der Fonds'!$B$26/BS156-'2 Der Rueckgabebestand'!$C$13</f>
        <v>77.9228781048818</v>
      </c>
      <c r="BV156" s="26" t="n">
        <f aca="false">BT156/($B$156+BT156-'1 Der Fonds'!$B$6)</f>
        <v>0.0260689278299716</v>
      </c>
      <c r="BW156" s="26" t="n">
        <f aca="false">BT156+$B$156*'1 Der Fonds'!$B$19/12+BT156*'1 Der Fonds'!$B$20/12-'1 Der Fonds'!$B$6*'1 Der Fonds'!$B$21/12-($B$156+BT156-'1 Der Fonds'!$B$6)*'1 Der Fonds'!$B$22/12-$B$156*'1 Der Fonds'!$B$23/12</f>
        <v>22.3531182098748</v>
      </c>
      <c r="BX156" s="26" t="n">
        <f aca="false">($B$156+BW156-'1 Der Fonds'!$B$6)/BU156</f>
        <v>10.2069268686323</v>
      </c>
      <c r="BY156" s="26" t="n">
        <f aca="false">BW156+'1 Der Fonds'!$B$26-'2 Der Rueckgabebestand'!$C$14*BX156</f>
        <v>21.2703474624219</v>
      </c>
      <c r="BZ156" s="26" t="n">
        <f aca="false">BU156+'1 Der Fonds'!$B$26/BX156-'2 Der Rueckgabebestand'!$C$14</f>
        <v>77.8167961507943</v>
      </c>
      <c r="CA156" s="26" t="n">
        <f aca="false">BY156/($B$156+BY156-'1 Der Fonds'!$B$6)</f>
        <v>0.0267797325310929</v>
      </c>
      <c r="CB156" s="26" t="n">
        <f aca="false">BY156+$B$156*'1 Der Fonds'!$B$19/12+BY156*'1 Der Fonds'!$B$20/12-'1 Der Fonds'!$B$6*'1 Der Fonds'!$B$21/12-($B$156+BY156-'1 Der Fonds'!$B$6)*'1 Der Fonds'!$B$22/12-$B$156*'1 Der Fonds'!$B$23/12</f>
        <v>22.9333565454067</v>
      </c>
      <c r="CC156" s="26" t="n">
        <f aca="false">($B$156+CB156-'1 Der Fonds'!$B$6)/BZ156</f>
        <v>10.2282976929947</v>
      </c>
      <c r="CD156" s="26" t="n">
        <f aca="false">CB156+'1 Der Fonds'!$B$26-'2 Der Rueckgabebestand'!$C$15*CC156</f>
        <v>21.8420374682088</v>
      </c>
      <c r="CE156" s="26" t="n">
        <f aca="false">BZ156+'1 Der Fonds'!$B$26/CC156-'2 Der Rueckgabebestand'!$C$15</f>
        <v>77.7101000895381</v>
      </c>
      <c r="CF156" s="26" t="n">
        <f aca="false">CD156/($B$156+CD156-'1 Der Fonds'!$B$6)</f>
        <v>0.0274797210497091</v>
      </c>
      <c r="CG156" s="26" t="n">
        <f aca="false">CD156+$B$156*'1 Der Fonds'!$B$19/12+CD156*'1 Der Fonds'!$B$20/12-'1 Der Fonds'!$B$6*'1 Der Fonds'!$B$21/12-($B$156+CD156-'1 Der Fonds'!$B$6)*'1 Der Fonds'!$B$22/12-$B$156*'1 Der Fonds'!$B$23/12</f>
        <v>23.5055944207825</v>
      </c>
      <c r="CH156" s="26" t="n">
        <f aca="false">($B$156+CG156-'1 Der Fonds'!$B$6)/CE156</f>
        <v>10.249704909697</v>
      </c>
      <c r="CI156" s="26" t="n">
        <f aca="false">CG156+'1 Der Fonds'!$B$26-'2 Der Rueckgabebestand'!$C$16*CH156</f>
        <v>21.380741965934</v>
      </c>
      <c r="CJ156" s="26" t="n">
        <f aca="false">CE156+'1 Der Fonds'!$B$26/CH156-'2 Der Rueckgabebestand'!$C$16</f>
        <v>77.5027914427459</v>
      </c>
      <c r="CK156" s="26" t="n">
        <f aca="false">CI156/($B$156+CI156-'1 Der Fonds'!$B$6)</f>
        <v>0.0269149802310426</v>
      </c>
      <c r="CL156" s="26" t="n">
        <f aca="false">$A$156+$B$156*'1 Der Fonds'!$B$19/12+$A$156*'1 Der Fonds'!$B$20/12-'1 Der Fonds'!$B$6*'1 Der Fonds'!$B$21/12-($B$156+$A$156-'1 Der Fonds'!$B$6)*'1 Der Fonds'!$B$22/12-$B$156*'1 Der Fonds'!$B$23/12</f>
        <v>98.7355833333333</v>
      </c>
      <c r="CM156" s="26" t="n">
        <f aca="false">($B$156+CL156-'1 Der Fonds'!$B$6)/'1 Der Fonds'!$B$8</f>
        <v>10.0199492337165</v>
      </c>
      <c r="CN156" s="26" t="n">
        <f aca="false">CL156+0-'2 Der Rueckgabebestand'!$C$5*CM156</f>
        <v>94.7276036398468</v>
      </c>
      <c r="CO156" s="26" t="n">
        <f aca="false">'1 Der Fonds'!$B$8+0/CM156-'2 Der Rueckgabebestand'!$C$5</f>
        <v>86.6</v>
      </c>
      <c r="CP156" s="26" t="n">
        <f aca="false">CN156/($B$156+CN156-'1 Der Fonds'!$B$6)</f>
        <v>0.109167442919292</v>
      </c>
      <c r="CQ156" s="26" t="n">
        <f aca="false">CN156+$B$156*'1 Der Fonds'!$B$19/12+CN156*'1 Der Fonds'!$B$20/12-'1 Der Fonds'!$B$6*'1 Der Fonds'!$B$21/12-($B$156+CN156-'1 Der Fonds'!$B$6)*'1 Der Fonds'!$B$22/12-$B$156*'1 Der Fonds'!$B$23/12</f>
        <v>96.4610092600016</v>
      </c>
      <c r="CR156" s="26" t="n">
        <f aca="false">($B$156+CQ156-'1 Der Fonds'!$B$6)/CO156</f>
        <v>10.0399654648961</v>
      </c>
      <c r="CS156" s="26" t="n">
        <f aca="false">CQ156+0-'2 Der Rueckgabebestand'!$C$6*CR156</f>
        <v>91.4410265275536</v>
      </c>
      <c r="CT156" s="26" t="n">
        <f aca="false">CO156+0/CR156-'2 Der Rueckgabebestand'!$C$6</f>
        <v>86.1</v>
      </c>
      <c r="CU156" s="26" t="n">
        <f aca="false">CS156/($B$156+CS156-'1 Der Fonds'!$B$6)</f>
        <v>0.105780526052622</v>
      </c>
      <c r="CV156" s="26" t="n">
        <f aca="false">CS156+$B$156*'1 Der Fonds'!$B$19/12+CS156*'1 Der Fonds'!$B$20/12-'1 Der Fonds'!$B$6*'1 Der Fonds'!$B$21/12-($B$156+CS156-'1 Der Fonds'!$B$6)*'1 Der Fonds'!$B$22/12-$B$156*'1 Der Fonds'!$B$23/12</f>
        <v>93.1712825113091</v>
      </c>
      <c r="CW156" s="26" t="n">
        <f aca="false">($B$156+CV156-'1 Der Fonds'!$B$6)/CT156</f>
        <v>10.0600613532092</v>
      </c>
      <c r="CX156" s="26" t="n">
        <f aca="false">CV156+0-'2 Der Rueckgabebestand'!$C$7*CW156</f>
        <v>71.039147534249</v>
      </c>
      <c r="CY156" s="26" t="n">
        <f aca="false">CT156+0/CW156-'2 Der Rueckgabebestand'!$C$7</f>
        <v>83.9</v>
      </c>
      <c r="CZ156" s="26" t="n">
        <f aca="false">CX156/($B$156+CX156-'1 Der Fonds'!$B$6)</f>
        <v>0.0841657021973218</v>
      </c>
      <c r="DA156" s="26" t="n">
        <f aca="false">CX156+$B$156*'1 Der Fonds'!$B$19/12+CX156*'1 Der Fonds'!$B$20/12-'1 Der Fonds'!$B$6*'1 Der Fonds'!$B$21/12-($B$156+CX156-'1 Der Fonds'!$B$6)*'1 Der Fonds'!$B$22/12-$B$156*'1 Der Fonds'!$B$23/12</f>
        <v>72.7498517173026</v>
      </c>
      <c r="DB156" s="26" t="n">
        <f aca="false">($B$156+DA156-'1 Der Fonds'!$B$6)/CY156</f>
        <v>10.0804511527688</v>
      </c>
      <c r="DC156" s="26" t="n">
        <f aca="false">DA156+0-'2 Der Rueckgabebestand'!$C$8*DB156</f>
        <v>41.5004531437193</v>
      </c>
      <c r="DD156" s="26" t="n">
        <f aca="false">CY156+0/DB156-'2 Der Rueckgabebestand'!$C$8</f>
        <v>80.8</v>
      </c>
      <c r="DE156" s="26" t="n">
        <f aca="false">DC156/($B$156+DC156-'1 Der Fonds'!$B$6)</f>
        <v>0.050952031989105</v>
      </c>
      <c r="DF156" s="26" t="n">
        <f aca="false">DC156+$B$156*'1 Der Fonds'!$B$19/12+DC156*'1 Der Fonds'!$B$20/12-'1 Der Fonds'!$B$6*'1 Der Fonds'!$B$21/12-($B$156+DC156-'1 Der Fonds'!$B$6)*'1 Der Fonds'!$B$22/12-$B$156*'1 Der Fonds'!$B$23/12</f>
        <v>43.1828494113154</v>
      </c>
      <c r="DG156" s="26" t="n">
        <f aca="false">($B$156+DF156-'1 Der Fonds'!$B$6)/DD156</f>
        <v>10.1012728887539</v>
      </c>
      <c r="DH156" s="26" t="n">
        <f aca="false">DF156+0-'2 Der Rueckgabebestand'!$C$9*DG156</f>
        <v>16.9195399005553</v>
      </c>
      <c r="DI156" s="26" t="n">
        <f aca="false">DD156+0/DG156-'2 Der Rueckgabebestand'!$C$9</f>
        <v>78.2</v>
      </c>
      <c r="DJ156" s="26" t="n">
        <f aca="false">DH156/($B$156+DH156-'1 Der Fonds'!$B$6)</f>
        <v>0.0214193206344602</v>
      </c>
      <c r="DK156" s="26" t="n">
        <f aca="false">DH156+$B$156*'1 Der Fonds'!$B$19/12+DH156*'1 Der Fonds'!$B$20/12-'1 Der Fonds'!$B$6*'1 Der Fonds'!$B$21/12-($B$156+DH156-'1 Der Fonds'!$B$6)*'1 Der Fonds'!$B$22/12-$B$156*'1 Der Fonds'!$B$23/12</f>
        <v>18.5783794596266</v>
      </c>
      <c r="DL156" s="26" t="n">
        <f aca="false">($B$156+DK156-'1 Der Fonds'!$B$6)/DI156</f>
        <v>10.1224856708392</v>
      </c>
      <c r="DM156" s="26" t="n">
        <f aca="false">DK156+0-'2 Der Rueckgabebestand'!$C$10*DL156</f>
        <v>4.40689952045172</v>
      </c>
      <c r="DN156" s="26" t="n">
        <f aca="false">DI156+0/DL156-'2 Der Rueckgabebestand'!$C$10</f>
        <v>76.8</v>
      </c>
      <c r="DO156" s="26" t="n">
        <f aca="false">DM156/($B$156+DM156-'1 Der Fonds'!$B$6)</f>
        <v>0.00566871675974337</v>
      </c>
      <c r="DP156" s="26" t="n">
        <f aca="false">DM156+$B$156*'1 Der Fonds'!$B$19/12+DM156*'1 Der Fonds'!$B$20/12-'1 Der Fonds'!$B$6*'1 Der Fonds'!$B$21/12-($B$156+DM156-'1 Der Fonds'!$B$6)*'1 Der Fonds'!$B$22/12-$B$156*'1 Der Fonds'!$B$23/12</f>
        <v>6.05374779915882</v>
      </c>
      <c r="DQ156" s="26" t="n">
        <f aca="false">($B$156+DP156-'1 Der Fonds'!$B$6)/DN156</f>
        <v>10.1439290078015</v>
      </c>
      <c r="DR156" s="26" t="n">
        <f aca="false">DP156+0-'2 Der Rueckgabebestand'!$C$11*DQ156</f>
        <v>-0.0326096055221106</v>
      </c>
      <c r="DS156" s="26" t="n">
        <f aca="false">DN156+0/DQ156-'2 Der Rueckgabebestand'!$C$11</f>
        <v>76.2</v>
      </c>
      <c r="DT156" s="26" t="n">
        <f aca="false">DR156/($B$156+DR156-'1 Der Fonds'!$B$6)</f>
        <v>-4.21875565869195E-005</v>
      </c>
      <c r="DU156" s="26" t="n">
        <f aca="false">DR156+$B$156*'1 Der Fonds'!$B$19/12+DR156*'1 Der Fonds'!$B$20/12-'1 Der Fonds'!$B$6*'1 Der Fonds'!$B$21/12-($B$156+DR156-'1 Der Fonds'!$B$6)*'1 Der Fonds'!$B$22/12-$B$156*'1 Der Fonds'!$B$23/12</f>
        <v>1.60998414360593</v>
      </c>
      <c r="DV156" s="26" t="n">
        <f aca="false">($B$156+DU156-'1 Der Fonds'!$B$6)/DS156</f>
        <v>10.1654853562153</v>
      </c>
      <c r="DW156" s="26" t="n">
        <f aca="false">DU156+0-'2 Der Rueckgabebestand'!$C$12*DV156</f>
        <v>-3.47275853450172</v>
      </c>
      <c r="DX156" s="26" t="n">
        <f aca="false">DS156+0/DV156-'2 Der Rueckgabebestand'!$C$12</f>
        <v>75.7</v>
      </c>
      <c r="DY156" s="26" t="n">
        <f aca="false">DW156/($B$156+DW156-'1 Der Fonds'!$B$6)</f>
        <v>-0.00451284678095106</v>
      </c>
      <c r="DZ156" s="26" t="n">
        <f aca="false">DW156+$B$156*'1 Der Fonds'!$B$19/12+DW156*'1 Der Fonds'!$B$20/12-'1 Der Fonds'!$B$6*'1 Der Fonds'!$B$21/12-($B$156+DW156-'1 Der Fonds'!$B$6)*'1 Der Fonds'!$B$22/12-$B$156*'1 Der Fonds'!$B$23/12</f>
        <v>-1.83346159476395</v>
      </c>
      <c r="EA156" s="26" t="n">
        <f aca="false">($B$156+DZ156-'1 Der Fonds'!$B$6)/DX156</f>
        <v>10.1871405337548</v>
      </c>
      <c r="EB156" s="26" t="n">
        <f aca="false">DZ156+0-'2 Der Rueckgabebestand'!$C$13*EA156</f>
        <v>-6.4176748349536</v>
      </c>
      <c r="EC156" s="26" t="n">
        <f aca="false">DX156+0/EA156-'2 Der Rueckgabebestand'!$C$13</f>
        <v>75.25</v>
      </c>
      <c r="ED156" s="26" t="n">
        <f aca="false">EB156/($B$156+EB156-'1 Der Fonds'!$B$6)</f>
        <v>-0.00837180120683302</v>
      </c>
      <c r="EE156" s="26" t="n">
        <f aca="false">EB156+$B$156*'1 Der Fonds'!$B$19/12+EB156*'1 Der Fonds'!$B$20/12-'1 Der Fonds'!$B$6*'1 Der Fonds'!$B$21/12-($B$156+EB156-'1 Der Fonds'!$B$6)*'1 Der Fonds'!$B$22/12-$B$156*'1 Der Fonds'!$B$23/12</f>
        <v>-4.78120010667043</v>
      </c>
      <c r="EF156" s="26" t="n">
        <f aca="false">($B$156+EE156-'1 Der Fonds'!$B$6)/EC156</f>
        <v>10.2088877062237</v>
      </c>
      <c r="EG156" s="26" t="n">
        <f aca="false">EE156+0-'2 Der Rueckgabebestand'!$C$14*EF156</f>
        <v>-8.86475518915989</v>
      </c>
      <c r="EH156" s="26" t="n">
        <f aca="false">EC156+0/EF156-'2 Der Rueckgabebestand'!$C$14</f>
        <v>74.85</v>
      </c>
      <c r="EI156" s="26" t="n">
        <f aca="false">EG156/($B$156+EG156-'1 Der Fonds'!$B$6)</f>
        <v>-0.0116010290709131</v>
      </c>
      <c r="EJ156" s="26" t="n">
        <f aca="false">EG156+$B$156*'1 Der Fonds'!$B$19/12+EG156*'1 Der Fonds'!$B$20/12-'1 Der Fonds'!$B$6*'1 Der Fonds'!$B$21/12-($B$156+EG156-'1 Der Fonds'!$B$6)*'1 Der Fonds'!$B$22/12-$B$156*'1 Der Fonds'!$B$23/12</f>
        <v>-7.2306255795495</v>
      </c>
      <c r="EK156" s="26" t="n">
        <f aca="false">($B$156+EJ156-'1 Der Fonds'!$B$6)/EH156</f>
        <v>10.2307197651363</v>
      </c>
      <c r="EL156" s="26" t="n">
        <f aca="false">EJ156+0-'2 Der Rueckgabebestand'!$C$15*EK156</f>
        <v>-11.322913485604</v>
      </c>
      <c r="EM156" s="26" t="n">
        <f aca="false">EH156+0/EK156-'2 Der Rueckgabebestand'!$C$15</f>
        <v>74.45</v>
      </c>
      <c r="EN156" s="26" t="n">
        <f aca="false">EL156/($B$156+EL156-'1 Der Fonds'!$B$6)</f>
        <v>-0.0148657661968278</v>
      </c>
      <c r="EO156" s="26" t="n">
        <f aca="false">EL156+$B$156*'1 Der Fonds'!$B$19/12+EL156*'1 Der Fonds'!$B$20/12-'1 Der Fonds'!$B$6*'1 Der Fonds'!$B$21/12-($B$156+EL156-'1 Der Fonds'!$B$6)*'1 Der Fonds'!$B$22/12-$B$156*'1 Der Fonds'!$B$23/12</f>
        <v>-9.69113961102771</v>
      </c>
      <c r="EP156" s="26" t="n">
        <f aca="false">($B$156+EO156-'1 Der Fonds'!$B$6)/EM156</f>
        <v>10.2526374800399</v>
      </c>
      <c r="EQ156" s="26" t="n">
        <f aca="false">EO156+0-'2 Der Rueckgabebestand'!$C$16*EP156</f>
        <v>-14.8174583510477</v>
      </c>
      <c r="ER156" s="26" t="n">
        <f aca="false">EM156+0/EP156-'2 Der Rueckgabebestand'!$C$16</f>
        <v>73.95</v>
      </c>
      <c r="ES156" s="26" t="n">
        <f aca="false">EQ156/($B$156+EQ156-'1 Der Fonds'!$B$6)</f>
        <v>-0.0195433916465836</v>
      </c>
      <c r="ET156" s="14" t="n">
        <f aca="false">IF(C156=1,$A$156,1000000)</f>
        <v>97</v>
      </c>
      <c r="EU156" s="14" t="n">
        <f aca="false">IF(D156=1,$A$156,1000000)</f>
        <v>97</v>
      </c>
      <c r="EV156" s="14" t="n">
        <f aca="false">IF(E156=1,$A$156,1000000)</f>
        <v>97</v>
      </c>
      <c r="EW156" s="14" t="n">
        <f aca="false">IF(F156=1,$A$156,1000000)</f>
        <v>97</v>
      </c>
      <c r="EX156" s="26" t="n">
        <f aca="false">IF(G156=1,$A$156,1000000)</f>
        <v>1000000</v>
      </c>
      <c r="EY156" s="26" t="n">
        <f aca="false">IF(H156=1,$A$156,1000000)</f>
        <v>1000000</v>
      </c>
      <c r="EZ156" s="26" t="n">
        <f aca="false">IF(I156=1,$A$156,1000000)</f>
        <v>1000000</v>
      </c>
      <c r="FA156" s="26" t="n">
        <f aca="false">IF(J156=1,$A$156,1000000)</f>
        <v>1000000</v>
      </c>
      <c r="FB156" s="26" t="n">
        <f aca="false">IF(K156=1,$A$156,1000000)</f>
        <v>1000000</v>
      </c>
      <c r="FC156" s="26" t="n">
        <f aca="false">IF(L156=1,$A$156,1000000)</f>
        <v>1000000</v>
      </c>
      <c r="FD156" s="26" t="n">
        <f aca="false">IF(M156=1,$A$156,1000000)</f>
        <v>1000000</v>
      </c>
      <c r="FE156" s="26" t="n">
        <f aca="false">IF(N156=1,$A$156,1000000)</f>
        <v>1000000</v>
      </c>
      <c r="FF156" s="14" t="n">
        <f aca="false">IF(O156=1,$A$156,1000000)</f>
        <v>97</v>
      </c>
      <c r="FG156" s="14" t="n">
        <f aca="false">IF(P156=1,$A$156,1000000)</f>
        <v>97</v>
      </c>
      <c r="FH156" s="14" t="n">
        <f aca="false">IF(Q156=1,$A$156,1000000)</f>
        <v>97</v>
      </c>
      <c r="FI156" s="14" t="n">
        <f aca="false">IF(R156=1,$A$156,1000000)</f>
        <v>97</v>
      </c>
      <c r="FJ156" s="26" t="n">
        <f aca="false">IF(S156=1,$A$156,1000000)</f>
        <v>1000000</v>
      </c>
      <c r="FK156" s="26" t="n">
        <f aca="false">IF(T156=1,$A$156,1000000)</f>
        <v>1000000</v>
      </c>
      <c r="FL156" s="26" t="n">
        <f aca="false">IF(U156=1,$A$156,1000000)</f>
        <v>1000000</v>
      </c>
      <c r="FM156" s="26" t="n">
        <f aca="false">IF(V156=1,$A$156,1000000)</f>
        <v>1000000</v>
      </c>
      <c r="FN156" s="26" t="n">
        <f aca="false">IF(W156=1,$A$156,1000000)</f>
        <v>1000000</v>
      </c>
      <c r="FO156" s="26" t="n">
        <f aca="false">IF(X156=1,$A$156,1000000)</f>
        <v>1000000</v>
      </c>
      <c r="FP156" s="26" t="n">
        <f aca="false">IF(Y156=1,$A$156,1000000)</f>
        <v>1000000</v>
      </c>
      <c r="FQ156" s="26" t="n">
        <f aca="false">IF(Z156=1,$A$156,1000000)</f>
        <v>1000000</v>
      </c>
    </row>
    <row r="157" customFormat="false" ht="15" hidden="false" customHeight="false" outlineLevel="0" collapsed="false">
      <c r="A157" s="14" t="n">
        <f aca="false">A156+$B$38</f>
        <v>97.5</v>
      </c>
      <c r="B157" s="14" t="n">
        <f aca="false">'1 Der Fonds'!$B$36-A157</f>
        <v>1022.5</v>
      </c>
      <c r="C157" s="26" t="n">
        <f aca="false">IF(AH157&gt;='1 Der Fonds'!$B$12,1,0)</f>
        <v>1</v>
      </c>
      <c r="D157" s="26" t="n">
        <f aca="false">IF(AND(C157=1,AM157&gt;='1 Der Fonds'!$B$12),1,0)</f>
        <v>1</v>
      </c>
      <c r="E157" s="26" t="n">
        <f aca="false">IF(AND(D157=1,AR157&gt;='1 Der Fonds'!$B$12),1,0)</f>
        <v>1</v>
      </c>
      <c r="F157" s="26" t="n">
        <f aca="false">IF(AND(E157=1,AW157&gt;='1 Der Fonds'!$B$12),1,0)</f>
        <v>1</v>
      </c>
      <c r="G157" s="26" t="n">
        <f aca="false">IF(AND(F157=1,BB157&gt;='1 Der Fonds'!$B$12),1,0)</f>
        <v>0</v>
      </c>
      <c r="H157" s="26" t="n">
        <f aca="false">IF(AND(G157=1,BG157&gt;='1 Der Fonds'!$B$12),1,0)</f>
        <v>0</v>
      </c>
      <c r="I157" s="26" t="n">
        <f aca="false">IF(AND(H157=1,BL157&gt;='1 Der Fonds'!$B$12),1,0)</f>
        <v>0</v>
      </c>
      <c r="J157" s="26" t="n">
        <f aca="false">IF(AND(I157=1,BQ157&gt;='1 Der Fonds'!$B$12),1,0)</f>
        <v>0</v>
      </c>
      <c r="K157" s="26" t="n">
        <f aca="false">IF(AND(J157=1,BV157&gt;='1 Der Fonds'!$B$12),1,0)</f>
        <v>0</v>
      </c>
      <c r="L157" s="26" t="n">
        <f aca="false">IF(AND(K157=1,CA157&gt;='1 Der Fonds'!$B$12),1,0)</f>
        <v>0</v>
      </c>
      <c r="M157" s="26" t="n">
        <f aca="false">IF(AND(L157=1,CF157&gt;='1 Der Fonds'!$B$12),1,0)</f>
        <v>0</v>
      </c>
      <c r="N157" s="26" t="n">
        <f aca="false">IF(AND(M157=1,CK157&gt;='1 Der Fonds'!$B$12),1,0)</f>
        <v>0</v>
      </c>
      <c r="O157" s="26" t="n">
        <f aca="false">IF(CP157&gt;='1 Der Fonds'!$B$12,1,0)</f>
        <v>1</v>
      </c>
      <c r="P157" s="26" t="n">
        <f aca="false">IF(AND(O157=1,CU157&gt;='1 Der Fonds'!$B$12),1,0)</f>
        <v>1</v>
      </c>
      <c r="Q157" s="26" t="n">
        <f aca="false">IF(AND(P157=1,CZ157&gt;='1 Der Fonds'!$B$12),1,0)</f>
        <v>1</v>
      </c>
      <c r="R157" s="26" t="n">
        <f aca="false">IF(AND(Q157=1,DE157&gt;='1 Der Fonds'!$B$12),1,0)</f>
        <v>1</v>
      </c>
      <c r="S157" s="26" t="n">
        <f aca="false">IF(AND(R157=1,DJ157&gt;='1 Der Fonds'!$B$12),1,0)</f>
        <v>0</v>
      </c>
      <c r="T157" s="26" t="n">
        <f aca="false">IF(AND(S157=1,DO157&gt;='1 Der Fonds'!$B$12),1,0)</f>
        <v>0</v>
      </c>
      <c r="U157" s="26" t="n">
        <f aca="false">IF(AND(T157=1,DT157&gt;='1 Der Fonds'!$B$12),1,0)</f>
        <v>0</v>
      </c>
      <c r="V157" s="26" t="n">
        <f aca="false">IF(AND(U157=1,DY157&gt;='1 Der Fonds'!$B$12),1,0)</f>
        <v>0</v>
      </c>
      <c r="W157" s="26" t="n">
        <f aca="false">IF(AND(V157=1,ED157&gt;='1 Der Fonds'!$B$12),1,0)</f>
        <v>0</v>
      </c>
      <c r="X157" s="26" t="n">
        <f aca="false">IF(AND(W157=1,EI157&gt;='1 Der Fonds'!$B$12),1,0)</f>
        <v>0</v>
      </c>
      <c r="Y157" s="26" t="n">
        <f aca="false">IF(AND(X157=1,EN157&gt;='1 Der Fonds'!$B$12),1,0)</f>
        <v>0</v>
      </c>
      <c r="Z157" s="26" t="n">
        <f aca="false">IF(AND(Y157=1,ES157&gt;='1 Der Fonds'!$B$12),1,0)</f>
        <v>0</v>
      </c>
      <c r="AD157" s="26" t="n">
        <f aca="false">$A$157+$B$157*'1 Der Fonds'!$B$19/12+$A$157*'1 Der Fonds'!$B$20/12-'1 Der Fonds'!$B$6*'1 Der Fonds'!$B$21/12-($B$157+$A$157-'1 Der Fonds'!$B$6)*'1 Der Fonds'!$B$22/12-$B$157*'1 Der Fonds'!$B$23/12</f>
        <v>99.235</v>
      </c>
      <c r="AE157" s="26" t="n">
        <f aca="false">($B$157+AD157-'1 Der Fonds'!$B$6)/'1 Der Fonds'!$B$8</f>
        <v>10.0199425287356</v>
      </c>
      <c r="AF157" s="26" t="n">
        <f aca="false">AD157+'1 Der Fonds'!$B$26-'2 Der Rueckgabebestand'!$C$5*AE157</f>
        <v>98.2270229885058</v>
      </c>
      <c r="AG157" s="26" t="n">
        <f aca="false">'1 Der Fonds'!$B$8+'1 Der Fonds'!$B$26/AE157-'2 Der Rueckgabebestand'!$C$5</f>
        <v>86.8994029148767</v>
      </c>
      <c r="AH157" s="26" t="n">
        <f aca="false">AF157/($B$157+AF157-'1 Der Fonds'!$B$6)</f>
        <v>0.11281035318207</v>
      </c>
      <c r="AI157" s="26" t="n">
        <f aca="false">AF157+$B$157*'1 Der Fonds'!$B$19/12+AF157*'1 Der Fonds'!$B$20/12-'1 Der Fonds'!$B$6*'1 Der Fonds'!$B$21/12-($B$157+AF157-'1 Der Fonds'!$B$6)*'1 Der Fonds'!$B$22/12-$B$157*'1 Der Fonds'!$B$23/12</f>
        <v>99.9627197188697</v>
      </c>
      <c r="AJ157" s="26" t="n">
        <f aca="false">($B$157+AI157-'1 Der Fonds'!$B$6)/AG157</f>
        <v>10.0399161611444</v>
      </c>
      <c r="AK157" s="26" t="n">
        <f aca="false">AI157+'1 Der Fonds'!$B$26-'2 Der Rueckgabebestand'!$C$6*AJ157</f>
        <v>97.9427616382975</v>
      </c>
      <c r="AL157" s="26" t="n">
        <f aca="false">AG157+'1 Der Fonds'!$B$26/AJ157-'2 Der Rueckgabebestand'!$C$6</f>
        <v>86.6982101909384</v>
      </c>
      <c r="AM157" s="26" t="n">
        <f aca="false">AK157/($B$157+AK157-'1 Der Fonds'!$B$6)</f>
        <v>0.11252062278507</v>
      </c>
      <c r="AN157" s="26" t="n">
        <f aca="false">AK157+$B$157*'1 Der Fonds'!$B$19/12+AK157*'1 Der Fonds'!$B$20/12-'1 Der Fonds'!$B$6*'1 Der Fonds'!$B$21/12-($B$157+AK157-'1 Der Fonds'!$B$6)*'1 Der Fonds'!$B$22/12-$B$157*'1 Der Fonds'!$B$23/12</f>
        <v>99.6781859515342</v>
      </c>
      <c r="AO157" s="26" t="n">
        <f aca="false">($B$157+AN157-'1 Der Fonds'!$B$6)/AL157</f>
        <v>10.0599330024312</v>
      </c>
      <c r="AP157" s="26" t="n">
        <f aca="false">AN157+'1 Der Fonds'!$B$26-'2 Der Rueckgabebestand'!$C$7*AO157</f>
        <v>80.5463333461857</v>
      </c>
      <c r="AQ157" s="26" t="n">
        <f aca="false">AL157+'1 Der Fonds'!$B$26/AO157-'2 Der Rueckgabebestand'!$C$7</f>
        <v>84.7964229125614</v>
      </c>
      <c r="AR157" s="26" t="n">
        <f aca="false">AP157/($B$157+AP157-'1 Der Fonds'!$B$6)</f>
        <v>0.0944219911598848</v>
      </c>
      <c r="AS157" s="26" t="n">
        <f aca="false">AP157+$B$157*'1 Der Fonds'!$B$19/12+AP157*'1 Der Fonds'!$B$20/12-'1 Der Fonds'!$B$6*'1 Der Fonds'!$B$21/12-($B$157+AP157-'1 Der Fonds'!$B$6)*'1 Der Fonds'!$B$22/12-$B$157*'1 Der Fonds'!$B$23/12</f>
        <v>82.2650860823091</v>
      </c>
      <c r="AT157" s="26" t="n">
        <f aca="false">($B$157+AS157-'1 Der Fonds'!$B$6)/AQ157</f>
        <v>10.0802021680055</v>
      </c>
      <c r="AU157" s="26" t="n">
        <f aca="false">AS157+'1 Der Fonds'!$B$26-'2 Der Rueckgabebestand'!$C$8*AT157</f>
        <v>54.0164593614922</v>
      </c>
      <c r="AV157" s="26" t="n">
        <f aca="false">AQ157+'1 Der Fonds'!$B$26/AT157-'2 Der Rueckgabebestand'!$C$8</f>
        <v>81.9940359911485</v>
      </c>
      <c r="AW157" s="26" t="n">
        <f aca="false">AU157/($B$157+AU157-'1 Der Fonds'!$B$6)</f>
        <v>0.0653543662073245</v>
      </c>
      <c r="AX157" s="26" t="n">
        <f aca="false">AU157+$B$157*'1 Der Fonds'!$B$19/12+AU157*'1 Der Fonds'!$B$20/12-'1 Der Fonds'!$B$6*'1 Der Fonds'!$B$21/12-($B$157+AU157-'1 Der Fonds'!$B$6)*'1 Der Fonds'!$B$22/12-$B$157*'1 Der Fonds'!$B$23/12</f>
        <v>55.7097876350469</v>
      </c>
      <c r="AY157" s="26" t="n">
        <f aca="false">($B$157+AX157-'1 Der Fonds'!$B$6)/AV157</f>
        <v>10.1008540148512</v>
      </c>
      <c r="AZ157" s="26" t="n">
        <f aca="false">AX157+'1 Der Fonds'!$B$26-'2 Der Rueckgabebestand'!$C$9*AY157</f>
        <v>32.4475671964338</v>
      </c>
      <c r="BA157" s="26" t="n">
        <f aca="false">AV157+'1 Der Fonds'!$B$26/AY157-'2 Der Rueckgabebestand'!$C$9</f>
        <v>79.6910405806207</v>
      </c>
      <c r="BB157" s="26" t="n">
        <f aca="false">AZ157/($B$157+AZ157-'1 Der Fonds'!$B$6)</f>
        <v>0.0403101624487741</v>
      </c>
      <c r="BC157" s="26" t="n">
        <f aca="false">AZ157+$B$157*'1 Der Fonds'!$B$19/12+AZ157*'1 Der Fonds'!$B$20/12-'1 Der Fonds'!$B$6*'1 Der Fonds'!$B$21/12-($B$157+AZ157-'1 Der Fonds'!$B$6)*'1 Der Fonds'!$B$22/12-$B$157*'1 Der Fonds'!$B$23/12</f>
        <v>34.1202252816637</v>
      </c>
      <c r="BD157" s="26" t="n">
        <f aca="false">($B$157+BC157-'1 Der Fonds'!$B$6)/BA157</f>
        <v>10.1218433013889</v>
      </c>
      <c r="BE157" s="26" t="n">
        <f aca="false">BC157+'1 Der Fonds'!$B$26-'2 Der Rueckgabebestand'!$C$10*BD157</f>
        <v>22.9496446597193</v>
      </c>
      <c r="BF157" s="26" t="n">
        <f aca="false">BA157+'1 Der Fonds'!$B$26/BD157-'2 Der Rueckgabebestand'!$C$10</f>
        <v>78.5874292828236</v>
      </c>
      <c r="BG157" s="26" t="n">
        <f aca="false">BE157/($B$157+BE157-'1 Der Fonds'!$B$6)</f>
        <v>0.0288511596099044</v>
      </c>
      <c r="BH157" s="26" t="n">
        <f aca="false">BE157+$B$157*'1 Der Fonds'!$B$19/12+BE157*'1 Der Fonds'!$B$20/12-'1 Der Fonds'!$B$6*'1 Der Fonds'!$B$21/12-($B$157+BE157-'1 Der Fonds'!$B$6)*'1 Der Fonds'!$B$22/12-$B$157*'1 Der Fonds'!$B$23/12</f>
        <v>24.6132005691848</v>
      </c>
      <c r="BI157" s="26" t="n">
        <f aca="false">($B$157+BH157-'1 Der Fonds'!$B$6)/BF157</f>
        <v>10.1430115203349</v>
      </c>
      <c r="BJ157" s="26" t="n">
        <f aca="false">BH157+'1 Der Fonds'!$B$26-'2 Der Rueckgabebestand'!$C$11*BI157</f>
        <v>21.5273936569839</v>
      </c>
      <c r="BK157" s="26" t="n">
        <f aca="false">BF157+'1 Der Fonds'!$B$26/BI157-'2 Der Rueckgabebestand'!$C$11</f>
        <v>78.2831994289963</v>
      </c>
      <c r="BL157" s="26" t="n">
        <f aca="false">BJ157/($B$157+BJ157-'1 Der Fonds'!$B$6)</f>
        <v>0.0271116510953571</v>
      </c>
      <c r="BM157" s="26" t="n">
        <f aca="false">BJ157+$B$157*'1 Der Fonds'!$B$19/12+BJ157*'1 Der Fonds'!$B$20/12-'1 Der Fonds'!$B$6*'1 Der Fonds'!$B$21/12-($B$157+BJ157-'1 Der Fonds'!$B$6)*'1 Der Fonds'!$B$22/12-$B$157*'1 Der Fonds'!$B$23/12</f>
        <v>23.1895865759052</v>
      </c>
      <c r="BN157" s="26" t="n">
        <f aca="false">($B$157+BM157-'1 Der Fonds'!$B$6)/BK157</f>
        <v>10.164244593728</v>
      </c>
      <c r="BO157" s="26" t="n">
        <f aca="false">BM157+'1 Der Fonds'!$B$26-'2 Der Rueckgabebestand'!$C$12*BN157</f>
        <v>21.1074642790412</v>
      </c>
      <c r="BP157" s="26" t="n">
        <f aca="false">BK157+'1 Der Fonds'!$B$26/BN157-'2 Der Rueckgabebestand'!$C$12</f>
        <v>78.0783517123102</v>
      </c>
      <c r="BQ157" s="26" t="n">
        <f aca="false">BO157/($B$157+BO157-'1 Der Fonds'!$B$6)</f>
        <v>0.026596857047226</v>
      </c>
      <c r="BR157" s="26" t="n">
        <f aca="false">BO157+$B$157*'1 Der Fonds'!$B$19/12+BO157*'1 Der Fonds'!$B$20/12-'1 Der Fonds'!$B$6*'1 Der Fonds'!$B$21/12-($B$157+BO157-'1 Der Fonds'!$B$6)*'1 Der Fonds'!$B$22/12-$B$157*'1 Der Fonds'!$B$23/12</f>
        <v>22.7692547656419</v>
      </c>
      <c r="BS157" s="26" t="n">
        <f aca="false">($B$157+BR157-'1 Der Fonds'!$B$6)/BP157</f>
        <v>10.1855282203691</v>
      </c>
      <c r="BT157" s="26" t="n">
        <f aca="false">BR157+'1 Der Fonds'!$B$26-'2 Der Rueckgabebestand'!$C$13*BS157</f>
        <v>21.1857670664758</v>
      </c>
      <c r="BU157" s="26" t="n">
        <f aca="false">BP157+'1 Der Fonds'!$B$26/BS157-'2 Der Rueckgabebestand'!$C$13</f>
        <v>77.9228872469524</v>
      </c>
      <c r="BV157" s="26" t="n">
        <f aca="false">BT157/($B$157+BT157-'1 Der Fonds'!$B$6)</f>
        <v>0.0266928902414114</v>
      </c>
      <c r="BW157" s="26" t="n">
        <f aca="false">BT157+$B$157*'1 Der Fonds'!$B$19/12+BT157*'1 Der Fonds'!$B$20/12-'1 Der Fonds'!$B$6*'1 Der Fonds'!$B$21/12-($B$157+BT157-'1 Der Fonds'!$B$6)*'1 Der Fonds'!$B$22/12-$B$157*'1 Der Fonds'!$B$23/12</f>
        <v>22.8476325932479</v>
      </c>
      <c r="BX157" s="26" t="n">
        <f aca="false">($B$157+BW157-'1 Der Fonds'!$B$6)/BU157</f>
        <v>10.2068552731194</v>
      </c>
      <c r="BY157" s="26" t="n">
        <f aca="false">BW157+'1 Der Fonds'!$B$26-'2 Der Rueckgabebestand'!$C$14*BX157</f>
        <v>21.7648904840001</v>
      </c>
      <c r="BZ157" s="26" t="n">
        <f aca="false">BU157+'1 Der Fonds'!$B$26/BX157-'2 Der Rueckgabebestand'!$C$14</f>
        <v>77.8168073545394</v>
      </c>
      <c r="CA157" s="26" t="n">
        <f aca="false">BY157/($B$157+BY157-'1 Der Fonds'!$B$6)</f>
        <v>0.0274025589507516</v>
      </c>
      <c r="CB157" s="26" t="n">
        <f aca="false">BY157+$B$157*'1 Der Fonds'!$B$19/12+BY157*'1 Der Fonds'!$B$20/12-'1 Der Fonds'!$B$6*'1 Der Fonds'!$B$21/12-($B$157+BY157-'1 Der Fonds'!$B$6)*'1 Der Fonds'!$B$22/12-$B$157*'1 Der Fonds'!$B$23/12</f>
        <v>23.4273110040473</v>
      </c>
      <c r="CC157" s="26" t="n">
        <f aca="false">($B$157+CB157-'1 Der Fonds'!$B$6)/BZ157</f>
        <v>10.2282185309626</v>
      </c>
      <c r="CD157" s="26" t="n">
        <f aca="false">CB157+'1 Der Fonds'!$B$26-'2 Der Rueckgabebestand'!$C$15*CC157</f>
        <v>22.3360235916622</v>
      </c>
      <c r="CE157" s="26" t="n">
        <f aca="false">BZ157+'1 Der Fonds'!$B$26/CC157-'2 Der Rueckgabebestand'!$C$15</f>
        <v>77.7101135633301</v>
      </c>
      <c r="CF157" s="26" t="n">
        <f aca="false">CD157/($B$157+CD157-'1 Der Fonds'!$B$6)</f>
        <v>0.0281014233485938</v>
      </c>
      <c r="CG157" s="26" t="n">
        <f aca="false">CD157+$B$157*'1 Der Fonds'!$B$19/12+CD157*'1 Der Fonds'!$B$20/12-'1 Der Fonds'!$B$6*'1 Der Fonds'!$B$21/12-($B$157+CD157-'1 Der Fonds'!$B$6)*'1 Der Fonds'!$B$22/12-$B$157*'1 Der Fonds'!$B$23/12</f>
        <v>23.9989914476042</v>
      </c>
      <c r="CH157" s="26" t="n">
        <f aca="false">($B$157+CG157-'1 Der Fonds'!$B$6)/CE157</f>
        <v>10.2496181632587</v>
      </c>
      <c r="CI157" s="26" t="n">
        <f aca="false">CG157+'1 Der Fonds'!$B$26-'2 Der Rueckgabebestand'!$C$16*CH157</f>
        <v>21.8741823659749</v>
      </c>
      <c r="CJ157" s="26" t="n">
        <f aca="false">CE157+'1 Der Fonds'!$B$26/CH157-'2 Der Rueckgabebestand'!$C$16</f>
        <v>77.5028073936968</v>
      </c>
      <c r="CK157" s="26" t="n">
        <f aca="false">CI157/($B$157+CI157-'1 Der Fonds'!$B$6)</f>
        <v>0.0275363712108877</v>
      </c>
      <c r="CL157" s="26" t="n">
        <f aca="false">$A$157+$B$157*'1 Der Fonds'!$B$19/12+$A$157*'1 Der Fonds'!$B$20/12-'1 Der Fonds'!$B$6*'1 Der Fonds'!$B$21/12-($B$157+$A$157-'1 Der Fonds'!$B$6)*'1 Der Fonds'!$B$22/12-$B$157*'1 Der Fonds'!$B$23/12</f>
        <v>99.235</v>
      </c>
      <c r="CM157" s="26" t="n">
        <f aca="false">($B$157+CL157-'1 Der Fonds'!$B$6)/'1 Der Fonds'!$B$8</f>
        <v>10.0199425287356</v>
      </c>
      <c r="CN157" s="26" t="n">
        <f aca="false">CL157+0-'2 Der Rueckgabebestand'!$C$5*CM157</f>
        <v>95.2270229885058</v>
      </c>
      <c r="CO157" s="26" t="n">
        <f aca="false">'1 Der Fonds'!$B$8+0/CM157-'2 Der Rueckgabebestand'!$C$5</f>
        <v>86.6</v>
      </c>
      <c r="CP157" s="26" t="n">
        <f aca="false">CN157/($B$157+CN157-'1 Der Fonds'!$B$6)</f>
        <v>0.109743064887547</v>
      </c>
      <c r="CQ157" s="26" t="n">
        <f aca="false">CN157+$B$157*'1 Der Fonds'!$B$19/12+CN157*'1 Der Fonds'!$B$20/12-'1 Der Fonds'!$B$6*'1 Der Fonds'!$B$21/12-($B$157+CN157-'1 Der Fonds'!$B$6)*'1 Der Fonds'!$B$22/12-$B$157*'1 Der Fonds'!$B$23/12</f>
        <v>96.9598447188697</v>
      </c>
      <c r="CR157" s="26" t="n">
        <f aca="false">($B$157+CQ157-'1 Der Fonds'!$B$6)/CO157</f>
        <v>10.0399520175389</v>
      </c>
      <c r="CS157" s="26" t="n">
        <f aca="false">CQ157+0-'2 Der Rueckgabebestand'!$C$6*CR157</f>
        <v>91.9398687101003</v>
      </c>
      <c r="CT157" s="26" t="n">
        <f aca="false">CO157+0/CR157-'2 Der Rueckgabebestand'!$C$6</f>
        <v>86.1</v>
      </c>
      <c r="CU157" s="26" t="n">
        <f aca="false">CS157/($B$157+CS157-'1 Der Fonds'!$B$6)</f>
        <v>0.106357737580164</v>
      </c>
      <c r="CV157" s="26" t="n">
        <f aca="false">CS157+$B$157*'1 Der Fonds'!$B$19/12+CS157*'1 Der Fonds'!$B$20/12-'1 Der Fonds'!$B$6*'1 Der Fonds'!$B$21/12-($B$157+CS157-'1 Der Fonds'!$B$6)*'1 Der Fonds'!$B$22/12-$B$157*'1 Der Fonds'!$B$23/12</f>
        <v>93.6695402509475</v>
      </c>
      <c r="CW157" s="26" t="n">
        <f aca="false">($B$157+CV157-'1 Der Fonds'!$B$6)/CT157</f>
        <v>10.0600411178972</v>
      </c>
      <c r="CX157" s="26" t="n">
        <f aca="false">CV157+0-'2 Der Rueckgabebestand'!$C$7*CW157</f>
        <v>71.5374497915736</v>
      </c>
      <c r="CY157" s="26" t="n">
        <f aca="false">CT157+0/CW157-'2 Der Rueckgabebestand'!$C$7</f>
        <v>83.9</v>
      </c>
      <c r="CZ157" s="26" t="n">
        <f aca="false">CX157/($B$157+CX157-'1 Der Fonds'!$B$6)</f>
        <v>0.0847562508147465</v>
      </c>
      <c r="DA157" s="26" t="n">
        <f aca="false">CX157+$B$157*'1 Der Fonds'!$B$19/12+CX157*'1 Der Fonds'!$B$20/12-'1 Der Fonds'!$B$6*'1 Der Fonds'!$B$21/12-($B$157+CX157-'1 Der Fonds'!$B$6)*'1 Der Fonds'!$B$22/12-$B$157*'1 Der Fonds'!$B$23/12</f>
        <v>73.2475690142906</v>
      </c>
      <c r="DB157" s="26" t="n">
        <f aca="false">($B$157+DA157-'1 Der Fonds'!$B$6)/CY157</f>
        <v>10.0804239453432</v>
      </c>
      <c r="DC157" s="26" t="n">
        <f aca="false">DA157+0-'2 Der Rueckgabebestand'!$C$8*DB157</f>
        <v>41.9982547837268</v>
      </c>
      <c r="DD157" s="26" t="n">
        <f aca="false">CY157+0/DB157-'2 Der Rueckgabebestand'!$C$8</f>
        <v>80.8</v>
      </c>
      <c r="DE157" s="26" t="n">
        <f aca="false">DC157/($B$157+DC157-'1 Der Fonds'!$B$6)</f>
        <v>0.0515633453320027</v>
      </c>
      <c r="DF157" s="26" t="n">
        <f aca="false">DC157+$B$157*'1 Der Fonds'!$B$19/12+DC157*'1 Der Fonds'!$B$20/12-'1 Der Fonds'!$B$6*'1 Der Fonds'!$B$21/12-($B$157+DC157-'1 Der Fonds'!$B$6)*'1 Der Fonds'!$B$22/12-$B$157*'1 Der Fonds'!$B$23/12</f>
        <v>43.6800656112279</v>
      </c>
      <c r="DG157" s="26" t="n">
        <f aca="false">($B$157+DF157-'1 Der Fonds'!$B$6)/DD157</f>
        <v>10.1012384357825</v>
      </c>
      <c r="DH157" s="26" t="n">
        <f aca="false">DF157+0-'2 Der Rueckgabebestand'!$C$9*DG157</f>
        <v>17.4168456781933</v>
      </c>
      <c r="DI157" s="26" t="n">
        <f aca="false">DD157+0/DG157-'2 Der Rueckgabebestand'!$C$9</f>
        <v>78.2</v>
      </c>
      <c r="DJ157" s="26" t="n">
        <f aca="false">DH157/($B$157+DH157-'1 Der Fonds'!$B$6)</f>
        <v>0.0220489609425152</v>
      </c>
      <c r="DK157" s="26" t="n">
        <f aca="false">DH157+$B$157*'1 Der Fonds'!$B$19/12+DH157*'1 Der Fonds'!$B$20/12-'1 Der Fonds'!$B$6*'1 Der Fonds'!$B$21/12-($B$157+DH157-'1 Der Fonds'!$B$6)*'1 Der Fonds'!$B$22/12-$B$157*'1 Der Fonds'!$B$23/12</f>
        <v>19.0750993219682</v>
      </c>
      <c r="DL157" s="26" t="n">
        <f aca="false">($B$157+DK157-'1 Der Fonds'!$B$6)/DI157</f>
        <v>10.1224437253449</v>
      </c>
      <c r="DM157" s="26" t="n">
        <f aca="false">DK157+0-'2 Der Rueckgabebestand'!$C$10*DL157</f>
        <v>4.90367810648542</v>
      </c>
      <c r="DN157" s="26" t="n">
        <f aca="false">DI157+0/DL157-'2 Der Rueckgabebestand'!$C$10</f>
        <v>76.8</v>
      </c>
      <c r="DO157" s="26" t="n">
        <f aca="false">DM157/($B$157+DM157-'1 Der Fonds'!$B$6)</f>
        <v>0.00630776293524783</v>
      </c>
      <c r="DP157" s="26" t="n">
        <f aca="false">DM157+$B$157*'1 Der Fonds'!$B$19/12+DM157*'1 Der Fonds'!$B$20/12-'1 Der Fonds'!$B$6*'1 Der Fonds'!$B$21/12-($B$157+DM157-'1 Der Fonds'!$B$6)*'1 Der Fonds'!$B$22/12-$B$157*'1 Der Fonds'!$B$23/12</f>
        <v>6.54993996467081</v>
      </c>
      <c r="DQ157" s="26" t="n">
        <f aca="false">($B$157+DP157-'1 Der Fonds'!$B$6)/DN157</f>
        <v>10.1438794266233</v>
      </c>
      <c r="DR157" s="26" t="n">
        <f aca="false">DP157+0-'2 Der Rueckgabebestand'!$C$11*DQ157</f>
        <v>0.463612308696814</v>
      </c>
      <c r="DS157" s="26" t="n">
        <f aca="false">DN157+0/DQ157-'2 Der Rueckgabebestand'!$C$11</f>
        <v>76.2</v>
      </c>
      <c r="DT157" s="26" t="n">
        <f aca="false">DR157/($B$157+DR157-'1 Der Fonds'!$B$6)</f>
        <v>0.000599785424972453</v>
      </c>
      <c r="DU157" s="26" t="n">
        <f aca="false">DR157+$B$157*'1 Der Fonds'!$B$19/12+DR157*'1 Der Fonds'!$B$20/12-'1 Der Fonds'!$B$6*'1 Der Fonds'!$B$21/12-($B$157+DR157-'1 Der Fonds'!$B$6)*'1 Der Fonds'!$B$22/12-$B$157*'1 Der Fonds'!$B$23/12</f>
        <v>2.10561910382598</v>
      </c>
      <c r="DV157" s="26" t="n">
        <f aca="false">($B$157+DU157-'1 Der Fonds'!$B$6)/DS157</f>
        <v>10.1654280722287</v>
      </c>
      <c r="DW157" s="26" t="n">
        <f aca="false">DU157+0-'2 Der Rueckgabebestand'!$C$12*DV157</f>
        <v>-2.97709493228836</v>
      </c>
      <c r="DX157" s="26" t="n">
        <f aca="false">DS157+0/DV157-'2 Der Rueckgabebestand'!$C$12</f>
        <v>75.7</v>
      </c>
      <c r="DY157" s="26" t="n">
        <f aca="false">DW157/($B$157+DW157-'1 Der Fonds'!$B$6)</f>
        <v>-0.00386875414972398</v>
      </c>
      <c r="DZ157" s="26" t="n">
        <f aca="false">DW157+$B$157*'1 Der Fonds'!$B$19/12+DW157*'1 Der Fonds'!$B$20/12-'1 Der Fonds'!$B$6*'1 Der Fonds'!$B$21/12-($B$157+DW157-'1 Der Fonds'!$B$6)*'1 Der Fonds'!$B$22/12-$B$157*'1 Der Fonds'!$B$23/12</f>
        <v>-1.33838548159847</v>
      </c>
      <c r="EA157" s="26" t="n">
        <f aca="false">($B$157+DZ157-'1 Der Fonds'!$B$6)/DX157</f>
        <v>10.1870754890146</v>
      </c>
      <c r="EB157" s="26" t="n">
        <f aca="false">DZ157+0-'2 Der Rueckgabebestand'!$C$13*EA157</f>
        <v>-5.92256945165502</v>
      </c>
      <c r="EC157" s="26" t="n">
        <f aca="false">DX157+0/EA157-'2 Der Rueckgabebestand'!$C$13</f>
        <v>75.25</v>
      </c>
      <c r="ED157" s="26" t="n">
        <f aca="false">EB157/($B$157+EB157-'1 Der Fonds'!$B$6)</f>
        <v>-0.00772598985521725</v>
      </c>
      <c r="EE157" s="26" t="n">
        <f aca="false">EB157+$B$157*'1 Der Fonds'!$B$19/12+EB157*'1 Der Fonds'!$B$20/12-'1 Der Fonds'!$B$6*'1 Der Fonds'!$B$21/12-($B$157+EB157-'1 Der Fonds'!$B$6)*'1 Der Fonds'!$B$22/12-$B$157*'1 Der Fonds'!$B$23/12</f>
        <v>-4.28668274737952</v>
      </c>
      <c r="EF157" s="26" t="n">
        <f aca="false">($B$157+EE157-'1 Der Fonds'!$B$6)/EC157</f>
        <v>10.2088148472109</v>
      </c>
      <c r="EG157" s="26" t="n">
        <f aca="false">EE157+0-'2 Der Rueckgabebestand'!$C$14*EF157</f>
        <v>-8.37020868626388</v>
      </c>
      <c r="EH157" s="26" t="n">
        <f aca="false">EC157+0/EF157-'2 Der Rueckgabebestand'!$C$14</f>
        <v>74.85</v>
      </c>
      <c r="EI157" s="26" t="n">
        <f aca="false">EG157/($B$157+EG157-'1 Der Fonds'!$B$6)</f>
        <v>-0.0109539096386667</v>
      </c>
      <c r="EJ157" s="26" t="n">
        <f aca="false">EG157+$B$157*'1 Der Fonds'!$B$19/12+EG157*'1 Der Fonds'!$B$20/12-'1 Der Fonds'!$B$6*'1 Der Fonds'!$B$21/12-($B$157+EG157-'1 Der Fonds'!$B$6)*'1 Der Fonds'!$B$22/12-$B$157*'1 Der Fonds'!$B$23/12</f>
        <v>-6.73666763625489</v>
      </c>
      <c r="EK157" s="26" t="n">
        <f aca="false">($B$157+EJ157-'1 Der Fonds'!$B$6)/EH157</f>
        <v>10.2306390429358</v>
      </c>
      <c r="EL157" s="26" t="n">
        <f aca="false">EJ157+0-'2 Der Rueckgabebestand'!$C$15*EK157</f>
        <v>-10.8289232534292</v>
      </c>
      <c r="EM157" s="26" t="n">
        <f aca="false">EH157+0/EK157-'2 Der Rueckgabebestand'!$C$15</f>
        <v>74.45</v>
      </c>
      <c r="EN157" s="26" t="n">
        <f aca="false">EL157/($B$157+EL157-'1 Der Fonds'!$B$6)</f>
        <v>-0.0142173223902426</v>
      </c>
      <c r="EO157" s="26" t="n">
        <f aca="false">EL157+$B$157*'1 Der Fonds'!$B$19/12+EL157*'1 Der Fonds'!$B$20/12-'1 Der Fonds'!$B$6*'1 Der Fonds'!$B$21/12-($B$157+EL157-'1 Der Fonds'!$B$6)*'1 Der Fonds'!$B$22/12-$B$157*'1 Der Fonds'!$B$23/12</f>
        <v>-9.19773847154708</v>
      </c>
      <c r="EP157" s="26" t="n">
        <f aca="false">($B$157+EO157-'1 Der Fonds'!$B$6)/EM157</f>
        <v>10.2525488452445</v>
      </c>
      <c r="EQ157" s="26" t="n">
        <f aca="false">EO157+0-'2 Der Rueckgabebestand'!$C$16*EP157</f>
        <v>-14.3240128941693</v>
      </c>
      <c r="ER157" s="26" t="n">
        <f aca="false">EM157+0/EP157-'2 Der Rueckgabebestand'!$C$16</f>
        <v>73.95</v>
      </c>
      <c r="ES157" s="26" t="n">
        <f aca="false">EQ157/($B$157+EQ157-'1 Der Fonds'!$B$6)</f>
        <v>-0.0188927282554122</v>
      </c>
      <c r="ET157" s="14" t="n">
        <f aca="false">IF(C157=1,$A$157,1000000)</f>
        <v>97.5</v>
      </c>
      <c r="EU157" s="14" t="n">
        <f aca="false">IF(D157=1,$A$157,1000000)</f>
        <v>97.5</v>
      </c>
      <c r="EV157" s="14" t="n">
        <f aca="false">IF(E157=1,$A$157,1000000)</f>
        <v>97.5</v>
      </c>
      <c r="EW157" s="14" t="n">
        <f aca="false">IF(F157=1,$A$157,1000000)</f>
        <v>97.5</v>
      </c>
      <c r="EX157" s="26" t="n">
        <f aca="false">IF(G157=1,$A$157,1000000)</f>
        <v>1000000</v>
      </c>
      <c r="EY157" s="26" t="n">
        <f aca="false">IF(H157=1,$A$157,1000000)</f>
        <v>1000000</v>
      </c>
      <c r="EZ157" s="26" t="n">
        <f aca="false">IF(I157=1,$A$157,1000000)</f>
        <v>1000000</v>
      </c>
      <c r="FA157" s="26" t="n">
        <f aca="false">IF(J157=1,$A$157,1000000)</f>
        <v>1000000</v>
      </c>
      <c r="FB157" s="26" t="n">
        <f aca="false">IF(K157=1,$A$157,1000000)</f>
        <v>1000000</v>
      </c>
      <c r="FC157" s="26" t="n">
        <f aca="false">IF(L157=1,$A$157,1000000)</f>
        <v>1000000</v>
      </c>
      <c r="FD157" s="26" t="n">
        <f aca="false">IF(M157=1,$A$157,1000000)</f>
        <v>1000000</v>
      </c>
      <c r="FE157" s="26" t="n">
        <f aca="false">IF(N157=1,$A$157,1000000)</f>
        <v>1000000</v>
      </c>
      <c r="FF157" s="14" t="n">
        <f aca="false">IF(O157=1,$A$157,1000000)</f>
        <v>97.5</v>
      </c>
      <c r="FG157" s="14" t="n">
        <f aca="false">IF(P157=1,$A$157,1000000)</f>
        <v>97.5</v>
      </c>
      <c r="FH157" s="14" t="n">
        <f aca="false">IF(Q157=1,$A$157,1000000)</f>
        <v>97.5</v>
      </c>
      <c r="FI157" s="14" t="n">
        <f aca="false">IF(R157=1,$A$157,1000000)</f>
        <v>97.5</v>
      </c>
      <c r="FJ157" s="26" t="n">
        <f aca="false">IF(S157=1,$A$157,1000000)</f>
        <v>1000000</v>
      </c>
      <c r="FK157" s="26" t="n">
        <f aca="false">IF(T157=1,$A$157,1000000)</f>
        <v>1000000</v>
      </c>
      <c r="FL157" s="26" t="n">
        <f aca="false">IF(U157=1,$A$157,1000000)</f>
        <v>1000000</v>
      </c>
      <c r="FM157" s="26" t="n">
        <f aca="false">IF(V157=1,$A$157,1000000)</f>
        <v>1000000</v>
      </c>
      <c r="FN157" s="26" t="n">
        <f aca="false">IF(W157=1,$A$157,1000000)</f>
        <v>1000000</v>
      </c>
      <c r="FO157" s="26" t="n">
        <f aca="false">IF(X157=1,$A$157,1000000)</f>
        <v>1000000</v>
      </c>
      <c r="FP157" s="26" t="n">
        <f aca="false">IF(Y157=1,$A$157,1000000)</f>
        <v>1000000</v>
      </c>
      <c r="FQ157" s="26" t="n">
        <f aca="false">IF(Z157=1,$A$157,1000000)</f>
        <v>1000000</v>
      </c>
    </row>
    <row r="158" customFormat="false" ht="15" hidden="false" customHeight="false" outlineLevel="0" collapsed="false">
      <c r="A158" s="14" t="n">
        <f aca="false">A157+$B$38</f>
        <v>98</v>
      </c>
      <c r="B158" s="14" t="n">
        <f aca="false">'1 Der Fonds'!$B$36-A158</f>
        <v>1022</v>
      </c>
      <c r="C158" s="26" t="n">
        <f aca="false">IF(AH158&gt;='1 Der Fonds'!$B$12,1,0)</f>
        <v>1</v>
      </c>
      <c r="D158" s="26" t="n">
        <f aca="false">IF(AND(C158=1,AM158&gt;='1 Der Fonds'!$B$12),1,0)</f>
        <v>1</v>
      </c>
      <c r="E158" s="26" t="n">
        <f aca="false">IF(AND(D158=1,AR158&gt;='1 Der Fonds'!$B$12),1,0)</f>
        <v>1</v>
      </c>
      <c r="F158" s="26" t="n">
        <f aca="false">IF(AND(E158=1,AW158&gt;='1 Der Fonds'!$B$12),1,0)</f>
        <v>1</v>
      </c>
      <c r="G158" s="26" t="n">
        <f aca="false">IF(AND(F158=1,BB158&gt;='1 Der Fonds'!$B$12),1,0)</f>
        <v>0</v>
      </c>
      <c r="H158" s="26" t="n">
        <f aca="false">IF(AND(G158=1,BG158&gt;='1 Der Fonds'!$B$12),1,0)</f>
        <v>0</v>
      </c>
      <c r="I158" s="26" t="n">
        <f aca="false">IF(AND(H158=1,BL158&gt;='1 Der Fonds'!$B$12),1,0)</f>
        <v>0</v>
      </c>
      <c r="J158" s="26" t="n">
        <f aca="false">IF(AND(I158=1,BQ158&gt;='1 Der Fonds'!$B$12),1,0)</f>
        <v>0</v>
      </c>
      <c r="K158" s="26" t="n">
        <f aca="false">IF(AND(J158=1,BV158&gt;='1 Der Fonds'!$B$12),1,0)</f>
        <v>0</v>
      </c>
      <c r="L158" s="26" t="n">
        <f aca="false">IF(AND(K158=1,CA158&gt;='1 Der Fonds'!$B$12),1,0)</f>
        <v>0</v>
      </c>
      <c r="M158" s="26" t="n">
        <f aca="false">IF(AND(L158=1,CF158&gt;='1 Der Fonds'!$B$12),1,0)</f>
        <v>0</v>
      </c>
      <c r="N158" s="26" t="n">
        <f aca="false">IF(AND(M158=1,CK158&gt;='1 Der Fonds'!$B$12),1,0)</f>
        <v>0</v>
      </c>
      <c r="O158" s="26" t="n">
        <f aca="false">IF(CP158&gt;='1 Der Fonds'!$B$12,1,0)</f>
        <v>1</v>
      </c>
      <c r="P158" s="26" t="n">
        <f aca="false">IF(AND(O158=1,CU158&gt;='1 Der Fonds'!$B$12),1,0)</f>
        <v>1</v>
      </c>
      <c r="Q158" s="26" t="n">
        <f aca="false">IF(AND(P158=1,CZ158&gt;='1 Der Fonds'!$B$12),1,0)</f>
        <v>1</v>
      </c>
      <c r="R158" s="26" t="n">
        <f aca="false">IF(AND(Q158=1,DE158&gt;='1 Der Fonds'!$B$12),1,0)</f>
        <v>1</v>
      </c>
      <c r="S158" s="26" t="n">
        <f aca="false">IF(AND(R158=1,DJ158&gt;='1 Der Fonds'!$B$12),1,0)</f>
        <v>0</v>
      </c>
      <c r="T158" s="26" t="n">
        <f aca="false">IF(AND(S158=1,DO158&gt;='1 Der Fonds'!$B$12),1,0)</f>
        <v>0</v>
      </c>
      <c r="U158" s="26" t="n">
        <f aca="false">IF(AND(T158=1,DT158&gt;='1 Der Fonds'!$B$12),1,0)</f>
        <v>0</v>
      </c>
      <c r="V158" s="26" t="n">
        <f aca="false">IF(AND(U158=1,DY158&gt;='1 Der Fonds'!$B$12),1,0)</f>
        <v>0</v>
      </c>
      <c r="W158" s="26" t="n">
        <f aca="false">IF(AND(V158=1,ED158&gt;='1 Der Fonds'!$B$12),1,0)</f>
        <v>0</v>
      </c>
      <c r="X158" s="26" t="n">
        <f aca="false">IF(AND(W158=1,EI158&gt;='1 Der Fonds'!$B$12),1,0)</f>
        <v>0</v>
      </c>
      <c r="Y158" s="26" t="n">
        <f aca="false">IF(AND(X158=1,EN158&gt;='1 Der Fonds'!$B$12),1,0)</f>
        <v>0</v>
      </c>
      <c r="Z158" s="26" t="n">
        <f aca="false">IF(AND(Y158=1,ES158&gt;='1 Der Fonds'!$B$12),1,0)</f>
        <v>0</v>
      </c>
      <c r="AD158" s="26" t="n">
        <f aca="false">$A$158+$B$158*'1 Der Fonds'!$B$19/12+$A$158*'1 Der Fonds'!$B$20/12-'1 Der Fonds'!$B$6*'1 Der Fonds'!$B$21/12-($B$158+$A$158-'1 Der Fonds'!$B$6)*'1 Der Fonds'!$B$22/12-$B$158*'1 Der Fonds'!$B$23/12</f>
        <v>99.7344166666667</v>
      </c>
      <c r="AE158" s="26" t="n">
        <f aca="false">($B$158+AD158-'1 Der Fonds'!$B$6)/'1 Der Fonds'!$B$8</f>
        <v>10.0199358237548</v>
      </c>
      <c r="AF158" s="26" t="n">
        <f aca="false">AD158+'1 Der Fonds'!$B$26-'2 Der Rueckgabebestand'!$C$5*AE158</f>
        <v>98.7264423371648</v>
      </c>
      <c r="AG158" s="26" t="n">
        <f aca="false">'1 Der Fonds'!$B$8+'1 Der Fonds'!$B$26/AE158-'2 Der Rueckgabebestand'!$C$5</f>
        <v>86.8994031152263</v>
      </c>
      <c r="AH158" s="26" t="n">
        <f aca="false">AF158/($B$158+AF158-'1 Der Fonds'!$B$6)</f>
        <v>0.113383994716145</v>
      </c>
      <c r="AI158" s="26" t="n">
        <f aca="false">AF158+$B$158*'1 Der Fonds'!$B$19/12+AF158*'1 Der Fonds'!$B$20/12-'1 Der Fonds'!$B$6*'1 Der Fonds'!$B$21/12-($B$158+AF158-'1 Der Fonds'!$B$6)*'1 Der Fonds'!$B$22/12-$B$158*'1 Der Fonds'!$B$23/12</f>
        <v>100.461555177738</v>
      </c>
      <c r="AJ158" s="26" t="n">
        <f aca="false">($B$158+AI158-'1 Der Fonds'!$B$6)/AG158</f>
        <v>10.0399027369714</v>
      </c>
      <c r="AK158" s="26" t="n">
        <f aca="false">AI158+'1 Der Fonds'!$B$26-'2 Der Rueckgabebestand'!$C$6*AJ158</f>
        <v>98.4416038092522</v>
      </c>
      <c r="AL158" s="26" t="n">
        <f aca="false">AG158+'1 Der Fonds'!$B$26/AJ158-'2 Der Rueckgabebestand'!$C$6</f>
        <v>86.6982107908179</v>
      </c>
      <c r="AM158" s="26" t="n">
        <f aca="false">AK158/($B$158+AK158-'1 Der Fonds'!$B$6)</f>
        <v>0.113093863365962</v>
      </c>
      <c r="AN158" s="26" t="n">
        <f aca="false">AK158+$B$158*'1 Der Fonds'!$B$19/12+AK158*'1 Der Fonds'!$B$20/12-'1 Der Fonds'!$B$6*'1 Der Fonds'!$B$21/12-($B$158+AK158-'1 Der Fonds'!$B$6)*'1 Der Fonds'!$B$22/12-$B$158*'1 Der Fonds'!$B$23/12</f>
        <v>100.176443679569</v>
      </c>
      <c r="AO158" s="26" t="n">
        <f aca="false">($B$158+AN158-'1 Der Fonds'!$B$6)/AL158</f>
        <v>10.059912837001</v>
      </c>
      <c r="AP158" s="26" t="n">
        <f aca="false">AN158+'1 Der Fonds'!$B$26-'2 Der Rueckgabebestand'!$C$7*AO158</f>
        <v>81.0446354381672</v>
      </c>
      <c r="AQ158" s="26" t="n">
        <f aca="false">AL158+'1 Der Fonds'!$B$26/AO158-'2 Der Rueckgabebestand'!$C$7</f>
        <v>84.7964241102182</v>
      </c>
      <c r="AR158" s="26" t="n">
        <f aca="false">AP158/($B$158+AP158-'1 Der Fonds'!$B$6)</f>
        <v>0.09500632448915</v>
      </c>
      <c r="AS158" s="26" t="n">
        <f aca="false">AP158+$B$158*'1 Der Fonds'!$B$19/12+AP158*'1 Der Fonds'!$B$20/12-'1 Der Fonds'!$B$6*'1 Der Fonds'!$B$21/12-($B$158+AP158-'1 Der Fonds'!$B$6)*'1 Der Fonds'!$B$22/12-$B$158*'1 Der Fonds'!$B$23/12</f>
        <v>82.7628032137954</v>
      </c>
      <c r="AT158" s="26" t="n">
        <f aca="false">($B$158+AS158-'1 Der Fonds'!$B$6)/AQ158</f>
        <v>10.0801751038791</v>
      </c>
      <c r="AU158" s="26" t="n">
        <f aca="false">AS158+'1 Der Fonds'!$B$26-'2 Der Rueckgabebestand'!$C$8*AT158</f>
        <v>54.5142603917702</v>
      </c>
      <c r="AV158" s="26" t="n">
        <f aca="false">AQ158+'1 Der Fonds'!$B$26/AT158-'2 Der Rueckgabebestand'!$C$8</f>
        <v>81.9940379878626</v>
      </c>
      <c r="AW158" s="26" t="n">
        <f aca="false">AU158/($B$158+AU158-'1 Der Fonds'!$B$6)</f>
        <v>0.065956829790124</v>
      </c>
      <c r="AX158" s="26" t="n">
        <f aca="false">AU158+$B$158*'1 Der Fonds'!$B$19/12+AU158*'1 Der Fonds'!$B$20/12-'1 Der Fonds'!$B$6*'1 Der Fonds'!$B$21/12-($B$158+AU158-'1 Der Fonds'!$B$6)*'1 Der Fonds'!$B$22/12-$B$158*'1 Der Fonds'!$B$23/12</f>
        <v>56.2070032246456</v>
      </c>
      <c r="AY158" s="26" t="n">
        <f aca="false">($B$158+AX158-'1 Der Fonds'!$B$6)/AV158</f>
        <v>10.1008198101823</v>
      </c>
      <c r="AZ158" s="26" t="n">
        <f aca="false">AX158+'1 Der Fonds'!$B$26-'2 Der Rueckgabebestand'!$C$9*AY158</f>
        <v>32.9448717181715</v>
      </c>
      <c r="BA158" s="26" t="n">
        <f aca="false">AV158+'1 Der Fonds'!$B$26/AY158-'2 Der Rueckgabebestand'!$C$9</f>
        <v>79.6910435830893</v>
      </c>
      <c r="BB158" s="26" t="n">
        <f aca="false">AZ158/($B$158+AZ158-'1 Der Fonds'!$B$6)</f>
        <v>0.0409281093348045</v>
      </c>
      <c r="BC158" s="26" t="n">
        <f aca="false">AZ158+$B$158*'1 Der Fonds'!$B$19/12+AZ158*'1 Der Fonds'!$B$20/12-'1 Der Fonds'!$B$6*'1 Der Fonds'!$B$21/12-($B$158+AZ158-'1 Der Fonds'!$B$6)*'1 Der Fonds'!$B$22/12-$B$158*'1 Der Fonds'!$B$23/12</f>
        <v>34.6169438869015</v>
      </c>
      <c r="BD158" s="26" t="n">
        <f aca="false">($B$158+BC158-'1 Der Fonds'!$B$6)/BA158</f>
        <v>10.1218017435785</v>
      </c>
      <c r="BE158" s="26" t="n">
        <f aca="false">BC158+'1 Der Fonds'!$B$26-'2 Der Rueckgabebestand'!$C$10*BD158</f>
        <v>23.4464214458916</v>
      </c>
      <c r="BF158" s="26" t="n">
        <f aca="false">BA158+'1 Der Fonds'!$B$26/BD158-'2 Der Rueckgabebestand'!$C$10</f>
        <v>78.5874335021966</v>
      </c>
      <c r="BG158" s="26" t="n">
        <f aca="false">BE158/($B$158+BE158-'1 Der Fonds'!$B$6)</f>
        <v>0.0294758022837953</v>
      </c>
      <c r="BH158" s="26" t="n">
        <f aca="false">BE158+$B$158*'1 Der Fonds'!$B$19/12+BE158*'1 Der Fonds'!$B$20/12-'1 Der Fonds'!$B$6*'1 Der Fonds'!$B$21/12-($B$158+BE158-'1 Der Fonds'!$B$6)*'1 Der Fonds'!$B$22/12-$B$158*'1 Der Fonds'!$B$23/12</f>
        <v>25.1093909331106</v>
      </c>
      <c r="BI158" s="26" t="n">
        <f aca="false">($B$158+BH158-'1 Der Fonds'!$B$6)/BF158</f>
        <v>10.1429624993521</v>
      </c>
      <c r="BJ158" s="26" t="n">
        <f aca="false">BH158+'1 Der Fonds'!$B$26-'2 Der Rueckgabebestand'!$C$11*BI158</f>
        <v>22.0236134334993</v>
      </c>
      <c r="BK158" s="26" t="n">
        <f aca="false">BF158+'1 Der Fonds'!$B$26/BI158-'2 Der Rueckgabebestand'!$C$11</f>
        <v>78.2832050778277</v>
      </c>
      <c r="BL158" s="26" t="n">
        <f aca="false">BJ158/($B$158+BJ158-'1 Der Fonds'!$B$6)</f>
        <v>0.0277367235191725</v>
      </c>
      <c r="BM158" s="26" t="n">
        <f aca="false">BJ158+$B$158*'1 Der Fonds'!$B$19/12+BJ158*'1 Der Fonds'!$B$20/12-'1 Der Fonds'!$B$6*'1 Der Fonds'!$B$21/12-($B$158+BJ158-'1 Der Fonds'!$B$6)*'1 Der Fonds'!$B$22/12-$B$158*'1 Der Fonds'!$B$23/12</f>
        <v>23.685219396373</v>
      </c>
      <c r="BN158" s="26" t="n">
        <f aca="false">($B$158+BM158-'1 Der Fonds'!$B$6)/BK158</f>
        <v>10.164188073359</v>
      </c>
      <c r="BO158" s="26" t="n">
        <f aca="false">BM158+'1 Der Fonds'!$B$26-'2 Der Rueckgabebestand'!$C$12*BN158</f>
        <v>21.6031253596935</v>
      </c>
      <c r="BP158" s="26" t="n">
        <f aca="false">BK158+'1 Der Fonds'!$B$26/BN158-'2 Der Rueckgabebestand'!$C$12</f>
        <v>78.0783590024056</v>
      </c>
      <c r="BQ158" s="26" t="n">
        <f aca="false">BO158/($B$158+BO158-'1 Der Fonds'!$B$6)</f>
        <v>0.0272215729366012</v>
      </c>
      <c r="BR158" s="26" t="n">
        <f aca="false">BO158+$B$158*'1 Der Fonds'!$B$19/12+BO158*'1 Der Fonds'!$B$20/12-'1 Der Fonds'!$B$6*'1 Der Fonds'!$B$21/12-($B$158+BO158-'1 Der Fonds'!$B$6)*'1 Der Fonds'!$B$22/12-$B$158*'1 Der Fonds'!$B$23/12</f>
        <v>23.2643283548299</v>
      </c>
      <c r="BS158" s="26" t="n">
        <f aca="false">($B$158+BR158-'1 Der Fonds'!$B$6)/BP158</f>
        <v>10.1854641736301</v>
      </c>
      <c r="BT158" s="26" t="n">
        <f aca="false">BR158+'1 Der Fonds'!$B$26-'2 Der Rueckgabebestand'!$C$13*BS158</f>
        <v>21.6808694766964</v>
      </c>
      <c r="BU158" s="26" t="n">
        <f aca="false">BP158+'1 Der Fonds'!$B$26/BS158-'2 Der Rueckgabebestand'!$C$13</f>
        <v>77.9228963891029</v>
      </c>
      <c r="BV158" s="26" t="n">
        <f aca="false">BT158/($B$158+BT158-'1 Der Fonds'!$B$6)</f>
        <v>0.0273168603534458</v>
      </c>
      <c r="BW158" s="26" t="n">
        <f aca="false">BT158+$B$158*'1 Der Fonds'!$B$19/12+BT158*'1 Der Fonds'!$B$20/12-'1 Der Fonds'!$B$6*'1 Der Fonds'!$B$21/12-($B$158+BT158-'1 Der Fonds'!$B$6)*'1 Der Fonds'!$B$22/12-$B$158*'1 Der Fonds'!$B$23/12</f>
        <v>23.3421469766115</v>
      </c>
      <c r="BX158" s="26" t="n">
        <f aca="false">($B$158+BW158-'1 Der Fonds'!$B$6)/BU158</f>
        <v>10.2067836776128</v>
      </c>
      <c r="BY158" s="26" t="n">
        <f aca="false">BW158+'1 Der Fonds'!$B$26-'2 Der Rueckgabebestand'!$C$14*BX158</f>
        <v>22.2594335055664</v>
      </c>
      <c r="BZ158" s="26" t="n">
        <f aca="false">BU158+'1 Der Fonds'!$B$26/BX158-'2 Der Rueckgabebestand'!$C$14</f>
        <v>77.8168185583931</v>
      </c>
      <c r="CA158" s="26" t="n">
        <f aca="false">BY158/($B$158+BY158-'1 Der Fonds'!$B$6)</f>
        <v>0.0280253939286834</v>
      </c>
      <c r="CB158" s="26" t="n">
        <f aca="false">BY158+$B$158*'1 Der Fonds'!$B$19/12+BY158*'1 Der Fonds'!$B$20/12-'1 Der Fonds'!$B$6*'1 Der Fonds'!$B$21/12-($B$158+BY158-'1 Der Fonds'!$B$6)*'1 Der Fonds'!$B$22/12-$B$158*'1 Der Fonds'!$B$23/12</f>
        <v>23.9212654626759</v>
      </c>
      <c r="CC158" s="26" t="n">
        <f aca="false">($B$158+CB158-'1 Der Fonds'!$B$6)/BZ158</f>
        <v>10.2281393689389</v>
      </c>
      <c r="CD158" s="26" t="n">
        <f aca="false">CB158+'1 Der Fonds'!$B$26-'2 Der Rueckgabebestand'!$C$15*CC158</f>
        <v>22.8300097151004</v>
      </c>
      <c r="CE158" s="26" t="n">
        <f aca="false">BZ158+'1 Der Fonds'!$B$26/CC158-'2 Der Rueckgabebestand'!$C$15</f>
        <v>77.7101270372657</v>
      </c>
      <c r="CF158" s="26" t="n">
        <f aca="false">CD158/($B$158+CD158-'1 Der Fonds'!$B$6)</f>
        <v>0.0287231350553605</v>
      </c>
      <c r="CG158" s="26" t="n">
        <f aca="false">CD158+$B$158*'1 Der Fonds'!$B$19/12+CD158*'1 Der Fonds'!$B$20/12-'1 Der Fonds'!$B$6*'1 Der Fonds'!$B$21/12-($B$158+CD158-'1 Der Fonds'!$B$6)*'1 Der Fonds'!$B$22/12-$B$158*'1 Der Fonds'!$B$23/12</f>
        <v>24.4923884744107</v>
      </c>
      <c r="CH158" s="26" t="n">
        <f aca="false">($B$158+CG158-'1 Der Fonds'!$B$6)/CE158</f>
        <v>10.2495314168314</v>
      </c>
      <c r="CI158" s="26" t="n">
        <f aca="false">CG158+'1 Der Fonds'!$B$26-'2 Der Rueckgabebestand'!$C$16*CH158</f>
        <v>22.367622765995</v>
      </c>
      <c r="CJ158" s="26" t="n">
        <f aca="false">CE158+'1 Der Fonds'!$B$26/CH158-'2 Der Rueckgabebestand'!$C$16</f>
        <v>77.5028233448328</v>
      </c>
      <c r="CK158" s="26" t="n">
        <f aca="false">CI158/($B$158+CI158-'1 Der Fonds'!$B$6)</f>
        <v>0.0281577724531505</v>
      </c>
      <c r="CL158" s="26" t="n">
        <f aca="false">$A$158+$B$158*'1 Der Fonds'!$B$19/12+$A$158*'1 Der Fonds'!$B$20/12-'1 Der Fonds'!$B$6*'1 Der Fonds'!$B$21/12-($B$158+$A$158-'1 Der Fonds'!$B$6)*'1 Der Fonds'!$B$22/12-$B$158*'1 Der Fonds'!$B$23/12</f>
        <v>99.7344166666667</v>
      </c>
      <c r="CM158" s="26" t="n">
        <f aca="false">($B$158+CL158-'1 Der Fonds'!$B$6)/'1 Der Fonds'!$B$8</f>
        <v>10.0199358237548</v>
      </c>
      <c r="CN158" s="26" t="n">
        <f aca="false">CL158+0-'2 Der Rueckgabebestand'!$C$5*CM158</f>
        <v>95.7264423371648</v>
      </c>
      <c r="CO158" s="26" t="n">
        <f aca="false">'1 Der Fonds'!$B$8+0/CM158-'2 Der Rueckgabebestand'!$C$5</f>
        <v>86.6</v>
      </c>
      <c r="CP158" s="26" t="n">
        <f aca="false">CN158/($B$158+CN158-'1 Der Fonds'!$B$6)</f>
        <v>0.110318687626174</v>
      </c>
      <c r="CQ158" s="26" t="n">
        <f aca="false">CN158+$B$158*'1 Der Fonds'!$B$19/12+CN158*'1 Der Fonds'!$B$20/12-'1 Der Fonds'!$B$6*'1 Der Fonds'!$B$21/12-($B$158+CN158-'1 Der Fonds'!$B$6)*'1 Der Fonds'!$B$22/12-$B$158*'1 Der Fonds'!$B$23/12</f>
        <v>97.4586801777379</v>
      </c>
      <c r="CR158" s="26" t="n">
        <f aca="false">($B$158+CQ158-'1 Der Fonds'!$B$6)/CO158</f>
        <v>10.0399385701817</v>
      </c>
      <c r="CS158" s="26" t="n">
        <f aca="false">CQ158+0-'2 Der Rueckgabebestand'!$C$6*CR158</f>
        <v>92.438710892647</v>
      </c>
      <c r="CT158" s="26" t="n">
        <f aca="false">CO158+0/CR158-'2 Der Rueckgabebestand'!$C$6</f>
        <v>86.1</v>
      </c>
      <c r="CU158" s="26" t="n">
        <f aca="false">CS158/($B$158+CS158-'1 Der Fonds'!$B$6)</f>
        <v>0.106934950653924</v>
      </c>
      <c r="CV158" s="26" t="n">
        <f aca="false">CS158+$B$158*'1 Der Fonds'!$B$19/12+CS158*'1 Der Fonds'!$B$20/12-'1 Der Fonds'!$B$6*'1 Der Fonds'!$B$21/12-($B$158+CS158-'1 Der Fonds'!$B$6)*'1 Der Fonds'!$B$22/12-$B$158*'1 Der Fonds'!$B$23/12</f>
        <v>94.1677979905858</v>
      </c>
      <c r="CW158" s="26" t="n">
        <f aca="false">($B$158+CV158-'1 Der Fonds'!$B$6)/CT158</f>
        <v>10.0600208825852</v>
      </c>
      <c r="CX158" s="26" t="n">
        <f aca="false">CV158+0-'2 Der Rueckgabebestand'!$C$7*CW158</f>
        <v>72.0357520488984</v>
      </c>
      <c r="CY158" s="26" t="n">
        <f aca="false">CT158+0/CW158-'2 Der Rueckgabebestand'!$C$7</f>
        <v>83.9</v>
      </c>
      <c r="CZ158" s="26" t="n">
        <f aca="false">CX158/($B$158+CX158-'1 Der Fonds'!$B$6)</f>
        <v>0.0853468018078991</v>
      </c>
      <c r="DA158" s="26" t="n">
        <f aca="false">CX158+$B$158*'1 Der Fonds'!$B$19/12+CX158*'1 Der Fonds'!$B$20/12-'1 Der Fonds'!$B$6*'1 Der Fonds'!$B$21/12-($B$158+CX158-'1 Der Fonds'!$B$6)*'1 Der Fonds'!$B$22/12-$B$158*'1 Der Fonds'!$B$23/12</f>
        <v>73.7452863112786</v>
      </c>
      <c r="DB158" s="26" t="n">
        <f aca="false">($B$158+DA158-'1 Der Fonds'!$B$6)/CY158</f>
        <v>10.0803967379175</v>
      </c>
      <c r="DC158" s="26" t="n">
        <f aca="false">DA158+0-'2 Der Rueckgabebestand'!$C$8*DB158</f>
        <v>42.4960564237343</v>
      </c>
      <c r="DD158" s="26" t="n">
        <f aca="false">CY158+0/DB158-'2 Der Rueckgabebestand'!$C$8</f>
        <v>80.8</v>
      </c>
      <c r="DE158" s="26" t="n">
        <f aca="false">DC158/($B$158+DC158-'1 Der Fonds'!$B$6)</f>
        <v>0.0521746619748225</v>
      </c>
      <c r="DF158" s="26" t="n">
        <f aca="false">DC158+$B$158*'1 Der Fonds'!$B$19/12+DC158*'1 Der Fonds'!$B$20/12-'1 Der Fonds'!$B$6*'1 Der Fonds'!$B$21/12-($B$158+DC158-'1 Der Fonds'!$B$6)*'1 Der Fonds'!$B$22/12-$B$158*'1 Der Fonds'!$B$23/12</f>
        <v>44.1772818111404</v>
      </c>
      <c r="DG158" s="26" t="n">
        <f aca="false">($B$158+DF158-'1 Der Fonds'!$B$6)/DD158</f>
        <v>10.1012039828111</v>
      </c>
      <c r="DH158" s="26" t="n">
        <f aca="false">DF158+0-'2 Der Rueckgabebestand'!$C$9*DG158</f>
        <v>17.9141514558314</v>
      </c>
      <c r="DI158" s="26" t="n">
        <f aca="false">DD158+0/DG158-'2 Der Rueckgabebestand'!$C$9</f>
        <v>78.2</v>
      </c>
      <c r="DJ158" s="26" t="n">
        <f aca="false">DH158/($B$158+DH158-'1 Der Fonds'!$B$6)</f>
        <v>0.0226786055456978</v>
      </c>
      <c r="DK158" s="26" t="n">
        <f aca="false">DH158+$B$158*'1 Der Fonds'!$B$19/12+DH158*'1 Der Fonds'!$B$20/12-'1 Der Fonds'!$B$6*'1 Der Fonds'!$B$21/12-($B$158+DH158-'1 Der Fonds'!$B$6)*'1 Der Fonds'!$B$22/12-$B$158*'1 Der Fonds'!$B$23/12</f>
        <v>19.5718191843099</v>
      </c>
      <c r="DL158" s="26" t="n">
        <f aca="false">($B$158+DK158-'1 Der Fonds'!$B$6)/DI158</f>
        <v>10.1224017798505</v>
      </c>
      <c r="DM158" s="26" t="n">
        <f aca="false">DK158+0-'2 Der Rueckgabebestand'!$C$10*DL158</f>
        <v>5.4004566925192</v>
      </c>
      <c r="DN158" s="26" t="n">
        <f aca="false">DI158+0/DL158-'2 Der Rueckgabebestand'!$C$10</f>
        <v>76.8</v>
      </c>
      <c r="DO158" s="26" t="n">
        <f aca="false">DM158/($B$158+DM158-'1 Der Fonds'!$B$6)</f>
        <v>0.00694681440694755</v>
      </c>
      <c r="DP158" s="26" t="n">
        <f aca="false">DM158+$B$158*'1 Der Fonds'!$B$19/12+DM158*'1 Der Fonds'!$B$20/12-'1 Der Fonds'!$B$6*'1 Der Fonds'!$B$21/12-($B$158+DM158-'1 Der Fonds'!$B$6)*'1 Der Fonds'!$B$22/12-$B$158*'1 Der Fonds'!$B$23/12</f>
        <v>7.04613213018286</v>
      </c>
      <c r="DQ158" s="26" t="n">
        <f aca="false">($B$158+DP158-'1 Der Fonds'!$B$6)/DN158</f>
        <v>10.1438298454451</v>
      </c>
      <c r="DR158" s="26" t="n">
        <f aca="false">DP158+0-'2 Der Rueckgabebestand'!$C$11*DQ158</f>
        <v>0.959834222915805</v>
      </c>
      <c r="DS158" s="26" t="n">
        <f aca="false">DN158+0/DQ158-'2 Der Rueckgabebestand'!$C$11</f>
        <v>76.2</v>
      </c>
      <c r="DT158" s="26" t="n">
        <f aca="false">DR158/($B$158+DR158-'1 Der Fonds'!$B$6)</f>
        <v>0.00124176468222409</v>
      </c>
      <c r="DU158" s="26" t="n">
        <f aca="false">DR158+$B$158*'1 Der Fonds'!$B$19/12+DR158*'1 Der Fonds'!$B$20/12-'1 Der Fonds'!$B$6*'1 Der Fonds'!$B$21/12-($B$158+DR158-'1 Der Fonds'!$B$6)*'1 Der Fonds'!$B$22/12-$B$158*'1 Der Fonds'!$B$23/12</f>
        <v>2.6012540640461</v>
      </c>
      <c r="DV158" s="26" t="n">
        <f aca="false">($B$158+DU158-'1 Der Fonds'!$B$6)/DS158</f>
        <v>10.1653707882421</v>
      </c>
      <c r="DW158" s="26" t="n">
        <f aca="false">DU158+0-'2 Der Rueckgabebestand'!$C$12*DV158</f>
        <v>-2.48143133007494</v>
      </c>
      <c r="DX158" s="26" t="n">
        <f aca="false">DS158+0/DV158-'2 Der Rueckgabebestand'!$C$12</f>
        <v>75.7</v>
      </c>
      <c r="DY158" s="26" t="n">
        <f aca="false">DW158/($B$158+DW158-'1 Der Fonds'!$B$6)</f>
        <v>-0.00322465425930393</v>
      </c>
      <c r="DZ158" s="26" t="n">
        <f aca="false">DW158+$B$158*'1 Der Fonds'!$B$19/12+DW158*'1 Der Fonds'!$B$20/12-'1 Der Fonds'!$B$6*'1 Der Fonds'!$B$21/12-($B$158+DW158-'1 Der Fonds'!$B$6)*'1 Der Fonds'!$B$22/12-$B$158*'1 Der Fonds'!$B$23/12</f>
        <v>-0.843309368432927</v>
      </c>
      <c r="EA158" s="26" t="n">
        <f aca="false">($B$158+DZ158-'1 Der Fonds'!$B$6)/DX158</f>
        <v>10.1870104442743</v>
      </c>
      <c r="EB158" s="26" t="n">
        <f aca="false">DZ158+0-'2 Der Rueckgabebestand'!$C$13*EA158</f>
        <v>-5.42746406835638</v>
      </c>
      <c r="EC158" s="26" t="n">
        <f aca="false">DX158+0/EA158-'2 Der Rueckgabebestand'!$C$13</f>
        <v>75.25</v>
      </c>
      <c r="ED158" s="26" t="n">
        <f aca="false">EB158/($B$158+EB158-'1 Der Fonds'!$B$6)</f>
        <v>-0.00708017025650441</v>
      </c>
      <c r="EE158" s="26" t="n">
        <f aca="false">EB158+$B$158*'1 Der Fonds'!$B$19/12+EB158*'1 Der Fonds'!$B$20/12-'1 Der Fonds'!$B$6*'1 Der Fonds'!$B$21/12-($B$158+EB158-'1 Der Fonds'!$B$6)*'1 Der Fonds'!$B$22/12-$B$158*'1 Der Fonds'!$B$23/12</f>
        <v>-3.79216538808855</v>
      </c>
      <c r="EF158" s="26" t="n">
        <f aca="false">($B$158+EE158-'1 Der Fonds'!$B$6)/EC158</f>
        <v>10.2087419881982</v>
      </c>
      <c r="EG158" s="26" t="n">
        <f aca="false">EE158+0-'2 Der Rueckgabebestand'!$C$14*EF158</f>
        <v>-7.87566218336782</v>
      </c>
      <c r="EH158" s="26" t="n">
        <f aca="false">EC158+0/EF158-'2 Der Rueckgabebestand'!$C$14</f>
        <v>74.85</v>
      </c>
      <c r="EI158" s="26" t="n">
        <f aca="false">EG158/($B$158+EG158-'1 Der Fonds'!$B$6)</f>
        <v>-0.0103067809695361</v>
      </c>
      <c r="EJ158" s="26" t="n">
        <f aca="false">EG158+$B$158*'1 Der Fonds'!$B$19/12+EG158*'1 Der Fonds'!$B$20/12-'1 Der Fonds'!$B$6*'1 Der Fonds'!$B$21/12-($B$158+EG158-'1 Der Fonds'!$B$6)*'1 Der Fonds'!$B$22/12-$B$158*'1 Der Fonds'!$B$23/12</f>
        <v>-6.24270969296021</v>
      </c>
      <c r="EK158" s="26" t="n">
        <f aca="false">($B$158+EJ158-'1 Der Fonds'!$B$6)/EH158</f>
        <v>10.2305583207353</v>
      </c>
      <c r="EL158" s="26" t="n">
        <f aca="false">EJ158+0-'2 Der Rueckgabebestand'!$C$15*EK158</f>
        <v>-10.3349330212543</v>
      </c>
      <c r="EM158" s="26" t="n">
        <f aca="false">EH158+0/EK158-'2 Der Rueckgabebestand'!$C$15</f>
        <v>74.45</v>
      </c>
      <c r="EN158" s="26" t="n">
        <f aca="false">EL158/($B$158+EL158-'1 Der Fonds'!$B$6)</f>
        <v>-0.0135688683508216</v>
      </c>
      <c r="EO158" s="26" t="n">
        <f aca="false">EL158+$B$158*'1 Der Fonds'!$B$19/12+EL158*'1 Der Fonds'!$B$20/12-'1 Der Fonds'!$B$6*'1 Der Fonds'!$B$21/12-($B$158+EL158-'1 Der Fonds'!$B$6)*'1 Der Fonds'!$B$22/12-$B$158*'1 Der Fonds'!$B$23/12</f>
        <v>-8.70433733206638</v>
      </c>
      <c r="EP158" s="26" t="n">
        <f aca="false">($B$158+EO158-'1 Der Fonds'!$B$6)/EM158</f>
        <v>10.2524602104491</v>
      </c>
      <c r="EQ158" s="26" t="n">
        <f aca="false">EO158+0-'2 Der Rueckgabebestand'!$C$16*EP158</f>
        <v>-13.8305674372909</v>
      </c>
      <c r="ER158" s="26" t="n">
        <f aca="false">EM158+0/EP158-'2 Der Rueckgabebestand'!$C$16</f>
        <v>73.95</v>
      </c>
      <c r="ES158" s="26" t="n">
        <f aca="false">EQ158/($B$158+EQ158-'1 Der Fonds'!$B$6)</f>
        <v>-0.0182420536139816</v>
      </c>
      <c r="ET158" s="14" t="n">
        <f aca="false">IF(C158=1,$A$158,1000000)</f>
        <v>98</v>
      </c>
      <c r="EU158" s="14" t="n">
        <f aca="false">IF(D158=1,$A$158,1000000)</f>
        <v>98</v>
      </c>
      <c r="EV158" s="14" t="n">
        <f aca="false">IF(E158=1,$A$158,1000000)</f>
        <v>98</v>
      </c>
      <c r="EW158" s="14" t="n">
        <f aca="false">IF(F158=1,$A$158,1000000)</f>
        <v>98</v>
      </c>
      <c r="EX158" s="26" t="n">
        <f aca="false">IF(G158=1,$A$158,1000000)</f>
        <v>1000000</v>
      </c>
      <c r="EY158" s="26" t="n">
        <f aca="false">IF(H158=1,$A$158,1000000)</f>
        <v>1000000</v>
      </c>
      <c r="EZ158" s="26" t="n">
        <f aca="false">IF(I158=1,$A$158,1000000)</f>
        <v>1000000</v>
      </c>
      <c r="FA158" s="26" t="n">
        <f aca="false">IF(J158=1,$A$158,1000000)</f>
        <v>1000000</v>
      </c>
      <c r="FB158" s="26" t="n">
        <f aca="false">IF(K158=1,$A$158,1000000)</f>
        <v>1000000</v>
      </c>
      <c r="FC158" s="26" t="n">
        <f aca="false">IF(L158=1,$A$158,1000000)</f>
        <v>1000000</v>
      </c>
      <c r="FD158" s="26" t="n">
        <f aca="false">IF(M158=1,$A$158,1000000)</f>
        <v>1000000</v>
      </c>
      <c r="FE158" s="26" t="n">
        <f aca="false">IF(N158=1,$A$158,1000000)</f>
        <v>1000000</v>
      </c>
      <c r="FF158" s="14" t="n">
        <f aca="false">IF(O158=1,$A$158,1000000)</f>
        <v>98</v>
      </c>
      <c r="FG158" s="14" t="n">
        <f aca="false">IF(P158=1,$A$158,1000000)</f>
        <v>98</v>
      </c>
      <c r="FH158" s="14" t="n">
        <f aca="false">IF(Q158=1,$A$158,1000000)</f>
        <v>98</v>
      </c>
      <c r="FI158" s="14" t="n">
        <f aca="false">IF(R158=1,$A$158,1000000)</f>
        <v>98</v>
      </c>
      <c r="FJ158" s="26" t="n">
        <f aca="false">IF(S158=1,$A$158,1000000)</f>
        <v>1000000</v>
      </c>
      <c r="FK158" s="26" t="n">
        <f aca="false">IF(T158=1,$A$158,1000000)</f>
        <v>1000000</v>
      </c>
      <c r="FL158" s="26" t="n">
        <f aca="false">IF(U158=1,$A$158,1000000)</f>
        <v>1000000</v>
      </c>
      <c r="FM158" s="26" t="n">
        <f aca="false">IF(V158=1,$A$158,1000000)</f>
        <v>1000000</v>
      </c>
      <c r="FN158" s="26" t="n">
        <f aca="false">IF(W158=1,$A$158,1000000)</f>
        <v>1000000</v>
      </c>
      <c r="FO158" s="26" t="n">
        <f aca="false">IF(X158=1,$A$158,1000000)</f>
        <v>1000000</v>
      </c>
      <c r="FP158" s="26" t="n">
        <f aca="false">IF(Y158=1,$A$158,1000000)</f>
        <v>1000000</v>
      </c>
      <c r="FQ158" s="26" t="n">
        <f aca="false">IF(Z158=1,$A$158,1000000)</f>
        <v>1000000</v>
      </c>
    </row>
    <row r="159" customFormat="false" ht="15" hidden="false" customHeight="false" outlineLevel="0" collapsed="false">
      <c r="A159" s="14" t="n">
        <f aca="false">A158+$B$38</f>
        <v>98.5</v>
      </c>
      <c r="B159" s="14" t="n">
        <f aca="false">'1 Der Fonds'!$B$36-A159</f>
        <v>1021.5</v>
      </c>
      <c r="C159" s="26" t="n">
        <f aca="false">IF(AH159&gt;='1 Der Fonds'!$B$12,1,0)</f>
        <v>1</v>
      </c>
      <c r="D159" s="26" t="n">
        <f aca="false">IF(AND(C159=1,AM159&gt;='1 Der Fonds'!$B$12),1,0)</f>
        <v>1</v>
      </c>
      <c r="E159" s="26" t="n">
        <f aca="false">IF(AND(D159=1,AR159&gt;='1 Der Fonds'!$B$12),1,0)</f>
        <v>1</v>
      </c>
      <c r="F159" s="26" t="n">
        <f aca="false">IF(AND(E159=1,AW159&gt;='1 Der Fonds'!$B$12),1,0)</f>
        <v>1</v>
      </c>
      <c r="G159" s="26" t="n">
        <f aca="false">IF(AND(F159=1,BB159&gt;='1 Der Fonds'!$B$12),1,0)</f>
        <v>0</v>
      </c>
      <c r="H159" s="26" t="n">
        <f aca="false">IF(AND(G159=1,BG159&gt;='1 Der Fonds'!$B$12),1,0)</f>
        <v>0</v>
      </c>
      <c r="I159" s="26" t="n">
        <f aca="false">IF(AND(H159=1,BL159&gt;='1 Der Fonds'!$B$12),1,0)</f>
        <v>0</v>
      </c>
      <c r="J159" s="26" t="n">
        <f aca="false">IF(AND(I159=1,BQ159&gt;='1 Der Fonds'!$B$12),1,0)</f>
        <v>0</v>
      </c>
      <c r="K159" s="26" t="n">
        <f aca="false">IF(AND(J159=1,BV159&gt;='1 Der Fonds'!$B$12),1,0)</f>
        <v>0</v>
      </c>
      <c r="L159" s="26" t="n">
        <f aca="false">IF(AND(K159=1,CA159&gt;='1 Der Fonds'!$B$12),1,0)</f>
        <v>0</v>
      </c>
      <c r="M159" s="26" t="n">
        <f aca="false">IF(AND(L159=1,CF159&gt;='1 Der Fonds'!$B$12),1,0)</f>
        <v>0</v>
      </c>
      <c r="N159" s="26" t="n">
        <f aca="false">IF(AND(M159=1,CK159&gt;='1 Der Fonds'!$B$12),1,0)</f>
        <v>0</v>
      </c>
      <c r="O159" s="26" t="n">
        <f aca="false">IF(CP159&gt;='1 Der Fonds'!$B$12,1,0)</f>
        <v>1</v>
      </c>
      <c r="P159" s="26" t="n">
        <f aca="false">IF(AND(O159=1,CU159&gt;='1 Der Fonds'!$B$12),1,0)</f>
        <v>1</v>
      </c>
      <c r="Q159" s="26" t="n">
        <f aca="false">IF(AND(P159=1,CZ159&gt;='1 Der Fonds'!$B$12),1,0)</f>
        <v>1</v>
      </c>
      <c r="R159" s="26" t="n">
        <f aca="false">IF(AND(Q159=1,DE159&gt;='1 Der Fonds'!$B$12),1,0)</f>
        <v>1</v>
      </c>
      <c r="S159" s="26" t="n">
        <f aca="false">IF(AND(R159=1,DJ159&gt;='1 Der Fonds'!$B$12),1,0)</f>
        <v>0</v>
      </c>
      <c r="T159" s="26" t="n">
        <f aca="false">IF(AND(S159=1,DO159&gt;='1 Der Fonds'!$B$12),1,0)</f>
        <v>0</v>
      </c>
      <c r="U159" s="26" t="n">
        <f aca="false">IF(AND(T159=1,DT159&gt;='1 Der Fonds'!$B$12),1,0)</f>
        <v>0</v>
      </c>
      <c r="V159" s="26" t="n">
        <f aca="false">IF(AND(U159=1,DY159&gt;='1 Der Fonds'!$B$12),1,0)</f>
        <v>0</v>
      </c>
      <c r="W159" s="26" t="n">
        <f aca="false">IF(AND(V159=1,ED159&gt;='1 Der Fonds'!$B$12),1,0)</f>
        <v>0</v>
      </c>
      <c r="X159" s="26" t="n">
        <f aca="false">IF(AND(W159=1,EI159&gt;='1 Der Fonds'!$B$12),1,0)</f>
        <v>0</v>
      </c>
      <c r="Y159" s="26" t="n">
        <f aca="false">IF(AND(X159=1,EN159&gt;='1 Der Fonds'!$B$12),1,0)</f>
        <v>0</v>
      </c>
      <c r="Z159" s="26" t="n">
        <f aca="false">IF(AND(Y159=1,ES159&gt;='1 Der Fonds'!$B$12),1,0)</f>
        <v>0</v>
      </c>
      <c r="AD159" s="26" t="n">
        <f aca="false">$A$159+$B$159*'1 Der Fonds'!$B$19/12+$A$159*'1 Der Fonds'!$B$20/12-'1 Der Fonds'!$B$6*'1 Der Fonds'!$B$21/12-($B$159+$A$159-'1 Der Fonds'!$B$6)*'1 Der Fonds'!$B$22/12-$B$159*'1 Der Fonds'!$B$23/12</f>
        <v>100.233833333333</v>
      </c>
      <c r="AE159" s="26" t="n">
        <f aca="false">($B$159+AD159-'1 Der Fonds'!$B$6)/'1 Der Fonds'!$B$8</f>
        <v>10.0199291187739</v>
      </c>
      <c r="AF159" s="26" t="n">
        <f aca="false">AD159+'1 Der Fonds'!$B$26-'2 Der Rueckgabebestand'!$C$5*AE159</f>
        <v>99.2258616858238</v>
      </c>
      <c r="AG159" s="26" t="n">
        <f aca="false">'1 Der Fonds'!$B$8+'1 Der Fonds'!$B$26/AE159-'2 Der Rueckgabebestand'!$C$5</f>
        <v>86.8994033155763</v>
      </c>
      <c r="AH159" s="26" t="n">
        <f aca="false">AF159/($B$159+AF159-'1 Der Fonds'!$B$6)</f>
        <v>0.113957637015296</v>
      </c>
      <c r="AI159" s="26" t="n">
        <f aca="false">AF159+$B$159*'1 Der Fonds'!$B$19/12+AF159*'1 Der Fonds'!$B$20/12-'1 Der Fonds'!$B$6*'1 Der Fonds'!$B$21/12-($B$159+AF159-'1 Der Fonds'!$B$6)*'1 Der Fonds'!$B$22/12-$B$159*'1 Der Fonds'!$B$23/12</f>
        <v>100.960390636606</v>
      </c>
      <c r="AJ159" s="26" t="n">
        <f aca="false">($B$159+AI159-'1 Der Fonds'!$B$6)/AG159</f>
        <v>10.0398893127983</v>
      </c>
      <c r="AK159" s="26" t="n">
        <f aca="false">AI159+'1 Der Fonds'!$B$26-'2 Der Rueckgabebestand'!$C$6*AJ159</f>
        <v>98.9404459802069</v>
      </c>
      <c r="AL159" s="26" t="n">
        <f aca="false">AG159+'1 Der Fonds'!$B$26/AJ159-'2 Der Rueckgabebestand'!$C$6</f>
        <v>86.6982113906987</v>
      </c>
      <c r="AM159" s="26" t="n">
        <f aca="false">AK159/($B$159+AK159-'1 Der Fonds'!$B$6)</f>
        <v>0.113667105471862</v>
      </c>
      <c r="AN159" s="26" t="n">
        <f aca="false">AK159+$B$159*'1 Der Fonds'!$B$19/12+AK159*'1 Der Fonds'!$B$20/12-'1 Der Fonds'!$B$6*'1 Der Fonds'!$B$21/12-($B$159+AK159-'1 Der Fonds'!$B$6)*'1 Der Fonds'!$B$22/12-$B$159*'1 Der Fonds'!$B$23/12</f>
        <v>100.674701407605</v>
      </c>
      <c r="AO159" s="26" t="n">
        <f aca="false">($B$159+AN159-'1 Der Fonds'!$B$6)/AL159</f>
        <v>10.059892671571</v>
      </c>
      <c r="AP159" s="26" t="n">
        <f aca="false">AN159+'1 Der Fonds'!$B$26-'2 Der Rueckgabebestand'!$C$7*AO159</f>
        <v>81.5429375301484</v>
      </c>
      <c r="AQ159" s="26" t="n">
        <f aca="false">AL159+'1 Der Fonds'!$B$26/AO159-'2 Der Rueckgabebestand'!$C$7</f>
        <v>84.7964253078788</v>
      </c>
      <c r="AR159" s="26" t="n">
        <f aca="false">AP159/($B$159+AP159-'1 Der Fonds'!$B$6)</f>
        <v>0.0955906601445446</v>
      </c>
      <c r="AS159" s="26" t="n">
        <f aca="false">AP159+$B$159*'1 Der Fonds'!$B$19/12+AP159*'1 Der Fonds'!$B$20/12-'1 Der Fonds'!$B$6*'1 Der Fonds'!$B$21/12-($B$159+AP159-'1 Der Fonds'!$B$6)*'1 Der Fonds'!$B$22/12-$B$159*'1 Der Fonds'!$B$23/12</f>
        <v>83.2605203452814</v>
      </c>
      <c r="AT159" s="26" t="n">
        <f aca="false">($B$159+AS159-'1 Der Fonds'!$B$6)/AQ159</f>
        <v>10.0801480397531</v>
      </c>
      <c r="AU159" s="26" t="n">
        <f aca="false">AS159+'1 Der Fonds'!$B$26-'2 Der Rueckgabebestand'!$C$8*AT159</f>
        <v>55.0120614220469</v>
      </c>
      <c r="AV159" s="26" t="n">
        <f aca="false">AQ159+'1 Der Fonds'!$B$26/AT159-'2 Der Rueckgabebestand'!$C$8</f>
        <v>81.9940399845848</v>
      </c>
      <c r="AW159" s="26" t="n">
        <f aca="false">AU159/($B$159+AU159-'1 Der Fonds'!$B$6)</f>
        <v>0.0665592965786809</v>
      </c>
      <c r="AX159" s="26" t="n">
        <f aca="false">AU159+$B$159*'1 Der Fonds'!$B$19/12+AU159*'1 Der Fonds'!$B$20/12-'1 Der Fonds'!$B$6*'1 Der Fonds'!$B$21/12-($B$159+AU159-'1 Der Fonds'!$B$6)*'1 Der Fonds'!$B$22/12-$B$159*'1 Der Fonds'!$B$23/12</f>
        <v>56.704218814243</v>
      </c>
      <c r="AY159" s="26" t="n">
        <f aca="false">($B$159+AX159-'1 Der Fonds'!$B$6)/AV159</f>
        <v>10.1007856055141</v>
      </c>
      <c r="AZ159" s="26" t="n">
        <f aca="false">AX159+'1 Der Fonds'!$B$26-'2 Der Rueckgabebestand'!$C$9*AY159</f>
        <v>33.4421762399063</v>
      </c>
      <c r="BA159" s="26" t="n">
        <f aca="false">AV159+'1 Der Fonds'!$B$26/AY159-'2 Der Rueckgabebestand'!$C$9</f>
        <v>79.6910465855726</v>
      </c>
      <c r="BB159" s="26" t="n">
        <f aca="false">AZ159/($B$159+AZ159-'1 Der Fonds'!$B$6)</f>
        <v>0.0415460603594204</v>
      </c>
      <c r="BC159" s="26" t="n">
        <f aca="false">AZ159+$B$159*'1 Der Fonds'!$B$19/12+AZ159*'1 Der Fonds'!$B$20/12-'1 Der Fonds'!$B$6*'1 Der Fonds'!$B$21/12-($B$159+AZ159-'1 Der Fonds'!$B$6)*'1 Der Fonds'!$B$22/12-$B$159*'1 Der Fonds'!$B$23/12</f>
        <v>35.1136624921363</v>
      </c>
      <c r="BD159" s="26" t="n">
        <f aca="false">($B$159+BC159-'1 Der Fonds'!$B$6)/BA159</f>
        <v>10.1217601857693</v>
      </c>
      <c r="BE159" s="26" t="n">
        <f aca="false">BC159+'1 Der Fonds'!$B$26-'2 Der Rueckgabebestand'!$C$10*BD159</f>
        <v>23.9431982320592</v>
      </c>
      <c r="BF159" s="26" t="n">
        <f aca="false">BA159+'1 Der Fonds'!$B$26/BD159-'2 Der Rueckgabebestand'!$C$10</f>
        <v>78.5874377215944</v>
      </c>
      <c r="BG159" s="26" t="n">
        <f aca="false">BE159/($B$159+BE159-'1 Der Fonds'!$B$6)</f>
        <v>0.0301004500199072</v>
      </c>
      <c r="BH159" s="26" t="n">
        <f aca="false">BE159+$B$159*'1 Der Fonds'!$B$19/12+BE159*'1 Der Fonds'!$B$20/12-'1 Der Fonds'!$B$6*'1 Der Fonds'!$B$21/12-($B$159+BE159-'1 Der Fonds'!$B$6)*'1 Der Fonds'!$B$22/12-$B$159*'1 Der Fonds'!$B$23/12</f>
        <v>25.6055812970316</v>
      </c>
      <c r="BI159" s="26" t="n">
        <f aca="false">($B$159+BH159-'1 Der Fonds'!$B$6)/BF159</f>
        <v>10.1429134783714</v>
      </c>
      <c r="BJ159" s="26" t="n">
        <f aca="false">BH159+'1 Der Fonds'!$B$26-'2 Der Rueckgabebestand'!$C$11*BI159</f>
        <v>22.5198332100088</v>
      </c>
      <c r="BK159" s="26" t="n">
        <f aca="false">BF159+'1 Der Fonds'!$B$26/BI159-'2 Der Rueckgabebestand'!$C$11</f>
        <v>78.2832107266976</v>
      </c>
      <c r="BL159" s="26" t="n">
        <f aca="false">BJ159/($B$159+BJ159-'1 Der Fonds'!$B$6)</f>
        <v>0.0283618018947551</v>
      </c>
      <c r="BM159" s="26" t="n">
        <f aca="false">BJ159+$B$159*'1 Der Fonds'!$B$19/12+BJ159*'1 Der Fonds'!$B$20/12-'1 Der Fonds'!$B$6*'1 Der Fonds'!$B$21/12-($B$159+BJ159-'1 Der Fonds'!$B$6)*'1 Der Fonds'!$B$22/12-$B$159*'1 Der Fonds'!$B$23/12</f>
        <v>24.180852216835</v>
      </c>
      <c r="BN159" s="26" t="n">
        <f aca="false">($B$159+BM159-'1 Der Fonds'!$B$6)/BK159</f>
        <v>10.1641315529931</v>
      </c>
      <c r="BO159" s="26" t="n">
        <f aca="false">BM159+'1 Der Fonds'!$B$26-'2 Der Rueckgabebestand'!$C$12*BN159</f>
        <v>22.0987864403385</v>
      </c>
      <c r="BP159" s="26" t="n">
        <f aca="false">BK159+'1 Der Fonds'!$B$26/BN159-'2 Der Rueckgabebestand'!$C$12</f>
        <v>78.0783662925577</v>
      </c>
      <c r="BQ159" s="26" t="n">
        <f aca="false">BO159/($B$159+BO159-'1 Der Fonds'!$B$6)</f>
        <v>0.0278462956571064</v>
      </c>
      <c r="BR159" s="26" t="n">
        <f aca="false">BO159+$B$159*'1 Der Fonds'!$B$19/12+BO159*'1 Der Fonds'!$B$20/12-'1 Der Fonds'!$B$6*'1 Der Fonds'!$B$21/12-($B$159+BO159-'1 Der Fonds'!$B$6)*'1 Der Fonds'!$B$22/12-$B$159*'1 Der Fonds'!$B$23/12</f>
        <v>23.7594019440105</v>
      </c>
      <c r="BS159" s="26" t="n">
        <f aca="false">($B$159+BR159-'1 Der Fonds'!$B$6)/BP159</f>
        <v>10.1854001268955</v>
      </c>
      <c r="BT159" s="26" t="n">
        <f aca="false">BR159+'1 Der Fonds'!$B$26-'2 Der Rueckgabebestand'!$C$13*BS159</f>
        <v>22.1759718869075</v>
      </c>
      <c r="BU159" s="26" t="n">
        <f aca="false">BP159+'1 Der Fonds'!$B$26/BS159-'2 Der Rueckgabebestand'!$C$13</f>
        <v>77.9229055313332</v>
      </c>
      <c r="BV159" s="26" t="n">
        <f aca="false">BT159/($B$159+BT159-'1 Der Fonds'!$B$6)</f>
        <v>0.0279408381662175</v>
      </c>
      <c r="BW159" s="26" t="n">
        <f aca="false">BT159+$B$159*'1 Der Fonds'!$B$19/12+BT159*'1 Der Fonds'!$B$20/12-'1 Der Fonds'!$B$6*'1 Der Fonds'!$B$21/12-($B$159+BT159-'1 Der Fonds'!$B$6)*'1 Der Fonds'!$B$22/12-$B$159*'1 Der Fonds'!$B$23/12</f>
        <v>23.8366613599658</v>
      </c>
      <c r="BX159" s="26" t="n">
        <f aca="false">($B$159+BW159-'1 Der Fonds'!$B$6)/BU159</f>
        <v>10.2067120821125</v>
      </c>
      <c r="BY159" s="26" t="n">
        <f aca="false">BW159+'1 Der Fonds'!$B$26-'2 Der Rueckgabebestand'!$C$14*BX159</f>
        <v>22.7539765271208</v>
      </c>
      <c r="BZ159" s="26" t="n">
        <f aca="false">BU159+'1 Der Fonds'!$B$26/BX159-'2 Der Rueckgabebestand'!$C$14</f>
        <v>77.8168297623554</v>
      </c>
      <c r="CA159" s="26" t="n">
        <f aca="false">BY159/($B$159+BY159-'1 Der Fonds'!$B$6)</f>
        <v>0.0286482374650646</v>
      </c>
      <c r="CB159" s="26" t="n">
        <f aca="false">BY159+$B$159*'1 Der Fonds'!$B$19/12+BY159*'1 Der Fonds'!$B$20/12-'1 Der Fonds'!$B$6*'1 Der Fonds'!$B$21/12-($B$159+BY159-'1 Der Fonds'!$B$6)*'1 Der Fonds'!$B$22/12-$B$159*'1 Der Fonds'!$B$23/12</f>
        <v>24.4152199212926</v>
      </c>
      <c r="CC159" s="26" t="n">
        <f aca="false">($B$159+CB159-'1 Der Fonds'!$B$6)/BZ159</f>
        <v>10.2280602069236</v>
      </c>
      <c r="CD159" s="26" t="n">
        <f aca="false">CB159+'1 Der Fonds'!$B$26-'2 Der Rueckgabebestand'!$C$15*CC159</f>
        <v>23.3239958385232</v>
      </c>
      <c r="CE159" s="26" t="n">
        <f aca="false">BZ159+'1 Der Fonds'!$B$26/CC159-'2 Der Rueckgabebestand'!$C$15</f>
        <v>77.7101405113447</v>
      </c>
      <c r="CF159" s="26" t="n">
        <f aca="false">CD159/($B$159+CD159-'1 Der Fonds'!$B$6)</f>
        <v>0.0293448561702228</v>
      </c>
      <c r="CG159" s="26" t="n">
        <f aca="false">CD159+$B$159*'1 Der Fonds'!$B$19/12+CD159*'1 Der Fonds'!$B$20/12-'1 Der Fonds'!$B$6*'1 Der Fonds'!$B$21/12-($B$159+CD159-'1 Der Fonds'!$B$6)*'1 Der Fonds'!$B$22/12-$B$159*'1 Der Fonds'!$B$23/12</f>
        <v>24.9857855012018</v>
      </c>
      <c r="CH159" s="26" t="n">
        <f aca="false">($B$159+CG159-'1 Der Fonds'!$B$6)/CE159</f>
        <v>10.249444670415</v>
      </c>
      <c r="CI159" s="26" t="n">
        <f aca="false">CG159+'1 Der Fonds'!$B$26-'2 Der Rueckgabebestand'!$C$16*CH159</f>
        <v>22.8610631659943</v>
      </c>
      <c r="CJ159" s="26" t="n">
        <f aca="false">CE159+'1 Der Fonds'!$B$26/CH159-'2 Der Rueckgabebestand'!$C$16</f>
        <v>77.5028392961539</v>
      </c>
      <c r="CK159" s="26" t="n">
        <f aca="false">CI159/($B$159+CI159-'1 Der Fonds'!$B$6)</f>
        <v>0.0287791839580852</v>
      </c>
      <c r="CL159" s="26" t="n">
        <f aca="false">$A$159+$B$159*'1 Der Fonds'!$B$19/12+$A$159*'1 Der Fonds'!$B$20/12-'1 Der Fonds'!$B$6*'1 Der Fonds'!$B$21/12-($B$159+$A$159-'1 Der Fonds'!$B$6)*'1 Der Fonds'!$B$22/12-$B$159*'1 Der Fonds'!$B$23/12</f>
        <v>100.233833333333</v>
      </c>
      <c r="CM159" s="26" t="n">
        <f aca="false">($B$159+CL159-'1 Der Fonds'!$B$6)/'1 Der Fonds'!$B$8</f>
        <v>10.0199291187739</v>
      </c>
      <c r="CN159" s="26" t="n">
        <f aca="false">CL159+0-'2 Der Rueckgabebestand'!$C$5*CM159</f>
        <v>96.2258616858238</v>
      </c>
      <c r="CO159" s="26" t="n">
        <f aca="false">'1 Der Fonds'!$B$8+0/CM159-'2 Der Rueckgabebestand'!$C$5</f>
        <v>86.6</v>
      </c>
      <c r="CP159" s="26" t="n">
        <f aca="false">CN159/($B$159+CN159-'1 Der Fonds'!$B$6)</f>
        <v>0.110894311135173</v>
      </c>
      <c r="CQ159" s="26" t="n">
        <f aca="false">CN159+$B$159*'1 Der Fonds'!$B$19/12+CN159*'1 Der Fonds'!$B$20/12-'1 Der Fonds'!$B$6*'1 Der Fonds'!$B$21/12-($B$159+CN159-'1 Der Fonds'!$B$6)*'1 Der Fonds'!$B$22/12-$B$159*'1 Der Fonds'!$B$23/12</f>
        <v>97.957515636606</v>
      </c>
      <c r="CR159" s="26" t="n">
        <f aca="false">($B$159+CQ159-'1 Der Fonds'!$B$6)/CO159</f>
        <v>10.0399251228246</v>
      </c>
      <c r="CS159" s="26" t="n">
        <f aca="false">CQ159+0-'2 Der Rueckgabebestand'!$C$6*CR159</f>
        <v>92.9375530751938</v>
      </c>
      <c r="CT159" s="26" t="n">
        <f aca="false">CO159+0/CR159-'2 Der Rueckgabebestand'!$C$6</f>
        <v>86.1</v>
      </c>
      <c r="CU159" s="26" t="n">
        <f aca="false">CS159/($B$159+CS159-'1 Der Fonds'!$B$6)</f>
        <v>0.107512165273909</v>
      </c>
      <c r="CV159" s="26" t="n">
        <f aca="false">CS159+$B$159*'1 Der Fonds'!$B$19/12+CS159*'1 Der Fonds'!$B$20/12-'1 Der Fonds'!$B$6*'1 Der Fonds'!$B$21/12-($B$159+CS159-'1 Der Fonds'!$B$6)*'1 Der Fonds'!$B$22/12-$B$159*'1 Der Fonds'!$B$23/12</f>
        <v>94.6660557302241</v>
      </c>
      <c r="CW159" s="26" t="n">
        <f aca="false">($B$159+CV159-'1 Der Fonds'!$B$6)/CT159</f>
        <v>10.0600006472732</v>
      </c>
      <c r="CX159" s="26" t="n">
        <f aca="false">CV159+0-'2 Der Rueckgabebestand'!$C$7*CW159</f>
        <v>72.5340543062231</v>
      </c>
      <c r="CY159" s="26" t="n">
        <f aca="false">CT159+0/CW159-'2 Der Rueckgabebestand'!$C$7</f>
        <v>83.9</v>
      </c>
      <c r="CZ159" s="26" t="n">
        <f aca="false">CX159/($B$159+CX159-'1 Der Fonds'!$B$6)</f>
        <v>0.0859373551767937</v>
      </c>
      <c r="DA159" s="26" t="n">
        <f aca="false">CX159+$B$159*'1 Der Fonds'!$B$19/12+CX159*'1 Der Fonds'!$B$20/12-'1 Der Fonds'!$B$6*'1 Der Fonds'!$B$21/12-($B$159+CX159-'1 Der Fonds'!$B$6)*'1 Der Fonds'!$B$22/12-$B$159*'1 Der Fonds'!$B$23/12</f>
        <v>74.2430036082665</v>
      </c>
      <c r="DB159" s="26" t="n">
        <f aca="false">($B$159+DA159-'1 Der Fonds'!$B$6)/CY159</f>
        <v>10.0803695304919</v>
      </c>
      <c r="DC159" s="26" t="n">
        <f aca="false">DA159+0-'2 Der Rueckgabebestand'!$C$8*DB159</f>
        <v>42.9938580637418</v>
      </c>
      <c r="DD159" s="26" t="n">
        <f aca="false">CY159+0/DB159-'2 Der Rueckgabebestand'!$C$8</f>
        <v>80.8</v>
      </c>
      <c r="DE159" s="26" t="n">
        <f aca="false">DC159/($B$159+DC159-'1 Der Fonds'!$B$6)</f>
        <v>0.0527859819175912</v>
      </c>
      <c r="DF159" s="26" t="n">
        <f aca="false">DC159+$B$159*'1 Der Fonds'!$B$19/12+DC159*'1 Der Fonds'!$B$20/12-'1 Der Fonds'!$B$6*'1 Der Fonds'!$B$21/12-($B$159+DC159-'1 Der Fonds'!$B$6)*'1 Der Fonds'!$B$22/12-$B$159*'1 Der Fonds'!$B$23/12</f>
        <v>44.6744980110529</v>
      </c>
      <c r="DG159" s="26" t="n">
        <f aca="false">($B$159+DF159-'1 Der Fonds'!$B$6)/DD159</f>
        <v>10.1011695298398</v>
      </c>
      <c r="DH159" s="26" t="n">
        <f aca="false">DF159+0-'2 Der Rueckgabebestand'!$C$9*DG159</f>
        <v>18.4114572334695</v>
      </c>
      <c r="DI159" s="26" t="n">
        <f aca="false">DD159+0/DG159-'2 Der Rueckgabebestand'!$C$9</f>
        <v>78.2</v>
      </c>
      <c r="DJ159" s="26" t="n">
        <f aca="false">DH159/($B$159+DH159-'1 Der Fonds'!$B$6)</f>
        <v>0.0233082544440518</v>
      </c>
      <c r="DK159" s="26" t="n">
        <f aca="false">DH159+$B$159*'1 Der Fonds'!$B$19/12+DH159*'1 Der Fonds'!$B$20/12-'1 Der Fonds'!$B$6*'1 Der Fonds'!$B$21/12-($B$159+DH159-'1 Der Fonds'!$B$6)*'1 Der Fonds'!$B$22/12-$B$159*'1 Der Fonds'!$B$23/12</f>
        <v>20.0685390466515</v>
      </c>
      <c r="DL159" s="26" t="n">
        <f aca="false">($B$159+DK159-'1 Der Fonds'!$B$6)/DI159</f>
        <v>10.1223598343562</v>
      </c>
      <c r="DM159" s="26" t="n">
        <f aca="false">DK159+0-'2 Der Rueckgabebestand'!$C$10*DL159</f>
        <v>5.89723527855292</v>
      </c>
      <c r="DN159" s="26" t="n">
        <f aca="false">DI159+0/DL159-'2 Der Rueckgabebestand'!$C$10</f>
        <v>76.8</v>
      </c>
      <c r="DO159" s="26" t="n">
        <f aca="false">DM159/($B$159+DM159-'1 Der Fonds'!$B$6)</f>
        <v>0.00758587117490822</v>
      </c>
      <c r="DP159" s="26" t="n">
        <f aca="false">DM159+$B$159*'1 Der Fonds'!$B$19/12+DM159*'1 Der Fonds'!$B$20/12-'1 Der Fonds'!$B$6*'1 Der Fonds'!$B$21/12-($B$159+DM159-'1 Der Fonds'!$B$6)*'1 Der Fonds'!$B$22/12-$B$159*'1 Der Fonds'!$B$23/12</f>
        <v>7.54232429569487</v>
      </c>
      <c r="DQ159" s="26" t="n">
        <f aca="false">($B$159+DP159-'1 Der Fonds'!$B$6)/DN159</f>
        <v>10.1437802642669</v>
      </c>
      <c r="DR159" s="26" t="n">
        <f aca="false">DP159+0-'2 Der Rueckgabebestand'!$C$11*DQ159</f>
        <v>1.45605613713475</v>
      </c>
      <c r="DS159" s="26" t="n">
        <f aca="false">DN159+0/DQ159-'2 Der Rueckgabebestand'!$C$11</f>
        <v>76.2</v>
      </c>
      <c r="DT159" s="26" t="n">
        <f aca="false">DR159/($B$159+DR159-'1 Der Fonds'!$B$6)</f>
        <v>0.00188375021525987</v>
      </c>
      <c r="DU159" s="26" t="n">
        <f aca="false">DR159+$B$159*'1 Der Fonds'!$B$19/12+DR159*'1 Der Fonds'!$B$20/12-'1 Der Fonds'!$B$6*'1 Der Fonds'!$B$21/12-($B$159+DR159-'1 Der Fonds'!$B$6)*'1 Der Fonds'!$B$22/12-$B$159*'1 Der Fonds'!$B$23/12</f>
        <v>3.09688902426617</v>
      </c>
      <c r="DV159" s="26" t="n">
        <f aca="false">($B$159+DU159-'1 Der Fonds'!$B$6)/DS159</f>
        <v>10.1653135042555</v>
      </c>
      <c r="DW159" s="26" t="n">
        <f aca="false">DU159+0-'2 Der Rueckgabebestand'!$C$12*DV159</f>
        <v>-1.98576772786156</v>
      </c>
      <c r="DX159" s="26" t="n">
        <f aca="false">DS159+0/DV159-'2 Der Rueckgabebestand'!$C$12</f>
        <v>75.7</v>
      </c>
      <c r="DY159" s="26" t="n">
        <f aca="false">DW159/($B$159+DW159-'1 Der Fonds'!$B$6)</f>
        <v>-0.00258054710956833</v>
      </c>
      <c r="DZ159" s="26" t="n">
        <f aca="false">DW159+$B$159*'1 Der Fonds'!$B$19/12+DW159*'1 Der Fonds'!$B$20/12-'1 Der Fonds'!$B$6*'1 Der Fonds'!$B$21/12-($B$159+DW159-'1 Der Fonds'!$B$6)*'1 Der Fonds'!$B$22/12-$B$159*'1 Der Fonds'!$B$23/12</f>
        <v>-0.348233255267426</v>
      </c>
      <c r="EA159" s="26" t="n">
        <f aca="false">($B$159+DZ159-'1 Der Fonds'!$B$6)/DX159</f>
        <v>10.1869453995341</v>
      </c>
      <c r="EB159" s="26" t="n">
        <f aca="false">DZ159+0-'2 Der Rueckgabebestand'!$C$13*EA159</f>
        <v>-4.93235868505778</v>
      </c>
      <c r="EC159" s="26" t="n">
        <f aca="false">DX159+0/EA159-'2 Der Rueckgabebestand'!$C$13</f>
        <v>75.25</v>
      </c>
      <c r="ED159" s="26" t="n">
        <f aca="false">EB159/($B$159+EB159-'1 Der Fonds'!$B$6)</f>
        <v>-0.00643434241053665</v>
      </c>
      <c r="EE159" s="26" t="n">
        <f aca="false">EB159+$B$159*'1 Der Fonds'!$B$19/12+EB159*'1 Der Fonds'!$B$20/12-'1 Der Fonds'!$B$6*'1 Der Fonds'!$B$21/12-($B$159+EB159-'1 Der Fonds'!$B$6)*'1 Der Fonds'!$B$22/12-$B$159*'1 Der Fonds'!$B$23/12</f>
        <v>-3.29764802879763</v>
      </c>
      <c r="EF159" s="26" t="n">
        <f aca="false">($B$159+EE159-'1 Der Fonds'!$B$6)/EC159</f>
        <v>10.2086691291854</v>
      </c>
      <c r="EG159" s="26" t="n">
        <f aca="false">EE159+0-'2 Der Rueckgabebestand'!$C$14*EF159</f>
        <v>-7.38111568047179</v>
      </c>
      <c r="EH159" s="26" t="n">
        <f aca="false">EC159+0/EF159-'2 Der Rueckgabebestand'!$C$14</f>
        <v>74.85</v>
      </c>
      <c r="EI159" s="26" t="n">
        <f aca="false">EG159/($B$159+EG159-'1 Der Fonds'!$B$6)</f>
        <v>-0.00965964306332372</v>
      </c>
      <c r="EJ159" s="26" t="n">
        <f aca="false">EG159+$B$159*'1 Der Fonds'!$B$19/12+EG159*'1 Der Fonds'!$B$20/12-'1 Der Fonds'!$B$6*'1 Der Fonds'!$B$21/12-($B$159+EG159-'1 Der Fonds'!$B$6)*'1 Der Fonds'!$B$22/12-$B$159*'1 Der Fonds'!$B$23/12</f>
        <v>-5.74875174966558</v>
      </c>
      <c r="EK159" s="26" t="n">
        <f aca="false">($B$159+EJ159-'1 Der Fonds'!$B$6)/EH159</f>
        <v>10.2304775985349</v>
      </c>
      <c r="EL159" s="26" t="n">
        <f aca="false">EJ159+0-'2 Der Rueckgabebestand'!$C$15*EK159</f>
        <v>-9.84094278907952</v>
      </c>
      <c r="EM159" s="26" t="n">
        <f aca="false">EH159+0/EK159-'2 Der Rueckgabebestand'!$C$15</f>
        <v>74.45</v>
      </c>
      <c r="EN159" s="26" t="n">
        <f aca="false">EL159/($B$159+EL159-'1 Der Fonds'!$B$6)</f>
        <v>-0.0129204040783229</v>
      </c>
      <c r="EO159" s="26" t="n">
        <f aca="false">EL159+$B$159*'1 Der Fonds'!$B$19/12+EL159*'1 Der Fonds'!$B$20/12-'1 Der Fonds'!$B$6*'1 Der Fonds'!$B$21/12-($B$159+EL159-'1 Der Fonds'!$B$6)*'1 Der Fonds'!$B$22/12-$B$159*'1 Der Fonds'!$B$23/12</f>
        <v>-8.21093619258572</v>
      </c>
      <c r="EP159" s="26" t="n">
        <f aca="false">($B$159+EO159-'1 Der Fonds'!$B$6)/EM159</f>
        <v>10.2523715756537</v>
      </c>
      <c r="EQ159" s="26" t="n">
        <f aca="false">EO159+0-'2 Der Rueckgabebestand'!$C$16*EP159</f>
        <v>-13.3371219804125</v>
      </c>
      <c r="ER159" s="26" t="n">
        <f aca="false">EM159+0/EP159-'2 Der Rueckgabebestand'!$C$16</f>
        <v>73.95</v>
      </c>
      <c r="ES159" s="26" t="n">
        <f aca="false">EQ159/($B$159+EQ159-'1 Der Fonds'!$B$6)</f>
        <v>-0.0175913677220002</v>
      </c>
      <c r="ET159" s="14" t="n">
        <f aca="false">IF(C159=1,$A$159,1000000)</f>
        <v>98.5</v>
      </c>
      <c r="EU159" s="14" t="n">
        <f aca="false">IF(D159=1,$A$159,1000000)</f>
        <v>98.5</v>
      </c>
      <c r="EV159" s="14" t="n">
        <f aca="false">IF(E159=1,$A$159,1000000)</f>
        <v>98.5</v>
      </c>
      <c r="EW159" s="14" t="n">
        <f aca="false">IF(F159=1,$A$159,1000000)</f>
        <v>98.5</v>
      </c>
      <c r="EX159" s="26" t="n">
        <f aca="false">IF(G159=1,$A$159,1000000)</f>
        <v>1000000</v>
      </c>
      <c r="EY159" s="26" t="n">
        <f aca="false">IF(H159=1,$A$159,1000000)</f>
        <v>1000000</v>
      </c>
      <c r="EZ159" s="26" t="n">
        <f aca="false">IF(I159=1,$A$159,1000000)</f>
        <v>1000000</v>
      </c>
      <c r="FA159" s="26" t="n">
        <f aca="false">IF(J159=1,$A$159,1000000)</f>
        <v>1000000</v>
      </c>
      <c r="FB159" s="26" t="n">
        <f aca="false">IF(K159=1,$A$159,1000000)</f>
        <v>1000000</v>
      </c>
      <c r="FC159" s="26" t="n">
        <f aca="false">IF(L159=1,$A$159,1000000)</f>
        <v>1000000</v>
      </c>
      <c r="FD159" s="26" t="n">
        <f aca="false">IF(M159=1,$A$159,1000000)</f>
        <v>1000000</v>
      </c>
      <c r="FE159" s="26" t="n">
        <f aca="false">IF(N159=1,$A$159,1000000)</f>
        <v>1000000</v>
      </c>
      <c r="FF159" s="14" t="n">
        <f aca="false">IF(O159=1,$A$159,1000000)</f>
        <v>98.5</v>
      </c>
      <c r="FG159" s="14" t="n">
        <f aca="false">IF(P159=1,$A$159,1000000)</f>
        <v>98.5</v>
      </c>
      <c r="FH159" s="14" t="n">
        <f aca="false">IF(Q159=1,$A$159,1000000)</f>
        <v>98.5</v>
      </c>
      <c r="FI159" s="14" t="n">
        <f aca="false">IF(R159=1,$A$159,1000000)</f>
        <v>98.5</v>
      </c>
      <c r="FJ159" s="26" t="n">
        <f aca="false">IF(S159=1,$A$159,1000000)</f>
        <v>1000000</v>
      </c>
      <c r="FK159" s="26" t="n">
        <f aca="false">IF(T159=1,$A$159,1000000)</f>
        <v>1000000</v>
      </c>
      <c r="FL159" s="26" t="n">
        <f aca="false">IF(U159=1,$A$159,1000000)</f>
        <v>1000000</v>
      </c>
      <c r="FM159" s="26" t="n">
        <f aca="false">IF(V159=1,$A$159,1000000)</f>
        <v>1000000</v>
      </c>
      <c r="FN159" s="26" t="n">
        <f aca="false">IF(W159=1,$A$159,1000000)</f>
        <v>1000000</v>
      </c>
      <c r="FO159" s="26" t="n">
        <f aca="false">IF(X159=1,$A$159,1000000)</f>
        <v>1000000</v>
      </c>
      <c r="FP159" s="26" t="n">
        <f aca="false">IF(Y159=1,$A$159,1000000)</f>
        <v>1000000</v>
      </c>
      <c r="FQ159" s="26" t="n">
        <f aca="false">IF(Z159=1,$A$159,1000000)</f>
        <v>1000000</v>
      </c>
    </row>
    <row r="160" customFormat="false" ht="15" hidden="false" customHeight="false" outlineLevel="0" collapsed="false">
      <c r="A160" s="14" t="n">
        <f aca="false">A159+$B$38</f>
        <v>99</v>
      </c>
      <c r="B160" s="14" t="n">
        <f aca="false">'1 Der Fonds'!$B$36-A160</f>
        <v>1021</v>
      </c>
      <c r="C160" s="26" t="n">
        <f aca="false">IF(AH160&gt;='1 Der Fonds'!$B$12,1,0)</f>
        <v>1</v>
      </c>
      <c r="D160" s="26" t="n">
        <f aca="false">IF(AND(C160=1,AM160&gt;='1 Der Fonds'!$B$12),1,0)</f>
        <v>1</v>
      </c>
      <c r="E160" s="26" t="n">
        <f aca="false">IF(AND(D160=1,AR160&gt;='1 Der Fonds'!$B$12),1,0)</f>
        <v>1</v>
      </c>
      <c r="F160" s="26" t="n">
        <f aca="false">IF(AND(E160=1,AW160&gt;='1 Der Fonds'!$B$12),1,0)</f>
        <v>1</v>
      </c>
      <c r="G160" s="26" t="n">
        <f aca="false">IF(AND(F160=1,BB160&gt;='1 Der Fonds'!$B$12),1,0)</f>
        <v>0</v>
      </c>
      <c r="H160" s="26" t="n">
        <f aca="false">IF(AND(G160=1,BG160&gt;='1 Der Fonds'!$B$12),1,0)</f>
        <v>0</v>
      </c>
      <c r="I160" s="26" t="n">
        <f aca="false">IF(AND(H160=1,BL160&gt;='1 Der Fonds'!$B$12),1,0)</f>
        <v>0</v>
      </c>
      <c r="J160" s="26" t="n">
        <f aca="false">IF(AND(I160=1,BQ160&gt;='1 Der Fonds'!$B$12),1,0)</f>
        <v>0</v>
      </c>
      <c r="K160" s="26" t="n">
        <f aca="false">IF(AND(J160=1,BV160&gt;='1 Der Fonds'!$B$12),1,0)</f>
        <v>0</v>
      </c>
      <c r="L160" s="26" t="n">
        <f aca="false">IF(AND(K160=1,CA160&gt;='1 Der Fonds'!$B$12),1,0)</f>
        <v>0</v>
      </c>
      <c r="M160" s="26" t="n">
        <f aca="false">IF(AND(L160=1,CF160&gt;='1 Der Fonds'!$B$12),1,0)</f>
        <v>0</v>
      </c>
      <c r="N160" s="26" t="n">
        <f aca="false">IF(AND(M160=1,CK160&gt;='1 Der Fonds'!$B$12),1,0)</f>
        <v>0</v>
      </c>
      <c r="O160" s="26" t="n">
        <f aca="false">IF(CP160&gt;='1 Der Fonds'!$B$12,1,0)</f>
        <v>1</v>
      </c>
      <c r="P160" s="26" t="n">
        <f aca="false">IF(AND(O160=1,CU160&gt;='1 Der Fonds'!$B$12),1,0)</f>
        <v>1</v>
      </c>
      <c r="Q160" s="26" t="n">
        <f aca="false">IF(AND(P160=1,CZ160&gt;='1 Der Fonds'!$B$12),1,0)</f>
        <v>1</v>
      </c>
      <c r="R160" s="26" t="n">
        <f aca="false">IF(AND(Q160=1,DE160&gt;='1 Der Fonds'!$B$12),1,0)</f>
        <v>1</v>
      </c>
      <c r="S160" s="26" t="n">
        <f aca="false">IF(AND(R160=1,DJ160&gt;='1 Der Fonds'!$B$12),1,0)</f>
        <v>0</v>
      </c>
      <c r="T160" s="26" t="n">
        <f aca="false">IF(AND(S160=1,DO160&gt;='1 Der Fonds'!$B$12),1,0)</f>
        <v>0</v>
      </c>
      <c r="U160" s="26" t="n">
        <f aca="false">IF(AND(T160=1,DT160&gt;='1 Der Fonds'!$B$12),1,0)</f>
        <v>0</v>
      </c>
      <c r="V160" s="26" t="n">
        <f aca="false">IF(AND(U160=1,DY160&gt;='1 Der Fonds'!$B$12),1,0)</f>
        <v>0</v>
      </c>
      <c r="W160" s="26" t="n">
        <f aca="false">IF(AND(V160=1,ED160&gt;='1 Der Fonds'!$B$12),1,0)</f>
        <v>0</v>
      </c>
      <c r="X160" s="26" t="n">
        <f aca="false">IF(AND(W160=1,EI160&gt;='1 Der Fonds'!$B$12),1,0)</f>
        <v>0</v>
      </c>
      <c r="Y160" s="26" t="n">
        <f aca="false">IF(AND(X160=1,EN160&gt;='1 Der Fonds'!$B$12),1,0)</f>
        <v>0</v>
      </c>
      <c r="Z160" s="26" t="n">
        <f aca="false">IF(AND(Y160=1,ES160&gt;='1 Der Fonds'!$B$12),1,0)</f>
        <v>0</v>
      </c>
      <c r="AD160" s="26" t="n">
        <f aca="false">$A$160+$B$160*'1 Der Fonds'!$B$19/12+$A$160*'1 Der Fonds'!$B$20/12-'1 Der Fonds'!$B$6*'1 Der Fonds'!$B$21/12-($B$160+$A$160-'1 Der Fonds'!$B$6)*'1 Der Fonds'!$B$22/12-$B$160*'1 Der Fonds'!$B$23/12</f>
        <v>100.73325</v>
      </c>
      <c r="AE160" s="26" t="n">
        <f aca="false">($B$160+AD160-'1 Der Fonds'!$B$6)/'1 Der Fonds'!$B$8</f>
        <v>10.0199224137931</v>
      </c>
      <c r="AF160" s="26" t="n">
        <f aca="false">AD160+'1 Der Fonds'!$B$26-'2 Der Rueckgabebestand'!$C$5*AE160</f>
        <v>99.7252810344828</v>
      </c>
      <c r="AG160" s="26" t="n">
        <f aca="false">'1 Der Fonds'!$B$8+'1 Der Fonds'!$B$26/AE160-'2 Der Rueckgabebestand'!$C$5</f>
        <v>86.8994035159265</v>
      </c>
      <c r="AH160" s="26" t="n">
        <f aca="false">AF160/($B$160+AF160-'1 Der Fonds'!$B$6)</f>
        <v>0.114531280079524</v>
      </c>
      <c r="AI160" s="26" t="n">
        <f aca="false">AF160+$B$160*'1 Der Fonds'!$B$19/12+AF160*'1 Der Fonds'!$B$20/12-'1 Der Fonds'!$B$6*'1 Der Fonds'!$B$21/12-($B$160+AF160-'1 Der Fonds'!$B$6)*'1 Der Fonds'!$B$22/12-$B$160*'1 Der Fonds'!$B$23/12</f>
        <v>101.459226095474</v>
      </c>
      <c r="AJ160" s="26" t="n">
        <f aca="false">($B$160+AI160-'1 Der Fonds'!$B$6)/AG160</f>
        <v>10.0398758886253</v>
      </c>
      <c r="AK160" s="26" t="n">
        <f aca="false">AI160+'1 Der Fonds'!$B$26-'2 Der Rueckgabebestand'!$C$6*AJ160</f>
        <v>99.4392881511615</v>
      </c>
      <c r="AL160" s="26" t="n">
        <f aca="false">AG160+'1 Der Fonds'!$B$26/AJ160-'2 Der Rueckgabebestand'!$C$6</f>
        <v>86.6982119905809</v>
      </c>
      <c r="AM160" s="26" t="n">
        <f aca="false">AK160/($B$160+AK160-'1 Der Fonds'!$B$6)</f>
        <v>0.114240349102777</v>
      </c>
      <c r="AN160" s="26" t="n">
        <f aca="false">AK160+$B$160*'1 Der Fonds'!$B$19/12+AK160*'1 Der Fonds'!$B$20/12-'1 Der Fonds'!$B$6*'1 Der Fonds'!$B$21/12-($B$160+AK160-'1 Der Fonds'!$B$6)*'1 Der Fonds'!$B$22/12-$B$160*'1 Der Fonds'!$B$23/12</f>
        <v>101.17295913564</v>
      </c>
      <c r="AO160" s="26" t="n">
        <f aca="false">($B$160+AN160-'1 Der Fonds'!$B$6)/AL160</f>
        <v>10.0598725061411</v>
      </c>
      <c r="AP160" s="26" t="n">
        <f aca="false">AN160+'1 Der Fonds'!$B$26-'2 Der Rueckgabebestand'!$C$7*AO160</f>
        <v>82.0412396221292</v>
      </c>
      <c r="AQ160" s="26" t="n">
        <f aca="false">AL160+'1 Der Fonds'!$B$26/AO160-'2 Der Rueckgabebestand'!$C$7</f>
        <v>84.796426505543</v>
      </c>
      <c r="AR160" s="26" t="n">
        <f aca="false">AP160/($B$160+AP160-'1 Der Fonds'!$B$6)</f>
        <v>0.0961749981260823</v>
      </c>
      <c r="AS160" s="26" t="n">
        <f aca="false">AP160+$B$160*'1 Der Fonds'!$B$19/12+AP160*'1 Der Fonds'!$B$20/12-'1 Der Fonds'!$B$6*'1 Der Fonds'!$B$21/12-($B$160+AP160-'1 Der Fonds'!$B$6)*'1 Der Fonds'!$B$22/12-$B$160*'1 Der Fonds'!$B$23/12</f>
        <v>83.7582374767671</v>
      </c>
      <c r="AT160" s="26" t="n">
        <f aca="false">($B$160+AS160-'1 Der Fonds'!$B$6)/AQ160</f>
        <v>10.0801209756273</v>
      </c>
      <c r="AU160" s="26" t="n">
        <f aca="false">AS160+'1 Der Fonds'!$B$26-'2 Der Rueckgabebestand'!$C$8*AT160</f>
        <v>55.5098624523223</v>
      </c>
      <c r="AV160" s="26" t="n">
        <f aca="false">AQ160+'1 Der Fonds'!$B$26/AT160-'2 Der Rueckgabebestand'!$C$8</f>
        <v>81.994041981315</v>
      </c>
      <c r="AW160" s="26" t="n">
        <f aca="false">AU160/($B$160+AU160-'1 Der Fonds'!$B$6)</f>
        <v>0.0671617665730206</v>
      </c>
      <c r="AX160" s="26" t="n">
        <f aca="false">AU160+$B$160*'1 Der Fonds'!$B$19/12+AU160*'1 Der Fonds'!$B$20/12-'1 Der Fonds'!$B$6*'1 Der Fonds'!$B$21/12-($B$160+AU160-'1 Der Fonds'!$B$6)*'1 Der Fonds'!$B$22/12-$B$160*'1 Der Fonds'!$B$23/12</f>
        <v>57.2014344038391</v>
      </c>
      <c r="AY160" s="26" t="n">
        <f aca="false">($B$160+AX160-'1 Der Fonds'!$B$6)/AV160</f>
        <v>10.1007514008466</v>
      </c>
      <c r="AZ160" s="26" t="n">
        <f aca="false">AX160+'1 Der Fonds'!$B$26-'2 Der Rueckgabebestand'!$C$9*AY160</f>
        <v>33.939480761638</v>
      </c>
      <c r="BA160" s="26" t="n">
        <f aca="false">AV160+'1 Der Fonds'!$B$26/AY160-'2 Der Rueckgabebestand'!$C$9</f>
        <v>79.6910495880707</v>
      </c>
      <c r="BB160" s="26" t="n">
        <f aca="false">AZ160/($B$160+AZ160-'1 Der Fonds'!$B$6)</f>
        <v>0.042164015522663</v>
      </c>
      <c r="BC160" s="26" t="n">
        <f aca="false">AZ160+$B$160*'1 Der Fonds'!$B$19/12+AZ160*'1 Der Fonds'!$B$20/12-'1 Der Fonds'!$B$6*'1 Der Fonds'!$B$21/12-($B$160+AZ160-'1 Der Fonds'!$B$6)*'1 Der Fonds'!$B$22/12-$B$160*'1 Der Fonds'!$B$23/12</f>
        <v>35.6103810973679</v>
      </c>
      <c r="BD160" s="26" t="n">
        <f aca="false">($B$160+BC160-'1 Der Fonds'!$B$6)/BA160</f>
        <v>10.1217186279614</v>
      </c>
      <c r="BE160" s="26" t="n">
        <f aca="false">BC160+'1 Der Fonds'!$B$26-'2 Der Rueckgabebestand'!$C$10*BD160</f>
        <v>24.439975018222</v>
      </c>
      <c r="BF160" s="26" t="n">
        <f aca="false">BA160+'1 Der Fonds'!$B$26/BD160-'2 Der Rueckgabebestand'!$C$10</f>
        <v>78.5874419410168</v>
      </c>
      <c r="BG160" s="26" t="n">
        <f aca="false">BE160/($B$160+BE160-'1 Der Fonds'!$B$6)</f>
        <v>0.0307251028183015</v>
      </c>
      <c r="BH160" s="26" t="n">
        <f aca="false">BE160+$B$160*'1 Der Fonds'!$B$19/12+BE160*'1 Der Fonds'!$B$20/12-'1 Der Fonds'!$B$6*'1 Der Fonds'!$B$21/12-($B$160+BE160-'1 Der Fonds'!$B$6)*'1 Der Fonds'!$B$22/12-$B$160*'1 Der Fonds'!$B$23/12</f>
        <v>26.1017716609478</v>
      </c>
      <c r="BI160" s="26" t="n">
        <f aca="false">($B$160+BH160-'1 Der Fonds'!$B$6)/BF160</f>
        <v>10.1428644573927</v>
      </c>
      <c r="BJ160" s="26" t="n">
        <f aca="false">BH160+'1 Der Fonds'!$B$26-'2 Der Rueckgabebestand'!$C$11*BI160</f>
        <v>23.0160529865122</v>
      </c>
      <c r="BK160" s="26" t="n">
        <f aca="false">BF160+'1 Der Fonds'!$B$26/BI160-'2 Der Rueckgabebestand'!$C$11</f>
        <v>78.283216375606</v>
      </c>
      <c r="BL160" s="26" t="n">
        <f aca="false">BJ160/($B$160+BJ160-'1 Der Fonds'!$B$6)</f>
        <v>0.0289868862221898</v>
      </c>
      <c r="BM160" s="26" t="n">
        <f aca="false">BJ160+$B$160*'1 Der Fonds'!$B$19/12+BJ160*'1 Der Fonds'!$B$20/12-'1 Der Fonds'!$B$6*'1 Der Fonds'!$B$21/12-($B$160+BJ160-'1 Der Fonds'!$B$6)*'1 Der Fonds'!$B$22/12-$B$160*'1 Der Fonds'!$B$23/12</f>
        <v>24.676485037291</v>
      </c>
      <c r="BN160" s="26" t="n">
        <f aca="false">($B$160+BM160-'1 Der Fonds'!$B$6)/BK160</f>
        <v>10.1640750326303</v>
      </c>
      <c r="BO160" s="26" t="n">
        <f aca="false">BM160+'1 Der Fonds'!$B$26-'2 Der Rueckgabebestand'!$C$12*BN160</f>
        <v>22.5944475209758</v>
      </c>
      <c r="BP160" s="26" t="n">
        <f aca="false">BK160+'1 Der Fonds'!$B$26/BN160-'2 Der Rueckgabebestand'!$C$12</f>
        <v>78.0783735827664</v>
      </c>
      <c r="BQ160" s="26" t="n">
        <f aca="false">BO160/($B$160+BO160-'1 Der Fonds'!$B$6)</f>
        <v>0.0284710252088535</v>
      </c>
      <c r="BR160" s="26" t="n">
        <f aca="false">BO160+$B$160*'1 Der Fonds'!$B$19/12+BO160*'1 Der Fonds'!$B$20/12-'1 Der Fonds'!$B$6*'1 Der Fonds'!$B$21/12-($B$160+BO160-'1 Der Fonds'!$B$6)*'1 Der Fonds'!$B$22/12-$B$160*'1 Der Fonds'!$B$23/12</f>
        <v>24.2544755331834</v>
      </c>
      <c r="BS160" s="26" t="n">
        <f aca="false">($B$160+BR160-'1 Der Fonds'!$B$6)/BP160</f>
        <v>10.1853360801654</v>
      </c>
      <c r="BT160" s="26" t="n">
        <f aca="false">BR160+'1 Der Fonds'!$B$26-'2 Der Rueckgabebestand'!$C$13*BS160</f>
        <v>22.671074297109</v>
      </c>
      <c r="BU160" s="26" t="n">
        <f aca="false">BP160+'1 Der Fonds'!$B$26/BS160-'2 Der Rueckgabebestand'!$C$13</f>
        <v>77.9229146736433</v>
      </c>
      <c r="BV160" s="26" t="n">
        <f aca="false">BT160/($B$160+BT160-'1 Der Fonds'!$B$6)</f>
        <v>0.0285648236798688</v>
      </c>
      <c r="BW160" s="26" t="n">
        <f aca="false">BT160+$B$160*'1 Der Fonds'!$B$19/12+BT160*'1 Der Fonds'!$B$20/12-'1 Der Fonds'!$B$6*'1 Der Fonds'!$B$21/12-($B$160+BT160-'1 Der Fonds'!$B$6)*'1 Der Fonds'!$B$22/12-$B$160*'1 Der Fonds'!$B$23/12</f>
        <v>24.3311757433104</v>
      </c>
      <c r="BX160" s="26" t="n">
        <f aca="false">($B$160+BW160-'1 Der Fonds'!$B$6)/BU160</f>
        <v>10.2066404866183</v>
      </c>
      <c r="BY160" s="26" t="n">
        <f aca="false">BW160+'1 Der Fonds'!$B$26-'2 Der Rueckgabebestand'!$C$14*BX160</f>
        <v>23.2485195486631</v>
      </c>
      <c r="BZ160" s="26" t="n">
        <f aca="false">BU160+'1 Der Fonds'!$B$26/BX160-'2 Der Rueckgabebestand'!$C$14</f>
        <v>77.8168409664263</v>
      </c>
      <c r="CA160" s="26" t="n">
        <f aca="false">BY160/($B$160+BY160-'1 Der Fonds'!$B$6)</f>
        <v>0.0292710895600715</v>
      </c>
      <c r="CB160" s="26" t="n">
        <f aca="false">BY160+$B$160*'1 Der Fonds'!$B$19/12+BY160*'1 Der Fonds'!$B$20/12-'1 Der Fonds'!$B$6*'1 Der Fonds'!$B$21/12-($B$160+BY160-'1 Der Fonds'!$B$6)*'1 Der Fonds'!$B$22/12-$B$160*'1 Der Fonds'!$B$23/12</f>
        <v>24.9091743798972</v>
      </c>
      <c r="CC160" s="26" t="n">
        <f aca="false">($B$160+CB160-'1 Der Fonds'!$B$6)/BZ160</f>
        <v>10.2279810449166</v>
      </c>
      <c r="CD160" s="26" t="n">
        <f aca="false">CB160+'1 Der Fonds'!$B$26-'2 Der Rueckgabebestand'!$C$15*CC160</f>
        <v>23.8179819619306</v>
      </c>
      <c r="CE160" s="26" t="n">
        <f aca="false">BZ160+'1 Der Fonds'!$B$26/CC160-'2 Der Rueckgabebestand'!$C$15</f>
        <v>77.7101539855671</v>
      </c>
      <c r="CF160" s="26" t="n">
        <f aca="false">CD160/($B$160+CD160-'1 Der Fonds'!$B$6)</f>
        <v>0.0299665866933939</v>
      </c>
      <c r="CG160" s="26" t="n">
        <f aca="false">CD160+$B$160*'1 Der Fonds'!$B$19/12+CD160*'1 Der Fonds'!$B$20/12-'1 Der Fonds'!$B$6*'1 Der Fonds'!$B$21/12-($B$160+CD160-'1 Der Fonds'!$B$6)*'1 Der Fonds'!$B$22/12-$B$160*'1 Der Fonds'!$B$23/12</f>
        <v>25.4791825279774</v>
      </c>
      <c r="CH160" s="26" t="n">
        <f aca="false">($B$160+CG160-'1 Der Fonds'!$B$6)/CE160</f>
        <v>10.2493579240096</v>
      </c>
      <c r="CI160" s="26" t="n">
        <f aca="false">CG160+'1 Der Fonds'!$B$26-'2 Der Rueckgabebestand'!$C$16*CH160</f>
        <v>23.3545035659726</v>
      </c>
      <c r="CJ160" s="26" t="n">
        <f aca="false">CE160+'1 Der Fonds'!$B$26/CH160-'2 Der Rueckgabebestand'!$C$16</f>
        <v>77.5028552476601</v>
      </c>
      <c r="CK160" s="26" t="n">
        <f aca="false">CI160/($B$160+CI160-'1 Der Fonds'!$B$6)</f>
        <v>0.0294006057259459</v>
      </c>
      <c r="CL160" s="26" t="n">
        <f aca="false">$A$160+$B$160*'1 Der Fonds'!$B$19/12+$A$160*'1 Der Fonds'!$B$20/12-'1 Der Fonds'!$B$6*'1 Der Fonds'!$B$21/12-($B$160+$A$160-'1 Der Fonds'!$B$6)*'1 Der Fonds'!$B$22/12-$B$160*'1 Der Fonds'!$B$23/12</f>
        <v>100.73325</v>
      </c>
      <c r="CM160" s="26" t="n">
        <f aca="false">($B$160+CL160-'1 Der Fonds'!$B$6)/'1 Der Fonds'!$B$8</f>
        <v>10.0199224137931</v>
      </c>
      <c r="CN160" s="26" t="n">
        <f aca="false">CL160+0-'2 Der Rueckgabebestand'!$C$5*CM160</f>
        <v>96.7252810344828</v>
      </c>
      <c r="CO160" s="26" t="n">
        <f aca="false">'1 Der Fonds'!$B$8+0/CM160-'2 Der Rueckgabebestand'!$C$5</f>
        <v>86.6</v>
      </c>
      <c r="CP160" s="26" t="n">
        <f aca="false">CN160/($B$160+CN160-'1 Der Fonds'!$B$6)</f>
        <v>0.111469935414546</v>
      </c>
      <c r="CQ160" s="26" t="n">
        <f aca="false">CN160+$B$160*'1 Der Fonds'!$B$19/12+CN160*'1 Der Fonds'!$B$20/12-'1 Der Fonds'!$B$6*'1 Der Fonds'!$B$21/12-($B$160+CN160-'1 Der Fonds'!$B$6)*'1 Der Fonds'!$B$22/12-$B$160*'1 Der Fonds'!$B$23/12</f>
        <v>98.4563510954742</v>
      </c>
      <c r="CR160" s="26" t="n">
        <f aca="false">($B$160+CQ160-'1 Der Fonds'!$B$6)/CO160</f>
        <v>10.0399116754674</v>
      </c>
      <c r="CS160" s="26" t="n">
        <f aca="false">CQ160+0-'2 Der Rueckgabebestand'!$C$6*CR160</f>
        <v>93.4363952577405</v>
      </c>
      <c r="CT160" s="26" t="n">
        <f aca="false">CO160+0/CR160-'2 Der Rueckgabebestand'!$C$6</f>
        <v>86.1</v>
      </c>
      <c r="CU160" s="26" t="n">
        <f aca="false">CS160/($B$160+CS160-'1 Der Fonds'!$B$6)</f>
        <v>0.108089381440125</v>
      </c>
      <c r="CV160" s="26" t="n">
        <f aca="false">CS160+$B$160*'1 Der Fonds'!$B$19/12+CS160*'1 Der Fonds'!$B$20/12-'1 Der Fonds'!$B$6*'1 Der Fonds'!$B$21/12-($B$160+CS160-'1 Der Fonds'!$B$6)*'1 Der Fonds'!$B$22/12-$B$160*'1 Der Fonds'!$B$23/12</f>
        <v>95.1643134698625</v>
      </c>
      <c r="CW160" s="26" t="n">
        <f aca="false">($B$160+CV160-'1 Der Fonds'!$B$6)/CT160</f>
        <v>10.0599804119612</v>
      </c>
      <c r="CX160" s="26" t="n">
        <f aca="false">CV160+0-'2 Der Rueckgabebestand'!$C$7*CW160</f>
        <v>73.0323565635478</v>
      </c>
      <c r="CY160" s="26" t="n">
        <f aca="false">CT160+0/CW160-'2 Der Rueckgabebestand'!$C$7</f>
        <v>83.9</v>
      </c>
      <c r="CZ160" s="26" t="n">
        <f aca="false">CX160/($B$160+CX160-'1 Der Fonds'!$B$6)</f>
        <v>0.0865279109214448</v>
      </c>
      <c r="DA160" s="26" t="n">
        <f aca="false">CX160+$B$160*'1 Der Fonds'!$B$19/12+CX160*'1 Der Fonds'!$B$20/12-'1 Der Fonds'!$B$6*'1 Der Fonds'!$B$21/12-($B$160+CX160-'1 Der Fonds'!$B$6)*'1 Der Fonds'!$B$22/12-$B$160*'1 Der Fonds'!$B$23/12</f>
        <v>74.7407209052545</v>
      </c>
      <c r="DB160" s="26" t="n">
        <f aca="false">($B$160+DA160-'1 Der Fonds'!$B$6)/CY160</f>
        <v>10.0803423230662</v>
      </c>
      <c r="DC160" s="26" t="n">
        <f aca="false">DA160+0-'2 Der Rueckgabebestand'!$C$8*DB160</f>
        <v>43.4916597037493</v>
      </c>
      <c r="DD160" s="26" t="n">
        <f aca="false">CY160+0/DB160-'2 Der Rueckgabebestand'!$C$8</f>
        <v>80.8</v>
      </c>
      <c r="DE160" s="26" t="n">
        <f aca="false">DC160/($B$160+DC160-'1 Der Fonds'!$B$6)</f>
        <v>0.0533973051603355</v>
      </c>
      <c r="DF160" s="26" t="n">
        <f aca="false">DC160+$B$160*'1 Der Fonds'!$B$19/12+DC160*'1 Der Fonds'!$B$20/12-'1 Der Fonds'!$B$6*'1 Der Fonds'!$B$21/12-($B$160+DC160-'1 Der Fonds'!$B$6)*'1 Der Fonds'!$B$22/12-$B$160*'1 Der Fonds'!$B$23/12</f>
        <v>45.1717142109653</v>
      </c>
      <c r="DG160" s="26" t="n">
        <f aca="false">($B$160+DF160-'1 Der Fonds'!$B$6)/DD160</f>
        <v>10.1011350768684</v>
      </c>
      <c r="DH160" s="26" t="n">
        <f aca="false">DF160+0-'2 Der Rueckgabebestand'!$C$9*DG160</f>
        <v>18.9087630111075</v>
      </c>
      <c r="DI160" s="26" t="n">
        <f aca="false">DD160+0/DG160-'2 Der Rueckgabebestand'!$C$9</f>
        <v>78.2</v>
      </c>
      <c r="DJ160" s="26" t="n">
        <f aca="false">DH160/($B$160+DH160-'1 Der Fonds'!$B$6)</f>
        <v>0.0239379076376213</v>
      </c>
      <c r="DK160" s="26" t="n">
        <f aca="false">DH160+$B$160*'1 Der Fonds'!$B$19/12+DH160*'1 Der Fonds'!$B$20/12-'1 Der Fonds'!$B$6*'1 Der Fonds'!$B$21/12-($B$160+DH160-'1 Der Fonds'!$B$6)*'1 Der Fonds'!$B$22/12-$B$160*'1 Der Fonds'!$B$23/12</f>
        <v>20.5652589089932</v>
      </c>
      <c r="DL160" s="26" t="n">
        <f aca="false">($B$160+DK160-'1 Der Fonds'!$B$6)/DI160</f>
        <v>10.1223178888618</v>
      </c>
      <c r="DM160" s="26" t="n">
        <f aca="false">DK160+0-'2 Der Rueckgabebestand'!$C$10*DL160</f>
        <v>6.39401386458667</v>
      </c>
      <c r="DN160" s="26" t="n">
        <f aca="false">DI160+0/DL160-'2 Der Rueckgabebestand'!$C$10</f>
        <v>76.8</v>
      </c>
      <c r="DO160" s="26" t="n">
        <f aca="false">DM160/($B$160+DM160-'1 Der Fonds'!$B$6)</f>
        <v>0.00822493323919578</v>
      </c>
      <c r="DP160" s="26" t="n">
        <f aca="false">DM160+$B$160*'1 Der Fonds'!$B$19/12+DM160*'1 Der Fonds'!$B$20/12-'1 Der Fonds'!$B$6*'1 Der Fonds'!$B$21/12-($B$160+DM160-'1 Der Fonds'!$B$6)*'1 Der Fonds'!$B$22/12-$B$160*'1 Der Fonds'!$B$23/12</f>
        <v>8.03851646120689</v>
      </c>
      <c r="DQ160" s="26" t="n">
        <f aca="false">($B$160+DP160-'1 Der Fonds'!$B$6)/DN160</f>
        <v>10.1437306830886</v>
      </c>
      <c r="DR160" s="26" t="n">
        <f aca="false">DP160+0-'2 Der Rueckgabebestand'!$C$11*DQ160</f>
        <v>1.95227805135371</v>
      </c>
      <c r="DS160" s="26" t="n">
        <f aca="false">DN160+0/DQ160-'2 Der Rueckgabebestand'!$C$11</f>
        <v>76.2</v>
      </c>
      <c r="DT160" s="26" t="n">
        <f aca="false">DR160/($B$160+DR160-'1 Der Fonds'!$B$6)</f>
        <v>0.00252574202417191</v>
      </c>
      <c r="DU160" s="26" t="n">
        <f aca="false">DR160+$B$160*'1 Der Fonds'!$B$19/12+DR160*'1 Der Fonds'!$B$20/12-'1 Der Fonds'!$B$6*'1 Der Fonds'!$B$21/12-($B$160+DR160-'1 Der Fonds'!$B$6)*'1 Der Fonds'!$B$22/12-$B$160*'1 Der Fonds'!$B$23/12</f>
        <v>3.59252398448626</v>
      </c>
      <c r="DV160" s="26" t="n">
        <f aca="false">($B$160+DU160-'1 Der Fonds'!$B$6)/DS160</f>
        <v>10.1652562202688</v>
      </c>
      <c r="DW160" s="26" t="n">
        <f aca="false">DU160+0-'2 Der Rueckgabebestand'!$C$12*DV160</f>
        <v>-1.49010412564816</v>
      </c>
      <c r="DX160" s="26" t="n">
        <f aca="false">DS160+0/DV160-'2 Der Rueckgabebestand'!$C$12</f>
        <v>75.7</v>
      </c>
      <c r="DY160" s="26" t="n">
        <f aca="false">DW160/($B$160+DW160-'1 Der Fonds'!$B$6)</f>
        <v>-0.00193643270039437</v>
      </c>
      <c r="DZ160" s="26" t="n">
        <f aca="false">DW160+$B$160*'1 Der Fonds'!$B$19/12+DW160*'1 Der Fonds'!$B$20/12-'1 Der Fonds'!$B$6*'1 Der Fonds'!$B$21/12-($B$160+DW160-'1 Der Fonds'!$B$6)*'1 Der Fonds'!$B$22/12-$B$160*'1 Der Fonds'!$B$23/12</f>
        <v>0.146842857898093</v>
      </c>
      <c r="EA160" s="26" t="n">
        <f aca="false">($B$160+DZ160-'1 Der Fonds'!$B$6)/DX160</f>
        <v>10.1868803547939</v>
      </c>
      <c r="EB160" s="26" t="n">
        <f aca="false">DZ160+0-'2 Der Rueckgabebestand'!$C$13*EA160</f>
        <v>-4.43725330175916</v>
      </c>
      <c r="EC160" s="26" t="n">
        <f aca="false">DX160+0/EA160-'2 Der Rueckgabebestand'!$C$13</f>
        <v>75.25</v>
      </c>
      <c r="ED160" s="26" t="n">
        <f aca="false">EB160/($B$160+EB160-'1 Der Fonds'!$B$6)</f>
        <v>-0.00578850631715592</v>
      </c>
      <c r="EE160" s="26" t="n">
        <f aca="false">EB160+$B$160*'1 Der Fonds'!$B$19/12+EB160*'1 Der Fonds'!$B$20/12-'1 Der Fonds'!$B$6*'1 Der Fonds'!$B$21/12-($B$160+EB160-'1 Der Fonds'!$B$6)*'1 Der Fonds'!$B$22/12-$B$160*'1 Der Fonds'!$B$23/12</f>
        <v>-2.80313066950668</v>
      </c>
      <c r="EF160" s="26" t="n">
        <f aca="false">($B$160+EE160-'1 Der Fonds'!$B$6)/EC160</f>
        <v>10.2085962701727</v>
      </c>
      <c r="EG160" s="26" t="n">
        <f aca="false">EE160+0-'2 Der Rueckgabebestand'!$C$14*EF160</f>
        <v>-6.88656917757575</v>
      </c>
      <c r="EH160" s="26" t="n">
        <f aca="false">EC160+0/EF160-'2 Der Rueckgabebestand'!$C$14</f>
        <v>74.85</v>
      </c>
      <c r="EI160" s="26" t="n">
        <f aca="false">EG160/($B$160+EG160-'1 Der Fonds'!$B$6)</f>
        <v>-0.00901249591983176</v>
      </c>
      <c r="EJ160" s="26" t="n">
        <f aca="false">EG160+$B$160*'1 Der Fonds'!$B$19/12+EG160*'1 Der Fonds'!$B$20/12-'1 Der Fonds'!$B$6*'1 Der Fonds'!$B$21/12-($B$160+EG160-'1 Der Fonds'!$B$6)*'1 Der Fonds'!$B$22/12-$B$160*'1 Der Fonds'!$B$23/12</f>
        <v>-5.25479380637093</v>
      </c>
      <c r="EK160" s="26" t="n">
        <f aca="false">($B$160+EJ160-'1 Der Fonds'!$B$6)/EH160</f>
        <v>10.2303968763344</v>
      </c>
      <c r="EL160" s="26" t="n">
        <f aca="false">EJ160+0-'2 Der Rueckgabebestand'!$C$15*EK160</f>
        <v>-9.34695255690468</v>
      </c>
      <c r="EM160" s="26" t="n">
        <f aca="false">EH160+0/EK160-'2 Der Rueckgabebestand'!$C$15</f>
        <v>74.45</v>
      </c>
      <c r="EN160" s="26" t="n">
        <f aca="false">EL160/($B$160+EL160-'1 Der Fonds'!$B$6)</f>
        <v>-0.012271929572504</v>
      </c>
      <c r="EO160" s="26" t="n">
        <f aca="false">EL160+$B$160*'1 Der Fonds'!$B$19/12+EL160*'1 Der Fonds'!$B$20/12-'1 Der Fonds'!$B$6*'1 Der Fonds'!$B$21/12-($B$160+EL160-'1 Der Fonds'!$B$6)*'1 Der Fonds'!$B$22/12-$B$160*'1 Der Fonds'!$B$23/12</f>
        <v>-7.71753505310505</v>
      </c>
      <c r="EP160" s="26" t="n">
        <f aca="false">($B$160+EO160-'1 Der Fonds'!$B$6)/EM160</f>
        <v>10.2522829408582</v>
      </c>
      <c r="EQ160" s="26" t="n">
        <f aca="false">EO160+0-'2 Der Rueckgabebestand'!$C$16*EP160</f>
        <v>-12.8436765235342</v>
      </c>
      <c r="ER160" s="26" t="n">
        <f aca="false">EM160+0/EP160-'2 Der Rueckgabebestand'!$C$16</f>
        <v>73.95</v>
      </c>
      <c r="ES160" s="26" t="n">
        <f aca="false">EQ160/($B$160+EQ160-'1 Der Fonds'!$B$6)</f>
        <v>-0.0169406705791762</v>
      </c>
      <c r="ET160" s="14" t="n">
        <f aca="false">IF(C160=1,$A$160,1000000)</f>
        <v>99</v>
      </c>
      <c r="EU160" s="14" t="n">
        <f aca="false">IF(D160=1,$A$160,1000000)</f>
        <v>99</v>
      </c>
      <c r="EV160" s="14" t="n">
        <f aca="false">IF(E160=1,$A$160,1000000)</f>
        <v>99</v>
      </c>
      <c r="EW160" s="14" t="n">
        <f aca="false">IF(F160=1,$A$160,1000000)</f>
        <v>99</v>
      </c>
      <c r="EX160" s="26" t="n">
        <f aca="false">IF(G160=1,$A$160,1000000)</f>
        <v>1000000</v>
      </c>
      <c r="EY160" s="26" t="n">
        <f aca="false">IF(H160=1,$A$160,1000000)</f>
        <v>1000000</v>
      </c>
      <c r="EZ160" s="26" t="n">
        <f aca="false">IF(I160=1,$A$160,1000000)</f>
        <v>1000000</v>
      </c>
      <c r="FA160" s="26" t="n">
        <f aca="false">IF(J160=1,$A$160,1000000)</f>
        <v>1000000</v>
      </c>
      <c r="FB160" s="26" t="n">
        <f aca="false">IF(K160=1,$A$160,1000000)</f>
        <v>1000000</v>
      </c>
      <c r="FC160" s="26" t="n">
        <f aca="false">IF(L160=1,$A$160,1000000)</f>
        <v>1000000</v>
      </c>
      <c r="FD160" s="26" t="n">
        <f aca="false">IF(M160=1,$A$160,1000000)</f>
        <v>1000000</v>
      </c>
      <c r="FE160" s="26" t="n">
        <f aca="false">IF(N160=1,$A$160,1000000)</f>
        <v>1000000</v>
      </c>
      <c r="FF160" s="14" t="n">
        <f aca="false">IF(O160=1,$A$160,1000000)</f>
        <v>99</v>
      </c>
      <c r="FG160" s="14" t="n">
        <f aca="false">IF(P160=1,$A$160,1000000)</f>
        <v>99</v>
      </c>
      <c r="FH160" s="14" t="n">
        <f aca="false">IF(Q160=1,$A$160,1000000)</f>
        <v>99</v>
      </c>
      <c r="FI160" s="14" t="n">
        <f aca="false">IF(R160=1,$A$160,1000000)</f>
        <v>99</v>
      </c>
      <c r="FJ160" s="26" t="n">
        <f aca="false">IF(S160=1,$A$160,1000000)</f>
        <v>1000000</v>
      </c>
      <c r="FK160" s="26" t="n">
        <f aca="false">IF(T160=1,$A$160,1000000)</f>
        <v>1000000</v>
      </c>
      <c r="FL160" s="26" t="n">
        <f aca="false">IF(U160=1,$A$160,1000000)</f>
        <v>1000000</v>
      </c>
      <c r="FM160" s="26" t="n">
        <f aca="false">IF(V160=1,$A$160,1000000)</f>
        <v>1000000</v>
      </c>
      <c r="FN160" s="26" t="n">
        <f aca="false">IF(W160=1,$A$160,1000000)</f>
        <v>1000000</v>
      </c>
      <c r="FO160" s="26" t="n">
        <f aca="false">IF(X160=1,$A$160,1000000)</f>
        <v>1000000</v>
      </c>
      <c r="FP160" s="26" t="n">
        <f aca="false">IF(Y160=1,$A$160,1000000)</f>
        <v>1000000</v>
      </c>
      <c r="FQ160" s="26" t="n">
        <f aca="false">IF(Z160=1,$A$160,1000000)</f>
        <v>1000000</v>
      </c>
    </row>
    <row r="161" customFormat="false" ht="15" hidden="false" customHeight="false" outlineLevel="0" collapsed="false">
      <c r="A161" s="14" t="n">
        <f aca="false">A160+$B$38</f>
        <v>99.5</v>
      </c>
      <c r="B161" s="14" t="n">
        <f aca="false">'1 Der Fonds'!$B$36-A161</f>
        <v>1020.5</v>
      </c>
      <c r="C161" s="26" t="n">
        <f aca="false">IF(AH161&gt;='1 Der Fonds'!$B$12,1,0)</f>
        <v>1</v>
      </c>
      <c r="D161" s="26" t="n">
        <f aca="false">IF(AND(C161=1,AM161&gt;='1 Der Fonds'!$B$12),1,0)</f>
        <v>1</v>
      </c>
      <c r="E161" s="26" t="n">
        <f aca="false">IF(AND(D161=1,AR161&gt;='1 Der Fonds'!$B$12),1,0)</f>
        <v>1</v>
      </c>
      <c r="F161" s="26" t="n">
        <f aca="false">IF(AND(E161=1,AW161&gt;='1 Der Fonds'!$B$12),1,0)</f>
        <v>1</v>
      </c>
      <c r="G161" s="26" t="n">
        <f aca="false">IF(AND(F161=1,BB161&gt;='1 Der Fonds'!$B$12),1,0)</f>
        <v>0</v>
      </c>
      <c r="H161" s="26" t="n">
        <f aca="false">IF(AND(G161=1,BG161&gt;='1 Der Fonds'!$B$12),1,0)</f>
        <v>0</v>
      </c>
      <c r="I161" s="26" t="n">
        <f aca="false">IF(AND(H161=1,BL161&gt;='1 Der Fonds'!$B$12),1,0)</f>
        <v>0</v>
      </c>
      <c r="J161" s="26" t="n">
        <f aca="false">IF(AND(I161=1,BQ161&gt;='1 Der Fonds'!$B$12),1,0)</f>
        <v>0</v>
      </c>
      <c r="K161" s="26" t="n">
        <f aca="false">IF(AND(J161=1,BV161&gt;='1 Der Fonds'!$B$12),1,0)</f>
        <v>0</v>
      </c>
      <c r="L161" s="26" t="n">
        <f aca="false">IF(AND(K161=1,CA161&gt;='1 Der Fonds'!$B$12),1,0)</f>
        <v>0</v>
      </c>
      <c r="M161" s="26" t="n">
        <f aca="false">IF(AND(L161=1,CF161&gt;='1 Der Fonds'!$B$12),1,0)</f>
        <v>0</v>
      </c>
      <c r="N161" s="26" t="n">
        <f aca="false">IF(AND(M161=1,CK161&gt;='1 Der Fonds'!$B$12),1,0)</f>
        <v>0</v>
      </c>
      <c r="O161" s="26" t="n">
        <f aca="false">IF(CP161&gt;='1 Der Fonds'!$B$12,1,0)</f>
        <v>1</v>
      </c>
      <c r="P161" s="26" t="n">
        <f aca="false">IF(AND(O161=1,CU161&gt;='1 Der Fonds'!$B$12),1,0)</f>
        <v>1</v>
      </c>
      <c r="Q161" s="26" t="n">
        <f aca="false">IF(AND(P161=1,CZ161&gt;='1 Der Fonds'!$B$12),1,0)</f>
        <v>1</v>
      </c>
      <c r="R161" s="26" t="n">
        <f aca="false">IF(AND(Q161=1,DE161&gt;='1 Der Fonds'!$B$12),1,0)</f>
        <v>1</v>
      </c>
      <c r="S161" s="26" t="n">
        <f aca="false">IF(AND(R161=1,DJ161&gt;='1 Der Fonds'!$B$12),1,0)</f>
        <v>0</v>
      </c>
      <c r="T161" s="26" t="n">
        <f aca="false">IF(AND(S161=1,DO161&gt;='1 Der Fonds'!$B$12),1,0)</f>
        <v>0</v>
      </c>
      <c r="U161" s="26" t="n">
        <f aca="false">IF(AND(T161=1,DT161&gt;='1 Der Fonds'!$B$12),1,0)</f>
        <v>0</v>
      </c>
      <c r="V161" s="26" t="n">
        <f aca="false">IF(AND(U161=1,DY161&gt;='1 Der Fonds'!$B$12),1,0)</f>
        <v>0</v>
      </c>
      <c r="W161" s="26" t="n">
        <f aca="false">IF(AND(V161=1,ED161&gt;='1 Der Fonds'!$B$12),1,0)</f>
        <v>0</v>
      </c>
      <c r="X161" s="26" t="n">
        <f aca="false">IF(AND(W161=1,EI161&gt;='1 Der Fonds'!$B$12),1,0)</f>
        <v>0</v>
      </c>
      <c r="Y161" s="26" t="n">
        <f aca="false">IF(AND(X161=1,EN161&gt;='1 Der Fonds'!$B$12),1,0)</f>
        <v>0</v>
      </c>
      <c r="Z161" s="26" t="n">
        <f aca="false">IF(AND(Y161=1,ES161&gt;='1 Der Fonds'!$B$12),1,0)</f>
        <v>0</v>
      </c>
      <c r="AD161" s="26" t="n">
        <f aca="false">$A$161+$B$161*'1 Der Fonds'!$B$19/12+$A$161*'1 Der Fonds'!$B$20/12-'1 Der Fonds'!$B$6*'1 Der Fonds'!$B$21/12-($B$161+$A$161-'1 Der Fonds'!$B$6)*'1 Der Fonds'!$B$22/12-$B$161*'1 Der Fonds'!$B$23/12</f>
        <v>101.232666666667</v>
      </c>
      <c r="AE161" s="26" t="n">
        <f aca="false">($B$161+AD161-'1 Der Fonds'!$B$6)/'1 Der Fonds'!$B$8</f>
        <v>10.0199157088123</v>
      </c>
      <c r="AF161" s="26" t="n">
        <f aca="false">AD161+'1 Der Fonds'!$B$26-'2 Der Rueckgabebestand'!$C$5*AE161</f>
        <v>100.224700383142</v>
      </c>
      <c r="AG161" s="26" t="n">
        <f aca="false">'1 Der Fonds'!$B$8+'1 Der Fonds'!$B$26/AE161-'2 Der Rueckgabebestand'!$C$5</f>
        <v>86.8994037162769</v>
      </c>
      <c r="AH161" s="26" t="n">
        <f aca="false">AF161/($B$161+AF161-'1 Der Fonds'!$B$6)</f>
        <v>0.115104923908832</v>
      </c>
      <c r="AI161" s="26" t="n">
        <f aca="false">AF161+$B$161*'1 Der Fonds'!$B$19/12+AF161*'1 Der Fonds'!$B$20/12-'1 Der Fonds'!$B$6*'1 Der Fonds'!$B$21/12-($B$161+AF161-'1 Der Fonds'!$B$6)*'1 Der Fonds'!$B$22/12-$B$161*'1 Der Fonds'!$B$23/12</f>
        <v>101.958061554342</v>
      </c>
      <c r="AJ161" s="26" t="n">
        <f aca="false">($B$161+AI161-'1 Der Fonds'!$B$6)/AG161</f>
        <v>10.0398624644524</v>
      </c>
      <c r="AK161" s="26" t="n">
        <f aca="false">AI161+'1 Der Fonds'!$B$26-'2 Der Rueckgabebestand'!$C$6*AJ161</f>
        <v>99.9381303221161</v>
      </c>
      <c r="AL161" s="26" t="n">
        <f aca="false">AG161+'1 Der Fonds'!$B$26/AJ161-'2 Der Rueckgabebestand'!$C$6</f>
        <v>86.6982125904644</v>
      </c>
      <c r="AM161" s="26" t="n">
        <f aca="false">AK161/($B$161+AK161-'1 Der Fonds'!$B$6)</f>
        <v>0.114813594258713</v>
      </c>
      <c r="AN161" s="26" t="n">
        <f aca="false">AK161+$B$161*'1 Der Fonds'!$B$19/12+AK161*'1 Der Fonds'!$B$20/12-'1 Der Fonds'!$B$6*'1 Der Fonds'!$B$21/12-($B$161+AK161-'1 Der Fonds'!$B$6)*'1 Der Fonds'!$B$22/12-$B$161*'1 Der Fonds'!$B$23/12</f>
        <v>101.671216863675</v>
      </c>
      <c r="AO161" s="26" t="n">
        <f aca="false">($B$161+AN161-'1 Der Fonds'!$B$6)/AL161</f>
        <v>10.0598523407114</v>
      </c>
      <c r="AP161" s="26" t="n">
        <f aca="false">AN161+'1 Der Fonds'!$B$26-'2 Der Rueckgabebestand'!$C$7*AO161</f>
        <v>82.5395417141098</v>
      </c>
      <c r="AQ161" s="26" t="n">
        <f aca="false">AL161+'1 Der Fonds'!$B$26/AO161-'2 Der Rueckgabebestand'!$C$7</f>
        <v>84.796427703211</v>
      </c>
      <c r="AR161" s="26" t="n">
        <f aca="false">AP161/($B$161+AP161-'1 Der Fonds'!$B$6)</f>
        <v>0.0967593384337772</v>
      </c>
      <c r="AS161" s="26" t="n">
        <f aca="false">AP161+$B$161*'1 Der Fonds'!$B$19/12+AP161*'1 Der Fonds'!$B$20/12-'1 Der Fonds'!$B$6*'1 Der Fonds'!$B$21/12-($B$161+AP161-'1 Der Fonds'!$B$6)*'1 Der Fonds'!$B$22/12-$B$161*'1 Der Fonds'!$B$23/12</f>
        <v>84.2559546082525</v>
      </c>
      <c r="AT161" s="26" t="n">
        <f aca="false">($B$161+AS161-'1 Der Fonds'!$B$6)/AQ161</f>
        <v>10.0800939115019</v>
      </c>
      <c r="AU161" s="26" t="n">
        <f aca="false">AS161+'1 Der Fonds'!$B$26-'2 Der Rueckgabebestand'!$C$8*AT161</f>
        <v>56.0076634825964</v>
      </c>
      <c r="AV161" s="26" t="n">
        <f aca="false">AQ161+'1 Der Fonds'!$B$26/AT161-'2 Der Rueckgabebestand'!$C$8</f>
        <v>81.9940439780532</v>
      </c>
      <c r="AW161" s="26" t="n">
        <f aca="false">AU161/($B$161+AU161-'1 Der Fonds'!$B$6)</f>
        <v>0.0677642397731691</v>
      </c>
      <c r="AX161" s="26" t="n">
        <f aca="false">AU161+$B$161*'1 Der Fonds'!$B$19/12+AU161*'1 Der Fonds'!$B$20/12-'1 Der Fonds'!$B$6*'1 Der Fonds'!$B$21/12-($B$161+AU161-'1 Der Fonds'!$B$6)*'1 Der Fonds'!$B$22/12-$B$161*'1 Der Fonds'!$B$23/12</f>
        <v>57.6986499934339</v>
      </c>
      <c r="AY161" s="26" t="n">
        <f aca="false">($B$161+AX161-'1 Der Fonds'!$B$6)/AV161</f>
        <v>10.1007171961797</v>
      </c>
      <c r="AZ161" s="26" t="n">
        <f aca="false">AX161+'1 Der Fonds'!$B$26-'2 Der Rueckgabebestand'!$C$9*AY161</f>
        <v>34.4367852833668</v>
      </c>
      <c r="BA161" s="26" t="n">
        <f aca="false">AV161+'1 Der Fonds'!$B$26/AY161-'2 Der Rueckgabebestand'!$C$9</f>
        <v>79.6910525905837</v>
      </c>
      <c r="BB161" s="26" t="n">
        <f aca="false">AZ161/($B$161+AZ161-'1 Der Fonds'!$B$6)</f>
        <v>0.0427819748245743</v>
      </c>
      <c r="BC161" s="26" t="n">
        <f aca="false">AZ161+$B$161*'1 Der Fonds'!$B$19/12+AZ161*'1 Der Fonds'!$B$20/12-'1 Der Fonds'!$B$6*'1 Der Fonds'!$B$21/12-($B$161+AZ161-'1 Der Fonds'!$B$6)*'1 Der Fonds'!$B$22/12-$B$161*'1 Der Fonds'!$B$23/12</f>
        <v>36.1070997025967</v>
      </c>
      <c r="BD161" s="26" t="n">
        <f aca="false">($B$161+BC161-'1 Der Fonds'!$B$6)/BA161</f>
        <v>10.1216770701546</v>
      </c>
      <c r="BE161" s="26" t="n">
        <f aca="false">BC161+'1 Der Fonds'!$B$26-'2 Der Rueckgabebestand'!$C$10*BD161</f>
        <v>24.9367518043802</v>
      </c>
      <c r="BF161" s="26" t="n">
        <f aca="false">BA161+'1 Der Fonds'!$B$26/BD161-'2 Der Rueckgabebestand'!$C$10</f>
        <v>78.5874461604641</v>
      </c>
      <c r="BG161" s="26" t="n">
        <f aca="false">BE161/($B$161+BE161-'1 Der Fonds'!$B$6)</f>
        <v>0.0313497606790399</v>
      </c>
      <c r="BH161" s="26" t="n">
        <f aca="false">BE161+$B$161*'1 Der Fonds'!$B$19/12+BE161*'1 Der Fonds'!$B$20/12-'1 Der Fonds'!$B$6*'1 Der Fonds'!$B$21/12-($B$161+BE161-'1 Der Fonds'!$B$6)*'1 Der Fonds'!$B$22/12-$B$161*'1 Der Fonds'!$B$23/12</f>
        <v>26.5979620248594</v>
      </c>
      <c r="BI161" s="26" t="n">
        <f aca="false">($B$161+BH161-'1 Der Fonds'!$B$6)/BF161</f>
        <v>10.1428154364159</v>
      </c>
      <c r="BJ161" s="26" t="n">
        <f aca="false">BH161+'1 Der Fonds'!$B$26-'2 Der Rueckgabebestand'!$C$11*BI161</f>
        <v>23.5122727630098</v>
      </c>
      <c r="BK161" s="26" t="n">
        <f aca="false">BF161+'1 Der Fonds'!$B$26/BI161-'2 Der Rueckgabebestand'!$C$11</f>
        <v>78.283222024553</v>
      </c>
      <c r="BL161" s="26" t="n">
        <f aca="false">BJ161/($B$161+BJ161-'1 Der Fonds'!$B$6)</f>
        <v>0.0296119765015617</v>
      </c>
      <c r="BM161" s="26" t="n">
        <f aca="false">BJ161+$B$161*'1 Der Fonds'!$B$19/12+BJ161*'1 Der Fonds'!$B$20/12-'1 Der Fonds'!$B$6*'1 Der Fonds'!$B$21/12-($B$161+BJ161-'1 Der Fonds'!$B$6)*'1 Der Fonds'!$B$22/12-$B$161*'1 Der Fonds'!$B$23/12</f>
        <v>25.1721178577411</v>
      </c>
      <c r="BN161" s="26" t="n">
        <f aca="false">($B$161+BM161-'1 Der Fonds'!$B$6)/BK161</f>
        <v>10.1640185122705</v>
      </c>
      <c r="BO161" s="26" t="n">
        <f aca="false">BM161+'1 Der Fonds'!$B$26-'2 Der Rueckgabebestand'!$C$12*BN161</f>
        <v>23.0901086016058</v>
      </c>
      <c r="BP161" s="26" t="n">
        <f aca="false">BK161+'1 Der Fonds'!$B$26/BN161-'2 Der Rueckgabebestand'!$C$12</f>
        <v>78.0783808730319</v>
      </c>
      <c r="BQ161" s="26" t="n">
        <f aca="false">BO161/($B$161+BO161-'1 Der Fonds'!$B$6)</f>
        <v>0.0290957615919547</v>
      </c>
      <c r="BR161" s="26" t="n">
        <f aca="false">BO161+$B$161*'1 Der Fonds'!$B$19/12+BO161*'1 Der Fonds'!$B$20/12-'1 Der Fonds'!$B$6*'1 Der Fonds'!$B$21/12-($B$161+BO161-'1 Der Fonds'!$B$6)*'1 Der Fonds'!$B$22/12-$B$161*'1 Der Fonds'!$B$23/12</f>
        <v>24.749549122349</v>
      </c>
      <c r="BS161" s="26" t="n">
        <f aca="false">($B$161+BR161-'1 Der Fonds'!$B$6)/BP161</f>
        <v>10.1852720334398</v>
      </c>
      <c r="BT161" s="26" t="n">
        <f aca="false">BR161+'1 Der Fonds'!$B$26-'2 Der Rueckgabebestand'!$C$13*BS161</f>
        <v>23.1661767073011</v>
      </c>
      <c r="BU161" s="26" t="n">
        <f aca="false">BP161+'1 Der Fonds'!$B$26/BS161-'2 Der Rueckgabebestand'!$C$13</f>
        <v>77.9229238160333</v>
      </c>
      <c r="BV161" s="26" t="n">
        <f aca="false">BT161/($B$161+BT161-'1 Der Fonds'!$B$6)</f>
        <v>0.0291888168945426</v>
      </c>
      <c r="BW161" s="26" t="n">
        <f aca="false">BT161+$B$161*'1 Der Fonds'!$B$19/12+BT161*'1 Der Fonds'!$B$20/12-'1 Der Fonds'!$B$6*'1 Der Fonds'!$B$21/12-($B$161+BT161-'1 Der Fonds'!$B$6)*'1 Der Fonds'!$B$22/12-$B$161*'1 Der Fonds'!$B$23/12</f>
        <v>24.8256901266456</v>
      </c>
      <c r="BX161" s="26" t="n">
        <f aca="false">($B$161+BW161-'1 Der Fonds'!$B$6)/BU161</f>
        <v>10.2065688911303</v>
      </c>
      <c r="BY161" s="26" t="n">
        <f aca="false">BW161+'1 Der Fonds'!$B$26-'2 Der Rueckgabebestand'!$C$14*BX161</f>
        <v>23.7430625701935</v>
      </c>
      <c r="BZ161" s="26" t="n">
        <f aca="false">BU161+'1 Der Fonds'!$B$26/BX161-'2 Der Rueckgabebestand'!$C$14</f>
        <v>77.8168521706057</v>
      </c>
      <c r="CA161" s="26" t="n">
        <f aca="false">BY161/($B$161+BY161-'1 Der Fonds'!$B$6)</f>
        <v>0.0298939502138807</v>
      </c>
      <c r="CB161" s="26" t="n">
        <f aca="false">BY161+$B$161*'1 Der Fonds'!$B$19/12+BY161*'1 Der Fonds'!$B$20/12-'1 Der Fonds'!$B$6*'1 Der Fonds'!$B$21/12-($B$161+BY161-'1 Der Fonds'!$B$6)*'1 Der Fonds'!$B$22/12-$B$161*'1 Der Fonds'!$B$23/12</f>
        <v>25.4031288384899</v>
      </c>
      <c r="CC161" s="26" t="n">
        <f aca="false">($B$161+CB161-'1 Der Fonds'!$B$6)/BZ161</f>
        <v>10.227901882918</v>
      </c>
      <c r="CD161" s="26" t="n">
        <f aca="false">CB161+'1 Der Fonds'!$B$26-'2 Der Rueckgabebestand'!$C$15*CC161</f>
        <v>24.3119680853227</v>
      </c>
      <c r="CE161" s="26" t="n">
        <f aca="false">BZ161+'1 Der Fonds'!$B$26/CC161-'2 Der Rueckgabebestand'!$C$15</f>
        <v>77.7101674599331</v>
      </c>
      <c r="CF161" s="26" t="n">
        <f aca="false">CD161/($B$161+CD161-'1 Der Fonds'!$B$6)</f>
        <v>0.0305883266250878</v>
      </c>
      <c r="CG161" s="26" t="n">
        <f aca="false">CD161+$B$161*'1 Der Fonds'!$B$19/12+CD161*'1 Der Fonds'!$B$20/12-'1 Der Fonds'!$B$6*'1 Der Fonds'!$B$21/12-($B$161+CD161-'1 Der Fonds'!$B$6)*'1 Der Fonds'!$B$22/12-$B$161*'1 Der Fonds'!$B$23/12</f>
        <v>25.9725795547378</v>
      </c>
      <c r="CH161" s="26" t="n">
        <f aca="false">($B$161+CG161-'1 Der Fonds'!$B$6)/CE161</f>
        <v>10.2492711776151</v>
      </c>
      <c r="CI161" s="26" t="n">
        <f aca="false">CG161+'1 Der Fonds'!$B$26-'2 Der Rueckgabebestand'!$C$16*CH161</f>
        <v>23.8479439659302</v>
      </c>
      <c r="CJ161" s="26" t="n">
        <f aca="false">CE161+'1 Der Fonds'!$B$26/CH161-'2 Der Rueckgabebestand'!$C$16</f>
        <v>77.5028711993514</v>
      </c>
      <c r="CK161" s="26" t="n">
        <f aca="false">CI161/($B$161+CI161-'1 Der Fonds'!$B$6)</f>
        <v>0.0300220377569871</v>
      </c>
      <c r="CL161" s="26" t="n">
        <f aca="false">$A$161+$B$161*'1 Der Fonds'!$B$19/12+$A$161*'1 Der Fonds'!$B$20/12-'1 Der Fonds'!$B$6*'1 Der Fonds'!$B$21/12-($B$161+$A$161-'1 Der Fonds'!$B$6)*'1 Der Fonds'!$B$22/12-$B$161*'1 Der Fonds'!$B$23/12</f>
        <v>101.232666666667</v>
      </c>
      <c r="CM161" s="26" t="n">
        <f aca="false">($B$161+CL161-'1 Der Fonds'!$B$6)/'1 Der Fonds'!$B$8</f>
        <v>10.0199157088123</v>
      </c>
      <c r="CN161" s="26" t="n">
        <f aca="false">CL161+0-'2 Der Rueckgabebestand'!$C$5*CM161</f>
        <v>97.2247003831418</v>
      </c>
      <c r="CO161" s="26" t="n">
        <f aca="false">'1 Der Fonds'!$B$8+0/CM161-'2 Der Rueckgabebestand'!$C$5</f>
        <v>86.6</v>
      </c>
      <c r="CP161" s="26" t="n">
        <f aca="false">CN161/($B$161+CN161-'1 Der Fonds'!$B$6)</f>
        <v>0.112045560464295</v>
      </c>
      <c r="CQ161" s="26" t="n">
        <f aca="false">CN161+$B$161*'1 Der Fonds'!$B$19/12+CN161*'1 Der Fonds'!$B$20/12-'1 Der Fonds'!$B$6*'1 Der Fonds'!$B$21/12-($B$161+CN161-'1 Der Fonds'!$B$6)*'1 Der Fonds'!$B$22/12-$B$161*'1 Der Fonds'!$B$23/12</f>
        <v>98.9551865543423</v>
      </c>
      <c r="CR161" s="26" t="n">
        <f aca="false">($B$161+CQ161-'1 Der Fonds'!$B$6)/CO161</f>
        <v>10.0398982281102</v>
      </c>
      <c r="CS161" s="26" t="n">
        <f aca="false">CQ161+0-'2 Der Rueckgabebestand'!$C$6*CR161</f>
        <v>93.9352374402872</v>
      </c>
      <c r="CT161" s="26" t="n">
        <f aca="false">CO161+0/CR161-'2 Der Rueckgabebestand'!$C$6</f>
        <v>86.1</v>
      </c>
      <c r="CU161" s="26" t="n">
        <f aca="false">CS161/($B$161+CS161-'1 Der Fonds'!$B$6)</f>
        <v>0.108666599152578</v>
      </c>
      <c r="CV161" s="26" t="n">
        <f aca="false">CS161+$B$161*'1 Der Fonds'!$B$19/12+CS161*'1 Der Fonds'!$B$20/12-'1 Der Fonds'!$B$6*'1 Der Fonds'!$B$21/12-($B$161+CS161-'1 Der Fonds'!$B$6)*'1 Der Fonds'!$B$22/12-$B$161*'1 Der Fonds'!$B$23/12</f>
        <v>95.6625712095008</v>
      </c>
      <c r="CW161" s="26" t="n">
        <f aca="false">($B$161+CV161-'1 Der Fonds'!$B$6)/CT161</f>
        <v>10.0599601766493</v>
      </c>
      <c r="CX161" s="26" t="n">
        <f aca="false">CV161+0-'2 Der Rueckgabebestand'!$C$7*CW161</f>
        <v>73.5306588208724</v>
      </c>
      <c r="CY161" s="26" t="n">
        <f aca="false">CT161+0/CW161-'2 Der Rueckgabebestand'!$C$7</f>
        <v>83.9</v>
      </c>
      <c r="CZ161" s="26" t="n">
        <f aca="false">CX161/($B$161+CX161-'1 Der Fonds'!$B$6)</f>
        <v>0.0871184690418666</v>
      </c>
      <c r="DA161" s="26" t="n">
        <f aca="false">CX161+$B$161*'1 Der Fonds'!$B$19/12+CX161*'1 Der Fonds'!$B$20/12-'1 Der Fonds'!$B$6*'1 Der Fonds'!$B$21/12-($B$161+CX161-'1 Der Fonds'!$B$6)*'1 Der Fonds'!$B$22/12-$B$161*'1 Der Fonds'!$B$23/12</f>
        <v>75.2384382022424</v>
      </c>
      <c r="DB161" s="26" t="n">
        <f aca="false">($B$161+DA161-'1 Der Fonds'!$B$6)/CY161</f>
        <v>10.0803151156406</v>
      </c>
      <c r="DC161" s="26" t="n">
        <f aca="false">DA161+0-'2 Der Rueckgabebestand'!$C$8*DB161</f>
        <v>43.9894613437567</v>
      </c>
      <c r="DD161" s="26" t="n">
        <f aca="false">CY161+0/DB161-'2 Der Rueckgabebestand'!$C$8</f>
        <v>80.8</v>
      </c>
      <c r="DE161" s="26" t="n">
        <f aca="false">DC161/($B$161+DC161-'1 Der Fonds'!$B$6)</f>
        <v>0.0540086317030821</v>
      </c>
      <c r="DF161" s="26" t="n">
        <f aca="false">DC161+$B$161*'1 Der Fonds'!$B$19/12+DC161*'1 Der Fonds'!$B$20/12-'1 Der Fonds'!$B$6*'1 Der Fonds'!$B$21/12-($B$161+DC161-'1 Der Fonds'!$B$6)*'1 Der Fonds'!$B$22/12-$B$161*'1 Der Fonds'!$B$23/12</f>
        <v>45.6689304108778</v>
      </c>
      <c r="DG161" s="26" t="n">
        <f aca="false">($B$161+DF161-'1 Der Fonds'!$B$6)/DD161</f>
        <v>10.101100623897</v>
      </c>
      <c r="DH161" s="26" t="n">
        <f aca="false">DF161+0-'2 Der Rueckgabebestand'!$C$9*DG161</f>
        <v>19.4060687887456</v>
      </c>
      <c r="DI161" s="26" t="n">
        <f aca="false">DD161+0/DG161-'2 Der Rueckgabebestand'!$C$9</f>
        <v>78.2</v>
      </c>
      <c r="DJ161" s="26" t="n">
        <f aca="false">DH161/($B$161+DH161-'1 Der Fonds'!$B$6)</f>
        <v>0.02456756512645</v>
      </c>
      <c r="DK161" s="26" t="n">
        <f aca="false">DH161+$B$161*'1 Der Fonds'!$B$19/12+DH161*'1 Der Fonds'!$B$20/12-'1 Der Fonds'!$B$6*'1 Der Fonds'!$B$21/12-($B$161+DH161-'1 Der Fonds'!$B$6)*'1 Der Fonds'!$B$22/12-$B$161*'1 Der Fonds'!$B$23/12</f>
        <v>21.0619787713348</v>
      </c>
      <c r="DL161" s="26" t="n">
        <f aca="false">($B$161+DK161-'1 Der Fonds'!$B$6)/DI161</f>
        <v>10.1222759433675</v>
      </c>
      <c r="DM161" s="26" t="n">
        <f aca="false">DK161+0-'2 Der Rueckgabebestand'!$C$10*DL161</f>
        <v>6.89079245062037</v>
      </c>
      <c r="DN161" s="26" t="n">
        <f aca="false">DI161+0/DL161-'2 Der Rueckgabebestand'!$C$10</f>
        <v>76.8</v>
      </c>
      <c r="DO161" s="26" t="n">
        <f aca="false">DM161/($B$161+DM161-'1 Der Fonds'!$B$6)</f>
        <v>0.00886400059987599</v>
      </c>
      <c r="DP161" s="26" t="n">
        <f aca="false">DM161+$B$161*'1 Der Fonds'!$B$19/12+DM161*'1 Der Fonds'!$B$20/12-'1 Der Fonds'!$B$6*'1 Der Fonds'!$B$21/12-($B$161+DM161-'1 Der Fonds'!$B$6)*'1 Der Fonds'!$B$22/12-$B$161*'1 Der Fonds'!$B$23/12</f>
        <v>8.53470862671888</v>
      </c>
      <c r="DQ161" s="26" t="n">
        <f aca="false">($B$161+DP161-'1 Der Fonds'!$B$6)/DN161</f>
        <v>10.1436811019104</v>
      </c>
      <c r="DR161" s="26" t="n">
        <f aca="false">DP161+0-'2 Der Rueckgabebestand'!$C$11*DQ161</f>
        <v>2.44849996557264</v>
      </c>
      <c r="DS161" s="26" t="n">
        <f aca="false">DN161+0/DQ161-'2 Der Rueckgabebestand'!$C$11</f>
        <v>76.2</v>
      </c>
      <c r="DT161" s="26" t="n">
        <f aca="false">DR161/($B$161+DR161-'1 Der Fonds'!$B$6)</f>
        <v>0.00316774010905215</v>
      </c>
      <c r="DU161" s="26" t="n">
        <f aca="false">DR161+$B$161*'1 Der Fonds'!$B$19/12+DR161*'1 Der Fonds'!$B$20/12-'1 Der Fonds'!$B$6*'1 Der Fonds'!$B$21/12-($B$161+DR161-'1 Der Fonds'!$B$6)*'1 Der Fonds'!$B$22/12-$B$161*'1 Der Fonds'!$B$23/12</f>
        <v>4.08815894470631</v>
      </c>
      <c r="DV161" s="26" t="n">
        <f aca="false">($B$161+DU161-'1 Der Fonds'!$B$6)/DS161</f>
        <v>10.1651989362822</v>
      </c>
      <c r="DW161" s="26" t="n">
        <f aca="false">DU161+0-'2 Der Rueckgabebestand'!$C$12*DV161</f>
        <v>-0.994440523434805</v>
      </c>
      <c r="DX161" s="26" t="n">
        <f aca="false">DS161+0/DV161-'2 Der Rueckgabebestand'!$C$12</f>
        <v>75.7</v>
      </c>
      <c r="DY161" s="26" t="n">
        <f aca="false">DW161/($B$161+DW161-'1 Der Fonds'!$B$6)</f>
        <v>-0.0012923110316594</v>
      </c>
      <c r="DZ161" s="26" t="n">
        <f aca="false">DW161+$B$161*'1 Der Fonds'!$B$19/12+DW161*'1 Der Fonds'!$B$20/12-'1 Der Fonds'!$B$6*'1 Der Fonds'!$B$21/12-($B$161+DW161-'1 Der Fonds'!$B$6)*'1 Der Fonds'!$B$22/12-$B$161*'1 Der Fonds'!$B$23/12</f>
        <v>0.64191897106357</v>
      </c>
      <c r="EA161" s="26" t="n">
        <f aca="false">($B$161+DZ161-'1 Der Fonds'!$B$6)/DX161</f>
        <v>10.1868153100537</v>
      </c>
      <c r="EB161" s="26" t="n">
        <f aca="false">DZ161+0-'2 Der Rueckgabebestand'!$C$13*EA161</f>
        <v>-3.94214791846059</v>
      </c>
      <c r="EC161" s="26" t="n">
        <f aca="false">DX161+0/EA161-'2 Der Rueckgabebestand'!$C$13</f>
        <v>75.25</v>
      </c>
      <c r="ED161" s="26" t="n">
        <f aca="false">EB161/($B$161+EB161-'1 Der Fonds'!$B$6)</f>
        <v>-0.00514266197620432</v>
      </c>
      <c r="EE161" s="26" t="n">
        <f aca="false">EB161+$B$161*'1 Der Fonds'!$B$19/12+EB161*'1 Der Fonds'!$B$20/12-'1 Der Fonds'!$B$6*'1 Der Fonds'!$B$21/12-($B$161+EB161-'1 Der Fonds'!$B$6)*'1 Der Fonds'!$B$22/12-$B$161*'1 Der Fonds'!$B$23/12</f>
        <v>-2.30861331021578</v>
      </c>
      <c r="EF161" s="26" t="n">
        <f aca="false">($B$161+EE161-'1 Der Fonds'!$B$6)/EC161</f>
        <v>10.2085234111599</v>
      </c>
      <c r="EG161" s="26" t="n">
        <f aca="false">EE161+0-'2 Der Rueckgabebestand'!$C$14*EF161</f>
        <v>-6.39202267467975</v>
      </c>
      <c r="EH161" s="26" t="n">
        <f aca="false">EC161+0/EF161-'2 Der Rueckgabebestand'!$C$14</f>
        <v>74.85</v>
      </c>
      <c r="EI161" s="26" t="n">
        <f aca="false">EG161/($B$161+EG161-'1 Der Fonds'!$B$6)</f>
        <v>-0.00836533953886249</v>
      </c>
      <c r="EJ161" s="26" t="n">
        <f aca="false">EG161+$B$161*'1 Der Fonds'!$B$19/12+EG161*'1 Der Fonds'!$B$20/12-'1 Der Fonds'!$B$6*'1 Der Fonds'!$B$21/12-($B$161+EG161-'1 Der Fonds'!$B$6)*'1 Der Fonds'!$B$22/12-$B$161*'1 Der Fonds'!$B$23/12</f>
        <v>-4.76083586307631</v>
      </c>
      <c r="EK161" s="26" t="n">
        <f aca="false">($B$161+EJ161-'1 Der Fonds'!$B$6)/EH161</f>
        <v>10.2303161541339</v>
      </c>
      <c r="EL161" s="26" t="n">
        <f aca="false">EJ161+0-'2 Der Rueckgabebestand'!$C$15*EK161</f>
        <v>-8.85296232472988</v>
      </c>
      <c r="EM161" s="26" t="n">
        <f aca="false">EH161+0/EK161-'2 Der Rueckgabebestand'!$C$15</f>
        <v>74.45</v>
      </c>
      <c r="EN161" s="26" t="n">
        <f aca="false">EL161/($B$161+EL161-'1 Der Fonds'!$B$6)</f>
        <v>-0.0116234448331228</v>
      </c>
      <c r="EO161" s="26" t="n">
        <f aca="false">EL161+$B$161*'1 Der Fonds'!$B$19/12+EL161*'1 Der Fonds'!$B$20/12-'1 Der Fonds'!$B$6*'1 Der Fonds'!$B$21/12-($B$161+EL161-'1 Der Fonds'!$B$6)*'1 Der Fonds'!$B$22/12-$B$161*'1 Der Fonds'!$B$23/12</f>
        <v>-7.22413391362441</v>
      </c>
      <c r="EP161" s="26" t="n">
        <f aca="false">($B$161+EO161-'1 Der Fonds'!$B$6)/EM161</f>
        <v>10.2521943060628</v>
      </c>
      <c r="EQ161" s="26" t="n">
        <f aca="false">EO161+0-'2 Der Rueckgabebestand'!$C$16*EP161</f>
        <v>-12.3502310666558</v>
      </c>
      <c r="ER161" s="26" t="n">
        <f aca="false">EM161+0/EP161-'2 Der Rueckgabebestand'!$C$16</f>
        <v>73.95</v>
      </c>
      <c r="ES161" s="26" t="n">
        <f aca="false">EQ161/($B$161+EQ161-'1 Der Fonds'!$B$6)</f>
        <v>-0.0162899621852178</v>
      </c>
      <c r="ET161" s="14" t="n">
        <f aca="false">IF(C161=1,$A$161,1000000)</f>
        <v>99.5</v>
      </c>
      <c r="EU161" s="14" t="n">
        <f aca="false">IF(D161=1,$A$161,1000000)</f>
        <v>99.5</v>
      </c>
      <c r="EV161" s="14" t="n">
        <f aca="false">IF(E161=1,$A$161,1000000)</f>
        <v>99.5</v>
      </c>
      <c r="EW161" s="14" t="n">
        <f aca="false">IF(F161=1,$A$161,1000000)</f>
        <v>99.5</v>
      </c>
      <c r="EX161" s="26" t="n">
        <f aca="false">IF(G161=1,$A$161,1000000)</f>
        <v>1000000</v>
      </c>
      <c r="EY161" s="26" t="n">
        <f aca="false">IF(H161=1,$A$161,1000000)</f>
        <v>1000000</v>
      </c>
      <c r="EZ161" s="26" t="n">
        <f aca="false">IF(I161=1,$A$161,1000000)</f>
        <v>1000000</v>
      </c>
      <c r="FA161" s="26" t="n">
        <f aca="false">IF(J161=1,$A$161,1000000)</f>
        <v>1000000</v>
      </c>
      <c r="FB161" s="26" t="n">
        <f aca="false">IF(K161=1,$A$161,1000000)</f>
        <v>1000000</v>
      </c>
      <c r="FC161" s="26" t="n">
        <f aca="false">IF(L161=1,$A$161,1000000)</f>
        <v>1000000</v>
      </c>
      <c r="FD161" s="26" t="n">
        <f aca="false">IF(M161=1,$A$161,1000000)</f>
        <v>1000000</v>
      </c>
      <c r="FE161" s="26" t="n">
        <f aca="false">IF(N161=1,$A$161,1000000)</f>
        <v>1000000</v>
      </c>
      <c r="FF161" s="14" t="n">
        <f aca="false">IF(O161=1,$A$161,1000000)</f>
        <v>99.5</v>
      </c>
      <c r="FG161" s="14" t="n">
        <f aca="false">IF(P161=1,$A$161,1000000)</f>
        <v>99.5</v>
      </c>
      <c r="FH161" s="14" t="n">
        <f aca="false">IF(Q161=1,$A$161,1000000)</f>
        <v>99.5</v>
      </c>
      <c r="FI161" s="14" t="n">
        <f aca="false">IF(R161=1,$A$161,1000000)</f>
        <v>99.5</v>
      </c>
      <c r="FJ161" s="26" t="n">
        <f aca="false">IF(S161=1,$A$161,1000000)</f>
        <v>1000000</v>
      </c>
      <c r="FK161" s="26" t="n">
        <f aca="false">IF(T161=1,$A$161,1000000)</f>
        <v>1000000</v>
      </c>
      <c r="FL161" s="26" t="n">
        <f aca="false">IF(U161=1,$A$161,1000000)</f>
        <v>1000000</v>
      </c>
      <c r="FM161" s="26" t="n">
        <f aca="false">IF(V161=1,$A$161,1000000)</f>
        <v>1000000</v>
      </c>
      <c r="FN161" s="26" t="n">
        <f aca="false">IF(W161=1,$A$161,1000000)</f>
        <v>1000000</v>
      </c>
      <c r="FO161" s="26" t="n">
        <f aca="false">IF(X161=1,$A$161,1000000)</f>
        <v>1000000</v>
      </c>
      <c r="FP161" s="26" t="n">
        <f aca="false">IF(Y161=1,$A$161,1000000)</f>
        <v>1000000</v>
      </c>
      <c r="FQ161" s="26" t="n">
        <f aca="false">IF(Z161=1,$A$161,1000000)</f>
        <v>1000000</v>
      </c>
    </row>
    <row r="162" customFormat="false" ht="15" hidden="false" customHeight="false" outlineLevel="0" collapsed="false">
      <c r="A162" s="14" t="n">
        <f aca="false">A161+$B$38</f>
        <v>100</v>
      </c>
      <c r="B162" s="14" t="n">
        <f aca="false">'1 Der Fonds'!$B$36-A162</f>
        <v>1020</v>
      </c>
      <c r="C162" s="26" t="n">
        <f aca="false">IF(AH162&gt;='1 Der Fonds'!$B$12,1,0)</f>
        <v>1</v>
      </c>
      <c r="D162" s="26" t="n">
        <f aca="false">IF(AND(C162=1,AM162&gt;='1 Der Fonds'!$B$12),1,0)</f>
        <v>1</v>
      </c>
      <c r="E162" s="26" t="n">
        <f aca="false">IF(AND(D162=1,AR162&gt;='1 Der Fonds'!$B$12),1,0)</f>
        <v>1</v>
      </c>
      <c r="F162" s="26" t="n">
        <f aca="false">IF(AND(E162=1,AW162&gt;='1 Der Fonds'!$B$12),1,0)</f>
        <v>1</v>
      </c>
      <c r="G162" s="26" t="n">
        <f aca="false">IF(AND(F162=1,BB162&gt;='1 Der Fonds'!$B$12),1,0)</f>
        <v>0</v>
      </c>
      <c r="H162" s="26" t="n">
        <f aca="false">IF(AND(G162=1,BG162&gt;='1 Der Fonds'!$B$12),1,0)</f>
        <v>0</v>
      </c>
      <c r="I162" s="26" t="n">
        <f aca="false">IF(AND(H162=1,BL162&gt;='1 Der Fonds'!$B$12),1,0)</f>
        <v>0</v>
      </c>
      <c r="J162" s="26" t="n">
        <f aca="false">IF(AND(I162=1,BQ162&gt;='1 Der Fonds'!$B$12),1,0)</f>
        <v>0</v>
      </c>
      <c r="K162" s="26" t="n">
        <f aca="false">IF(AND(J162=1,BV162&gt;='1 Der Fonds'!$B$12),1,0)</f>
        <v>0</v>
      </c>
      <c r="L162" s="26" t="n">
        <f aca="false">IF(AND(K162=1,CA162&gt;='1 Der Fonds'!$B$12),1,0)</f>
        <v>0</v>
      </c>
      <c r="M162" s="26" t="n">
        <f aca="false">IF(AND(L162=1,CF162&gt;='1 Der Fonds'!$B$12),1,0)</f>
        <v>0</v>
      </c>
      <c r="N162" s="26" t="n">
        <f aca="false">IF(AND(M162=1,CK162&gt;='1 Der Fonds'!$B$12),1,0)</f>
        <v>0</v>
      </c>
      <c r="O162" s="26" t="n">
        <f aca="false">IF(CP162&gt;='1 Der Fonds'!$B$12,1,0)</f>
        <v>1</v>
      </c>
      <c r="P162" s="26" t="n">
        <f aca="false">IF(AND(O162=1,CU162&gt;='1 Der Fonds'!$B$12),1,0)</f>
        <v>1</v>
      </c>
      <c r="Q162" s="26" t="n">
        <f aca="false">IF(AND(P162=1,CZ162&gt;='1 Der Fonds'!$B$12),1,0)</f>
        <v>1</v>
      </c>
      <c r="R162" s="26" t="n">
        <f aca="false">IF(AND(Q162=1,DE162&gt;='1 Der Fonds'!$B$12),1,0)</f>
        <v>1</v>
      </c>
      <c r="S162" s="26" t="n">
        <f aca="false">IF(AND(R162=1,DJ162&gt;='1 Der Fonds'!$B$12),1,0)</f>
        <v>0</v>
      </c>
      <c r="T162" s="26" t="n">
        <f aca="false">IF(AND(S162=1,DO162&gt;='1 Der Fonds'!$B$12),1,0)</f>
        <v>0</v>
      </c>
      <c r="U162" s="26" t="n">
        <f aca="false">IF(AND(T162=1,DT162&gt;='1 Der Fonds'!$B$12),1,0)</f>
        <v>0</v>
      </c>
      <c r="V162" s="26" t="n">
        <f aca="false">IF(AND(U162=1,DY162&gt;='1 Der Fonds'!$B$12),1,0)</f>
        <v>0</v>
      </c>
      <c r="W162" s="26" t="n">
        <f aca="false">IF(AND(V162=1,ED162&gt;='1 Der Fonds'!$B$12),1,0)</f>
        <v>0</v>
      </c>
      <c r="X162" s="26" t="n">
        <f aca="false">IF(AND(W162=1,EI162&gt;='1 Der Fonds'!$B$12),1,0)</f>
        <v>0</v>
      </c>
      <c r="Y162" s="26" t="n">
        <f aca="false">IF(AND(X162=1,EN162&gt;='1 Der Fonds'!$B$12),1,0)</f>
        <v>0</v>
      </c>
      <c r="Z162" s="26" t="n">
        <f aca="false">IF(AND(Y162=1,ES162&gt;='1 Der Fonds'!$B$12),1,0)</f>
        <v>0</v>
      </c>
      <c r="AD162" s="26" t="n">
        <f aca="false">$A$162+$B$162*'1 Der Fonds'!$B$19/12+$A$162*'1 Der Fonds'!$B$20/12-'1 Der Fonds'!$B$6*'1 Der Fonds'!$B$21/12-($B$162+$A$162-'1 Der Fonds'!$B$6)*'1 Der Fonds'!$B$22/12-$B$162*'1 Der Fonds'!$B$23/12</f>
        <v>101.732083333333</v>
      </c>
      <c r="AE162" s="26" t="n">
        <f aca="false">($B$162+AD162-'1 Der Fonds'!$B$6)/'1 Der Fonds'!$B$8</f>
        <v>10.0199090038314</v>
      </c>
      <c r="AF162" s="26" t="n">
        <f aca="false">AD162+'1 Der Fonds'!$B$26-'2 Der Rueckgabebestand'!$C$5*AE162</f>
        <v>100.724119731801</v>
      </c>
      <c r="AG162" s="26" t="n">
        <f aca="false">'1 Der Fonds'!$B$8+'1 Der Fonds'!$B$26/AE162-'2 Der Rueckgabebestand'!$C$5</f>
        <v>86.8994039166277</v>
      </c>
      <c r="AH162" s="26" t="n">
        <f aca="false">AF162/($B$162+AF162-'1 Der Fonds'!$B$6)</f>
        <v>0.11567856850322</v>
      </c>
      <c r="AI162" s="26" t="n">
        <f aca="false">AF162+$B$162*'1 Der Fonds'!$B$19/12+AF162*'1 Der Fonds'!$B$20/12-'1 Der Fonds'!$B$6*'1 Der Fonds'!$B$21/12-($B$162+AF162-'1 Der Fonds'!$B$6)*'1 Der Fonds'!$B$22/12-$B$162*'1 Der Fonds'!$B$23/12</f>
        <v>102.45689701321</v>
      </c>
      <c r="AJ162" s="26" t="n">
        <f aca="false">($B$162+AI162-'1 Der Fonds'!$B$6)/AG162</f>
        <v>10.0398490402795</v>
      </c>
      <c r="AK162" s="26" t="n">
        <f aca="false">AI162+'1 Der Fonds'!$B$26-'2 Der Rueckgabebestand'!$C$6*AJ162</f>
        <v>100.436972493071</v>
      </c>
      <c r="AL162" s="26" t="n">
        <f aca="false">AG162+'1 Der Fonds'!$B$26/AJ162-'2 Der Rueckgabebestand'!$C$6</f>
        <v>86.6982131903492</v>
      </c>
      <c r="AM162" s="26" t="n">
        <f aca="false">AK162/($B$162+AK162-'1 Der Fonds'!$B$6)</f>
        <v>0.115386840939676</v>
      </c>
      <c r="AN162" s="26" t="n">
        <f aca="false">AK162+$B$162*'1 Der Fonds'!$B$19/12+AK162*'1 Der Fonds'!$B$20/12-'1 Der Fonds'!$B$6*'1 Der Fonds'!$B$21/12-($B$162+AK162-'1 Der Fonds'!$B$6)*'1 Der Fonds'!$B$22/12-$B$162*'1 Der Fonds'!$B$23/12</f>
        <v>102.16947459171</v>
      </c>
      <c r="AO162" s="26" t="n">
        <f aca="false">($B$162+AN162-'1 Der Fonds'!$B$6)/AL162</f>
        <v>10.0598321752817</v>
      </c>
      <c r="AP162" s="26" t="n">
        <f aca="false">AN162+'1 Der Fonds'!$B$26-'2 Der Rueckgabebestand'!$C$7*AO162</f>
        <v>83.0378438060901</v>
      </c>
      <c r="AQ162" s="26" t="n">
        <f aca="false">AL162+'1 Der Fonds'!$B$26/AO162-'2 Der Rueckgabebestand'!$C$7</f>
        <v>84.7964289008828</v>
      </c>
      <c r="AR162" s="26" t="n">
        <f aca="false">AP162/($B$162+AP162-'1 Der Fonds'!$B$6)</f>
        <v>0.0973436810676432</v>
      </c>
      <c r="AS162" s="26" t="n">
        <f aca="false">AP162+$B$162*'1 Der Fonds'!$B$19/12+AP162*'1 Der Fonds'!$B$20/12-'1 Der Fonds'!$B$6*'1 Der Fonds'!$B$21/12-($B$162+AP162-'1 Der Fonds'!$B$6)*'1 Der Fonds'!$B$22/12-$B$162*'1 Der Fonds'!$B$23/12</f>
        <v>84.7536717397376</v>
      </c>
      <c r="AT162" s="26" t="n">
        <f aca="false">($B$162+AS162-'1 Der Fonds'!$B$6)/AQ162</f>
        <v>10.0800668473769</v>
      </c>
      <c r="AU162" s="26" t="n">
        <f aca="false">AS162+'1 Der Fonds'!$B$26-'2 Der Rueckgabebestand'!$C$8*AT162</f>
        <v>56.5054645128693</v>
      </c>
      <c r="AV162" s="26" t="n">
        <f aca="false">AQ162+'1 Der Fonds'!$B$26/AT162-'2 Der Rueckgabebestand'!$C$8</f>
        <v>81.9940459747994</v>
      </c>
      <c r="AW162" s="26" t="n">
        <f aca="false">AU162/($B$162+AU162-'1 Der Fonds'!$B$6)</f>
        <v>0.0683667161791517</v>
      </c>
      <c r="AX162" s="26" t="n">
        <f aca="false">AU162+$B$162*'1 Der Fonds'!$B$19/12+AU162*'1 Der Fonds'!$B$20/12-'1 Der Fonds'!$B$6*'1 Der Fonds'!$B$21/12-($B$162+AU162-'1 Der Fonds'!$B$6)*'1 Der Fonds'!$B$22/12-$B$162*'1 Der Fonds'!$B$23/12</f>
        <v>58.1958655830275</v>
      </c>
      <c r="AY162" s="26" t="n">
        <f aca="false">($B$162+AX162-'1 Der Fonds'!$B$6)/AV162</f>
        <v>10.1006829915134</v>
      </c>
      <c r="AZ162" s="26" t="n">
        <f aca="false">AX162+'1 Der Fonds'!$B$26-'2 Der Rueckgabebestand'!$C$9*AY162</f>
        <v>34.9340898050925</v>
      </c>
      <c r="BA162" s="26" t="n">
        <f aca="false">AV162+'1 Der Fonds'!$B$26/AY162-'2 Der Rueckgabebestand'!$C$9</f>
        <v>79.6910555931114</v>
      </c>
      <c r="BB162" s="26" t="n">
        <f aca="false">AZ162/($B$162+AZ162-'1 Der Fonds'!$B$6)</f>
        <v>0.0433999382651957</v>
      </c>
      <c r="BC162" s="26" t="n">
        <f aca="false">AZ162+$B$162*'1 Der Fonds'!$B$19/12+AZ162*'1 Der Fonds'!$B$20/12-'1 Der Fonds'!$B$6*'1 Der Fonds'!$B$21/12-($B$162+AZ162-'1 Der Fonds'!$B$6)*'1 Der Fonds'!$B$22/12-$B$162*'1 Der Fonds'!$B$23/12</f>
        <v>36.6038183078224</v>
      </c>
      <c r="BD162" s="26" t="n">
        <f aca="false">($B$162+BC162-'1 Der Fonds'!$B$6)/BA162</f>
        <v>10.1216355123491</v>
      </c>
      <c r="BE162" s="26" t="n">
        <f aca="false">BC162+'1 Der Fonds'!$B$26-'2 Der Rueckgabebestand'!$C$10*BD162</f>
        <v>25.4335285905337</v>
      </c>
      <c r="BF162" s="26" t="n">
        <f aca="false">BA162+'1 Der Fonds'!$B$26/BD162-'2 Der Rueckgabebestand'!$C$10</f>
        <v>78.5874503799361</v>
      </c>
      <c r="BG162" s="26" t="n">
        <f aca="false">BE162/($B$162+BE162-'1 Der Fonds'!$B$6)</f>
        <v>0.031974423602184</v>
      </c>
      <c r="BH162" s="26" t="n">
        <f aca="false">BE162+$B$162*'1 Der Fonds'!$B$19/12+BE162*'1 Der Fonds'!$B$20/12-'1 Der Fonds'!$B$6*'1 Der Fonds'!$B$21/12-($B$162+BE162-'1 Der Fonds'!$B$6)*'1 Der Fonds'!$B$22/12-$B$162*'1 Der Fonds'!$B$23/12</f>
        <v>27.0941523887663</v>
      </c>
      <c r="BI162" s="26" t="n">
        <f aca="false">($B$162+BH162-'1 Der Fonds'!$B$6)/BF162</f>
        <v>10.1427664154412</v>
      </c>
      <c r="BJ162" s="26" t="n">
        <f aca="false">BH162+'1 Der Fonds'!$B$26-'2 Der Rueckgabebestand'!$C$11*BI162</f>
        <v>24.0084925395016</v>
      </c>
      <c r="BK162" s="26" t="n">
        <f aca="false">BF162+'1 Der Fonds'!$B$26/BI162-'2 Der Rueckgabebestand'!$C$11</f>
        <v>78.2832276735384</v>
      </c>
      <c r="BL162" s="26" t="n">
        <f aca="false">BJ162/($B$162+BJ162-'1 Der Fonds'!$B$6)</f>
        <v>0.0302370727329559</v>
      </c>
      <c r="BM162" s="26" t="n">
        <f aca="false">BJ162+$B$162*'1 Der Fonds'!$B$19/12+BJ162*'1 Der Fonds'!$B$20/12-'1 Der Fonds'!$B$6*'1 Der Fonds'!$B$21/12-($B$162+BJ162-'1 Der Fonds'!$B$6)*'1 Der Fonds'!$B$22/12-$B$162*'1 Der Fonds'!$B$23/12</f>
        <v>25.6677506781852</v>
      </c>
      <c r="BN162" s="26" t="n">
        <f aca="false">($B$162+BM162-'1 Der Fonds'!$B$6)/BK162</f>
        <v>10.1639619919139</v>
      </c>
      <c r="BO162" s="26" t="n">
        <f aca="false">BM162+'1 Der Fonds'!$B$26-'2 Der Rueckgabebestand'!$C$12*BN162</f>
        <v>23.5857696822283</v>
      </c>
      <c r="BP162" s="26" t="n">
        <f aca="false">BK162+'1 Der Fonds'!$B$26/BN162-'2 Der Rueckgabebestand'!$C$12</f>
        <v>78.078388163354</v>
      </c>
      <c r="BQ162" s="26" t="n">
        <f aca="false">BO162/($B$162+BO162-'1 Der Fonds'!$B$6)</f>
        <v>0.0297205048065222</v>
      </c>
      <c r="BR162" s="26" t="n">
        <f aca="false">BO162+$B$162*'1 Der Fonds'!$B$19/12+BO162*'1 Der Fonds'!$B$20/12-'1 Der Fonds'!$B$6*'1 Der Fonds'!$B$21/12-($B$162+BO162-'1 Der Fonds'!$B$6)*'1 Der Fonds'!$B$22/12-$B$162*'1 Der Fonds'!$B$23/12</f>
        <v>25.2446227115071</v>
      </c>
      <c r="BS162" s="26" t="n">
        <f aca="false">($B$162+BR162-'1 Der Fonds'!$B$6)/BP162</f>
        <v>10.1852079867186</v>
      </c>
      <c r="BT162" s="26" t="n">
        <f aca="false">BR162+'1 Der Fonds'!$B$26-'2 Der Rueckgabebestand'!$C$13*BS162</f>
        <v>23.6612791174837</v>
      </c>
      <c r="BU162" s="26" t="n">
        <f aca="false">BP162+'1 Der Fonds'!$B$26/BS162-'2 Der Rueckgabebestand'!$C$13</f>
        <v>77.9229329585032</v>
      </c>
      <c r="BV162" s="26" t="n">
        <f aca="false">BT162/($B$162+BT162-'1 Der Fonds'!$B$6)</f>
        <v>0.0298128178103813</v>
      </c>
      <c r="BW162" s="26" t="n">
        <f aca="false">BT162+$B$162*'1 Der Fonds'!$B$19/12+BT162*'1 Der Fonds'!$B$20/12-'1 Der Fonds'!$B$6*'1 Der Fonds'!$B$21/12-($B$162+BT162-'1 Der Fonds'!$B$6)*'1 Der Fonds'!$B$22/12-$B$162*'1 Der Fonds'!$B$23/12</f>
        <v>25.3202045099713</v>
      </c>
      <c r="BX162" s="26" t="n">
        <f aca="false">($B$162+BW162-'1 Der Fonds'!$B$6)/BU162</f>
        <v>10.2064972956486</v>
      </c>
      <c r="BY162" s="26" t="n">
        <f aca="false">BW162+'1 Der Fonds'!$B$26-'2 Der Rueckgabebestand'!$C$14*BX162</f>
        <v>24.2376055917119</v>
      </c>
      <c r="BZ162" s="26" t="n">
        <f aca="false">BU162+'1 Der Fonds'!$B$26/BX162-'2 Der Rueckgabebestand'!$C$14</f>
        <v>77.8168633748938</v>
      </c>
      <c r="CA162" s="26" t="n">
        <f aca="false">BY162/($B$162+BY162-'1 Der Fonds'!$B$6)</f>
        <v>0.0305168194266686</v>
      </c>
      <c r="CB162" s="26" t="n">
        <f aca="false">BY162+$B$162*'1 Der Fonds'!$B$19/12+BY162*'1 Der Fonds'!$B$20/12-'1 Der Fonds'!$B$6*'1 Der Fonds'!$B$21/12-($B$162+BY162-'1 Der Fonds'!$B$6)*'1 Der Fonds'!$B$22/12-$B$162*'1 Der Fonds'!$B$23/12</f>
        <v>25.8970832970706</v>
      </c>
      <c r="CC162" s="26" t="n">
        <f aca="false">($B$162+CB162-'1 Der Fonds'!$B$6)/BZ162</f>
        <v>10.2278227209278</v>
      </c>
      <c r="CD162" s="26" t="n">
        <f aca="false">CB162+'1 Der Fonds'!$B$26-'2 Der Rueckgabebestand'!$C$15*CC162</f>
        <v>24.8059542086995</v>
      </c>
      <c r="CE162" s="26" t="n">
        <f aca="false">BZ162+'1 Der Fonds'!$B$26/CC162-'2 Der Rueckgabebestand'!$C$15</f>
        <v>77.7101809344426</v>
      </c>
      <c r="CF162" s="26" t="n">
        <f aca="false">CD162/($B$162+CD162-'1 Der Fonds'!$B$6)</f>
        <v>0.031210075965518</v>
      </c>
      <c r="CG162" s="26" t="n">
        <f aca="false">CD162+$B$162*'1 Der Fonds'!$B$19/12+CD162*'1 Der Fonds'!$B$20/12-'1 Der Fonds'!$B$6*'1 Der Fonds'!$B$21/12-($B$162+CD162-'1 Der Fonds'!$B$6)*'1 Der Fonds'!$B$22/12-$B$162*'1 Der Fonds'!$B$23/12</f>
        <v>26.4659765814828</v>
      </c>
      <c r="CH162" s="26" t="n">
        <f aca="false">($B$162+CG162-'1 Der Fonds'!$B$6)/CE162</f>
        <v>10.2491844312316</v>
      </c>
      <c r="CI162" s="26" t="n">
        <f aca="false">CG162+'1 Der Fonds'!$B$26-'2 Der Rueckgabebestand'!$C$16*CH162</f>
        <v>24.341384365867</v>
      </c>
      <c r="CJ162" s="26" t="n">
        <f aca="false">CE162+'1 Der Fonds'!$B$26/CH162-'2 Der Rueckgabebestand'!$C$16</f>
        <v>77.5028871512278</v>
      </c>
      <c r="CK162" s="26" t="n">
        <f aca="false">CI162/($B$162+CI162-'1 Der Fonds'!$B$6)</f>
        <v>0.0306434800514631</v>
      </c>
      <c r="CL162" s="26" t="n">
        <f aca="false">$A$162+$B$162*'1 Der Fonds'!$B$19/12+$A$162*'1 Der Fonds'!$B$20/12-'1 Der Fonds'!$B$6*'1 Der Fonds'!$B$21/12-($B$162+$A$162-'1 Der Fonds'!$B$6)*'1 Der Fonds'!$B$22/12-$B$162*'1 Der Fonds'!$B$23/12</f>
        <v>101.732083333333</v>
      </c>
      <c r="CM162" s="26" t="n">
        <f aca="false">($B$162+CL162-'1 Der Fonds'!$B$6)/'1 Der Fonds'!$B$8</f>
        <v>10.0199090038314</v>
      </c>
      <c r="CN162" s="26" t="n">
        <f aca="false">CL162+0-'2 Der Rueckgabebestand'!$C$5*CM162</f>
        <v>97.7241197318008</v>
      </c>
      <c r="CO162" s="26" t="n">
        <f aca="false">'1 Der Fonds'!$B$8+0/CM162-'2 Der Rueckgabebestand'!$C$5</f>
        <v>86.6</v>
      </c>
      <c r="CP162" s="26" t="n">
        <f aca="false">CN162/($B$162+CN162-'1 Der Fonds'!$B$6)</f>
        <v>0.112621186284421</v>
      </c>
      <c r="CQ162" s="26" t="n">
        <f aca="false">CN162+$B$162*'1 Der Fonds'!$B$19/12+CN162*'1 Der Fonds'!$B$20/12-'1 Der Fonds'!$B$6*'1 Der Fonds'!$B$21/12-($B$162+CN162-'1 Der Fonds'!$B$6)*'1 Der Fonds'!$B$22/12-$B$162*'1 Der Fonds'!$B$23/12</f>
        <v>99.4540220132104</v>
      </c>
      <c r="CR162" s="26" t="n">
        <f aca="false">($B$162+CQ162-'1 Der Fonds'!$B$6)/CO162</f>
        <v>10.039884780753</v>
      </c>
      <c r="CS162" s="26" t="n">
        <f aca="false">CQ162+0-'2 Der Rueckgabebestand'!$C$6*CR162</f>
        <v>94.4340796228339</v>
      </c>
      <c r="CT162" s="26" t="n">
        <f aca="false">CO162+0/CR162-'2 Der Rueckgabebestand'!$C$6</f>
        <v>86.1</v>
      </c>
      <c r="CU162" s="26" t="n">
        <f aca="false">CS162/($B$162+CS162-'1 Der Fonds'!$B$6)</f>
        <v>0.109243818411274</v>
      </c>
      <c r="CV162" s="26" t="n">
        <f aca="false">CS162+$B$162*'1 Der Fonds'!$B$19/12+CS162*'1 Der Fonds'!$B$20/12-'1 Der Fonds'!$B$6*'1 Der Fonds'!$B$21/12-($B$162+CS162-'1 Der Fonds'!$B$6)*'1 Der Fonds'!$B$22/12-$B$162*'1 Der Fonds'!$B$23/12</f>
        <v>96.1608289491391</v>
      </c>
      <c r="CW162" s="26" t="n">
        <f aca="false">($B$162+CV162-'1 Der Fonds'!$B$6)/CT162</f>
        <v>10.0599399413373</v>
      </c>
      <c r="CX162" s="26" t="n">
        <f aca="false">CV162+0-'2 Der Rueckgabebestand'!$C$7*CW162</f>
        <v>74.0289610781971</v>
      </c>
      <c r="CY162" s="26" t="n">
        <f aca="false">CT162+0/CW162-'2 Der Rueckgabebestand'!$C$7</f>
        <v>83.9</v>
      </c>
      <c r="CZ162" s="26" t="n">
        <f aca="false">CX162/($B$162+CX162-'1 Der Fonds'!$B$6)</f>
        <v>0.0877090295380736</v>
      </c>
      <c r="DA162" s="26" t="n">
        <f aca="false">CX162+$B$162*'1 Der Fonds'!$B$19/12+CX162*'1 Der Fonds'!$B$20/12-'1 Der Fonds'!$B$6*'1 Der Fonds'!$B$21/12-($B$162+CX162-'1 Der Fonds'!$B$6)*'1 Der Fonds'!$B$22/12-$B$162*'1 Der Fonds'!$B$23/12</f>
        <v>75.7361554992304</v>
      </c>
      <c r="DB162" s="26" t="n">
        <f aca="false">($B$162+DA162-'1 Der Fonds'!$B$6)/CY162</f>
        <v>10.0802879082149</v>
      </c>
      <c r="DC162" s="26" t="n">
        <f aca="false">DA162+0-'2 Der Rueckgabebestand'!$C$8*DB162</f>
        <v>44.4872629837642</v>
      </c>
      <c r="DD162" s="26" t="n">
        <f aca="false">CY162+0/DB162-'2 Der Rueckgabebestand'!$C$8</f>
        <v>80.8</v>
      </c>
      <c r="DE162" s="26" t="n">
        <f aca="false">DC162/($B$162+DC162-'1 Der Fonds'!$B$6)</f>
        <v>0.0546199615458578</v>
      </c>
      <c r="DF162" s="26" t="n">
        <f aca="false">DC162+$B$162*'1 Der Fonds'!$B$19/12+DC162*'1 Der Fonds'!$B$20/12-'1 Der Fonds'!$B$6*'1 Der Fonds'!$B$21/12-($B$162+DC162-'1 Der Fonds'!$B$6)*'1 Der Fonds'!$B$22/12-$B$162*'1 Der Fonds'!$B$23/12</f>
        <v>46.1661466107903</v>
      </c>
      <c r="DG162" s="26" t="n">
        <f aca="false">($B$162+DF162-'1 Der Fonds'!$B$6)/DD162</f>
        <v>10.1010661709256</v>
      </c>
      <c r="DH162" s="26" t="n">
        <f aca="false">DF162+0-'2 Der Rueckgabebestand'!$C$9*DG162</f>
        <v>19.9033745663837</v>
      </c>
      <c r="DI162" s="26" t="n">
        <f aca="false">DD162+0/DG162-'2 Der Rueckgabebestand'!$C$9</f>
        <v>78.2</v>
      </c>
      <c r="DJ162" s="26" t="n">
        <f aca="false">DH162/($B$162+DH162-'1 Der Fonds'!$B$6)</f>
        <v>0.0251972269105821</v>
      </c>
      <c r="DK162" s="26" t="n">
        <f aca="false">DH162+$B$162*'1 Der Fonds'!$B$19/12+DH162*'1 Der Fonds'!$B$20/12-'1 Der Fonds'!$B$6*'1 Der Fonds'!$B$21/12-($B$162+DH162-'1 Der Fonds'!$B$6)*'1 Der Fonds'!$B$22/12-$B$162*'1 Der Fonds'!$B$23/12</f>
        <v>21.5586986336765</v>
      </c>
      <c r="DL162" s="26" t="n">
        <f aca="false">($B$162+DK162-'1 Der Fonds'!$B$6)/DI162</f>
        <v>10.1222339978731</v>
      </c>
      <c r="DM162" s="26" t="n">
        <f aca="false">DK162+0-'2 Der Rueckgabebestand'!$C$10*DL162</f>
        <v>7.38757103665413</v>
      </c>
      <c r="DN162" s="26" t="n">
        <f aca="false">DI162+0/DL162-'2 Der Rueckgabebestand'!$C$10</f>
        <v>76.8</v>
      </c>
      <c r="DO162" s="26" t="n">
        <f aca="false">DM162/($B$162+DM162-'1 Der Fonds'!$B$6)</f>
        <v>0.00950307325701481</v>
      </c>
      <c r="DP162" s="26" t="n">
        <f aca="false">DM162+$B$162*'1 Der Fonds'!$B$19/12+DM162*'1 Der Fonds'!$B$20/12-'1 Der Fonds'!$B$6*'1 Der Fonds'!$B$21/12-($B$162+DM162-'1 Der Fonds'!$B$6)*'1 Der Fonds'!$B$22/12-$B$162*'1 Der Fonds'!$B$23/12</f>
        <v>9.03090079223092</v>
      </c>
      <c r="DQ162" s="26" t="n">
        <f aca="false">($B$162+DP162-'1 Der Fonds'!$B$6)/DN162</f>
        <v>10.1436315207322</v>
      </c>
      <c r="DR162" s="26" t="n">
        <f aca="false">DP162+0-'2 Der Rueckgabebestand'!$C$11*DQ162</f>
        <v>2.94472187979162</v>
      </c>
      <c r="DS162" s="26" t="n">
        <f aca="false">DN162+0/DQ162-'2 Der Rueckgabebestand'!$C$11</f>
        <v>76.2</v>
      </c>
      <c r="DT162" s="26" t="n">
        <f aca="false">DR162/($B$162+DR162-'1 Der Fonds'!$B$6)</f>
        <v>0.00380974446999274</v>
      </c>
      <c r="DU162" s="26" t="n">
        <f aca="false">DR162+$B$162*'1 Der Fonds'!$B$19/12+DR162*'1 Der Fonds'!$B$20/12-'1 Der Fonds'!$B$6*'1 Der Fonds'!$B$21/12-($B$162+DR162-'1 Der Fonds'!$B$6)*'1 Der Fonds'!$B$22/12-$B$162*'1 Der Fonds'!$B$23/12</f>
        <v>4.58379390492642</v>
      </c>
      <c r="DV162" s="26" t="n">
        <f aca="false">($B$162+DU162-'1 Der Fonds'!$B$6)/DS162</f>
        <v>10.1651416522956</v>
      </c>
      <c r="DW162" s="26" t="n">
        <f aca="false">DU162+0-'2 Der Rueckgabebestand'!$C$12*DV162</f>
        <v>-0.498776921221394</v>
      </c>
      <c r="DX162" s="26" t="n">
        <f aca="false">DS162+0/DV162-'2 Der Rueckgabebestand'!$C$12</f>
        <v>75.7</v>
      </c>
      <c r="DY162" s="26" t="n">
        <f aca="false">DW162/($B$162+DW162-'1 Der Fonds'!$B$6)</f>
        <v>-0.00064818210324057</v>
      </c>
      <c r="DZ162" s="26" t="n">
        <f aca="false">DW162+$B$162*'1 Der Fonds'!$B$19/12+DW162*'1 Der Fonds'!$B$20/12-'1 Der Fonds'!$B$6*'1 Der Fonds'!$B$21/12-($B$162+DW162-'1 Der Fonds'!$B$6)*'1 Der Fonds'!$B$22/12-$B$162*'1 Der Fonds'!$B$23/12</f>
        <v>1.1369950842291</v>
      </c>
      <c r="EA162" s="26" t="n">
        <f aca="false">($B$162+DZ162-'1 Der Fonds'!$B$6)/DX162</f>
        <v>10.1867502653135</v>
      </c>
      <c r="EB162" s="26" t="n">
        <f aca="false">DZ162+0-'2 Der Rueckgabebestand'!$C$13*EA162</f>
        <v>-3.44704253516196</v>
      </c>
      <c r="EC162" s="26" t="n">
        <f aca="false">DX162+0/EA162-'2 Der Rueckgabebestand'!$C$13</f>
        <v>75.25</v>
      </c>
      <c r="ED162" s="26" t="n">
        <f aca="false">EB162/($B$162+EB162-'1 Der Fonds'!$B$6)</f>
        <v>-0.00449680938752372</v>
      </c>
      <c r="EE162" s="26" t="n">
        <f aca="false">EB162+$B$162*'1 Der Fonds'!$B$19/12+EB162*'1 Der Fonds'!$B$20/12-'1 Der Fonds'!$B$6*'1 Der Fonds'!$B$21/12-($B$162+EB162-'1 Der Fonds'!$B$6)*'1 Der Fonds'!$B$22/12-$B$162*'1 Der Fonds'!$B$23/12</f>
        <v>-1.81409595092482</v>
      </c>
      <c r="EF162" s="26" t="n">
        <f aca="false">($B$162+EE162-'1 Der Fonds'!$B$6)/EC162</f>
        <v>10.2084505521472</v>
      </c>
      <c r="EG162" s="26" t="n">
        <f aca="false">EE162+0-'2 Der Rueckgabebestand'!$C$14*EF162</f>
        <v>-5.89747617178369</v>
      </c>
      <c r="EH162" s="26" t="n">
        <f aca="false">EC162+0/EF162-'2 Der Rueckgabebestand'!$C$14</f>
        <v>74.85</v>
      </c>
      <c r="EI162" s="26" t="n">
        <f aca="false">EG162/($B$162+EG162-'1 Der Fonds'!$B$6)</f>
        <v>-0.007718173920218</v>
      </c>
      <c r="EJ162" s="26" t="n">
        <f aca="false">EG162+$B$162*'1 Der Fonds'!$B$19/12+EG162*'1 Der Fonds'!$B$20/12-'1 Der Fonds'!$B$6*'1 Der Fonds'!$B$21/12-($B$162+EG162-'1 Der Fonds'!$B$6)*'1 Der Fonds'!$B$22/12-$B$162*'1 Der Fonds'!$B$23/12</f>
        <v>-4.26687791978165</v>
      </c>
      <c r="EK162" s="26" t="n">
        <f aca="false">($B$162+EJ162-'1 Der Fonds'!$B$6)/EH162</f>
        <v>10.2302354319334</v>
      </c>
      <c r="EL162" s="26" t="n">
        <f aca="false">EJ162+0-'2 Der Rueckgabebestand'!$C$15*EK162</f>
        <v>-8.35897209255503</v>
      </c>
      <c r="EM162" s="26" t="n">
        <f aca="false">EH162+0/EK162-'2 Der Rueckgabebestand'!$C$15</f>
        <v>74.45</v>
      </c>
      <c r="EN162" s="26" t="n">
        <f aca="false">EL162/($B$162+EL162-'1 Der Fonds'!$B$6)</f>
        <v>-0.0109749498599369</v>
      </c>
      <c r="EO162" s="26" t="n">
        <f aca="false">EL162+$B$162*'1 Der Fonds'!$B$19/12+EL162*'1 Der Fonds'!$B$20/12-'1 Der Fonds'!$B$6*'1 Der Fonds'!$B$21/12-($B$162+EL162-'1 Der Fonds'!$B$6)*'1 Der Fonds'!$B$22/12-$B$162*'1 Der Fonds'!$B$23/12</f>
        <v>-6.73073277414373</v>
      </c>
      <c r="EP162" s="26" t="n">
        <f aca="false">($B$162+EO162-'1 Der Fonds'!$B$6)/EM162</f>
        <v>10.2521056712674</v>
      </c>
      <c r="EQ162" s="26" t="n">
        <f aca="false">EO162+0-'2 Der Rueckgabebestand'!$C$16*EP162</f>
        <v>-11.8567856097774</v>
      </c>
      <c r="ER162" s="26" t="n">
        <f aca="false">EM162+0/EP162-'2 Der Rueckgabebestand'!$C$16</f>
        <v>73.95</v>
      </c>
      <c r="ES162" s="26" t="n">
        <f aca="false">EQ162/($B$162+EQ162-'1 Der Fonds'!$B$6)</f>
        <v>-0.0156392425398332</v>
      </c>
      <c r="ET162" s="14" t="n">
        <f aca="false">IF(C162=1,$A$162,1000000)</f>
        <v>100</v>
      </c>
      <c r="EU162" s="14" t="n">
        <f aca="false">IF(D162=1,$A$162,1000000)</f>
        <v>100</v>
      </c>
      <c r="EV162" s="14" t="n">
        <f aca="false">IF(E162=1,$A$162,1000000)</f>
        <v>100</v>
      </c>
      <c r="EW162" s="14" t="n">
        <f aca="false">IF(F162=1,$A$162,1000000)</f>
        <v>100</v>
      </c>
      <c r="EX162" s="26" t="n">
        <f aca="false">IF(G162=1,$A$162,1000000)</f>
        <v>1000000</v>
      </c>
      <c r="EY162" s="26" t="n">
        <f aca="false">IF(H162=1,$A$162,1000000)</f>
        <v>1000000</v>
      </c>
      <c r="EZ162" s="26" t="n">
        <f aca="false">IF(I162=1,$A$162,1000000)</f>
        <v>1000000</v>
      </c>
      <c r="FA162" s="26" t="n">
        <f aca="false">IF(J162=1,$A$162,1000000)</f>
        <v>1000000</v>
      </c>
      <c r="FB162" s="26" t="n">
        <f aca="false">IF(K162=1,$A$162,1000000)</f>
        <v>1000000</v>
      </c>
      <c r="FC162" s="26" t="n">
        <f aca="false">IF(L162=1,$A$162,1000000)</f>
        <v>1000000</v>
      </c>
      <c r="FD162" s="26" t="n">
        <f aca="false">IF(M162=1,$A$162,1000000)</f>
        <v>1000000</v>
      </c>
      <c r="FE162" s="26" t="n">
        <f aca="false">IF(N162=1,$A$162,1000000)</f>
        <v>1000000</v>
      </c>
      <c r="FF162" s="14" t="n">
        <f aca="false">IF(O162=1,$A$162,1000000)</f>
        <v>100</v>
      </c>
      <c r="FG162" s="14" t="n">
        <f aca="false">IF(P162=1,$A$162,1000000)</f>
        <v>100</v>
      </c>
      <c r="FH162" s="14" t="n">
        <f aca="false">IF(Q162=1,$A$162,1000000)</f>
        <v>100</v>
      </c>
      <c r="FI162" s="14" t="n">
        <f aca="false">IF(R162=1,$A$162,1000000)</f>
        <v>100</v>
      </c>
      <c r="FJ162" s="26" t="n">
        <f aca="false">IF(S162=1,$A$162,1000000)</f>
        <v>1000000</v>
      </c>
      <c r="FK162" s="26" t="n">
        <f aca="false">IF(T162=1,$A$162,1000000)</f>
        <v>1000000</v>
      </c>
      <c r="FL162" s="26" t="n">
        <f aca="false">IF(U162=1,$A$162,1000000)</f>
        <v>1000000</v>
      </c>
      <c r="FM162" s="26" t="n">
        <f aca="false">IF(V162=1,$A$162,1000000)</f>
        <v>1000000</v>
      </c>
      <c r="FN162" s="26" t="n">
        <f aca="false">IF(W162=1,$A$162,1000000)</f>
        <v>1000000</v>
      </c>
      <c r="FO162" s="26" t="n">
        <f aca="false">IF(X162=1,$A$162,1000000)</f>
        <v>1000000</v>
      </c>
      <c r="FP162" s="26" t="n">
        <f aca="false">IF(Y162=1,$A$162,1000000)</f>
        <v>1000000</v>
      </c>
      <c r="FQ162" s="26" t="n">
        <f aca="false">IF(Z162=1,$A$162,1000000)</f>
        <v>1000000</v>
      </c>
    </row>
    <row r="163" customFormat="false" ht="15" hidden="false" customHeight="false" outlineLevel="0" collapsed="false">
      <c r="A163" s="14" t="n">
        <f aca="false">A162+$B$38</f>
        <v>100.5</v>
      </c>
      <c r="B163" s="14" t="n">
        <f aca="false">'1 Der Fonds'!$B$36-A163</f>
        <v>1019.5</v>
      </c>
      <c r="C163" s="26" t="n">
        <f aca="false">IF(AH163&gt;='1 Der Fonds'!$B$12,1,0)</f>
        <v>1</v>
      </c>
      <c r="D163" s="26" t="n">
        <f aca="false">IF(AND(C163=1,AM163&gt;='1 Der Fonds'!$B$12),1,0)</f>
        <v>1</v>
      </c>
      <c r="E163" s="26" t="n">
        <f aca="false">IF(AND(D163=1,AR163&gt;='1 Der Fonds'!$B$12),1,0)</f>
        <v>1</v>
      </c>
      <c r="F163" s="26" t="n">
        <f aca="false">IF(AND(E163=1,AW163&gt;='1 Der Fonds'!$B$12),1,0)</f>
        <v>1</v>
      </c>
      <c r="G163" s="26" t="n">
        <f aca="false">IF(AND(F163=1,BB163&gt;='1 Der Fonds'!$B$12),1,0)</f>
        <v>0</v>
      </c>
      <c r="H163" s="26" t="n">
        <f aca="false">IF(AND(G163=1,BG163&gt;='1 Der Fonds'!$B$12),1,0)</f>
        <v>0</v>
      </c>
      <c r="I163" s="26" t="n">
        <f aca="false">IF(AND(H163=1,BL163&gt;='1 Der Fonds'!$B$12),1,0)</f>
        <v>0</v>
      </c>
      <c r="J163" s="26" t="n">
        <f aca="false">IF(AND(I163=1,BQ163&gt;='1 Der Fonds'!$B$12),1,0)</f>
        <v>0</v>
      </c>
      <c r="K163" s="26" t="n">
        <f aca="false">IF(AND(J163=1,BV163&gt;='1 Der Fonds'!$B$12),1,0)</f>
        <v>0</v>
      </c>
      <c r="L163" s="26" t="n">
        <f aca="false">IF(AND(K163=1,CA163&gt;='1 Der Fonds'!$B$12),1,0)</f>
        <v>0</v>
      </c>
      <c r="M163" s="26" t="n">
        <f aca="false">IF(AND(L163=1,CF163&gt;='1 Der Fonds'!$B$12),1,0)</f>
        <v>0</v>
      </c>
      <c r="N163" s="26" t="n">
        <f aca="false">IF(AND(M163=1,CK163&gt;='1 Der Fonds'!$B$12),1,0)</f>
        <v>0</v>
      </c>
      <c r="O163" s="26" t="n">
        <f aca="false">IF(CP163&gt;='1 Der Fonds'!$B$12,1,0)</f>
        <v>1</v>
      </c>
      <c r="P163" s="26" t="n">
        <f aca="false">IF(AND(O163=1,CU163&gt;='1 Der Fonds'!$B$12),1,0)</f>
        <v>1</v>
      </c>
      <c r="Q163" s="26" t="n">
        <f aca="false">IF(AND(P163=1,CZ163&gt;='1 Der Fonds'!$B$12),1,0)</f>
        <v>1</v>
      </c>
      <c r="R163" s="26" t="n">
        <f aca="false">IF(AND(Q163=1,DE163&gt;='1 Der Fonds'!$B$12),1,0)</f>
        <v>1</v>
      </c>
      <c r="S163" s="26" t="n">
        <f aca="false">IF(AND(R163=1,DJ163&gt;='1 Der Fonds'!$B$12),1,0)</f>
        <v>0</v>
      </c>
      <c r="T163" s="26" t="n">
        <f aca="false">IF(AND(S163=1,DO163&gt;='1 Der Fonds'!$B$12),1,0)</f>
        <v>0</v>
      </c>
      <c r="U163" s="26" t="n">
        <f aca="false">IF(AND(T163=1,DT163&gt;='1 Der Fonds'!$B$12),1,0)</f>
        <v>0</v>
      </c>
      <c r="V163" s="26" t="n">
        <f aca="false">IF(AND(U163=1,DY163&gt;='1 Der Fonds'!$B$12),1,0)</f>
        <v>0</v>
      </c>
      <c r="W163" s="26" t="n">
        <f aca="false">IF(AND(V163=1,ED163&gt;='1 Der Fonds'!$B$12),1,0)</f>
        <v>0</v>
      </c>
      <c r="X163" s="26" t="n">
        <f aca="false">IF(AND(W163=1,EI163&gt;='1 Der Fonds'!$B$12),1,0)</f>
        <v>0</v>
      </c>
      <c r="Y163" s="26" t="n">
        <f aca="false">IF(AND(X163=1,EN163&gt;='1 Der Fonds'!$B$12),1,0)</f>
        <v>0</v>
      </c>
      <c r="Z163" s="26" t="n">
        <f aca="false">IF(AND(Y163=1,ES163&gt;='1 Der Fonds'!$B$12),1,0)</f>
        <v>0</v>
      </c>
      <c r="AD163" s="26" t="n">
        <f aca="false">$A$163+$B$163*'1 Der Fonds'!$B$19/12+$A$163*'1 Der Fonds'!$B$20/12-'1 Der Fonds'!$B$6*'1 Der Fonds'!$B$21/12-($B$163+$A$163-'1 Der Fonds'!$B$6)*'1 Der Fonds'!$B$22/12-$B$163*'1 Der Fonds'!$B$23/12</f>
        <v>102.2315</v>
      </c>
      <c r="AE163" s="26" t="n">
        <f aca="false">($B$163+AD163-'1 Der Fonds'!$B$6)/'1 Der Fonds'!$B$8</f>
        <v>10.0199022988506</v>
      </c>
      <c r="AF163" s="26" t="n">
        <f aca="false">AD163+'1 Der Fonds'!$B$26-'2 Der Rueckgabebestand'!$C$5*AE163</f>
        <v>101.22353908046</v>
      </c>
      <c r="AG163" s="26" t="n">
        <f aca="false">'1 Der Fonds'!$B$8+'1 Der Fonds'!$B$26/AE163-'2 Der Rueckgabebestand'!$C$5</f>
        <v>86.8994041169787</v>
      </c>
      <c r="AH163" s="26" t="n">
        <f aca="false">AF163/($B$163+AF163-'1 Der Fonds'!$B$6)</f>
        <v>0.11625221386269</v>
      </c>
      <c r="AI163" s="26" t="n">
        <f aca="false">AF163+$B$163*'1 Der Fonds'!$B$19/12+AF163*'1 Der Fonds'!$B$20/12-'1 Der Fonds'!$B$6*'1 Der Fonds'!$B$21/12-($B$163+AF163-'1 Der Fonds'!$B$6)*'1 Der Fonds'!$B$22/12-$B$163*'1 Der Fonds'!$B$23/12</f>
        <v>102.955732472079</v>
      </c>
      <c r="AJ163" s="26" t="n">
        <f aca="false">($B$163+AI163-'1 Der Fonds'!$B$6)/AG163</f>
        <v>10.0398356161065</v>
      </c>
      <c r="AK163" s="26" t="n">
        <f aca="false">AI163+'1 Der Fonds'!$B$26-'2 Der Rueckgabebestand'!$C$6*AJ163</f>
        <v>100.935814664025</v>
      </c>
      <c r="AL163" s="26" t="n">
        <f aca="false">AG163+'1 Der Fonds'!$B$26/AJ163-'2 Der Rueckgabebestand'!$C$6</f>
        <v>86.6982137902354</v>
      </c>
      <c r="AM163" s="26" t="n">
        <f aca="false">AK163/($B$163+AK163-'1 Der Fonds'!$B$6)</f>
        <v>0.115960089145671</v>
      </c>
      <c r="AN163" s="26" t="n">
        <f aca="false">AK163+$B$163*'1 Der Fonds'!$B$19/12+AK163*'1 Der Fonds'!$B$20/12-'1 Der Fonds'!$B$6*'1 Der Fonds'!$B$21/12-($B$163+AK163-'1 Der Fonds'!$B$6)*'1 Der Fonds'!$B$22/12-$B$163*'1 Der Fonds'!$B$23/12</f>
        <v>102.667732319745</v>
      </c>
      <c r="AO163" s="26" t="n">
        <f aca="false">($B$163+AN163-'1 Der Fonds'!$B$6)/AL163</f>
        <v>10.0598120098522</v>
      </c>
      <c r="AP163" s="26" t="n">
        <f aca="false">AN163+'1 Der Fonds'!$B$26-'2 Der Rueckgabebestand'!$C$7*AO163</f>
        <v>83.5361458980702</v>
      </c>
      <c r="AQ163" s="26" t="n">
        <f aca="false">AL163+'1 Der Fonds'!$B$26/AO163-'2 Der Rueckgabebestand'!$C$7</f>
        <v>84.7964300985583</v>
      </c>
      <c r="AR163" s="26" t="n">
        <f aca="false">AP163/($B$163+AP163-'1 Der Fonds'!$B$6)</f>
        <v>0.0979280260276942</v>
      </c>
      <c r="AS163" s="26" t="n">
        <f aca="false">AP163+$B$163*'1 Der Fonds'!$B$19/12+AP163*'1 Der Fonds'!$B$20/12-'1 Der Fonds'!$B$6*'1 Der Fonds'!$B$21/12-($B$163+AP163-'1 Der Fonds'!$B$6)*'1 Der Fonds'!$B$22/12-$B$163*'1 Der Fonds'!$B$23/12</f>
        <v>85.2513888712225</v>
      </c>
      <c r="AT163" s="26" t="n">
        <f aca="false">($B$163+AS163-'1 Der Fonds'!$B$6)/AQ163</f>
        <v>10.0800397832521</v>
      </c>
      <c r="AU163" s="26" t="n">
        <f aca="false">AS163+'1 Der Fonds'!$B$26-'2 Der Rueckgabebestand'!$C$8*AT163</f>
        <v>57.003265543141</v>
      </c>
      <c r="AV163" s="26" t="n">
        <f aca="false">AQ163+'1 Der Fonds'!$B$26/AT163-'2 Der Rueckgabebestand'!$C$8</f>
        <v>81.9940479715536</v>
      </c>
      <c r="AW163" s="26" t="n">
        <f aca="false">AU163/($B$163+AU163-'1 Der Fonds'!$B$6)</f>
        <v>0.0689691957909942</v>
      </c>
      <c r="AX163" s="26" t="n">
        <f aca="false">AU163+$B$163*'1 Der Fonds'!$B$19/12+AU163*'1 Der Fonds'!$B$20/12-'1 Der Fonds'!$B$6*'1 Der Fonds'!$B$21/12-($B$163+AU163-'1 Der Fonds'!$B$6)*'1 Der Fonds'!$B$22/12-$B$163*'1 Der Fonds'!$B$23/12</f>
        <v>58.6930811726198</v>
      </c>
      <c r="AY163" s="26" t="n">
        <f aca="false">($B$163+AX163-'1 Der Fonds'!$B$6)/AV163</f>
        <v>10.1006487868479</v>
      </c>
      <c r="AZ163" s="26" t="n">
        <f aca="false">AX163+'1 Der Fonds'!$B$26-'2 Der Rueckgabebestand'!$C$9*AY163</f>
        <v>35.4313943268153</v>
      </c>
      <c r="BA163" s="26" t="n">
        <f aca="false">AV163+'1 Der Fonds'!$B$26/AY163-'2 Der Rueckgabebestand'!$C$9</f>
        <v>79.6910585956539</v>
      </c>
      <c r="BB163" s="26" t="n">
        <f aca="false">AZ163/($B$163+AZ163-'1 Der Fonds'!$B$6)</f>
        <v>0.0440179058445689</v>
      </c>
      <c r="BC163" s="26" t="n">
        <f aca="false">AZ163+$B$163*'1 Der Fonds'!$B$19/12+AZ163*'1 Der Fonds'!$B$20/12-'1 Der Fonds'!$B$6*'1 Der Fonds'!$B$21/12-($B$163+AZ163-'1 Der Fonds'!$B$6)*'1 Der Fonds'!$B$22/12-$B$163*'1 Der Fonds'!$B$23/12</f>
        <v>37.1005369130452</v>
      </c>
      <c r="BD163" s="26" t="n">
        <f aca="false">($B$163+BC163-'1 Der Fonds'!$B$6)/BA163</f>
        <v>10.1215939545448</v>
      </c>
      <c r="BE163" s="26" t="n">
        <f aca="false">BC163+'1 Der Fonds'!$B$26-'2 Der Rueckgabebestand'!$C$10*BD163</f>
        <v>25.9303053766825</v>
      </c>
      <c r="BF163" s="26" t="n">
        <f aca="false">BA163+'1 Der Fonds'!$B$26/BD163-'2 Der Rueckgabebestand'!$C$10</f>
        <v>78.5874545994329</v>
      </c>
      <c r="BG163" s="26" t="n">
        <f aca="false">BE163/($B$163+BE163-'1 Der Fonds'!$B$6)</f>
        <v>0.0325990915877954</v>
      </c>
      <c r="BH163" s="26" t="n">
        <f aca="false">BE163+$B$163*'1 Der Fonds'!$B$19/12+BE163*'1 Der Fonds'!$B$20/12-'1 Der Fonds'!$B$6*'1 Der Fonds'!$B$21/12-($B$163+BE163-'1 Der Fonds'!$B$6)*'1 Der Fonds'!$B$22/12-$B$163*'1 Der Fonds'!$B$23/12</f>
        <v>27.5903427526685</v>
      </c>
      <c r="BI163" s="26" t="n">
        <f aca="false">($B$163+BH163-'1 Der Fonds'!$B$6)/BF163</f>
        <v>10.1427173944685</v>
      </c>
      <c r="BJ163" s="26" t="n">
        <f aca="false">BH163+'1 Der Fonds'!$B$26-'2 Der Rueckgabebestand'!$C$11*BI163</f>
        <v>24.5047123159874</v>
      </c>
      <c r="BK163" s="26" t="n">
        <f aca="false">BF163+'1 Der Fonds'!$B$26/BI163-'2 Der Rueckgabebestand'!$C$11</f>
        <v>78.2832333225624</v>
      </c>
      <c r="BL163" s="26" t="n">
        <f aca="false">BJ163/($B$163+BJ163-'1 Der Fonds'!$B$6)</f>
        <v>0.0308621749164574</v>
      </c>
      <c r="BM163" s="26" t="n">
        <f aca="false">BJ163+$B$163*'1 Der Fonds'!$B$19/12+BJ163*'1 Der Fonds'!$B$20/12-'1 Der Fonds'!$B$6*'1 Der Fonds'!$B$21/12-($B$163+BJ163-'1 Der Fonds'!$B$6)*'1 Der Fonds'!$B$22/12-$B$163*'1 Der Fonds'!$B$23/12</f>
        <v>26.1633834986236</v>
      </c>
      <c r="BN163" s="26" t="n">
        <f aca="false">($B$163+BM163-'1 Der Fonds'!$B$6)/BK163</f>
        <v>10.1639054715603</v>
      </c>
      <c r="BO163" s="26" t="n">
        <f aca="false">BM163+'1 Der Fonds'!$B$26-'2 Der Rueckgabebestand'!$C$12*BN163</f>
        <v>24.0814307628434</v>
      </c>
      <c r="BP163" s="26" t="n">
        <f aca="false">BK163+'1 Der Fonds'!$B$26/BN163-'2 Der Rueckgabebestand'!$C$12</f>
        <v>78.0783954537328</v>
      </c>
      <c r="BQ163" s="26" t="n">
        <f aca="false">BO163/($B$163+BO163-'1 Der Fonds'!$B$6)</f>
        <v>0.030345254852668</v>
      </c>
      <c r="BR163" s="26" t="n">
        <f aca="false">BO163+$B$163*'1 Der Fonds'!$B$19/12+BO163*'1 Der Fonds'!$B$20/12-'1 Der Fonds'!$B$6*'1 Der Fonds'!$B$21/12-($B$163+BO163-'1 Der Fonds'!$B$6)*'1 Der Fonds'!$B$22/12-$B$163*'1 Der Fonds'!$B$23/12</f>
        <v>25.7396963006578</v>
      </c>
      <c r="BS163" s="26" t="n">
        <f aca="false">($B$163+BR163-'1 Der Fonds'!$B$6)/BP163</f>
        <v>10.1851439400019</v>
      </c>
      <c r="BT163" s="26" t="n">
        <f aca="false">BR163+'1 Der Fonds'!$B$26-'2 Der Rueckgabebestand'!$C$13*BS163</f>
        <v>24.156381527657</v>
      </c>
      <c r="BU163" s="26" t="n">
        <f aca="false">BP163+'1 Der Fonds'!$B$26/BS163-'2 Der Rueckgabebestand'!$C$13</f>
        <v>77.9229421010529</v>
      </c>
      <c r="BV163" s="26" t="n">
        <f aca="false">BT163/($B$163+BT163-'1 Der Fonds'!$B$6)</f>
        <v>0.0304368264275277</v>
      </c>
      <c r="BW163" s="26" t="n">
        <f aca="false">BT163+$B$163*'1 Der Fonds'!$B$19/12+BT163*'1 Der Fonds'!$B$20/12-'1 Der Fonds'!$B$6*'1 Der Fonds'!$B$21/12-($B$163+BT163-'1 Der Fonds'!$B$6)*'1 Der Fonds'!$B$22/12-$B$163*'1 Der Fonds'!$B$23/12</f>
        <v>25.8147188932876</v>
      </c>
      <c r="BX163" s="26" t="n">
        <f aca="false">($B$163+BW163-'1 Der Fonds'!$B$6)/BU163</f>
        <v>10.2064257001731</v>
      </c>
      <c r="BY163" s="26" t="n">
        <f aca="false">BW163+'1 Der Fonds'!$B$26-'2 Der Rueckgabebestand'!$C$14*BX163</f>
        <v>24.7321486132184</v>
      </c>
      <c r="BZ163" s="26" t="n">
        <f aca="false">BU163+'1 Der Fonds'!$B$26/BX163-'2 Der Rueckgabebestand'!$C$14</f>
        <v>77.8168745792905</v>
      </c>
      <c r="CA163" s="26" t="n">
        <f aca="false">BY163/($B$163+BY163-'1 Der Fonds'!$B$6)</f>
        <v>0.0311396971986117</v>
      </c>
      <c r="CB163" s="26" t="n">
        <f aca="false">BY163+$B$163*'1 Der Fonds'!$B$19/12+BY163*'1 Der Fonds'!$B$20/12-'1 Der Fonds'!$B$6*'1 Der Fonds'!$B$21/12-($B$163+BY163-'1 Der Fonds'!$B$6)*'1 Der Fonds'!$B$22/12-$B$163*'1 Der Fonds'!$B$23/12</f>
        <v>26.3910377556394</v>
      </c>
      <c r="CC163" s="26" t="n">
        <f aca="false">($B$163+CB163-'1 Der Fonds'!$B$6)/BZ163</f>
        <v>10.2277435589459</v>
      </c>
      <c r="CD163" s="26" t="n">
        <f aca="false">CB163+'1 Der Fonds'!$B$26-'2 Der Rueckgabebestand'!$C$15*CC163</f>
        <v>25.299940332061</v>
      </c>
      <c r="CE163" s="26" t="n">
        <f aca="false">BZ163+'1 Der Fonds'!$B$26/CC163-'2 Der Rueckgabebestand'!$C$15</f>
        <v>77.7101944090956</v>
      </c>
      <c r="CF163" s="26" t="n">
        <f aca="false">CD163/($B$163+CD163-'1 Der Fonds'!$B$6)</f>
        <v>0.0318318347148981</v>
      </c>
      <c r="CG163" s="26" t="n">
        <f aca="false">CD163+$B$163*'1 Der Fonds'!$B$19/12+CD163*'1 Der Fonds'!$B$20/12-'1 Der Fonds'!$B$6*'1 Der Fonds'!$B$21/12-($B$163+CD163-'1 Der Fonds'!$B$6)*'1 Der Fonds'!$B$22/12-$B$163*'1 Der Fonds'!$B$23/12</f>
        <v>26.9593736082126</v>
      </c>
      <c r="CH163" s="26" t="n">
        <f aca="false">($B$163+CG163-'1 Der Fonds'!$B$6)/CE163</f>
        <v>10.2490976848591</v>
      </c>
      <c r="CI163" s="26" t="n">
        <f aca="false">CG163+'1 Der Fonds'!$B$26-'2 Der Rueckgabebestand'!$C$16*CH163</f>
        <v>24.834824765783</v>
      </c>
      <c r="CJ163" s="26" t="n">
        <f aca="false">CE163+'1 Der Fonds'!$B$26/CH163-'2 Der Rueckgabebestand'!$C$16</f>
        <v>77.5029031032894</v>
      </c>
      <c r="CK163" s="26" t="n">
        <f aca="false">CI163/($B$163+CI163-'1 Der Fonds'!$B$6)</f>
        <v>0.0312649326096282</v>
      </c>
      <c r="CL163" s="26" t="n">
        <f aca="false">$A$163+$B$163*'1 Der Fonds'!$B$19/12+$A$163*'1 Der Fonds'!$B$20/12-'1 Der Fonds'!$B$6*'1 Der Fonds'!$B$21/12-($B$163+$A$163-'1 Der Fonds'!$B$6)*'1 Der Fonds'!$B$22/12-$B$163*'1 Der Fonds'!$B$23/12</f>
        <v>102.2315</v>
      </c>
      <c r="CM163" s="26" t="n">
        <f aca="false">($B$163+CL163-'1 Der Fonds'!$B$6)/'1 Der Fonds'!$B$8</f>
        <v>10.0199022988506</v>
      </c>
      <c r="CN163" s="26" t="n">
        <f aca="false">CL163+0-'2 Der Rueckgabebestand'!$C$5*CM163</f>
        <v>98.2235390804598</v>
      </c>
      <c r="CO163" s="26" t="n">
        <f aca="false">'1 Der Fonds'!$B$8+0/CM163-'2 Der Rueckgabebestand'!$C$5</f>
        <v>86.6</v>
      </c>
      <c r="CP163" s="26" t="n">
        <f aca="false">CN163/($B$163+CN163-'1 Der Fonds'!$B$6)</f>
        <v>0.113196812874927</v>
      </c>
      <c r="CQ163" s="26" t="n">
        <f aca="false">CN163+$B$163*'1 Der Fonds'!$B$19/12+CN163*'1 Der Fonds'!$B$20/12-'1 Der Fonds'!$B$6*'1 Der Fonds'!$B$21/12-($B$163+CN163-'1 Der Fonds'!$B$6)*'1 Der Fonds'!$B$22/12-$B$163*'1 Der Fonds'!$B$23/12</f>
        <v>99.9528574720786</v>
      </c>
      <c r="CR163" s="26" t="n">
        <f aca="false">($B$163+CQ163-'1 Der Fonds'!$B$6)/CO163</f>
        <v>10.0398713333958</v>
      </c>
      <c r="CS163" s="26" t="n">
        <f aca="false">CQ163+0-'2 Der Rueckgabebestand'!$C$6*CR163</f>
        <v>94.9329218053807</v>
      </c>
      <c r="CT163" s="26" t="n">
        <f aca="false">CO163+0/CR163-'2 Der Rueckgabebestand'!$C$6</f>
        <v>86.1</v>
      </c>
      <c r="CU163" s="26" t="n">
        <f aca="false">CS163/($B$163+CS163-'1 Der Fonds'!$B$6)</f>
        <v>0.10982103921622</v>
      </c>
      <c r="CV163" s="26" t="n">
        <f aca="false">CS163+$B$163*'1 Der Fonds'!$B$19/12+CS163*'1 Der Fonds'!$B$20/12-'1 Der Fonds'!$B$6*'1 Der Fonds'!$B$21/12-($B$163+CS163-'1 Der Fonds'!$B$6)*'1 Der Fonds'!$B$22/12-$B$163*'1 Der Fonds'!$B$23/12</f>
        <v>96.6590866887775</v>
      </c>
      <c r="CW163" s="26" t="n">
        <f aca="false">($B$163+CV163-'1 Der Fonds'!$B$6)/CT163</f>
        <v>10.0599197060253</v>
      </c>
      <c r="CX163" s="26" t="n">
        <f aca="false">CV163+0-'2 Der Rueckgabebestand'!$C$7*CW163</f>
        <v>74.5272633355219</v>
      </c>
      <c r="CY163" s="26" t="n">
        <f aca="false">CT163+0/CW163-'2 Der Rueckgabebestand'!$C$7</f>
        <v>83.9</v>
      </c>
      <c r="CZ163" s="26" t="n">
        <f aca="false">CX163/($B$163+CX163-'1 Der Fonds'!$B$6)</f>
        <v>0.08829959241008</v>
      </c>
      <c r="DA163" s="26" t="n">
        <f aca="false">CX163+$B$163*'1 Der Fonds'!$B$19/12+CX163*'1 Der Fonds'!$B$20/12-'1 Der Fonds'!$B$6*'1 Der Fonds'!$B$21/12-($B$163+CX163-'1 Der Fonds'!$B$6)*'1 Der Fonds'!$B$22/12-$B$163*'1 Der Fonds'!$B$23/12</f>
        <v>76.2338727962184</v>
      </c>
      <c r="DB163" s="26" t="n">
        <f aca="false">($B$163+DA163-'1 Der Fonds'!$B$6)/CY163</f>
        <v>10.0802607007893</v>
      </c>
      <c r="DC163" s="26" t="n">
        <f aca="false">DA163+0-'2 Der Rueckgabebestand'!$C$8*DB163</f>
        <v>44.9850646237717</v>
      </c>
      <c r="DD163" s="26" t="n">
        <f aca="false">CY163+0/DB163-'2 Der Rueckgabebestand'!$C$8</f>
        <v>80.8</v>
      </c>
      <c r="DE163" s="26" t="n">
        <f aca="false">DC163/($B$163+DC163-'1 Der Fonds'!$B$6)</f>
        <v>0.0552312946886894</v>
      </c>
      <c r="DF163" s="26" t="n">
        <f aca="false">DC163+$B$163*'1 Der Fonds'!$B$19/12+DC163*'1 Der Fonds'!$B$20/12-'1 Der Fonds'!$B$6*'1 Der Fonds'!$B$21/12-($B$163+DC163-'1 Der Fonds'!$B$6)*'1 Der Fonds'!$B$22/12-$B$163*'1 Der Fonds'!$B$23/12</f>
        <v>46.6633628107028</v>
      </c>
      <c r="DG163" s="26" t="n">
        <f aca="false">($B$163+DF163-'1 Der Fonds'!$B$6)/DD163</f>
        <v>10.1010317179542</v>
      </c>
      <c r="DH163" s="26" t="n">
        <f aca="false">DF163+0-'2 Der Rueckgabebestand'!$C$9*DG163</f>
        <v>20.4006803440218</v>
      </c>
      <c r="DI163" s="26" t="n">
        <f aca="false">DD163+0/DG163-'2 Der Rueckgabebestand'!$C$9</f>
        <v>78.2</v>
      </c>
      <c r="DJ163" s="26" t="n">
        <f aca="false">DH163/($B$163+DH163-'1 Der Fonds'!$B$6)</f>
        <v>0.0258268929900615</v>
      </c>
      <c r="DK163" s="26" t="n">
        <f aca="false">DH163+$B$163*'1 Der Fonds'!$B$19/12+DH163*'1 Der Fonds'!$B$20/12-'1 Der Fonds'!$B$6*'1 Der Fonds'!$B$21/12-($B$163+DH163-'1 Der Fonds'!$B$6)*'1 Der Fonds'!$B$22/12-$B$163*'1 Der Fonds'!$B$23/12</f>
        <v>22.0554184960182</v>
      </c>
      <c r="DL163" s="26" t="n">
        <f aca="false">($B$163+DK163-'1 Der Fonds'!$B$6)/DI163</f>
        <v>10.1221920523787</v>
      </c>
      <c r="DM163" s="26" t="n">
        <f aca="false">DK163+0-'2 Der Rueckgabebestand'!$C$10*DL163</f>
        <v>7.88434962268792</v>
      </c>
      <c r="DN163" s="26" t="n">
        <f aca="false">DI163+0/DL163-'2 Der Rueckgabebestand'!$C$10</f>
        <v>76.8</v>
      </c>
      <c r="DO163" s="26" t="n">
        <f aca="false">DM163/($B$163+DM163-'1 Der Fonds'!$B$6)</f>
        <v>0.0101421512106781</v>
      </c>
      <c r="DP163" s="26" t="n">
        <f aca="false">DM163+$B$163*'1 Der Fonds'!$B$19/12+DM163*'1 Der Fonds'!$B$20/12-'1 Der Fonds'!$B$6*'1 Der Fonds'!$B$21/12-($B$163+DM163-'1 Der Fonds'!$B$6)*'1 Der Fonds'!$B$22/12-$B$163*'1 Der Fonds'!$B$23/12</f>
        <v>9.527092957743</v>
      </c>
      <c r="DQ163" s="26" t="n">
        <f aca="false">($B$163+DP163-'1 Der Fonds'!$B$6)/DN163</f>
        <v>10.1435819395539</v>
      </c>
      <c r="DR163" s="26" t="n">
        <f aca="false">DP163+0-'2 Der Rueckgabebestand'!$C$11*DQ163</f>
        <v>3.44094379401063</v>
      </c>
      <c r="DS163" s="26" t="n">
        <f aca="false">DN163+0/DQ163-'2 Der Rueckgabebestand'!$C$11</f>
        <v>76.2</v>
      </c>
      <c r="DT163" s="26" t="n">
        <f aca="false">DR163/($B$163+DR163-'1 Der Fonds'!$B$6)</f>
        <v>0.0044517551070857</v>
      </c>
      <c r="DU163" s="26" t="n">
        <f aca="false">DR163+$B$163*'1 Der Fonds'!$B$19/12+DR163*'1 Der Fonds'!$B$20/12-'1 Der Fonds'!$B$6*'1 Der Fonds'!$B$21/12-($B$163+DR163-'1 Der Fonds'!$B$6)*'1 Der Fonds'!$B$22/12-$B$163*'1 Der Fonds'!$B$23/12</f>
        <v>5.07942886514656</v>
      </c>
      <c r="DV163" s="26" t="n">
        <f aca="false">($B$163+DU163-'1 Der Fonds'!$B$6)/DS163</f>
        <v>10.165084368309</v>
      </c>
      <c r="DW163" s="26" t="n">
        <f aca="false">DU163+0-'2 Der Rueckgabebestand'!$C$12*DV163</f>
        <v>-0.00311331900794887</v>
      </c>
      <c r="DX163" s="26" t="n">
        <f aca="false">DS163+0/DV163-'2 Der Rueckgabebestand'!$C$12</f>
        <v>75.7</v>
      </c>
      <c r="DY163" s="26" t="n">
        <f aca="false">DW163/($B$163+DW163-'1 Der Fonds'!$B$6)</f>
        <v>-4.04591501516958E-006</v>
      </c>
      <c r="DZ163" s="26" t="n">
        <f aca="false">DW163+$B$163*'1 Der Fonds'!$B$19/12+DW163*'1 Der Fonds'!$B$20/12-'1 Der Fonds'!$B$6*'1 Der Fonds'!$B$21/12-($B$163+DW163-'1 Der Fonds'!$B$6)*'1 Der Fonds'!$B$22/12-$B$163*'1 Der Fonds'!$B$23/12</f>
        <v>1.63207119739467</v>
      </c>
      <c r="EA163" s="26" t="n">
        <f aca="false">($B$163+DZ163-'1 Der Fonds'!$B$6)/DX163</f>
        <v>10.1866852205732</v>
      </c>
      <c r="EB163" s="26" t="n">
        <f aca="false">DZ163+0-'2 Der Rueckgabebestand'!$C$13*EA163</f>
        <v>-2.95193715186329</v>
      </c>
      <c r="EC163" s="26" t="n">
        <f aca="false">DX163+0/EA163-'2 Der Rueckgabebestand'!$C$13</f>
        <v>75.25</v>
      </c>
      <c r="ED163" s="26" t="n">
        <f aca="false">EB163/($B$163+EB163-'1 Der Fonds'!$B$6)</f>
        <v>-0.00385094855095617</v>
      </c>
      <c r="EE163" s="26" t="n">
        <f aca="false">EB163+$B$163*'1 Der Fonds'!$B$19/12+EB163*'1 Der Fonds'!$B$20/12-'1 Der Fonds'!$B$6*'1 Der Fonds'!$B$21/12-($B$163+EB163-'1 Der Fonds'!$B$6)*'1 Der Fonds'!$B$22/12-$B$163*'1 Der Fonds'!$B$23/12</f>
        <v>-1.31957859163383</v>
      </c>
      <c r="EF163" s="26" t="n">
        <f aca="false">($B$163+EE163-'1 Der Fonds'!$B$6)/EC163</f>
        <v>10.2083776931344</v>
      </c>
      <c r="EG163" s="26" t="n">
        <f aca="false">EE163+0-'2 Der Rueckgabebestand'!$C$14*EF163</f>
        <v>-5.4029296688876</v>
      </c>
      <c r="EH163" s="26" t="n">
        <f aca="false">EC163+0/EF163-'2 Der Rueckgabebestand'!$C$14</f>
        <v>74.85</v>
      </c>
      <c r="EI163" s="26" t="n">
        <f aca="false">EG163/($B$163+EG163-'1 Der Fonds'!$B$6)</f>
        <v>-0.00707099906370051</v>
      </c>
      <c r="EJ163" s="26" t="n">
        <f aca="false">EG163+$B$163*'1 Der Fonds'!$B$19/12+EG163*'1 Der Fonds'!$B$20/12-'1 Der Fonds'!$B$6*'1 Der Fonds'!$B$21/12-($B$163+EG163-'1 Der Fonds'!$B$6)*'1 Der Fonds'!$B$22/12-$B$163*'1 Der Fonds'!$B$23/12</f>
        <v>-3.77291997648695</v>
      </c>
      <c r="EK163" s="26" t="n">
        <f aca="false">($B$163+EJ163-'1 Der Fonds'!$B$6)/EH163</f>
        <v>10.230154709733</v>
      </c>
      <c r="EL163" s="26" t="n">
        <f aca="false">EJ163+0-'2 Der Rueckgabebestand'!$C$15*EK163</f>
        <v>-7.86498186038014</v>
      </c>
      <c r="EM163" s="26" t="n">
        <f aca="false">EH163+0/EK163-'2 Der Rueckgabebestand'!$C$15</f>
        <v>74.45</v>
      </c>
      <c r="EN163" s="26" t="n">
        <f aca="false">EL163/($B$163+EL163-'1 Der Fonds'!$B$6)</f>
        <v>-0.0103264446527042</v>
      </c>
      <c r="EO163" s="26" t="n">
        <f aca="false">EL163+$B$163*'1 Der Fonds'!$B$19/12+EL163*'1 Der Fonds'!$B$20/12-'1 Der Fonds'!$B$6*'1 Der Fonds'!$B$21/12-($B$163+EL163-'1 Der Fonds'!$B$6)*'1 Der Fonds'!$B$22/12-$B$163*'1 Der Fonds'!$B$23/12</f>
        <v>-6.23733163466301</v>
      </c>
      <c r="EP163" s="26" t="n">
        <f aca="false">($B$163+EO163-'1 Der Fonds'!$B$6)/EM163</f>
        <v>10.252017036472</v>
      </c>
      <c r="EQ163" s="26" t="n">
        <f aca="false">EO163+0-'2 Der Rueckgabebestand'!$C$16*EP163</f>
        <v>-11.363340152899</v>
      </c>
      <c r="ER163" s="26" t="n">
        <f aca="false">EM163+0/EP163-'2 Der Rueckgabebestand'!$C$16</f>
        <v>73.95</v>
      </c>
      <c r="ES163" s="26" t="n">
        <f aca="false">EQ163/($B$163+EQ163-'1 Der Fonds'!$B$6)</f>
        <v>-0.0149885116427304</v>
      </c>
      <c r="ET163" s="14" t="n">
        <f aca="false">IF(C163=1,$A$163,1000000)</f>
        <v>100.5</v>
      </c>
      <c r="EU163" s="14" t="n">
        <f aca="false">IF(D163=1,$A$163,1000000)</f>
        <v>100.5</v>
      </c>
      <c r="EV163" s="14" t="n">
        <f aca="false">IF(E163=1,$A$163,1000000)</f>
        <v>100.5</v>
      </c>
      <c r="EW163" s="14" t="n">
        <f aca="false">IF(F163=1,$A$163,1000000)</f>
        <v>100.5</v>
      </c>
      <c r="EX163" s="26" t="n">
        <f aca="false">IF(G163=1,$A$163,1000000)</f>
        <v>1000000</v>
      </c>
      <c r="EY163" s="26" t="n">
        <f aca="false">IF(H163=1,$A$163,1000000)</f>
        <v>1000000</v>
      </c>
      <c r="EZ163" s="26" t="n">
        <f aca="false">IF(I163=1,$A$163,1000000)</f>
        <v>1000000</v>
      </c>
      <c r="FA163" s="26" t="n">
        <f aca="false">IF(J163=1,$A$163,1000000)</f>
        <v>1000000</v>
      </c>
      <c r="FB163" s="26" t="n">
        <f aca="false">IF(K163=1,$A$163,1000000)</f>
        <v>1000000</v>
      </c>
      <c r="FC163" s="26" t="n">
        <f aca="false">IF(L163=1,$A$163,1000000)</f>
        <v>1000000</v>
      </c>
      <c r="FD163" s="26" t="n">
        <f aca="false">IF(M163=1,$A$163,1000000)</f>
        <v>1000000</v>
      </c>
      <c r="FE163" s="26" t="n">
        <f aca="false">IF(N163=1,$A$163,1000000)</f>
        <v>1000000</v>
      </c>
      <c r="FF163" s="14" t="n">
        <f aca="false">IF(O163=1,$A$163,1000000)</f>
        <v>100.5</v>
      </c>
      <c r="FG163" s="14" t="n">
        <f aca="false">IF(P163=1,$A$163,1000000)</f>
        <v>100.5</v>
      </c>
      <c r="FH163" s="14" t="n">
        <f aca="false">IF(Q163=1,$A$163,1000000)</f>
        <v>100.5</v>
      </c>
      <c r="FI163" s="14" t="n">
        <f aca="false">IF(R163=1,$A$163,1000000)</f>
        <v>100.5</v>
      </c>
      <c r="FJ163" s="26" t="n">
        <f aca="false">IF(S163=1,$A$163,1000000)</f>
        <v>1000000</v>
      </c>
      <c r="FK163" s="26" t="n">
        <f aca="false">IF(T163=1,$A$163,1000000)</f>
        <v>1000000</v>
      </c>
      <c r="FL163" s="26" t="n">
        <f aca="false">IF(U163=1,$A$163,1000000)</f>
        <v>1000000</v>
      </c>
      <c r="FM163" s="26" t="n">
        <f aca="false">IF(V163=1,$A$163,1000000)</f>
        <v>1000000</v>
      </c>
      <c r="FN163" s="26" t="n">
        <f aca="false">IF(W163=1,$A$163,1000000)</f>
        <v>1000000</v>
      </c>
      <c r="FO163" s="26" t="n">
        <f aca="false">IF(X163=1,$A$163,1000000)</f>
        <v>1000000</v>
      </c>
      <c r="FP163" s="26" t="n">
        <f aca="false">IF(Y163=1,$A$163,1000000)</f>
        <v>1000000</v>
      </c>
      <c r="FQ163" s="26" t="n">
        <f aca="false">IF(Z163=1,$A$163,1000000)</f>
        <v>1000000</v>
      </c>
    </row>
    <row r="164" customFormat="false" ht="15" hidden="false" customHeight="false" outlineLevel="0" collapsed="false">
      <c r="A164" s="14" t="n">
        <f aca="false">A163+$B$38</f>
        <v>101</v>
      </c>
      <c r="B164" s="14" t="n">
        <f aca="false">'1 Der Fonds'!$B$36-A164</f>
        <v>1019</v>
      </c>
      <c r="C164" s="26" t="n">
        <f aca="false">IF(AH164&gt;='1 Der Fonds'!$B$12,1,0)</f>
        <v>1</v>
      </c>
      <c r="D164" s="26" t="n">
        <f aca="false">IF(AND(C164=1,AM164&gt;='1 Der Fonds'!$B$12),1,0)</f>
        <v>1</v>
      </c>
      <c r="E164" s="26" t="n">
        <f aca="false">IF(AND(D164=1,AR164&gt;='1 Der Fonds'!$B$12),1,0)</f>
        <v>1</v>
      </c>
      <c r="F164" s="26" t="n">
        <f aca="false">IF(AND(E164=1,AW164&gt;='1 Der Fonds'!$B$12),1,0)</f>
        <v>1</v>
      </c>
      <c r="G164" s="26" t="n">
        <f aca="false">IF(AND(F164=1,BB164&gt;='1 Der Fonds'!$B$12),1,0)</f>
        <v>0</v>
      </c>
      <c r="H164" s="26" t="n">
        <f aca="false">IF(AND(G164=1,BG164&gt;='1 Der Fonds'!$B$12),1,0)</f>
        <v>0</v>
      </c>
      <c r="I164" s="26" t="n">
        <f aca="false">IF(AND(H164=1,BL164&gt;='1 Der Fonds'!$B$12),1,0)</f>
        <v>0</v>
      </c>
      <c r="J164" s="26" t="n">
        <f aca="false">IF(AND(I164=1,BQ164&gt;='1 Der Fonds'!$B$12),1,0)</f>
        <v>0</v>
      </c>
      <c r="K164" s="26" t="n">
        <f aca="false">IF(AND(J164=1,BV164&gt;='1 Der Fonds'!$B$12),1,0)</f>
        <v>0</v>
      </c>
      <c r="L164" s="26" t="n">
        <f aca="false">IF(AND(K164=1,CA164&gt;='1 Der Fonds'!$B$12),1,0)</f>
        <v>0</v>
      </c>
      <c r="M164" s="26" t="n">
        <f aca="false">IF(AND(L164=1,CF164&gt;='1 Der Fonds'!$B$12),1,0)</f>
        <v>0</v>
      </c>
      <c r="N164" s="26" t="n">
        <f aca="false">IF(AND(M164=1,CK164&gt;='1 Der Fonds'!$B$12),1,0)</f>
        <v>0</v>
      </c>
      <c r="O164" s="26" t="n">
        <f aca="false">IF(CP164&gt;='1 Der Fonds'!$B$12,1,0)</f>
        <v>1</v>
      </c>
      <c r="P164" s="26" t="n">
        <f aca="false">IF(AND(O164=1,CU164&gt;='1 Der Fonds'!$B$12),1,0)</f>
        <v>1</v>
      </c>
      <c r="Q164" s="26" t="n">
        <f aca="false">IF(AND(P164=1,CZ164&gt;='1 Der Fonds'!$B$12),1,0)</f>
        <v>1</v>
      </c>
      <c r="R164" s="26" t="n">
        <f aca="false">IF(AND(Q164=1,DE164&gt;='1 Der Fonds'!$B$12),1,0)</f>
        <v>1</v>
      </c>
      <c r="S164" s="26" t="n">
        <f aca="false">IF(AND(R164=1,DJ164&gt;='1 Der Fonds'!$B$12),1,0)</f>
        <v>0</v>
      </c>
      <c r="T164" s="26" t="n">
        <f aca="false">IF(AND(S164=1,DO164&gt;='1 Der Fonds'!$B$12),1,0)</f>
        <v>0</v>
      </c>
      <c r="U164" s="26" t="n">
        <f aca="false">IF(AND(T164=1,DT164&gt;='1 Der Fonds'!$B$12),1,0)</f>
        <v>0</v>
      </c>
      <c r="V164" s="26" t="n">
        <f aca="false">IF(AND(U164=1,DY164&gt;='1 Der Fonds'!$B$12),1,0)</f>
        <v>0</v>
      </c>
      <c r="W164" s="26" t="n">
        <f aca="false">IF(AND(V164=1,ED164&gt;='1 Der Fonds'!$B$12),1,0)</f>
        <v>0</v>
      </c>
      <c r="X164" s="26" t="n">
        <f aca="false">IF(AND(W164=1,EI164&gt;='1 Der Fonds'!$B$12),1,0)</f>
        <v>0</v>
      </c>
      <c r="Y164" s="26" t="n">
        <f aca="false">IF(AND(X164=1,EN164&gt;='1 Der Fonds'!$B$12),1,0)</f>
        <v>0</v>
      </c>
      <c r="Z164" s="26" t="n">
        <f aca="false">IF(AND(Y164=1,ES164&gt;='1 Der Fonds'!$B$12),1,0)</f>
        <v>0</v>
      </c>
      <c r="AD164" s="26" t="n">
        <f aca="false">$A$164+$B$164*'1 Der Fonds'!$B$19/12+$A$164*'1 Der Fonds'!$B$20/12-'1 Der Fonds'!$B$6*'1 Der Fonds'!$B$21/12-($B$164+$A$164-'1 Der Fonds'!$B$6)*'1 Der Fonds'!$B$22/12-$B$164*'1 Der Fonds'!$B$23/12</f>
        <v>102.730916666667</v>
      </c>
      <c r="AE164" s="26" t="n">
        <f aca="false">($B$164+AD164-'1 Der Fonds'!$B$6)/'1 Der Fonds'!$B$8</f>
        <v>10.0198955938697</v>
      </c>
      <c r="AF164" s="26" t="n">
        <f aca="false">AD164+'1 Der Fonds'!$B$26-'2 Der Rueckgabebestand'!$C$5*AE164</f>
        <v>101.722958429119</v>
      </c>
      <c r="AG164" s="26" t="n">
        <f aca="false">'1 Der Fonds'!$B$8+'1 Der Fonds'!$B$26/AE164-'2 Der Rueckgabebestand'!$C$5</f>
        <v>86.89940431733</v>
      </c>
      <c r="AH164" s="26" t="n">
        <f aca="false">AF164/($B$164+AF164-'1 Der Fonds'!$B$6)</f>
        <v>0.116825859987244</v>
      </c>
      <c r="AI164" s="26" t="n">
        <f aca="false">AF164+$B$164*'1 Der Fonds'!$B$19/12+AF164*'1 Der Fonds'!$B$20/12-'1 Der Fonds'!$B$6*'1 Der Fonds'!$B$21/12-($B$164+AF164-'1 Der Fonds'!$B$6)*'1 Der Fonds'!$B$22/12-$B$164*'1 Der Fonds'!$B$23/12</f>
        <v>103.454567930947</v>
      </c>
      <c r="AJ164" s="26" t="n">
        <f aca="false">($B$164+AI164-'1 Der Fonds'!$B$6)/AG164</f>
        <v>10.0398221919337</v>
      </c>
      <c r="AK164" s="26" t="n">
        <f aca="false">AI164+'1 Der Fonds'!$B$26-'2 Der Rueckgabebestand'!$C$6*AJ164</f>
        <v>101.43465683498</v>
      </c>
      <c r="AL164" s="26" t="n">
        <f aca="false">AG164+'1 Der Fonds'!$B$26/AJ164-'2 Der Rueckgabebestand'!$C$6</f>
        <v>86.6982143901229</v>
      </c>
      <c r="AM164" s="26" t="n">
        <f aca="false">AK164/($B$164+AK164-'1 Der Fonds'!$B$6)</f>
        <v>0.116533338876706</v>
      </c>
      <c r="AN164" s="26" t="n">
        <f aca="false">AK164+$B$164*'1 Der Fonds'!$B$19/12+AK164*'1 Der Fonds'!$B$20/12-'1 Der Fonds'!$B$6*'1 Der Fonds'!$B$21/12-($B$164+AK164-'1 Der Fonds'!$B$6)*'1 Der Fonds'!$B$22/12-$B$164*'1 Der Fonds'!$B$23/12</f>
        <v>103.16599004778</v>
      </c>
      <c r="AO164" s="26" t="n">
        <f aca="false">($B$164+AN164-'1 Der Fonds'!$B$6)/AL164</f>
        <v>10.0597918444228</v>
      </c>
      <c r="AP164" s="26" t="n">
        <f aca="false">AN164+'1 Der Fonds'!$B$26-'2 Der Rueckgabebestand'!$C$7*AO164</f>
        <v>84.0344479900498</v>
      </c>
      <c r="AQ164" s="26" t="n">
        <f aca="false">AL164+'1 Der Fonds'!$B$26/AO164-'2 Der Rueckgabebestand'!$C$7</f>
        <v>84.7964312962374</v>
      </c>
      <c r="AR164" s="26" t="n">
        <f aca="false">AP164/($B$164+AP164-'1 Der Fonds'!$B$6)</f>
        <v>0.0985123733139439</v>
      </c>
      <c r="AS164" s="26" t="n">
        <f aca="false">AP164+$B$164*'1 Der Fonds'!$B$19/12+AP164*'1 Der Fonds'!$B$20/12-'1 Der Fonds'!$B$6*'1 Der Fonds'!$B$21/12-($B$164+AP164-'1 Der Fonds'!$B$6)*'1 Der Fonds'!$B$22/12-$B$164*'1 Der Fonds'!$B$23/12</f>
        <v>85.749106002707</v>
      </c>
      <c r="AT164" s="26" t="n">
        <f aca="false">($B$164+AS164-'1 Der Fonds'!$B$6)/AQ164</f>
        <v>10.0800127191276</v>
      </c>
      <c r="AU164" s="26" t="n">
        <f aca="false">AS164+'1 Der Fonds'!$B$26-'2 Der Rueckgabebestand'!$C$8*AT164</f>
        <v>57.5010665734113</v>
      </c>
      <c r="AV164" s="26" t="n">
        <f aca="false">AQ164+'1 Der Fonds'!$B$26/AT164-'2 Der Rueckgabebestand'!$C$8</f>
        <v>81.9940499683158</v>
      </c>
      <c r="AW164" s="26" t="n">
        <f aca="false">AU164/($B$164+AU164-'1 Der Fonds'!$B$6)</f>
        <v>0.069571678608722</v>
      </c>
      <c r="AX164" s="26" t="n">
        <f aca="false">AU164+$B$164*'1 Der Fonds'!$B$19/12+AU164*'1 Der Fonds'!$B$20/12-'1 Der Fonds'!$B$6*'1 Der Fonds'!$B$21/12-($B$164+AU164-'1 Der Fonds'!$B$6)*'1 Der Fonds'!$B$22/12-$B$164*'1 Der Fonds'!$B$23/12</f>
        <v>59.1902967622108</v>
      </c>
      <c r="AY164" s="26" t="n">
        <f aca="false">($B$164+AX164-'1 Der Fonds'!$B$6)/AV164</f>
        <v>10.100614582183</v>
      </c>
      <c r="AZ164" s="26" t="n">
        <f aca="false">AX164+'1 Der Fonds'!$B$26-'2 Der Rueckgabebestand'!$C$9*AY164</f>
        <v>35.928698848535</v>
      </c>
      <c r="BA164" s="26" t="n">
        <f aca="false">AV164+'1 Der Fonds'!$B$26/AY164-'2 Der Rueckgabebestand'!$C$9</f>
        <v>79.6910615982113</v>
      </c>
      <c r="BB164" s="26" t="n">
        <f aca="false">AZ164/($B$164+AZ164-'1 Der Fonds'!$B$6)</f>
        <v>0.0446358775627353</v>
      </c>
      <c r="BC164" s="26" t="n">
        <f aca="false">AZ164+$B$164*'1 Der Fonds'!$B$19/12+AZ164*'1 Der Fonds'!$B$20/12-'1 Der Fonds'!$B$6*'1 Der Fonds'!$B$21/12-($B$164+AZ164-'1 Der Fonds'!$B$6)*'1 Der Fonds'!$B$22/12-$B$164*'1 Der Fonds'!$B$23/12</f>
        <v>37.5972555182649</v>
      </c>
      <c r="BD164" s="26" t="n">
        <f aca="false">($B$164+BC164-'1 Der Fonds'!$B$6)/BA164</f>
        <v>10.1215523967417</v>
      </c>
      <c r="BE164" s="26" t="n">
        <f aca="false">BC164+'1 Der Fonds'!$B$26-'2 Der Rueckgabebestand'!$C$10*BD164</f>
        <v>26.4270821628265</v>
      </c>
      <c r="BF164" s="26" t="n">
        <f aca="false">BA164+'1 Der Fonds'!$B$26/BD164-'2 Der Rueckgabebestand'!$C$10</f>
        <v>78.5874588189544</v>
      </c>
      <c r="BG164" s="26" t="n">
        <f aca="false">BE164/($B$164+BE164-'1 Der Fonds'!$B$6)</f>
        <v>0.0332237646359353</v>
      </c>
      <c r="BH164" s="26" t="n">
        <f aca="false">BE164+$B$164*'1 Der Fonds'!$B$19/12+BE164*'1 Der Fonds'!$B$20/12-'1 Der Fonds'!$B$6*'1 Der Fonds'!$B$21/12-($B$164+BE164-'1 Der Fonds'!$B$6)*'1 Der Fonds'!$B$22/12-$B$164*'1 Der Fonds'!$B$23/12</f>
        <v>28.0865331165659</v>
      </c>
      <c r="BI164" s="26" t="n">
        <f aca="false">($B$164+BH164-'1 Der Fonds'!$B$6)/BF164</f>
        <v>10.1426683734978</v>
      </c>
      <c r="BJ164" s="26" t="n">
        <f aca="false">BH164+'1 Der Fonds'!$B$26-'2 Der Rueckgabebestand'!$C$11*BI164</f>
        <v>25.0009320924672</v>
      </c>
      <c r="BK164" s="26" t="n">
        <f aca="false">BF164+'1 Der Fonds'!$B$26/BI164-'2 Der Rueckgabebestand'!$C$11</f>
        <v>78.283238971625</v>
      </c>
      <c r="BL164" s="26" t="n">
        <f aca="false">BJ164/($B$164+BJ164-'1 Der Fonds'!$B$6)</f>
        <v>0.031487283052151</v>
      </c>
      <c r="BM164" s="26" t="n">
        <f aca="false">BJ164+$B$164*'1 Der Fonds'!$B$19/12+BJ164*'1 Der Fonds'!$B$20/12-'1 Der Fonds'!$B$6*'1 Der Fonds'!$B$21/12-($B$164+BJ164-'1 Der Fonds'!$B$6)*'1 Der Fonds'!$B$22/12-$B$164*'1 Der Fonds'!$B$23/12</f>
        <v>26.6590163190559</v>
      </c>
      <c r="BN164" s="26" t="n">
        <f aca="false">($B$164+BM164-'1 Der Fonds'!$B$6)/BK164</f>
        <v>10.1638489512098</v>
      </c>
      <c r="BO164" s="26" t="n">
        <f aca="false">BM164+'1 Der Fonds'!$B$26-'2 Der Rueckgabebestand'!$C$12*BN164</f>
        <v>24.577091843451</v>
      </c>
      <c r="BP164" s="26" t="n">
        <f aca="false">BK164+'1 Der Fonds'!$B$26/BN164-'2 Der Rueckgabebestand'!$C$12</f>
        <v>78.0784027441683</v>
      </c>
      <c r="BQ164" s="26" t="n">
        <f aca="false">BO164/($B$164+BO164-'1 Der Fonds'!$B$6)</f>
        <v>0.030970011730504</v>
      </c>
      <c r="BR164" s="26" t="n">
        <f aca="false">BO164+$B$164*'1 Der Fonds'!$B$19/12+BO164*'1 Der Fonds'!$B$20/12-'1 Der Fonds'!$B$6*'1 Der Fonds'!$B$21/12-($B$164+BO164-'1 Der Fonds'!$B$6)*'1 Der Fonds'!$B$22/12-$B$164*'1 Der Fonds'!$B$23/12</f>
        <v>26.2347698898009</v>
      </c>
      <c r="BS164" s="26" t="n">
        <f aca="false">($B$164+BR164-'1 Der Fonds'!$B$6)/BP164</f>
        <v>10.1850798932897</v>
      </c>
      <c r="BT164" s="26" t="n">
        <f aca="false">BR164+'1 Der Fonds'!$B$26-'2 Der Rueckgabebestand'!$C$13*BS164</f>
        <v>24.6514839378206</v>
      </c>
      <c r="BU164" s="26" t="n">
        <f aca="false">BP164+'1 Der Fonds'!$B$26/BS164-'2 Der Rueckgabebestand'!$C$13</f>
        <v>77.9229512436825</v>
      </c>
      <c r="BV164" s="26" t="n">
        <f aca="false">BT164/($B$164+BT164-'1 Der Fonds'!$B$6)</f>
        <v>0.031060842746124</v>
      </c>
      <c r="BW164" s="26" t="n">
        <f aca="false">BT164+$B$164*'1 Der Fonds'!$B$19/12+BT164*'1 Der Fonds'!$B$20/12-'1 Der Fonds'!$B$6*'1 Der Fonds'!$B$21/12-($B$164+BT164-'1 Der Fonds'!$B$6)*'1 Der Fonds'!$B$22/12-$B$164*'1 Der Fonds'!$B$23/12</f>
        <v>26.3092332765943</v>
      </c>
      <c r="BX164" s="26" t="n">
        <f aca="false">($B$164+BW164-'1 Der Fonds'!$B$6)/BU164</f>
        <v>10.2063541047038</v>
      </c>
      <c r="BY164" s="26" t="n">
        <f aca="false">BW164+'1 Der Fonds'!$B$26-'2 Der Rueckgabebestand'!$C$14*BX164</f>
        <v>25.2266916347128</v>
      </c>
      <c r="BZ164" s="26" t="n">
        <f aca="false">BU164+'1 Der Fonds'!$B$26/BX164-'2 Der Rueckgabebestand'!$C$14</f>
        <v>77.8168857837958</v>
      </c>
      <c r="CA164" s="26" t="n">
        <f aca="false">BY164/($B$164+BY164-'1 Der Fonds'!$B$6)</f>
        <v>0.0317625835298863</v>
      </c>
      <c r="CB164" s="26" t="n">
        <f aca="false">BY164+$B$164*'1 Der Fonds'!$B$19/12+BY164*'1 Der Fonds'!$B$20/12-'1 Der Fonds'!$B$6*'1 Der Fonds'!$B$21/12-($B$164+BY164-'1 Der Fonds'!$B$6)*'1 Der Fonds'!$B$22/12-$B$164*'1 Der Fonds'!$B$23/12</f>
        <v>26.8849922141961</v>
      </c>
      <c r="CC164" s="26" t="n">
        <f aca="false">($B$164+CB164-'1 Der Fonds'!$B$6)/BZ164</f>
        <v>10.2276643969724</v>
      </c>
      <c r="CD164" s="26" t="n">
        <f aca="false">CB164+'1 Der Fonds'!$B$26-'2 Der Rueckgabebestand'!$C$15*CC164</f>
        <v>25.7939264554071</v>
      </c>
      <c r="CE164" s="26" t="n">
        <f aca="false">BZ164+'1 Der Fonds'!$B$26/CC164-'2 Der Rueckgabebestand'!$C$15</f>
        <v>77.7102078838921</v>
      </c>
      <c r="CF164" s="26" t="n">
        <f aca="false">CD164/($B$164+CD164-'1 Der Fonds'!$B$6)</f>
        <v>0.0324536028734416</v>
      </c>
      <c r="CG164" s="26" t="n">
        <f aca="false">CD164+$B$164*'1 Der Fonds'!$B$19/12+CD164*'1 Der Fonds'!$B$20/12-'1 Der Fonds'!$B$6*'1 Der Fonds'!$B$21/12-($B$164+CD164-'1 Der Fonds'!$B$6)*'1 Der Fonds'!$B$22/12-$B$164*'1 Der Fonds'!$B$23/12</f>
        <v>27.4527706349269</v>
      </c>
      <c r="CH164" s="26" t="n">
        <f aca="false">($B$164+CG164-'1 Der Fonds'!$B$6)/CE164</f>
        <v>10.2490109384975</v>
      </c>
      <c r="CI164" s="26" t="n">
        <f aca="false">CG164+'1 Der Fonds'!$B$26-'2 Der Rueckgabebestand'!$C$16*CH164</f>
        <v>25.3282651656781</v>
      </c>
      <c r="CJ164" s="26" t="n">
        <f aca="false">CE164+'1 Der Fonds'!$B$26/CH164-'2 Der Rueckgabebestand'!$C$16</f>
        <v>77.5029190555361</v>
      </c>
      <c r="CK164" s="26" t="n">
        <f aca="false">CI164/($B$164+CI164-'1 Der Fonds'!$B$6)</f>
        <v>0.0318863954317366</v>
      </c>
      <c r="CL164" s="26" t="n">
        <f aca="false">$A$164+$B$164*'1 Der Fonds'!$B$19/12+$A$164*'1 Der Fonds'!$B$20/12-'1 Der Fonds'!$B$6*'1 Der Fonds'!$B$21/12-($B$164+$A$164-'1 Der Fonds'!$B$6)*'1 Der Fonds'!$B$22/12-$B$164*'1 Der Fonds'!$B$23/12</f>
        <v>102.730916666667</v>
      </c>
      <c r="CM164" s="26" t="n">
        <f aca="false">($B$164+CL164-'1 Der Fonds'!$B$6)/'1 Der Fonds'!$B$8</f>
        <v>10.0198955938697</v>
      </c>
      <c r="CN164" s="26" t="n">
        <f aca="false">CL164+0-'2 Der Rueckgabebestand'!$C$5*CM164</f>
        <v>98.7229584291188</v>
      </c>
      <c r="CO164" s="26" t="n">
        <f aca="false">'1 Der Fonds'!$B$8+0/CM164-'2 Der Rueckgabebestand'!$C$5</f>
        <v>86.6</v>
      </c>
      <c r="CP164" s="26" t="n">
        <f aca="false">CN164/($B$164+CN164-'1 Der Fonds'!$B$6)</f>
        <v>0.113772440235812</v>
      </c>
      <c r="CQ164" s="26" t="n">
        <f aca="false">CN164+$B$164*'1 Der Fonds'!$B$19/12+CN164*'1 Der Fonds'!$B$20/12-'1 Der Fonds'!$B$6*'1 Der Fonds'!$B$21/12-($B$164+CN164-'1 Der Fonds'!$B$6)*'1 Der Fonds'!$B$22/12-$B$164*'1 Der Fonds'!$B$23/12</f>
        <v>100.451692930947</v>
      </c>
      <c r="CR164" s="26" t="n">
        <f aca="false">($B$164+CQ164-'1 Der Fonds'!$B$6)/CO164</f>
        <v>10.0398578860386</v>
      </c>
      <c r="CS164" s="26" t="n">
        <f aca="false">CQ164+0-'2 Der Rueckgabebestand'!$C$6*CR164</f>
        <v>95.4317639879274</v>
      </c>
      <c r="CT164" s="26" t="n">
        <f aca="false">CO164+0/CR164-'2 Der Rueckgabebestand'!$C$6</f>
        <v>86.1</v>
      </c>
      <c r="CU164" s="26" t="n">
        <f aca="false">CS164/($B$164+CS164-'1 Der Fonds'!$B$6)</f>
        <v>0.110398261567422</v>
      </c>
      <c r="CV164" s="26" t="n">
        <f aca="false">CS164+$B$164*'1 Der Fonds'!$B$19/12+CS164*'1 Der Fonds'!$B$20/12-'1 Der Fonds'!$B$6*'1 Der Fonds'!$B$21/12-($B$164+CS164-'1 Der Fonds'!$B$6)*'1 Der Fonds'!$B$22/12-$B$164*'1 Der Fonds'!$B$23/12</f>
        <v>97.1573444284158</v>
      </c>
      <c r="CW164" s="26" t="n">
        <f aca="false">($B$164+CV164-'1 Der Fonds'!$B$6)/CT164</f>
        <v>10.0598994707133</v>
      </c>
      <c r="CX164" s="26" t="n">
        <f aca="false">CV164+0-'2 Der Rueckgabebestand'!$C$7*CW164</f>
        <v>75.0255655928465</v>
      </c>
      <c r="CY164" s="26" t="n">
        <f aca="false">CT164+0/CW164-'2 Der Rueckgabebestand'!$C$7</f>
        <v>83.9</v>
      </c>
      <c r="CZ164" s="26" t="n">
        <f aca="false">CX164/($B$164+CX164-'1 Der Fonds'!$B$6)</f>
        <v>0.0888901576579002</v>
      </c>
      <c r="DA164" s="26" t="n">
        <f aca="false">CX164+$B$164*'1 Der Fonds'!$B$19/12+CX164*'1 Der Fonds'!$B$20/12-'1 Der Fonds'!$B$6*'1 Der Fonds'!$B$21/12-($B$164+CX164-'1 Der Fonds'!$B$6)*'1 Der Fonds'!$B$22/12-$B$164*'1 Der Fonds'!$B$23/12</f>
        <v>76.7315900932064</v>
      </c>
      <c r="DB164" s="26" t="n">
        <f aca="false">($B$164+DA164-'1 Der Fonds'!$B$6)/CY164</f>
        <v>10.0802334933636</v>
      </c>
      <c r="DC164" s="26" t="n">
        <f aca="false">DA164+0-'2 Der Rueckgabebestand'!$C$8*DB164</f>
        <v>45.4828662637792</v>
      </c>
      <c r="DD164" s="26" t="n">
        <f aca="false">CY164+0/DB164-'2 Der Rueckgabebestand'!$C$8</f>
        <v>80.8</v>
      </c>
      <c r="DE164" s="26" t="n">
        <f aca="false">DC164/($B$164+DC164-'1 Der Fonds'!$B$6)</f>
        <v>0.0558426311316033</v>
      </c>
      <c r="DF164" s="26" t="n">
        <f aca="false">DC164+$B$164*'1 Der Fonds'!$B$19/12+DC164*'1 Der Fonds'!$B$20/12-'1 Der Fonds'!$B$6*'1 Der Fonds'!$B$21/12-($B$164+DC164-'1 Der Fonds'!$B$6)*'1 Der Fonds'!$B$22/12-$B$164*'1 Der Fonds'!$B$23/12</f>
        <v>47.1605790106153</v>
      </c>
      <c r="DG164" s="26" t="n">
        <f aca="false">($B$164+DF164-'1 Der Fonds'!$B$6)/DD164</f>
        <v>10.1009972649829</v>
      </c>
      <c r="DH164" s="26" t="n">
        <f aca="false">DF164+0-'2 Der Rueckgabebestand'!$C$9*DG164</f>
        <v>20.8979861216599</v>
      </c>
      <c r="DI164" s="26" t="n">
        <f aca="false">DD164+0/DG164-'2 Der Rueckgabebestand'!$C$9</f>
        <v>78.2</v>
      </c>
      <c r="DJ164" s="26" t="n">
        <f aca="false">DH164/($B$164+DH164-'1 Der Fonds'!$B$6)</f>
        <v>0.026456563364932</v>
      </c>
      <c r="DK164" s="26" t="n">
        <f aca="false">DH164+$B$164*'1 Der Fonds'!$B$19/12+DH164*'1 Der Fonds'!$B$20/12-'1 Der Fonds'!$B$6*'1 Der Fonds'!$B$21/12-($B$164+DH164-'1 Der Fonds'!$B$6)*'1 Der Fonds'!$B$22/12-$B$164*'1 Der Fonds'!$B$23/12</f>
        <v>22.5521383583598</v>
      </c>
      <c r="DL164" s="26" t="n">
        <f aca="false">($B$164+DK164-'1 Der Fonds'!$B$6)/DI164</f>
        <v>10.1221501068844</v>
      </c>
      <c r="DM164" s="26" t="n">
        <f aca="false">DK164+0-'2 Der Rueckgabebestand'!$C$10*DL164</f>
        <v>8.38112820872162</v>
      </c>
      <c r="DN164" s="26" t="n">
        <f aca="false">DI164+0/DL164-'2 Der Rueckgabebestand'!$C$10</f>
        <v>76.8</v>
      </c>
      <c r="DO164" s="26" t="n">
        <f aca="false">DM164/($B$164+DM164-'1 Der Fonds'!$B$6)</f>
        <v>0.0107812344609314</v>
      </c>
      <c r="DP164" s="26" t="n">
        <f aca="false">DM164+$B$164*'1 Der Fonds'!$B$19/12+DM164*'1 Der Fonds'!$B$20/12-'1 Der Fonds'!$B$6*'1 Der Fonds'!$B$21/12-($B$164+DM164-'1 Der Fonds'!$B$6)*'1 Der Fonds'!$B$22/12-$B$164*'1 Der Fonds'!$B$23/12</f>
        <v>10.023285123255</v>
      </c>
      <c r="DQ164" s="26" t="n">
        <f aca="false">($B$164+DP164-'1 Der Fonds'!$B$6)/DN164</f>
        <v>10.1435323583757</v>
      </c>
      <c r="DR164" s="26" t="n">
        <f aca="false">DP164+0-'2 Der Rueckgabebestand'!$C$11*DQ164</f>
        <v>3.93716570822955</v>
      </c>
      <c r="DS164" s="26" t="n">
        <f aca="false">DN164+0/DQ164-'2 Der Rueckgabebestand'!$C$11</f>
        <v>76.2</v>
      </c>
      <c r="DT164" s="26" t="n">
        <f aca="false">DR164/($B$164+DR164-'1 Der Fonds'!$B$6)</f>
        <v>0.00509377202042289</v>
      </c>
      <c r="DU164" s="26" t="n">
        <f aca="false">DR164+$B$164*'1 Der Fonds'!$B$19/12+DR164*'1 Der Fonds'!$B$20/12-'1 Der Fonds'!$B$6*'1 Der Fonds'!$B$21/12-($B$164+DR164-'1 Der Fonds'!$B$6)*'1 Der Fonds'!$B$22/12-$B$164*'1 Der Fonds'!$B$23/12</f>
        <v>5.5750638253666</v>
      </c>
      <c r="DV164" s="26" t="n">
        <f aca="false">($B$164+DU164-'1 Der Fonds'!$B$6)/DS164</f>
        <v>10.1650270843224</v>
      </c>
      <c r="DW164" s="26" t="n">
        <f aca="false">DU164+0-'2 Der Rueckgabebestand'!$C$12*DV164</f>
        <v>0.492550283205405</v>
      </c>
      <c r="DX164" s="26" t="n">
        <f aca="false">DS164+0/DV164-'2 Der Rueckgabebestand'!$C$12</f>
        <v>75.7</v>
      </c>
      <c r="DY164" s="26" t="n">
        <f aca="false">DW164/($B$164+DW164-'1 Der Fonds'!$B$6)</f>
        <v>0.000640097533139373</v>
      </c>
      <c r="DZ164" s="26" t="n">
        <f aca="false">DW164+$B$164*'1 Der Fonds'!$B$19/12+DW164*'1 Der Fonds'!$B$20/12-'1 Der Fonds'!$B$6*'1 Der Fonds'!$B$21/12-($B$164+DW164-'1 Der Fonds'!$B$6)*'1 Der Fonds'!$B$22/12-$B$164*'1 Der Fonds'!$B$23/12</f>
        <v>2.12714731056014</v>
      </c>
      <c r="EA164" s="26" t="n">
        <f aca="false">($B$164+DZ164-'1 Der Fonds'!$B$6)/DX164</f>
        <v>10.186620175833</v>
      </c>
      <c r="EB164" s="26" t="n">
        <f aca="false">DZ164+0-'2 Der Rueckgabebestand'!$C$13*EA164</f>
        <v>-2.45683176856472</v>
      </c>
      <c r="EC164" s="26" t="n">
        <f aca="false">DX164+0/EA164-'2 Der Rueckgabebestand'!$C$13</f>
        <v>75.25</v>
      </c>
      <c r="ED164" s="26" t="n">
        <f aca="false">EB164/($B$164+EB164-'1 Der Fonds'!$B$6)</f>
        <v>-0.00320507946634383</v>
      </c>
      <c r="EE164" s="26" t="n">
        <f aca="false">EB164+$B$164*'1 Der Fonds'!$B$19/12+EB164*'1 Der Fonds'!$B$20/12-'1 Der Fonds'!$B$6*'1 Der Fonds'!$B$21/12-($B$164+EB164-'1 Der Fonds'!$B$6)*'1 Der Fonds'!$B$22/12-$B$164*'1 Der Fonds'!$B$23/12</f>
        <v>-0.825061232342928</v>
      </c>
      <c r="EF164" s="26" t="n">
        <f aca="false">($B$164+EE164-'1 Der Fonds'!$B$6)/EC164</f>
        <v>10.2083048341217</v>
      </c>
      <c r="EG164" s="26" t="n">
        <f aca="false">EE164+0-'2 Der Rueckgabebestand'!$C$14*EF164</f>
        <v>-4.9083831659916</v>
      </c>
      <c r="EH164" s="26" t="n">
        <f aca="false">EC164+0/EF164-'2 Der Rueckgabebestand'!$C$14</f>
        <v>74.85</v>
      </c>
      <c r="EI164" s="26" t="n">
        <f aca="false">EG164/($B$164+EG164-'1 Der Fonds'!$B$6)</f>
        <v>-0.00642381496911241</v>
      </c>
      <c r="EJ164" s="26" t="n">
        <f aca="false">EG164+$B$164*'1 Der Fonds'!$B$19/12+EG164*'1 Der Fonds'!$B$20/12-'1 Der Fonds'!$B$6*'1 Der Fonds'!$B$21/12-($B$164+EG164-'1 Der Fonds'!$B$6)*'1 Der Fonds'!$B$22/12-$B$164*'1 Der Fonds'!$B$23/12</f>
        <v>-3.27896203319235</v>
      </c>
      <c r="EK164" s="26" t="n">
        <f aca="false">($B$164+EJ164-'1 Der Fonds'!$B$6)/EH164</f>
        <v>10.2300739875325</v>
      </c>
      <c r="EL164" s="26" t="n">
        <f aca="false">EJ164+0-'2 Der Rueckgabebestand'!$C$15*EK164</f>
        <v>-7.37099162820535</v>
      </c>
      <c r="EM164" s="26" t="n">
        <f aca="false">EH164+0/EK164-'2 Der Rueckgabebestand'!$C$15</f>
        <v>74.45</v>
      </c>
      <c r="EN164" s="26" t="n">
        <f aca="false">EL164/($B$164+EL164-'1 Der Fonds'!$B$6)</f>
        <v>-0.00967792921118249</v>
      </c>
      <c r="EO164" s="26" t="n">
        <f aca="false">EL164+$B$164*'1 Der Fonds'!$B$19/12+EL164*'1 Der Fonds'!$B$20/12-'1 Der Fonds'!$B$6*'1 Der Fonds'!$B$21/12-($B$164+EL164-'1 Der Fonds'!$B$6)*'1 Der Fonds'!$B$22/12-$B$164*'1 Der Fonds'!$B$23/12</f>
        <v>-5.74393049518238</v>
      </c>
      <c r="EP164" s="26" t="n">
        <f aca="false">($B$164+EO164-'1 Der Fonds'!$B$6)/EM164</f>
        <v>10.2519284016765</v>
      </c>
      <c r="EQ164" s="26" t="n">
        <f aca="false">EO164+0-'2 Der Rueckgabebestand'!$C$16*EP164</f>
        <v>-10.8698946960206</v>
      </c>
      <c r="ER164" s="26" t="n">
        <f aca="false">EM164+0/EP164-'2 Der Rueckgabebestand'!$C$16</f>
        <v>73.95</v>
      </c>
      <c r="ES164" s="26" t="n">
        <f aca="false">EQ164/($B$164+EQ164-'1 Der Fonds'!$B$6)</f>
        <v>-0.0143377694936178</v>
      </c>
      <c r="ET164" s="14" t="n">
        <f aca="false">IF(C164=1,$A$164,1000000)</f>
        <v>101</v>
      </c>
      <c r="EU164" s="14" t="n">
        <f aca="false">IF(D164=1,$A$164,1000000)</f>
        <v>101</v>
      </c>
      <c r="EV164" s="14" t="n">
        <f aca="false">IF(E164=1,$A$164,1000000)</f>
        <v>101</v>
      </c>
      <c r="EW164" s="14" t="n">
        <f aca="false">IF(F164=1,$A$164,1000000)</f>
        <v>101</v>
      </c>
      <c r="EX164" s="26" t="n">
        <f aca="false">IF(G164=1,$A$164,1000000)</f>
        <v>1000000</v>
      </c>
      <c r="EY164" s="26" t="n">
        <f aca="false">IF(H164=1,$A$164,1000000)</f>
        <v>1000000</v>
      </c>
      <c r="EZ164" s="26" t="n">
        <f aca="false">IF(I164=1,$A$164,1000000)</f>
        <v>1000000</v>
      </c>
      <c r="FA164" s="26" t="n">
        <f aca="false">IF(J164=1,$A$164,1000000)</f>
        <v>1000000</v>
      </c>
      <c r="FB164" s="26" t="n">
        <f aca="false">IF(K164=1,$A$164,1000000)</f>
        <v>1000000</v>
      </c>
      <c r="FC164" s="26" t="n">
        <f aca="false">IF(L164=1,$A$164,1000000)</f>
        <v>1000000</v>
      </c>
      <c r="FD164" s="26" t="n">
        <f aca="false">IF(M164=1,$A$164,1000000)</f>
        <v>1000000</v>
      </c>
      <c r="FE164" s="26" t="n">
        <f aca="false">IF(N164=1,$A$164,1000000)</f>
        <v>1000000</v>
      </c>
      <c r="FF164" s="14" t="n">
        <f aca="false">IF(O164=1,$A$164,1000000)</f>
        <v>101</v>
      </c>
      <c r="FG164" s="14" t="n">
        <f aca="false">IF(P164=1,$A$164,1000000)</f>
        <v>101</v>
      </c>
      <c r="FH164" s="14" t="n">
        <f aca="false">IF(Q164=1,$A$164,1000000)</f>
        <v>101</v>
      </c>
      <c r="FI164" s="14" t="n">
        <f aca="false">IF(R164=1,$A$164,1000000)</f>
        <v>101</v>
      </c>
      <c r="FJ164" s="26" t="n">
        <f aca="false">IF(S164=1,$A$164,1000000)</f>
        <v>1000000</v>
      </c>
      <c r="FK164" s="26" t="n">
        <f aca="false">IF(T164=1,$A$164,1000000)</f>
        <v>1000000</v>
      </c>
      <c r="FL164" s="26" t="n">
        <f aca="false">IF(U164=1,$A$164,1000000)</f>
        <v>1000000</v>
      </c>
      <c r="FM164" s="26" t="n">
        <f aca="false">IF(V164=1,$A$164,1000000)</f>
        <v>1000000</v>
      </c>
      <c r="FN164" s="26" t="n">
        <f aca="false">IF(W164=1,$A$164,1000000)</f>
        <v>1000000</v>
      </c>
      <c r="FO164" s="26" t="n">
        <f aca="false">IF(X164=1,$A$164,1000000)</f>
        <v>1000000</v>
      </c>
      <c r="FP164" s="26" t="n">
        <f aca="false">IF(Y164=1,$A$164,1000000)</f>
        <v>1000000</v>
      </c>
      <c r="FQ164" s="26" t="n">
        <f aca="false">IF(Z164=1,$A$164,1000000)</f>
        <v>1000000</v>
      </c>
    </row>
    <row r="165" customFormat="false" ht="15" hidden="false" customHeight="false" outlineLevel="0" collapsed="false">
      <c r="A165" s="14" t="n">
        <f aca="false">A164+$B$38</f>
        <v>101.5</v>
      </c>
      <c r="B165" s="14" t="n">
        <f aca="false">'1 Der Fonds'!$B$36-A165</f>
        <v>1018.5</v>
      </c>
      <c r="C165" s="26" t="n">
        <f aca="false">IF(AH165&gt;='1 Der Fonds'!$B$12,1,0)</f>
        <v>1</v>
      </c>
      <c r="D165" s="26" t="n">
        <f aca="false">IF(AND(C165=1,AM165&gt;='1 Der Fonds'!$B$12),1,0)</f>
        <v>1</v>
      </c>
      <c r="E165" s="26" t="n">
        <f aca="false">IF(AND(D165=1,AR165&gt;='1 Der Fonds'!$B$12),1,0)</f>
        <v>1</v>
      </c>
      <c r="F165" s="26" t="n">
        <f aca="false">IF(AND(E165=1,AW165&gt;='1 Der Fonds'!$B$12),1,0)</f>
        <v>1</v>
      </c>
      <c r="G165" s="26" t="n">
        <f aca="false">IF(AND(F165=1,BB165&gt;='1 Der Fonds'!$B$12),1,0)</f>
        <v>0</v>
      </c>
      <c r="H165" s="26" t="n">
        <f aca="false">IF(AND(G165=1,BG165&gt;='1 Der Fonds'!$B$12),1,0)</f>
        <v>0</v>
      </c>
      <c r="I165" s="26" t="n">
        <f aca="false">IF(AND(H165=1,BL165&gt;='1 Der Fonds'!$B$12),1,0)</f>
        <v>0</v>
      </c>
      <c r="J165" s="26" t="n">
        <f aca="false">IF(AND(I165=1,BQ165&gt;='1 Der Fonds'!$B$12),1,0)</f>
        <v>0</v>
      </c>
      <c r="K165" s="26" t="n">
        <f aca="false">IF(AND(J165=1,BV165&gt;='1 Der Fonds'!$B$12),1,0)</f>
        <v>0</v>
      </c>
      <c r="L165" s="26" t="n">
        <f aca="false">IF(AND(K165=1,CA165&gt;='1 Der Fonds'!$B$12),1,0)</f>
        <v>0</v>
      </c>
      <c r="M165" s="26" t="n">
        <f aca="false">IF(AND(L165=1,CF165&gt;='1 Der Fonds'!$B$12),1,0)</f>
        <v>0</v>
      </c>
      <c r="N165" s="26" t="n">
        <f aca="false">IF(AND(M165=1,CK165&gt;='1 Der Fonds'!$B$12),1,0)</f>
        <v>0</v>
      </c>
      <c r="O165" s="26" t="n">
        <f aca="false">IF(CP165&gt;='1 Der Fonds'!$B$12,1,0)</f>
        <v>1</v>
      </c>
      <c r="P165" s="26" t="n">
        <f aca="false">IF(AND(O165=1,CU165&gt;='1 Der Fonds'!$B$12),1,0)</f>
        <v>1</v>
      </c>
      <c r="Q165" s="26" t="n">
        <f aca="false">IF(AND(P165=1,CZ165&gt;='1 Der Fonds'!$B$12),1,0)</f>
        <v>1</v>
      </c>
      <c r="R165" s="26" t="n">
        <f aca="false">IF(AND(Q165=1,DE165&gt;='1 Der Fonds'!$B$12),1,0)</f>
        <v>1</v>
      </c>
      <c r="S165" s="26" t="n">
        <f aca="false">IF(AND(R165=1,DJ165&gt;='1 Der Fonds'!$B$12),1,0)</f>
        <v>0</v>
      </c>
      <c r="T165" s="26" t="n">
        <f aca="false">IF(AND(S165=1,DO165&gt;='1 Der Fonds'!$B$12),1,0)</f>
        <v>0</v>
      </c>
      <c r="U165" s="26" t="n">
        <f aca="false">IF(AND(T165=1,DT165&gt;='1 Der Fonds'!$B$12),1,0)</f>
        <v>0</v>
      </c>
      <c r="V165" s="26" t="n">
        <f aca="false">IF(AND(U165=1,DY165&gt;='1 Der Fonds'!$B$12),1,0)</f>
        <v>0</v>
      </c>
      <c r="W165" s="26" t="n">
        <f aca="false">IF(AND(V165=1,ED165&gt;='1 Der Fonds'!$B$12),1,0)</f>
        <v>0</v>
      </c>
      <c r="X165" s="26" t="n">
        <f aca="false">IF(AND(W165=1,EI165&gt;='1 Der Fonds'!$B$12),1,0)</f>
        <v>0</v>
      </c>
      <c r="Y165" s="26" t="n">
        <f aca="false">IF(AND(X165=1,EN165&gt;='1 Der Fonds'!$B$12),1,0)</f>
        <v>0</v>
      </c>
      <c r="Z165" s="26" t="n">
        <f aca="false">IF(AND(Y165=1,ES165&gt;='1 Der Fonds'!$B$12),1,0)</f>
        <v>0</v>
      </c>
      <c r="AD165" s="26" t="n">
        <f aca="false">$A$165+$B$165*'1 Der Fonds'!$B$19/12+$A$165*'1 Der Fonds'!$B$20/12-'1 Der Fonds'!$B$6*'1 Der Fonds'!$B$21/12-($B$165+$A$165-'1 Der Fonds'!$B$6)*'1 Der Fonds'!$B$22/12-$B$165*'1 Der Fonds'!$B$23/12</f>
        <v>103.230333333333</v>
      </c>
      <c r="AE165" s="26" t="n">
        <f aca="false">($B$165+AD165-'1 Der Fonds'!$B$6)/'1 Der Fonds'!$B$8</f>
        <v>10.0198888888889</v>
      </c>
      <c r="AF165" s="26" t="n">
        <f aca="false">AD165+'1 Der Fonds'!$B$26-'2 Der Rueckgabebestand'!$C$5*AE165</f>
        <v>102.222377777778</v>
      </c>
      <c r="AG165" s="26" t="n">
        <f aca="false">'1 Der Fonds'!$B$8+'1 Der Fonds'!$B$26/AE165-'2 Der Rueckgabebestand'!$C$5</f>
        <v>86.8994045176815</v>
      </c>
      <c r="AH165" s="26" t="n">
        <f aca="false">AF165/($B$165+AF165-'1 Der Fonds'!$B$6)</f>
        <v>0.117399506876883</v>
      </c>
      <c r="AI165" s="26" t="n">
        <f aca="false">AF165+$B$165*'1 Der Fonds'!$B$19/12+AF165*'1 Der Fonds'!$B$20/12-'1 Der Fonds'!$B$6*'1 Der Fonds'!$B$21/12-($B$165+AF165-'1 Der Fonds'!$B$6)*'1 Der Fonds'!$B$22/12-$B$165*'1 Der Fonds'!$B$23/12</f>
        <v>103.953403389815</v>
      </c>
      <c r="AJ165" s="26" t="n">
        <f aca="false">($B$165+AI165-'1 Der Fonds'!$B$6)/AG165</f>
        <v>10.0398087677608</v>
      </c>
      <c r="AK165" s="26" t="n">
        <f aca="false">AI165+'1 Der Fonds'!$B$26-'2 Der Rueckgabebestand'!$C$6*AJ165</f>
        <v>101.933499005934</v>
      </c>
      <c r="AL165" s="26" t="n">
        <f aca="false">AG165+'1 Der Fonds'!$B$26/AJ165-'2 Der Rueckgabebestand'!$C$6</f>
        <v>86.6982149900117</v>
      </c>
      <c r="AM165" s="26" t="n">
        <f aca="false">AK165/($B$165+AK165-'1 Der Fonds'!$B$6)</f>
        <v>0.117106590132786</v>
      </c>
      <c r="AN165" s="26" t="n">
        <f aca="false">AK165+$B$165*'1 Der Fonds'!$B$19/12+AK165*'1 Der Fonds'!$B$20/12-'1 Der Fonds'!$B$6*'1 Der Fonds'!$B$21/12-($B$165+AK165-'1 Der Fonds'!$B$6)*'1 Der Fonds'!$B$22/12-$B$165*'1 Der Fonds'!$B$23/12</f>
        <v>103.664247775815</v>
      </c>
      <c r="AO165" s="26" t="n">
        <f aca="false">($B$165+AN165-'1 Der Fonds'!$B$6)/AL165</f>
        <v>10.0597716789936</v>
      </c>
      <c r="AP165" s="26" t="n">
        <f aca="false">AN165+'1 Der Fonds'!$B$26-'2 Der Rueckgabebestand'!$C$7*AO165</f>
        <v>84.5327500820293</v>
      </c>
      <c r="AQ165" s="26" t="n">
        <f aca="false">AL165+'1 Der Fonds'!$B$26/AO165-'2 Der Rueckgabebestand'!$C$7</f>
        <v>84.7964324939204</v>
      </c>
      <c r="AR165" s="26" t="n">
        <f aca="false">AP165/($B$165+AP165-'1 Der Fonds'!$B$6)</f>
        <v>0.0990967229264064</v>
      </c>
      <c r="AS165" s="26" t="n">
        <f aca="false">AP165+$B$165*'1 Der Fonds'!$B$19/12+AP165*'1 Der Fonds'!$B$20/12-'1 Der Fonds'!$B$6*'1 Der Fonds'!$B$21/12-($B$165+AP165-'1 Der Fonds'!$B$6)*'1 Der Fonds'!$B$22/12-$B$165*'1 Der Fonds'!$B$23/12</f>
        <v>86.2468231341912</v>
      </c>
      <c r="AT165" s="26" t="n">
        <f aca="false">($B$165+AS165-'1 Der Fonds'!$B$6)/AQ165</f>
        <v>10.0799856550035</v>
      </c>
      <c r="AU165" s="26" t="n">
        <f aca="false">AS165+'1 Der Fonds'!$B$26-'2 Der Rueckgabebestand'!$C$8*AT165</f>
        <v>57.9988676036803</v>
      </c>
      <c r="AV165" s="26" t="n">
        <f aca="false">AQ165+'1 Der Fonds'!$B$26/AT165-'2 Der Rueckgabebestand'!$C$8</f>
        <v>81.9940519650861</v>
      </c>
      <c r="AW165" s="26" t="n">
        <f aca="false">AU165/($B$165+AU165-'1 Der Fonds'!$B$6)</f>
        <v>0.0701741646323607</v>
      </c>
      <c r="AX165" s="26" t="n">
        <f aca="false">AU165+$B$165*'1 Der Fonds'!$B$19/12+AU165*'1 Der Fonds'!$B$20/12-'1 Der Fonds'!$B$6*'1 Der Fonds'!$B$21/12-($B$165+AU165-'1 Der Fonds'!$B$6)*'1 Der Fonds'!$B$22/12-$B$165*'1 Der Fonds'!$B$23/12</f>
        <v>59.6875123518005</v>
      </c>
      <c r="AY165" s="26" t="n">
        <f aca="false">($B$165+AX165-'1 Der Fonds'!$B$6)/AV165</f>
        <v>10.1005803775187</v>
      </c>
      <c r="AZ165" s="26" t="n">
        <f aca="false">AX165+'1 Der Fonds'!$B$26-'2 Der Rueckgabebestand'!$C$9*AY165</f>
        <v>36.4260033702518</v>
      </c>
      <c r="BA165" s="26" t="n">
        <f aca="false">AV165+'1 Der Fonds'!$B$26/AY165-'2 Der Rueckgabebestand'!$C$9</f>
        <v>79.6910646007834</v>
      </c>
      <c r="BB165" s="26" t="n">
        <f aca="false">AZ165/($B$165+AZ165-'1 Der Fonds'!$B$6)</f>
        <v>0.0452538534197366</v>
      </c>
      <c r="BC165" s="26" t="n">
        <f aca="false">AZ165+$B$165*'1 Der Fonds'!$B$19/12+AZ165*'1 Der Fonds'!$B$20/12-'1 Der Fonds'!$B$6*'1 Der Fonds'!$B$21/12-($B$165+AZ165-'1 Der Fonds'!$B$6)*'1 Der Fonds'!$B$22/12-$B$165*'1 Der Fonds'!$B$23/12</f>
        <v>38.0939741234816</v>
      </c>
      <c r="BD165" s="26" t="n">
        <f aca="false">($B$165+BC165-'1 Der Fonds'!$B$6)/BA165</f>
        <v>10.1215108389398</v>
      </c>
      <c r="BE165" s="26" t="n">
        <f aca="false">BC165+'1 Der Fonds'!$B$26-'2 Der Rueckgabebestand'!$C$10*BD165</f>
        <v>26.9238589489659</v>
      </c>
      <c r="BF165" s="26" t="n">
        <f aca="false">BA165+'1 Der Fonds'!$B$26/BD165-'2 Der Rueckgabebestand'!$C$10</f>
        <v>78.5874630385007</v>
      </c>
      <c r="BG165" s="26" t="n">
        <f aca="false">BE165/($B$165+BE165-'1 Der Fonds'!$B$6)</f>
        <v>0.0338484427466656</v>
      </c>
      <c r="BH165" s="26" t="n">
        <f aca="false">BE165+$B$165*'1 Der Fonds'!$B$19/12+BE165*'1 Der Fonds'!$B$20/12-'1 Der Fonds'!$B$6*'1 Der Fonds'!$B$21/12-($B$165+BE165-'1 Der Fonds'!$B$6)*'1 Der Fonds'!$B$22/12-$B$165*'1 Der Fonds'!$B$23/12</f>
        <v>28.5827234804586</v>
      </c>
      <c r="BI165" s="26" t="n">
        <f aca="false">($B$165+BH165-'1 Der Fonds'!$B$6)/BF165</f>
        <v>10.1426193525291</v>
      </c>
      <c r="BJ165" s="26" t="n">
        <f aca="false">BH165+'1 Der Fonds'!$B$26-'2 Der Rueckgabebestand'!$C$11*BI165</f>
        <v>25.4971518689412</v>
      </c>
      <c r="BK165" s="26" t="n">
        <f aca="false">BF165+'1 Der Fonds'!$B$26/BI165-'2 Der Rueckgabebestand'!$C$11</f>
        <v>78.283244620726</v>
      </c>
      <c r="BL165" s="26" t="n">
        <f aca="false">BJ165/($B$165+BJ165-'1 Der Fonds'!$B$6)</f>
        <v>0.032112397140122</v>
      </c>
      <c r="BM165" s="26" t="n">
        <f aca="false">BJ165+$B$165*'1 Der Fonds'!$B$19/12+BJ165*'1 Der Fonds'!$B$20/12-'1 Der Fonds'!$B$6*'1 Der Fonds'!$B$21/12-($B$165+BJ165-'1 Der Fonds'!$B$6)*'1 Der Fonds'!$B$22/12-$B$165*'1 Der Fonds'!$B$23/12</f>
        <v>27.1546491394823</v>
      </c>
      <c r="BN165" s="26" t="n">
        <f aca="false">($B$165+BM165-'1 Der Fonds'!$B$6)/BK165</f>
        <v>10.1637924308624</v>
      </c>
      <c r="BO165" s="26" t="n">
        <f aca="false">BM165+'1 Der Fonds'!$B$26-'2 Der Rueckgabebestand'!$C$12*BN165</f>
        <v>25.0727529240511</v>
      </c>
      <c r="BP165" s="26" t="n">
        <f aca="false">BK165+'1 Der Fonds'!$B$26/BN165-'2 Der Rueckgabebestand'!$C$12</f>
        <v>78.0784100346605</v>
      </c>
      <c r="BQ165" s="26" t="n">
        <f aca="false">BO165/($B$165+BO165-'1 Der Fonds'!$B$6)</f>
        <v>0.0315947754401425</v>
      </c>
      <c r="BR165" s="26" t="n">
        <f aca="false">BO165+$B$165*'1 Der Fonds'!$B$19/12+BO165*'1 Der Fonds'!$B$20/12-'1 Der Fonds'!$B$6*'1 Der Fonds'!$B$21/12-($B$165+BO165-'1 Der Fonds'!$B$6)*'1 Der Fonds'!$B$22/12-$B$165*'1 Der Fonds'!$B$23/12</f>
        <v>26.7298434789366</v>
      </c>
      <c r="BS165" s="26" t="n">
        <f aca="false">($B$165+BR165-'1 Der Fonds'!$B$6)/BP165</f>
        <v>10.1850158465819</v>
      </c>
      <c r="BT165" s="26" t="n">
        <f aca="false">BR165+'1 Der Fonds'!$B$26-'2 Der Rueckgabebestand'!$C$13*BS165</f>
        <v>25.1465863479748</v>
      </c>
      <c r="BU165" s="26" t="n">
        <f aca="false">BP165+'1 Der Fonds'!$B$26/BS165-'2 Der Rueckgabebestand'!$C$13</f>
        <v>77.9229603863919</v>
      </c>
      <c r="BV165" s="26" t="n">
        <f aca="false">BT165/($B$165+BT165-'1 Der Fonds'!$B$6)</f>
        <v>0.0316848667663131</v>
      </c>
      <c r="BW165" s="26" t="n">
        <f aca="false">BT165+$B$165*'1 Der Fonds'!$B$19/12+BT165*'1 Der Fonds'!$B$20/12-'1 Der Fonds'!$B$6*'1 Der Fonds'!$B$21/12-($B$165+BT165-'1 Der Fonds'!$B$6)*'1 Der Fonds'!$B$22/12-$B$165*'1 Der Fonds'!$B$23/12</f>
        <v>26.8037476598916</v>
      </c>
      <c r="BX165" s="26" t="n">
        <f aca="false">($B$165+BW165-'1 Der Fonds'!$B$6)/BU165</f>
        <v>10.2062825092408</v>
      </c>
      <c r="BY165" s="26" t="n">
        <f aca="false">BW165+'1 Der Fonds'!$B$26-'2 Der Rueckgabebestand'!$C$14*BX165</f>
        <v>25.7212346561953</v>
      </c>
      <c r="BZ165" s="26" t="n">
        <f aca="false">BU165+'1 Der Fonds'!$B$26/BX165-'2 Der Rueckgabebestand'!$C$14</f>
        <v>77.8168969884097</v>
      </c>
      <c r="CA165" s="26" t="n">
        <f aca="false">BY165/($B$165+BY165-'1 Der Fonds'!$B$6)</f>
        <v>0.032385478420669</v>
      </c>
      <c r="CB165" s="26" t="n">
        <f aca="false">BY165+$B$165*'1 Der Fonds'!$B$19/12+BY165*'1 Der Fonds'!$B$20/12-'1 Der Fonds'!$B$6*'1 Der Fonds'!$B$21/12-($B$165+BY165-'1 Der Fonds'!$B$6)*'1 Der Fonds'!$B$22/12-$B$165*'1 Der Fonds'!$B$23/12</f>
        <v>27.3789466727408</v>
      </c>
      <c r="CC165" s="26" t="n">
        <f aca="false">($B$165+CB165-'1 Der Fonds'!$B$6)/BZ165</f>
        <v>10.2275852350073</v>
      </c>
      <c r="CD165" s="26" t="n">
        <f aca="false">CB165+'1 Der Fonds'!$B$26-'2 Der Rueckgabebestand'!$C$15*CC165</f>
        <v>26.2879125787379</v>
      </c>
      <c r="CE165" s="26" t="n">
        <f aca="false">BZ165+'1 Der Fonds'!$B$26/CC165-'2 Der Rueckgabebestand'!$C$15</f>
        <v>77.7102213588321</v>
      </c>
      <c r="CF165" s="26" t="n">
        <f aca="false">CD165/($B$165+CD165-'1 Der Fonds'!$B$6)</f>
        <v>0.0330753804413623</v>
      </c>
      <c r="CG165" s="26" t="n">
        <f aca="false">CD165+$B$165*'1 Der Fonds'!$B$19/12+CD165*'1 Der Fonds'!$B$20/12-'1 Der Fonds'!$B$6*'1 Der Fonds'!$B$21/12-($B$165+CD165-'1 Der Fonds'!$B$6)*'1 Der Fonds'!$B$22/12-$B$165*'1 Der Fonds'!$B$23/12</f>
        <v>27.9461676616259</v>
      </c>
      <c r="CH165" s="26" t="n">
        <f aca="false">($B$165+CG165-'1 Der Fonds'!$B$6)/CE165</f>
        <v>10.2489241921469</v>
      </c>
      <c r="CI165" s="26" t="n">
        <f aca="false">CG165+'1 Der Fonds'!$B$26-'2 Der Rueckgabebestand'!$C$16*CH165</f>
        <v>25.8217055655524</v>
      </c>
      <c r="CJ165" s="26" t="n">
        <f aca="false">CE165+'1 Der Fonds'!$B$26/CH165-'2 Der Rueckgabebestand'!$C$16</f>
        <v>77.5029350079679</v>
      </c>
      <c r="CK165" s="26" t="n">
        <f aca="false">CI165/($B$165+CI165-'1 Der Fonds'!$B$6)</f>
        <v>0.0325078685180427</v>
      </c>
      <c r="CL165" s="26" t="n">
        <f aca="false">$A$165+$B$165*'1 Der Fonds'!$B$19/12+$A$165*'1 Der Fonds'!$B$20/12-'1 Der Fonds'!$B$6*'1 Der Fonds'!$B$21/12-($B$165+$A$165-'1 Der Fonds'!$B$6)*'1 Der Fonds'!$B$22/12-$B$165*'1 Der Fonds'!$B$23/12</f>
        <v>103.230333333333</v>
      </c>
      <c r="CM165" s="26" t="n">
        <f aca="false">($B$165+CL165-'1 Der Fonds'!$B$6)/'1 Der Fonds'!$B$8</f>
        <v>10.0198888888889</v>
      </c>
      <c r="CN165" s="26" t="n">
        <f aca="false">CL165+0-'2 Der Rueckgabebestand'!$C$5*CM165</f>
        <v>99.2223777777778</v>
      </c>
      <c r="CO165" s="26" t="n">
        <f aca="false">'1 Der Fonds'!$B$8+0/CM165-'2 Der Rueckgabebestand'!$C$5</f>
        <v>86.6</v>
      </c>
      <c r="CP165" s="26" t="n">
        <f aca="false">CN165/($B$165+CN165-'1 Der Fonds'!$B$6)</f>
        <v>0.114348068367079</v>
      </c>
      <c r="CQ165" s="26" t="n">
        <f aca="false">CN165+$B$165*'1 Der Fonds'!$B$19/12+CN165*'1 Der Fonds'!$B$20/12-'1 Der Fonds'!$B$6*'1 Der Fonds'!$B$21/12-($B$165+CN165-'1 Der Fonds'!$B$6)*'1 Der Fonds'!$B$22/12-$B$165*'1 Der Fonds'!$B$23/12</f>
        <v>100.950528389815</v>
      </c>
      <c r="CR165" s="26" t="n">
        <f aca="false">($B$165+CQ165-'1 Der Fonds'!$B$6)/CO165</f>
        <v>10.0398444386815</v>
      </c>
      <c r="CS165" s="26" t="n">
        <f aca="false">CQ165+0-'2 Der Rueckgabebestand'!$C$6*CR165</f>
        <v>95.9306061704741</v>
      </c>
      <c r="CT165" s="26" t="n">
        <f aca="false">CO165+0/CR165-'2 Der Rueckgabebestand'!$C$6</f>
        <v>86.1</v>
      </c>
      <c r="CU165" s="26" t="n">
        <f aca="false">CS165/($B$165+CS165-'1 Der Fonds'!$B$6)</f>
        <v>0.110975485464886</v>
      </c>
      <c r="CV165" s="26" t="n">
        <f aca="false">CS165+$B$165*'1 Der Fonds'!$B$19/12+CS165*'1 Der Fonds'!$B$20/12-'1 Der Fonds'!$B$6*'1 Der Fonds'!$B$21/12-($B$165+CS165-'1 Der Fonds'!$B$6)*'1 Der Fonds'!$B$22/12-$B$165*'1 Der Fonds'!$B$23/12</f>
        <v>97.6556021680542</v>
      </c>
      <c r="CW165" s="26" t="n">
        <f aca="false">($B$165+CV165-'1 Der Fonds'!$B$6)/CT165</f>
        <v>10.0598792354013</v>
      </c>
      <c r="CX165" s="26" t="n">
        <f aca="false">CV165+0-'2 Der Rueckgabebestand'!$C$7*CW165</f>
        <v>75.5238678501713</v>
      </c>
      <c r="CY165" s="26" t="n">
        <f aca="false">CT165+0/CW165-'2 Der Rueckgabebestand'!$C$7</f>
        <v>83.9</v>
      </c>
      <c r="CZ165" s="26" t="n">
        <f aca="false">CX165/($B$165+CX165-'1 Der Fonds'!$B$6)</f>
        <v>0.0894807252815486</v>
      </c>
      <c r="DA165" s="26" t="n">
        <f aca="false">CX165+$B$165*'1 Der Fonds'!$B$19/12+CX165*'1 Der Fonds'!$B$20/12-'1 Der Fonds'!$B$6*'1 Der Fonds'!$B$21/12-($B$165+CX165-'1 Der Fonds'!$B$6)*'1 Der Fonds'!$B$22/12-$B$165*'1 Der Fonds'!$B$23/12</f>
        <v>77.2293073901943</v>
      </c>
      <c r="DB165" s="26" t="n">
        <f aca="false">($B$165+DA165-'1 Der Fonds'!$B$6)/CY165</f>
        <v>10.080206285938</v>
      </c>
      <c r="DC165" s="26" t="n">
        <f aca="false">DA165+0-'2 Der Rueckgabebestand'!$C$8*DB165</f>
        <v>45.9806679037867</v>
      </c>
      <c r="DD165" s="26" t="n">
        <f aca="false">CY165+0/DB165-'2 Der Rueckgabebestand'!$C$8</f>
        <v>80.8</v>
      </c>
      <c r="DE165" s="26" t="n">
        <f aca="false">DC165/($B$165+DC165-'1 Der Fonds'!$B$6)</f>
        <v>0.0564539708746264</v>
      </c>
      <c r="DF165" s="26" t="n">
        <f aca="false">DC165+$B$165*'1 Der Fonds'!$B$19/12+DC165*'1 Der Fonds'!$B$20/12-'1 Der Fonds'!$B$6*'1 Der Fonds'!$B$21/12-($B$165+DC165-'1 Der Fonds'!$B$6)*'1 Der Fonds'!$B$22/12-$B$165*'1 Der Fonds'!$B$23/12</f>
        <v>47.6577952105278</v>
      </c>
      <c r="DG165" s="26" t="n">
        <f aca="false">($B$165+DF165-'1 Der Fonds'!$B$6)/DD165</f>
        <v>10.1009628120115</v>
      </c>
      <c r="DH165" s="26" t="n">
        <f aca="false">DF165+0-'2 Der Rueckgabebestand'!$C$9*DG165</f>
        <v>21.3952918992979</v>
      </c>
      <c r="DI165" s="26" t="n">
        <f aca="false">DD165+0/DG165-'2 Der Rueckgabebestand'!$C$9</f>
        <v>78.2</v>
      </c>
      <c r="DJ165" s="26" t="n">
        <f aca="false">DH165/($B$165+DH165-'1 Der Fonds'!$B$6)</f>
        <v>0.0270862380352377</v>
      </c>
      <c r="DK165" s="26" t="n">
        <f aca="false">DH165+$B$165*'1 Der Fonds'!$B$19/12+DH165*'1 Der Fonds'!$B$20/12-'1 Der Fonds'!$B$6*'1 Der Fonds'!$B$21/12-($B$165+DH165-'1 Der Fonds'!$B$6)*'1 Der Fonds'!$B$22/12-$B$165*'1 Der Fonds'!$B$23/12</f>
        <v>23.0488582207014</v>
      </c>
      <c r="DL165" s="26" t="n">
        <f aca="false">($B$165+DK165-'1 Der Fonds'!$B$6)/DI165</f>
        <v>10.12210816139</v>
      </c>
      <c r="DM165" s="26" t="n">
        <f aca="false">DK165+0-'2 Der Rueckgabebestand'!$C$10*DL165</f>
        <v>8.87790679475537</v>
      </c>
      <c r="DN165" s="26" t="n">
        <f aca="false">DI165+0/DL165-'2 Der Rueckgabebestand'!$C$10</f>
        <v>76.8</v>
      </c>
      <c r="DO165" s="26" t="n">
        <f aca="false">DM165/($B$165+DM165-'1 Der Fonds'!$B$6)</f>
        <v>0.0114203230078409</v>
      </c>
      <c r="DP165" s="26" t="n">
        <f aca="false">DM165+$B$165*'1 Der Fonds'!$B$19/12+DM165*'1 Der Fonds'!$B$20/12-'1 Der Fonds'!$B$6*'1 Der Fonds'!$B$21/12-($B$165+DM165-'1 Der Fonds'!$B$6)*'1 Der Fonds'!$B$22/12-$B$165*'1 Der Fonds'!$B$23/12</f>
        <v>10.519477288767</v>
      </c>
      <c r="DQ165" s="26" t="n">
        <f aca="false">($B$165+DP165-'1 Der Fonds'!$B$6)/DN165</f>
        <v>10.1434827771975</v>
      </c>
      <c r="DR165" s="26" t="n">
        <f aca="false">DP165+0-'2 Der Rueckgabebestand'!$C$11*DQ165</f>
        <v>4.43338762244852</v>
      </c>
      <c r="DS165" s="26" t="n">
        <f aca="false">DN165+0/DQ165-'2 Der Rueckgabebestand'!$C$11</f>
        <v>76.2</v>
      </c>
      <c r="DT165" s="26" t="n">
        <f aca="false">DR165/($B$165+DR165-'1 Der Fonds'!$B$6)</f>
        <v>0.00573579521009652</v>
      </c>
      <c r="DU165" s="26" t="n">
        <f aca="false">DR165+$B$165*'1 Der Fonds'!$B$19/12+DR165*'1 Der Fonds'!$B$20/12-'1 Der Fonds'!$B$6*'1 Der Fonds'!$B$21/12-($B$165+DR165-'1 Der Fonds'!$B$6)*'1 Der Fonds'!$B$22/12-$B$165*'1 Der Fonds'!$B$23/12</f>
        <v>6.0706987855867</v>
      </c>
      <c r="DV165" s="26" t="n">
        <f aca="false">($B$165+DU165-'1 Der Fonds'!$B$6)/DS165</f>
        <v>10.1649698003358</v>
      </c>
      <c r="DW165" s="26" t="n">
        <f aca="false">DU165+0-'2 Der Rueckgabebestand'!$C$12*DV165</f>
        <v>0.988213885418805</v>
      </c>
      <c r="DX165" s="26" t="n">
        <f aca="false">DS165+0/DV165-'2 Der Rueckgabebestand'!$C$12</f>
        <v>75.7</v>
      </c>
      <c r="DY165" s="26" t="n">
        <f aca="false">DW165/($B$165+DW165-'1 Der Fonds'!$B$6)</f>
        <v>0.00128424824134598</v>
      </c>
      <c r="DZ165" s="26" t="n">
        <f aca="false">DW165+$B$165*'1 Der Fonds'!$B$19/12+DW165*'1 Der Fonds'!$B$20/12-'1 Der Fonds'!$B$6*'1 Der Fonds'!$B$21/12-($B$165+DW165-'1 Der Fonds'!$B$6)*'1 Der Fonds'!$B$22/12-$B$165*'1 Der Fonds'!$B$23/12</f>
        <v>2.62222342372566</v>
      </c>
      <c r="EA165" s="26" t="n">
        <f aca="false">($B$165+DZ165-'1 Der Fonds'!$B$6)/DX165</f>
        <v>10.1865551310928</v>
      </c>
      <c r="EB165" s="26" t="n">
        <f aca="false">DZ165+0-'2 Der Rueckgabebestand'!$C$13*EA165</f>
        <v>-1.9617263852661</v>
      </c>
      <c r="EC165" s="26" t="n">
        <f aca="false">DX165+0/EA165-'2 Der Rueckgabebestand'!$C$13</f>
        <v>75.25</v>
      </c>
      <c r="ED165" s="26" t="n">
        <f aca="false">EB165/($B$165+EB165-'1 Der Fonds'!$B$6)</f>
        <v>-0.00255920213352853</v>
      </c>
      <c r="EE165" s="26" t="n">
        <f aca="false">EB165+$B$165*'1 Der Fonds'!$B$19/12+EB165*'1 Der Fonds'!$B$20/12-'1 Der Fonds'!$B$6*'1 Der Fonds'!$B$21/12-($B$165+EB165-'1 Der Fonds'!$B$6)*'1 Der Fonds'!$B$22/12-$B$165*'1 Der Fonds'!$B$23/12</f>
        <v>-0.33054387305198</v>
      </c>
      <c r="EF165" s="26" t="n">
        <f aca="false">($B$165+EE165-'1 Der Fonds'!$B$6)/EC165</f>
        <v>10.2082319751089</v>
      </c>
      <c r="EG165" s="26" t="n">
        <f aca="false">EE165+0-'2 Der Rueckgabebestand'!$C$14*EF165</f>
        <v>-4.41383666309556</v>
      </c>
      <c r="EH165" s="26" t="n">
        <f aca="false">EC165+0/EF165-'2 Der Rueckgabebestand'!$C$14</f>
        <v>74.85</v>
      </c>
      <c r="EI165" s="26" t="n">
        <f aca="false">EG165/($B$165+EG165-'1 Der Fonds'!$B$6)</f>
        <v>-0.00577662163625569</v>
      </c>
      <c r="EJ165" s="26" t="n">
        <f aca="false">EG165+$B$165*'1 Der Fonds'!$B$19/12+EG165*'1 Der Fonds'!$B$20/12-'1 Der Fonds'!$B$6*'1 Der Fonds'!$B$21/12-($B$165+EG165-'1 Der Fonds'!$B$6)*'1 Der Fonds'!$B$22/12-$B$165*'1 Der Fonds'!$B$23/12</f>
        <v>-2.78500408989769</v>
      </c>
      <c r="EK165" s="26" t="n">
        <f aca="false">($B$165+EJ165-'1 Der Fonds'!$B$6)/EH165</f>
        <v>10.229993265332</v>
      </c>
      <c r="EL165" s="26" t="n">
        <f aca="false">EJ165+0-'2 Der Rueckgabebestand'!$C$15*EK165</f>
        <v>-6.8770013960305</v>
      </c>
      <c r="EM165" s="26" t="n">
        <f aca="false">EH165+0/EK165-'2 Der Rueckgabebestand'!$C$15</f>
        <v>74.45</v>
      </c>
      <c r="EN165" s="26" t="n">
        <f aca="false">EL165/($B$165+EL165-'1 Der Fonds'!$B$6)</f>
        <v>-0.00902940353512936</v>
      </c>
      <c r="EO165" s="26" t="n">
        <f aca="false">EL165+$B$165*'1 Der Fonds'!$B$19/12+EL165*'1 Der Fonds'!$B$20/12-'1 Der Fonds'!$B$6*'1 Der Fonds'!$B$21/12-($B$165+EL165-'1 Der Fonds'!$B$6)*'1 Der Fonds'!$B$22/12-$B$165*'1 Der Fonds'!$B$23/12</f>
        <v>-5.2505293557017</v>
      </c>
      <c r="EP165" s="26" t="n">
        <f aca="false">($B$165+EO165-'1 Der Fonds'!$B$6)/EM165</f>
        <v>10.2518397668811</v>
      </c>
      <c r="EQ165" s="26" t="n">
        <f aca="false">EO165+0-'2 Der Rueckgabebestand'!$C$16*EP165</f>
        <v>-10.3764492391423</v>
      </c>
      <c r="ER165" s="26" t="n">
        <f aca="false">EM165+0/EP165-'2 Der Rueckgabebestand'!$C$16</f>
        <v>73.95</v>
      </c>
      <c r="ES165" s="26" t="n">
        <f aca="false">EQ165/($B$165+EQ165-'1 Der Fonds'!$B$6)</f>
        <v>-0.0136870160922034</v>
      </c>
      <c r="ET165" s="14" t="n">
        <f aca="false">IF(C165=1,$A$165,1000000)</f>
        <v>101.5</v>
      </c>
      <c r="EU165" s="14" t="n">
        <f aca="false">IF(D165=1,$A$165,1000000)</f>
        <v>101.5</v>
      </c>
      <c r="EV165" s="14" t="n">
        <f aca="false">IF(E165=1,$A$165,1000000)</f>
        <v>101.5</v>
      </c>
      <c r="EW165" s="14" t="n">
        <f aca="false">IF(F165=1,$A$165,1000000)</f>
        <v>101.5</v>
      </c>
      <c r="EX165" s="26" t="n">
        <f aca="false">IF(G165=1,$A$165,1000000)</f>
        <v>1000000</v>
      </c>
      <c r="EY165" s="26" t="n">
        <f aca="false">IF(H165=1,$A$165,1000000)</f>
        <v>1000000</v>
      </c>
      <c r="EZ165" s="26" t="n">
        <f aca="false">IF(I165=1,$A$165,1000000)</f>
        <v>1000000</v>
      </c>
      <c r="FA165" s="26" t="n">
        <f aca="false">IF(J165=1,$A$165,1000000)</f>
        <v>1000000</v>
      </c>
      <c r="FB165" s="26" t="n">
        <f aca="false">IF(K165=1,$A$165,1000000)</f>
        <v>1000000</v>
      </c>
      <c r="FC165" s="26" t="n">
        <f aca="false">IF(L165=1,$A$165,1000000)</f>
        <v>1000000</v>
      </c>
      <c r="FD165" s="26" t="n">
        <f aca="false">IF(M165=1,$A$165,1000000)</f>
        <v>1000000</v>
      </c>
      <c r="FE165" s="26" t="n">
        <f aca="false">IF(N165=1,$A$165,1000000)</f>
        <v>1000000</v>
      </c>
      <c r="FF165" s="14" t="n">
        <f aca="false">IF(O165=1,$A$165,1000000)</f>
        <v>101.5</v>
      </c>
      <c r="FG165" s="14" t="n">
        <f aca="false">IF(P165=1,$A$165,1000000)</f>
        <v>101.5</v>
      </c>
      <c r="FH165" s="14" t="n">
        <f aca="false">IF(Q165=1,$A$165,1000000)</f>
        <v>101.5</v>
      </c>
      <c r="FI165" s="14" t="n">
        <f aca="false">IF(R165=1,$A$165,1000000)</f>
        <v>101.5</v>
      </c>
      <c r="FJ165" s="26" t="n">
        <f aca="false">IF(S165=1,$A$165,1000000)</f>
        <v>1000000</v>
      </c>
      <c r="FK165" s="26" t="n">
        <f aca="false">IF(T165=1,$A$165,1000000)</f>
        <v>1000000</v>
      </c>
      <c r="FL165" s="26" t="n">
        <f aca="false">IF(U165=1,$A$165,1000000)</f>
        <v>1000000</v>
      </c>
      <c r="FM165" s="26" t="n">
        <f aca="false">IF(V165=1,$A$165,1000000)</f>
        <v>1000000</v>
      </c>
      <c r="FN165" s="26" t="n">
        <f aca="false">IF(W165=1,$A$165,1000000)</f>
        <v>1000000</v>
      </c>
      <c r="FO165" s="26" t="n">
        <f aca="false">IF(X165=1,$A$165,1000000)</f>
        <v>1000000</v>
      </c>
      <c r="FP165" s="26" t="n">
        <f aca="false">IF(Y165=1,$A$165,1000000)</f>
        <v>1000000</v>
      </c>
      <c r="FQ165" s="26" t="n">
        <f aca="false">IF(Z165=1,$A$165,1000000)</f>
        <v>1000000</v>
      </c>
    </row>
    <row r="166" customFormat="false" ht="15" hidden="false" customHeight="false" outlineLevel="0" collapsed="false">
      <c r="A166" s="14" t="n">
        <f aca="false">A165+$B$38</f>
        <v>102</v>
      </c>
      <c r="B166" s="14" t="n">
        <f aca="false">'1 Der Fonds'!$B$36-A166</f>
        <v>1018</v>
      </c>
      <c r="C166" s="26" t="n">
        <f aca="false">IF(AH166&gt;='1 Der Fonds'!$B$12,1,0)</f>
        <v>1</v>
      </c>
      <c r="D166" s="26" t="n">
        <f aca="false">IF(AND(C166=1,AM166&gt;='1 Der Fonds'!$B$12),1,0)</f>
        <v>1</v>
      </c>
      <c r="E166" s="26" t="n">
        <f aca="false">IF(AND(D166=1,AR166&gt;='1 Der Fonds'!$B$12),1,0)</f>
        <v>1</v>
      </c>
      <c r="F166" s="26" t="n">
        <f aca="false">IF(AND(E166=1,AW166&gt;='1 Der Fonds'!$B$12),1,0)</f>
        <v>1</v>
      </c>
      <c r="G166" s="26" t="n">
        <f aca="false">IF(AND(F166=1,BB166&gt;='1 Der Fonds'!$B$12),1,0)</f>
        <v>0</v>
      </c>
      <c r="H166" s="26" t="n">
        <f aca="false">IF(AND(G166=1,BG166&gt;='1 Der Fonds'!$B$12),1,0)</f>
        <v>0</v>
      </c>
      <c r="I166" s="26" t="n">
        <f aca="false">IF(AND(H166=1,BL166&gt;='1 Der Fonds'!$B$12),1,0)</f>
        <v>0</v>
      </c>
      <c r="J166" s="26" t="n">
        <f aca="false">IF(AND(I166=1,BQ166&gt;='1 Der Fonds'!$B$12),1,0)</f>
        <v>0</v>
      </c>
      <c r="K166" s="26" t="n">
        <f aca="false">IF(AND(J166=1,BV166&gt;='1 Der Fonds'!$B$12),1,0)</f>
        <v>0</v>
      </c>
      <c r="L166" s="26" t="n">
        <f aca="false">IF(AND(K166=1,CA166&gt;='1 Der Fonds'!$B$12),1,0)</f>
        <v>0</v>
      </c>
      <c r="M166" s="26" t="n">
        <f aca="false">IF(AND(L166=1,CF166&gt;='1 Der Fonds'!$B$12),1,0)</f>
        <v>0</v>
      </c>
      <c r="N166" s="26" t="n">
        <f aca="false">IF(AND(M166=1,CK166&gt;='1 Der Fonds'!$B$12),1,0)</f>
        <v>0</v>
      </c>
      <c r="O166" s="26" t="n">
        <f aca="false">IF(CP166&gt;='1 Der Fonds'!$B$12,1,0)</f>
        <v>1</v>
      </c>
      <c r="P166" s="26" t="n">
        <f aca="false">IF(AND(O166=1,CU166&gt;='1 Der Fonds'!$B$12),1,0)</f>
        <v>1</v>
      </c>
      <c r="Q166" s="26" t="n">
        <f aca="false">IF(AND(P166=1,CZ166&gt;='1 Der Fonds'!$B$12),1,0)</f>
        <v>1</v>
      </c>
      <c r="R166" s="26" t="n">
        <f aca="false">IF(AND(Q166=1,DE166&gt;='1 Der Fonds'!$B$12),1,0)</f>
        <v>1</v>
      </c>
      <c r="S166" s="26" t="n">
        <f aca="false">IF(AND(R166=1,DJ166&gt;='1 Der Fonds'!$B$12),1,0)</f>
        <v>0</v>
      </c>
      <c r="T166" s="26" t="n">
        <f aca="false">IF(AND(S166=1,DO166&gt;='1 Der Fonds'!$B$12),1,0)</f>
        <v>0</v>
      </c>
      <c r="U166" s="26" t="n">
        <f aca="false">IF(AND(T166=1,DT166&gt;='1 Der Fonds'!$B$12),1,0)</f>
        <v>0</v>
      </c>
      <c r="V166" s="26" t="n">
        <f aca="false">IF(AND(U166=1,DY166&gt;='1 Der Fonds'!$B$12),1,0)</f>
        <v>0</v>
      </c>
      <c r="W166" s="26" t="n">
        <f aca="false">IF(AND(V166=1,ED166&gt;='1 Der Fonds'!$B$12),1,0)</f>
        <v>0</v>
      </c>
      <c r="X166" s="26" t="n">
        <f aca="false">IF(AND(W166=1,EI166&gt;='1 Der Fonds'!$B$12),1,0)</f>
        <v>0</v>
      </c>
      <c r="Y166" s="26" t="n">
        <f aca="false">IF(AND(X166=1,EN166&gt;='1 Der Fonds'!$B$12),1,0)</f>
        <v>0</v>
      </c>
      <c r="Z166" s="26" t="n">
        <f aca="false">IF(AND(Y166=1,ES166&gt;='1 Der Fonds'!$B$12),1,0)</f>
        <v>0</v>
      </c>
      <c r="AD166" s="26" t="n">
        <f aca="false">$A$166+$B$166*'1 Der Fonds'!$B$19/12+$A$166*'1 Der Fonds'!$B$20/12-'1 Der Fonds'!$B$6*'1 Der Fonds'!$B$21/12-($B$166+$A$166-'1 Der Fonds'!$B$6)*'1 Der Fonds'!$B$22/12-$B$166*'1 Der Fonds'!$B$23/12</f>
        <v>103.72975</v>
      </c>
      <c r="AE166" s="26" t="n">
        <f aca="false">($B$166+AD166-'1 Der Fonds'!$B$6)/'1 Der Fonds'!$B$8</f>
        <v>10.019882183908</v>
      </c>
      <c r="AF166" s="26" t="n">
        <f aca="false">AD166+'1 Der Fonds'!$B$26-'2 Der Rueckgabebestand'!$C$5*AE166</f>
        <v>102.721797126437</v>
      </c>
      <c r="AG166" s="26" t="n">
        <f aca="false">'1 Der Fonds'!$B$8+'1 Der Fonds'!$B$26/AE166-'2 Der Rueckgabebestand'!$C$5</f>
        <v>86.8994047180333</v>
      </c>
      <c r="AH166" s="26" t="n">
        <f aca="false">AF166/($B$166+AF166-'1 Der Fonds'!$B$6)</f>
        <v>0.117973154531608</v>
      </c>
      <c r="AI166" s="26" t="n">
        <f aca="false">AF166+$B$166*'1 Der Fonds'!$B$19/12+AF166*'1 Der Fonds'!$B$20/12-'1 Der Fonds'!$B$6*'1 Der Fonds'!$B$21/12-($B$166+AF166-'1 Der Fonds'!$B$6)*'1 Der Fonds'!$B$22/12-$B$166*'1 Der Fonds'!$B$23/12</f>
        <v>104.452238848683</v>
      </c>
      <c r="AJ166" s="26" t="n">
        <f aca="false">($B$166+AI166-'1 Der Fonds'!$B$6)/AG166</f>
        <v>10.039795343588</v>
      </c>
      <c r="AK166" s="26" t="n">
        <f aca="false">AI166+'1 Der Fonds'!$B$26-'2 Der Rueckgabebestand'!$C$6*AJ166</f>
        <v>102.432341176889</v>
      </c>
      <c r="AL166" s="26" t="n">
        <f aca="false">AG166+'1 Der Fonds'!$B$26/AJ166-'2 Der Rueckgabebestand'!$C$6</f>
        <v>86.6982155899019</v>
      </c>
      <c r="AM166" s="26" t="n">
        <f aca="false">AK166/($B$166+AK166-'1 Der Fonds'!$B$6)</f>
        <v>0.117679842913917</v>
      </c>
      <c r="AN166" s="26" t="n">
        <f aca="false">AK166+$B$166*'1 Der Fonds'!$B$19/12+AK166*'1 Der Fonds'!$B$20/12-'1 Der Fonds'!$B$6*'1 Der Fonds'!$B$21/12-($B$166+AK166-'1 Der Fonds'!$B$6)*'1 Der Fonds'!$B$22/12-$B$166*'1 Der Fonds'!$B$23/12</f>
        <v>104.16250550385</v>
      </c>
      <c r="AO166" s="26" t="n">
        <f aca="false">($B$166+AN166-'1 Der Fonds'!$B$6)/AL166</f>
        <v>10.0597515135644</v>
      </c>
      <c r="AP166" s="26" t="n">
        <f aca="false">AN166+'1 Der Fonds'!$B$26-'2 Der Rueckgabebestand'!$C$7*AO166</f>
        <v>85.0310521740084</v>
      </c>
      <c r="AQ166" s="26" t="n">
        <f aca="false">AL166+'1 Der Fonds'!$B$26/AO166-'2 Der Rueckgabebestand'!$C$7</f>
        <v>84.796433691607</v>
      </c>
      <c r="AR166" s="26" t="n">
        <f aca="false">AP166/($B$166+AP166-'1 Der Fonds'!$B$6)</f>
        <v>0.0996810748650954</v>
      </c>
      <c r="AS166" s="26" t="n">
        <f aca="false">AP166+$B$166*'1 Der Fonds'!$B$19/12+AP166*'1 Der Fonds'!$B$20/12-'1 Der Fonds'!$B$6*'1 Der Fonds'!$B$21/12-($B$166+AP166-'1 Der Fonds'!$B$6)*'1 Der Fonds'!$B$22/12-$B$166*'1 Der Fonds'!$B$23/12</f>
        <v>86.7445402656752</v>
      </c>
      <c r="AT166" s="26" t="n">
        <f aca="false">($B$166+AS166-'1 Der Fonds'!$B$6)/AQ166</f>
        <v>10.0799585908797</v>
      </c>
      <c r="AU166" s="26" t="n">
        <f aca="false">AS166+'1 Der Fonds'!$B$26-'2 Der Rueckgabebestand'!$C$8*AT166</f>
        <v>58.4966686339481</v>
      </c>
      <c r="AV166" s="26" t="n">
        <f aca="false">AQ166+'1 Der Fonds'!$B$26/AT166-'2 Der Rueckgabebestand'!$C$8</f>
        <v>81.9940539618643</v>
      </c>
      <c r="AW166" s="26" t="n">
        <f aca="false">AU166/($B$166+AU166-'1 Der Fonds'!$B$6)</f>
        <v>0.0707766538619359</v>
      </c>
      <c r="AX166" s="26" t="n">
        <f aca="false">AU166+$B$166*'1 Der Fonds'!$B$19/12+AU166*'1 Der Fonds'!$B$20/12-'1 Der Fonds'!$B$6*'1 Der Fonds'!$B$21/12-($B$166+AU166-'1 Der Fonds'!$B$6)*'1 Der Fonds'!$B$22/12-$B$166*'1 Der Fonds'!$B$23/12</f>
        <v>60.184727941389</v>
      </c>
      <c r="AY166" s="26" t="n">
        <f aca="false">($B$166+AX166-'1 Der Fonds'!$B$6)/AV166</f>
        <v>10.1005461728552</v>
      </c>
      <c r="AZ166" s="26" t="n">
        <f aca="false">AX166+'1 Der Fonds'!$B$26-'2 Der Rueckgabebestand'!$C$9*AY166</f>
        <v>36.9233078919655</v>
      </c>
      <c r="BA166" s="26" t="n">
        <f aca="false">AV166+'1 Der Fonds'!$B$26/AY166-'2 Der Rueckgabebestand'!$C$9</f>
        <v>79.6910676033704</v>
      </c>
      <c r="BB166" s="26" t="n">
        <f aca="false">AZ166/($B$166+AZ166-'1 Der Fonds'!$B$6)</f>
        <v>0.0458718334156144</v>
      </c>
      <c r="BC166" s="26" t="n">
        <f aca="false">AZ166+$B$166*'1 Der Fonds'!$B$19/12+AZ166*'1 Der Fonds'!$B$20/12-'1 Der Fonds'!$B$6*'1 Der Fonds'!$B$21/12-($B$166+AZ166-'1 Der Fonds'!$B$6)*'1 Der Fonds'!$B$22/12-$B$166*'1 Der Fonds'!$B$23/12</f>
        <v>38.5906927286953</v>
      </c>
      <c r="BD166" s="26" t="n">
        <f aca="false">($B$166+BC166-'1 Der Fonds'!$B$6)/BA166</f>
        <v>10.1214692811391</v>
      </c>
      <c r="BE166" s="26" t="n">
        <f aca="false">BC166+'1 Der Fonds'!$B$26-'2 Der Rueckgabebestand'!$C$10*BD166</f>
        <v>27.4206357351005</v>
      </c>
      <c r="BF166" s="26" t="n">
        <f aca="false">BA166+'1 Der Fonds'!$B$26/BD166-'2 Der Rueckgabebestand'!$C$10</f>
        <v>78.5874672580717</v>
      </c>
      <c r="BG166" s="26" t="n">
        <f aca="false">BE166/($B$166+BE166-'1 Der Fonds'!$B$6)</f>
        <v>0.0344731259200477</v>
      </c>
      <c r="BH166" s="26" t="n">
        <f aca="false">BE166+$B$166*'1 Der Fonds'!$B$19/12+BE166*'1 Der Fonds'!$B$20/12-'1 Der Fonds'!$B$6*'1 Der Fonds'!$B$21/12-($B$166+BE166-'1 Der Fonds'!$B$6)*'1 Der Fonds'!$B$22/12-$B$166*'1 Der Fonds'!$B$23/12</f>
        <v>29.0789138443467</v>
      </c>
      <c r="BI166" s="26" t="n">
        <f aca="false">($B$166+BH166-'1 Der Fonds'!$B$6)/BF166</f>
        <v>10.1425703315624</v>
      </c>
      <c r="BJ166" s="26" t="n">
        <f aca="false">BH166+'1 Der Fonds'!$B$26-'2 Der Rueckgabebestand'!$C$11*BI166</f>
        <v>25.9933716454093</v>
      </c>
      <c r="BK166" s="26" t="n">
        <f aca="false">BF166+'1 Der Fonds'!$B$26/BI166-'2 Der Rueckgabebestand'!$C$11</f>
        <v>78.2832502698656</v>
      </c>
      <c r="BL166" s="26" t="n">
        <f aca="false">BJ166/($B$166+BJ166-'1 Der Fonds'!$B$6)</f>
        <v>0.0327375171804554</v>
      </c>
      <c r="BM166" s="26" t="n">
        <f aca="false">BJ166+$B$166*'1 Der Fonds'!$B$19/12+BJ166*'1 Der Fonds'!$B$20/12-'1 Der Fonds'!$B$6*'1 Der Fonds'!$B$21/12-($B$166+BJ166-'1 Der Fonds'!$B$6)*'1 Der Fonds'!$B$22/12-$B$166*'1 Der Fonds'!$B$23/12</f>
        <v>27.6502819599028</v>
      </c>
      <c r="BN166" s="26" t="n">
        <f aca="false">($B$166+BM166-'1 Der Fonds'!$B$6)/BK166</f>
        <v>10.163735910518</v>
      </c>
      <c r="BO166" s="26" t="n">
        <f aca="false">BM166+'1 Der Fonds'!$B$26-'2 Der Rueckgabebestand'!$C$12*BN166</f>
        <v>25.5684140046438</v>
      </c>
      <c r="BP166" s="26" t="n">
        <f aca="false">BK166+'1 Der Fonds'!$B$26/BN166-'2 Der Rueckgabebestand'!$C$12</f>
        <v>78.0784173252094</v>
      </c>
      <c r="BQ166" s="26" t="n">
        <f aca="false">BO166/($B$166+BO166-'1 Der Fonds'!$B$6)</f>
        <v>0.0322195459816955</v>
      </c>
      <c r="BR166" s="26" t="n">
        <f aca="false">BO166+$B$166*'1 Der Fonds'!$B$19/12+BO166*'1 Der Fonds'!$B$20/12-'1 Der Fonds'!$B$6*'1 Der Fonds'!$B$21/12-($B$166+BO166-'1 Der Fonds'!$B$6)*'1 Der Fonds'!$B$22/12-$B$166*'1 Der Fonds'!$B$23/12</f>
        <v>27.2249170680649</v>
      </c>
      <c r="BS166" s="26" t="n">
        <f aca="false">($B$166+BR166-'1 Der Fonds'!$B$6)/BP166</f>
        <v>10.1849517998786</v>
      </c>
      <c r="BT166" s="26" t="n">
        <f aca="false">BR166+'1 Der Fonds'!$B$26-'2 Der Rueckgabebestand'!$C$13*BS166</f>
        <v>25.6416887581195</v>
      </c>
      <c r="BU166" s="26" t="n">
        <f aca="false">BP166+'1 Der Fonds'!$B$26/BS166-'2 Der Rueckgabebestand'!$C$13</f>
        <v>77.9229695291811</v>
      </c>
      <c r="BV166" s="26" t="n">
        <f aca="false">BT166/($B$166+BT166-'1 Der Fonds'!$B$6)</f>
        <v>0.0323088984882376</v>
      </c>
      <c r="BW166" s="26" t="n">
        <f aca="false">BT166+$B$166*'1 Der Fonds'!$B$19/12+BT166*'1 Der Fonds'!$B$20/12-'1 Der Fonds'!$B$6*'1 Der Fonds'!$B$21/12-($B$166+BT166-'1 Der Fonds'!$B$6)*'1 Der Fonds'!$B$22/12-$B$166*'1 Der Fonds'!$B$23/12</f>
        <v>27.2982620431794</v>
      </c>
      <c r="BX166" s="26" t="n">
        <f aca="false">($B$166+BW166-'1 Der Fonds'!$B$6)/BU166</f>
        <v>10.2062109137839</v>
      </c>
      <c r="BY166" s="26" t="n">
        <f aca="false">BW166+'1 Der Fonds'!$B$26-'2 Der Rueckgabebestand'!$C$14*BX166</f>
        <v>26.2157776776658</v>
      </c>
      <c r="BZ166" s="26" t="n">
        <f aca="false">BU166+'1 Der Fonds'!$B$26/BX166-'2 Der Rueckgabebestand'!$C$14</f>
        <v>77.8169081931321</v>
      </c>
      <c r="CA166" s="26" t="n">
        <f aca="false">BY166/($B$166+BY166-'1 Der Fonds'!$B$6)</f>
        <v>0.0330083818711362</v>
      </c>
      <c r="CB166" s="26" t="n">
        <f aca="false">BY166+$B$166*'1 Der Fonds'!$B$19/12+BY166*'1 Der Fonds'!$B$20/12-'1 Der Fonds'!$B$6*'1 Der Fonds'!$B$21/12-($B$166+BY166-'1 Der Fonds'!$B$6)*'1 Der Fonds'!$B$22/12-$B$166*'1 Der Fonds'!$B$23/12</f>
        <v>27.8729011312736</v>
      </c>
      <c r="CC166" s="26" t="n">
        <f aca="false">($B$166+CB166-'1 Der Fonds'!$B$6)/BZ166</f>
        <v>10.2275060730505</v>
      </c>
      <c r="CD166" s="26" t="n">
        <f aca="false">CB166+'1 Der Fonds'!$B$26-'2 Der Rueckgabebestand'!$C$15*CC166</f>
        <v>26.7818987020534</v>
      </c>
      <c r="CE166" s="26" t="n">
        <f aca="false">BZ166+'1 Der Fonds'!$B$26/CC166-'2 Der Rueckgabebestand'!$C$15</f>
        <v>77.7102348339155</v>
      </c>
      <c r="CF166" s="26" t="n">
        <f aca="false">CD166/($B$166+CD166-'1 Der Fonds'!$B$6)</f>
        <v>0.0336971674188736</v>
      </c>
      <c r="CG166" s="26" t="n">
        <f aca="false">CD166+$B$166*'1 Der Fonds'!$B$19/12+CD166*'1 Der Fonds'!$B$20/12-'1 Der Fonds'!$B$6*'1 Der Fonds'!$B$21/12-($B$166+CD166-'1 Der Fonds'!$B$6)*'1 Der Fonds'!$B$22/12-$B$166*'1 Der Fonds'!$B$23/12</f>
        <v>28.4395646883095</v>
      </c>
      <c r="CH166" s="26" t="n">
        <f aca="false">($B$166+CG166-'1 Der Fonds'!$B$6)/CE166</f>
        <v>10.2488374458073</v>
      </c>
      <c r="CI166" s="26" t="n">
        <f aca="false">CG166+'1 Der Fonds'!$B$26-'2 Der Rueckgabebestand'!$C$16*CH166</f>
        <v>26.3151459654059</v>
      </c>
      <c r="CJ166" s="26" t="n">
        <f aca="false">CE166+'1 Der Fonds'!$B$26/CH166-'2 Der Rueckgabebestand'!$C$16</f>
        <v>77.5029509605848</v>
      </c>
      <c r="CK166" s="26" t="n">
        <f aca="false">CI166/($B$166+CI166-'1 Der Fonds'!$B$6)</f>
        <v>0.0331293518688009</v>
      </c>
      <c r="CL166" s="26" t="n">
        <f aca="false">$A$166+$B$166*'1 Der Fonds'!$B$19/12+$A$166*'1 Der Fonds'!$B$20/12-'1 Der Fonds'!$B$6*'1 Der Fonds'!$B$21/12-($B$166+$A$166-'1 Der Fonds'!$B$6)*'1 Der Fonds'!$B$22/12-$B$166*'1 Der Fonds'!$B$23/12</f>
        <v>103.72975</v>
      </c>
      <c r="CM166" s="26" t="n">
        <f aca="false">($B$166+CL166-'1 Der Fonds'!$B$6)/'1 Der Fonds'!$B$8</f>
        <v>10.019882183908</v>
      </c>
      <c r="CN166" s="26" t="n">
        <f aca="false">CL166+0-'2 Der Rueckgabebestand'!$C$5*CM166</f>
        <v>99.7217971264368</v>
      </c>
      <c r="CO166" s="26" t="n">
        <f aca="false">'1 Der Fonds'!$B$8+0/CM166-'2 Der Rueckgabebestand'!$C$5</f>
        <v>86.6</v>
      </c>
      <c r="CP166" s="26" t="n">
        <f aca="false">CN166/($B$166+CN166-'1 Der Fonds'!$B$6)</f>
        <v>0.11492369726873</v>
      </c>
      <c r="CQ166" s="26" t="n">
        <f aca="false">CN166+$B$166*'1 Der Fonds'!$B$19/12+CN166*'1 Der Fonds'!$B$20/12-'1 Der Fonds'!$B$6*'1 Der Fonds'!$B$21/12-($B$166+CN166-'1 Der Fonds'!$B$6)*'1 Der Fonds'!$B$22/12-$B$166*'1 Der Fonds'!$B$23/12</f>
        <v>101.449363848683</v>
      </c>
      <c r="CR166" s="26" t="n">
        <f aca="false">($B$166+CQ166-'1 Der Fonds'!$B$6)/CO166</f>
        <v>10.0398309913243</v>
      </c>
      <c r="CS166" s="26" t="n">
        <f aca="false">CQ166+0-'2 Der Rueckgabebestand'!$C$6*CR166</f>
        <v>96.4294483530208</v>
      </c>
      <c r="CT166" s="26" t="n">
        <f aca="false">CO166+0/CR166-'2 Der Rueckgabebestand'!$C$6</f>
        <v>86.1</v>
      </c>
      <c r="CU166" s="26" t="n">
        <f aca="false">CS166/($B$166+CS166-'1 Der Fonds'!$B$6)</f>
        <v>0.111552710908618</v>
      </c>
      <c r="CV166" s="26" t="n">
        <f aca="false">CS166+$B$166*'1 Der Fonds'!$B$19/12+CS166*'1 Der Fonds'!$B$20/12-'1 Der Fonds'!$B$6*'1 Der Fonds'!$B$21/12-($B$166+CS166-'1 Der Fonds'!$B$6)*'1 Der Fonds'!$B$22/12-$B$166*'1 Der Fonds'!$B$23/12</f>
        <v>98.1538599076925</v>
      </c>
      <c r="CW166" s="26" t="n">
        <f aca="false">($B$166+CV166-'1 Der Fonds'!$B$6)/CT166</f>
        <v>10.0598590000893</v>
      </c>
      <c r="CX166" s="26" t="n">
        <f aca="false">CV166+0-'2 Der Rueckgabebestand'!$C$7*CW166</f>
        <v>76.0221701074959</v>
      </c>
      <c r="CY166" s="26" t="n">
        <f aca="false">CT166+0/CW166-'2 Der Rueckgabebestand'!$C$7</f>
        <v>83.9</v>
      </c>
      <c r="CZ166" s="26" t="n">
        <f aca="false">CX166/($B$166+CX166-'1 Der Fonds'!$B$6)</f>
        <v>0.0900712952810394</v>
      </c>
      <c r="DA166" s="26" t="n">
        <f aca="false">CX166+$B$166*'1 Der Fonds'!$B$19/12+CX166*'1 Der Fonds'!$B$20/12-'1 Der Fonds'!$B$6*'1 Der Fonds'!$B$21/12-($B$166+CX166-'1 Der Fonds'!$B$6)*'1 Der Fonds'!$B$22/12-$B$166*'1 Der Fonds'!$B$23/12</f>
        <v>77.7270246871823</v>
      </c>
      <c r="DB166" s="26" t="n">
        <f aca="false">($B$166+DA166-'1 Der Fonds'!$B$6)/CY166</f>
        <v>10.0801790785123</v>
      </c>
      <c r="DC166" s="26" t="n">
        <f aca="false">DA166+0-'2 Der Rueckgabebestand'!$C$8*DB166</f>
        <v>46.4784695437941</v>
      </c>
      <c r="DD166" s="26" t="n">
        <f aca="false">CY166+0/DB166-'2 Der Rueckgabebestand'!$C$8</f>
        <v>80.8</v>
      </c>
      <c r="DE166" s="26" t="n">
        <f aca="false">DC166/($B$166+DC166-'1 Der Fonds'!$B$6)</f>
        <v>0.0570653139177855</v>
      </c>
      <c r="DF166" s="26" t="n">
        <f aca="false">DC166+$B$166*'1 Der Fonds'!$B$19/12+DC166*'1 Der Fonds'!$B$20/12-'1 Der Fonds'!$B$6*'1 Der Fonds'!$B$21/12-($B$166+DC166-'1 Der Fonds'!$B$6)*'1 Der Fonds'!$B$22/12-$B$166*'1 Der Fonds'!$B$23/12</f>
        <v>48.1550114104402</v>
      </c>
      <c r="DG166" s="26" t="n">
        <f aca="false">($B$166+DF166-'1 Der Fonds'!$B$6)/DD166</f>
        <v>10.1009283590401</v>
      </c>
      <c r="DH166" s="26" t="n">
        <f aca="false">DF166+0-'2 Der Rueckgabebestand'!$C$9*DG166</f>
        <v>21.892597676936</v>
      </c>
      <c r="DI166" s="26" t="n">
        <f aca="false">DD166+0/DG166-'2 Der Rueckgabebestand'!$C$9</f>
        <v>78.2</v>
      </c>
      <c r="DJ166" s="26" t="n">
        <f aca="false">DH166/($B$166+DH166-'1 Der Fonds'!$B$6)</f>
        <v>0.0277159170010225</v>
      </c>
      <c r="DK166" s="26" t="n">
        <f aca="false">DH166+$B$166*'1 Der Fonds'!$B$19/12+DH166*'1 Der Fonds'!$B$20/12-'1 Der Fonds'!$B$6*'1 Der Fonds'!$B$21/12-($B$166+DH166-'1 Der Fonds'!$B$6)*'1 Der Fonds'!$B$22/12-$B$166*'1 Der Fonds'!$B$23/12</f>
        <v>23.545578083043</v>
      </c>
      <c r="DL166" s="26" t="n">
        <f aca="false">($B$166+DK166-'1 Der Fonds'!$B$6)/DI166</f>
        <v>10.1220662158957</v>
      </c>
      <c r="DM166" s="26" t="n">
        <f aca="false">DK166+0-'2 Der Rueckgabebestand'!$C$10*DL166</f>
        <v>9.37468538078908</v>
      </c>
      <c r="DN166" s="26" t="n">
        <f aca="false">DI166+0/DL166-'2 Der Rueckgabebestand'!$C$10</f>
        <v>76.8</v>
      </c>
      <c r="DO166" s="26" t="n">
        <f aca="false">DM166/($B$166+DM166-'1 Der Fonds'!$B$6)</f>
        <v>0.0120594168514723</v>
      </c>
      <c r="DP166" s="26" t="n">
        <f aca="false">DM166+$B$166*'1 Der Fonds'!$B$19/12+DM166*'1 Der Fonds'!$B$20/12-'1 Der Fonds'!$B$6*'1 Der Fonds'!$B$21/12-($B$166+DM166-'1 Der Fonds'!$B$6)*'1 Der Fonds'!$B$22/12-$B$166*'1 Der Fonds'!$B$23/12</f>
        <v>11.015669454279</v>
      </c>
      <c r="DQ166" s="26" t="n">
        <f aca="false">($B$166+DP166-'1 Der Fonds'!$B$6)/DN166</f>
        <v>10.1434331960193</v>
      </c>
      <c r="DR166" s="26" t="n">
        <f aca="false">DP166+0-'2 Der Rueckgabebestand'!$C$11*DQ166</f>
        <v>4.92960953666744</v>
      </c>
      <c r="DS166" s="26" t="n">
        <f aca="false">DN166+0/DQ166-'2 Der Rueckgabebestand'!$C$11</f>
        <v>76.2</v>
      </c>
      <c r="DT166" s="26" t="n">
        <f aca="false">DR166/($B$166+DR166-'1 Der Fonds'!$B$6)</f>
        <v>0.00637782467619852</v>
      </c>
      <c r="DU166" s="26" t="n">
        <f aca="false">DR166+$B$166*'1 Der Fonds'!$B$19/12+DR166*'1 Der Fonds'!$B$20/12-'1 Der Fonds'!$B$6*'1 Der Fonds'!$B$21/12-($B$166+DR166-'1 Der Fonds'!$B$6)*'1 Der Fonds'!$B$22/12-$B$166*'1 Der Fonds'!$B$23/12</f>
        <v>6.56633374580675</v>
      </c>
      <c r="DV166" s="26" t="n">
        <f aca="false">($B$166+DU166-'1 Der Fonds'!$B$6)/DS166</f>
        <v>10.1649125163492</v>
      </c>
      <c r="DW166" s="26" t="n">
        <f aca="false">DU166+0-'2 Der Rueckgabebestand'!$C$12*DV166</f>
        <v>1.48387748763217</v>
      </c>
      <c r="DX166" s="26" t="n">
        <f aca="false">DS166+0/DV166-'2 Der Rueckgabebestand'!$C$12</f>
        <v>75.7</v>
      </c>
      <c r="DY166" s="26" t="n">
        <f aca="false">DW166/($B$166+DW166-'1 Der Fonds'!$B$6)</f>
        <v>0.00192840620972727</v>
      </c>
      <c r="DZ166" s="26" t="n">
        <f aca="false">DW166+$B$166*'1 Der Fonds'!$B$19/12+DW166*'1 Der Fonds'!$B$20/12-'1 Der Fonds'!$B$6*'1 Der Fonds'!$B$21/12-($B$166+DW166-'1 Der Fonds'!$B$6)*'1 Der Fonds'!$B$22/12-$B$166*'1 Der Fonds'!$B$23/12</f>
        <v>3.11729953689115</v>
      </c>
      <c r="EA166" s="26" t="n">
        <f aca="false">($B$166+DZ166-'1 Der Fonds'!$B$6)/DX166</f>
        <v>10.1864900863526</v>
      </c>
      <c r="EB166" s="26" t="n">
        <f aca="false">DZ166+0-'2 Der Rueckgabebestand'!$C$13*EA166</f>
        <v>-1.46662100196752</v>
      </c>
      <c r="EC166" s="26" t="n">
        <f aca="false">DX166+0/EA166-'2 Der Rueckgabebestand'!$C$13</f>
        <v>75.25</v>
      </c>
      <c r="ED166" s="26" t="n">
        <f aca="false">EB166/($B$166+EB166-'1 Der Fonds'!$B$6)</f>
        <v>-0.00191331655235236</v>
      </c>
      <c r="EE166" s="26" t="n">
        <f aca="false">EB166+$B$166*'1 Der Fonds'!$B$19/12+EB166*'1 Der Fonds'!$B$20/12-'1 Der Fonds'!$B$6*'1 Der Fonds'!$B$21/12-($B$166+EB166-'1 Der Fonds'!$B$6)*'1 Der Fonds'!$B$22/12-$B$166*'1 Der Fonds'!$B$23/12</f>
        <v>0.16397348623893</v>
      </c>
      <c r="EF166" s="26" t="n">
        <f aca="false">($B$166+EE166-'1 Der Fonds'!$B$6)/EC166</f>
        <v>10.2081591160962</v>
      </c>
      <c r="EG166" s="26" t="n">
        <f aca="false">EE166+0-'2 Der Rueckgabebestand'!$C$14*EF166</f>
        <v>-3.91929016019955</v>
      </c>
      <c r="EH166" s="26" t="n">
        <f aca="false">EC166+0/EF166-'2 Der Rueckgabebestand'!$C$14</f>
        <v>74.85</v>
      </c>
      <c r="EI166" s="26" t="n">
        <f aca="false">EG166/($B$166+EG166-'1 Der Fonds'!$B$6)</f>
        <v>-0.00512941906493266</v>
      </c>
      <c r="EJ166" s="26" t="n">
        <f aca="false">EG166+$B$166*'1 Der Fonds'!$B$19/12+EG166*'1 Der Fonds'!$B$20/12-'1 Der Fonds'!$B$6*'1 Der Fonds'!$B$21/12-($B$166+EG166-'1 Der Fonds'!$B$6)*'1 Der Fonds'!$B$22/12-$B$166*'1 Der Fonds'!$B$23/12</f>
        <v>-2.29104614660307</v>
      </c>
      <c r="EK166" s="26" t="n">
        <f aca="false">($B$166+EJ166-'1 Der Fonds'!$B$6)/EH166</f>
        <v>10.2299125431316</v>
      </c>
      <c r="EL166" s="26" t="n">
        <f aca="false">EJ166+0-'2 Der Rueckgabebestand'!$C$15*EK166</f>
        <v>-6.3830111638557</v>
      </c>
      <c r="EM166" s="26" t="n">
        <f aca="false">EH166+0/EK166-'2 Der Rueckgabebestand'!$C$15</f>
        <v>74.45</v>
      </c>
      <c r="EN166" s="26" t="n">
        <f aca="false">EL166/($B$166+EL166-'1 Der Fonds'!$B$6)</f>
        <v>-0.00838086762430263</v>
      </c>
      <c r="EO166" s="26" t="n">
        <f aca="false">EL166+$B$166*'1 Der Fonds'!$B$19/12+EL166*'1 Der Fonds'!$B$20/12-'1 Der Fonds'!$B$6*'1 Der Fonds'!$B$21/12-($B$166+EL166-'1 Der Fonds'!$B$6)*'1 Der Fonds'!$B$22/12-$B$166*'1 Der Fonds'!$B$23/12</f>
        <v>-4.75712821622106</v>
      </c>
      <c r="EP166" s="26" t="n">
        <f aca="false">($B$166+EO166-'1 Der Fonds'!$B$6)/EM166</f>
        <v>10.2517511320857</v>
      </c>
      <c r="EQ166" s="26" t="n">
        <f aca="false">EO166+0-'2 Der Rueckgabebestand'!$C$16*EP166</f>
        <v>-9.8830037822639</v>
      </c>
      <c r="ER166" s="26" t="n">
        <f aca="false">EM166+0/EP166-'2 Der Rueckgabebestand'!$C$16</f>
        <v>73.95</v>
      </c>
      <c r="ES166" s="26" t="n">
        <f aca="false">EQ166/($B$166+EQ166-'1 Der Fonds'!$B$6)</f>
        <v>-0.0130362514381955</v>
      </c>
      <c r="ET166" s="14" t="n">
        <f aca="false">IF(C166=1,$A$166,1000000)</f>
        <v>102</v>
      </c>
      <c r="EU166" s="14" t="n">
        <f aca="false">IF(D166=1,$A$166,1000000)</f>
        <v>102</v>
      </c>
      <c r="EV166" s="14" t="n">
        <f aca="false">IF(E166=1,$A$166,1000000)</f>
        <v>102</v>
      </c>
      <c r="EW166" s="14" t="n">
        <f aca="false">IF(F166=1,$A$166,1000000)</f>
        <v>102</v>
      </c>
      <c r="EX166" s="26" t="n">
        <f aca="false">IF(G166=1,$A$166,1000000)</f>
        <v>1000000</v>
      </c>
      <c r="EY166" s="26" t="n">
        <f aca="false">IF(H166=1,$A$166,1000000)</f>
        <v>1000000</v>
      </c>
      <c r="EZ166" s="26" t="n">
        <f aca="false">IF(I166=1,$A$166,1000000)</f>
        <v>1000000</v>
      </c>
      <c r="FA166" s="26" t="n">
        <f aca="false">IF(J166=1,$A$166,1000000)</f>
        <v>1000000</v>
      </c>
      <c r="FB166" s="26" t="n">
        <f aca="false">IF(K166=1,$A$166,1000000)</f>
        <v>1000000</v>
      </c>
      <c r="FC166" s="26" t="n">
        <f aca="false">IF(L166=1,$A$166,1000000)</f>
        <v>1000000</v>
      </c>
      <c r="FD166" s="26" t="n">
        <f aca="false">IF(M166=1,$A$166,1000000)</f>
        <v>1000000</v>
      </c>
      <c r="FE166" s="26" t="n">
        <f aca="false">IF(N166=1,$A$166,1000000)</f>
        <v>1000000</v>
      </c>
      <c r="FF166" s="14" t="n">
        <f aca="false">IF(O166=1,$A$166,1000000)</f>
        <v>102</v>
      </c>
      <c r="FG166" s="14" t="n">
        <f aca="false">IF(P166=1,$A$166,1000000)</f>
        <v>102</v>
      </c>
      <c r="FH166" s="14" t="n">
        <f aca="false">IF(Q166=1,$A$166,1000000)</f>
        <v>102</v>
      </c>
      <c r="FI166" s="14" t="n">
        <f aca="false">IF(R166=1,$A$166,1000000)</f>
        <v>102</v>
      </c>
      <c r="FJ166" s="26" t="n">
        <f aca="false">IF(S166=1,$A$166,1000000)</f>
        <v>1000000</v>
      </c>
      <c r="FK166" s="26" t="n">
        <f aca="false">IF(T166=1,$A$166,1000000)</f>
        <v>1000000</v>
      </c>
      <c r="FL166" s="26" t="n">
        <f aca="false">IF(U166=1,$A$166,1000000)</f>
        <v>1000000</v>
      </c>
      <c r="FM166" s="26" t="n">
        <f aca="false">IF(V166=1,$A$166,1000000)</f>
        <v>1000000</v>
      </c>
      <c r="FN166" s="26" t="n">
        <f aca="false">IF(W166=1,$A$166,1000000)</f>
        <v>1000000</v>
      </c>
      <c r="FO166" s="26" t="n">
        <f aca="false">IF(X166=1,$A$166,1000000)</f>
        <v>1000000</v>
      </c>
      <c r="FP166" s="26" t="n">
        <f aca="false">IF(Y166=1,$A$166,1000000)</f>
        <v>1000000</v>
      </c>
      <c r="FQ166" s="26" t="n">
        <f aca="false">IF(Z166=1,$A$166,1000000)</f>
        <v>1000000</v>
      </c>
    </row>
    <row r="167" customFormat="false" ht="15" hidden="false" customHeight="false" outlineLevel="0" collapsed="false">
      <c r="A167" s="14" t="n">
        <f aca="false">A166+$B$38</f>
        <v>102.5</v>
      </c>
      <c r="B167" s="14" t="n">
        <f aca="false">'1 Der Fonds'!$B$36-A167</f>
        <v>1017.5</v>
      </c>
      <c r="C167" s="26" t="n">
        <f aca="false">IF(AH167&gt;='1 Der Fonds'!$B$12,1,0)</f>
        <v>1</v>
      </c>
      <c r="D167" s="26" t="n">
        <f aca="false">IF(AND(C167=1,AM167&gt;='1 Der Fonds'!$B$12),1,0)</f>
        <v>1</v>
      </c>
      <c r="E167" s="26" t="n">
        <f aca="false">IF(AND(D167=1,AR167&gt;='1 Der Fonds'!$B$12),1,0)</f>
        <v>1</v>
      </c>
      <c r="F167" s="26" t="n">
        <f aca="false">IF(AND(E167=1,AW167&gt;='1 Der Fonds'!$B$12),1,0)</f>
        <v>1</v>
      </c>
      <c r="G167" s="26" t="n">
        <f aca="false">IF(AND(F167=1,BB167&gt;='1 Der Fonds'!$B$12),1,0)</f>
        <v>0</v>
      </c>
      <c r="H167" s="26" t="n">
        <f aca="false">IF(AND(G167=1,BG167&gt;='1 Der Fonds'!$B$12),1,0)</f>
        <v>0</v>
      </c>
      <c r="I167" s="26" t="n">
        <f aca="false">IF(AND(H167=1,BL167&gt;='1 Der Fonds'!$B$12),1,0)</f>
        <v>0</v>
      </c>
      <c r="J167" s="26" t="n">
        <f aca="false">IF(AND(I167=1,BQ167&gt;='1 Der Fonds'!$B$12),1,0)</f>
        <v>0</v>
      </c>
      <c r="K167" s="26" t="n">
        <f aca="false">IF(AND(J167=1,BV167&gt;='1 Der Fonds'!$B$12),1,0)</f>
        <v>0</v>
      </c>
      <c r="L167" s="26" t="n">
        <f aca="false">IF(AND(K167=1,CA167&gt;='1 Der Fonds'!$B$12),1,0)</f>
        <v>0</v>
      </c>
      <c r="M167" s="26" t="n">
        <f aca="false">IF(AND(L167=1,CF167&gt;='1 Der Fonds'!$B$12),1,0)</f>
        <v>0</v>
      </c>
      <c r="N167" s="26" t="n">
        <f aca="false">IF(AND(M167=1,CK167&gt;='1 Der Fonds'!$B$12),1,0)</f>
        <v>0</v>
      </c>
      <c r="O167" s="26" t="n">
        <f aca="false">IF(CP167&gt;='1 Der Fonds'!$B$12,1,0)</f>
        <v>1</v>
      </c>
      <c r="P167" s="26" t="n">
        <f aca="false">IF(AND(O167=1,CU167&gt;='1 Der Fonds'!$B$12),1,0)</f>
        <v>1</v>
      </c>
      <c r="Q167" s="26" t="n">
        <f aca="false">IF(AND(P167=1,CZ167&gt;='1 Der Fonds'!$B$12),1,0)</f>
        <v>1</v>
      </c>
      <c r="R167" s="26" t="n">
        <f aca="false">IF(AND(Q167=1,DE167&gt;='1 Der Fonds'!$B$12),1,0)</f>
        <v>1</v>
      </c>
      <c r="S167" s="26" t="n">
        <f aca="false">IF(AND(R167=1,DJ167&gt;='1 Der Fonds'!$B$12),1,0)</f>
        <v>0</v>
      </c>
      <c r="T167" s="26" t="n">
        <f aca="false">IF(AND(S167=1,DO167&gt;='1 Der Fonds'!$B$12),1,0)</f>
        <v>0</v>
      </c>
      <c r="U167" s="26" t="n">
        <f aca="false">IF(AND(T167=1,DT167&gt;='1 Der Fonds'!$B$12),1,0)</f>
        <v>0</v>
      </c>
      <c r="V167" s="26" t="n">
        <f aca="false">IF(AND(U167=1,DY167&gt;='1 Der Fonds'!$B$12),1,0)</f>
        <v>0</v>
      </c>
      <c r="W167" s="26" t="n">
        <f aca="false">IF(AND(V167=1,ED167&gt;='1 Der Fonds'!$B$12),1,0)</f>
        <v>0</v>
      </c>
      <c r="X167" s="26" t="n">
        <f aca="false">IF(AND(W167=1,EI167&gt;='1 Der Fonds'!$B$12),1,0)</f>
        <v>0</v>
      </c>
      <c r="Y167" s="26" t="n">
        <f aca="false">IF(AND(X167=1,EN167&gt;='1 Der Fonds'!$B$12),1,0)</f>
        <v>0</v>
      </c>
      <c r="Z167" s="26" t="n">
        <f aca="false">IF(AND(Y167=1,ES167&gt;='1 Der Fonds'!$B$12),1,0)</f>
        <v>0</v>
      </c>
      <c r="AD167" s="26" t="n">
        <f aca="false">$A$167+$B$167*'1 Der Fonds'!$B$19/12+$A$167*'1 Der Fonds'!$B$20/12-'1 Der Fonds'!$B$6*'1 Der Fonds'!$B$21/12-($B$167+$A$167-'1 Der Fonds'!$B$6)*'1 Der Fonds'!$B$22/12-$B$167*'1 Der Fonds'!$B$23/12</f>
        <v>104.229166666667</v>
      </c>
      <c r="AE167" s="26" t="n">
        <f aca="false">($B$167+AD167-'1 Der Fonds'!$B$6)/'1 Der Fonds'!$B$8</f>
        <v>10.0198754789272</v>
      </c>
      <c r="AF167" s="26" t="n">
        <f aca="false">AD167+'1 Der Fonds'!$B$26-'2 Der Rueckgabebestand'!$C$5*AE167</f>
        <v>103.221216475096</v>
      </c>
      <c r="AG167" s="26" t="n">
        <f aca="false">'1 Der Fonds'!$B$8+'1 Der Fonds'!$B$26/AE167-'2 Der Rueckgabebestand'!$C$5</f>
        <v>86.8994049183854</v>
      </c>
      <c r="AH167" s="26" t="n">
        <f aca="false">AF167/($B$167+AF167-'1 Der Fonds'!$B$6)</f>
        <v>0.118546802951422</v>
      </c>
      <c r="AI167" s="26" t="n">
        <f aca="false">AF167+$B$167*'1 Der Fonds'!$B$19/12+AF167*'1 Der Fonds'!$B$20/12-'1 Der Fonds'!$B$6*'1 Der Fonds'!$B$21/12-($B$167+AF167-'1 Der Fonds'!$B$6)*'1 Der Fonds'!$B$22/12-$B$167*'1 Der Fonds'!$B$23/12</f>
        <v>104.951074307551</v>
      </c>
      <c r="AJ167" s="26" t="n">
        <f aca="false">($B$167+AI167-'1 Der Fonds'!$B$6)/AG167</f>
        <v>10.0397819194153</v>
      </c>
      <c r="AK167" s="26" t="n">
        <f aca="false">AI167+'1 Der Fonds'!$B$26-'2 Der Rueckgabebestand'!$C$6*AJ167</f>
        <v>102.931183347843</v>
      </c>
      <c r="AL167" s="26" t="n">
        <f aca="false">AG167+'1 Der Fonds'!$B$26/AJ167-'2 Der Rueckgabebestand'!$C$6</f>
        <v>86.6982161897934</v>
      </c>
      <c r="AM167" s="26" t="n">
        <f aca="false">AK167/($B$167+AK167-'1 Der Fonds'!$B$6)</f>
        <v>0.118253097220105</v>
      </c>
      <c r="AN167" s="26" t="n">
        <f aca="false">AK167+$B$167*'1 Der Fonds'!$B$19/12+AK167*'1 Der Fonds'!$B$20/12-'1 Der Fonds'!$B$6*'1 Der Fonds'!$B$21/12-($B$167+AK167-'1 Der Fonds'!$B$6)*'1 Der Fonds'!$B$22/12-$B$167*'1 Der Fonds'!$B$23/12</f>
        <v>104.660763231885</v>
      </c>
      <c r="AO167" s="26" t="n">
        <f aca="false">($B$167+AN167-'1 Der Fonds'!$B$6)/AL167</f>
        <v>10.0597313481354</v>
      </c>
      <c r="AP167" s="26" t="n">
        <f aca="false">AN167+'1 Der Fonds'!$B$26-'2 Der Rueckgabebestand'!$C$7*AO167</f>
        <v>85.5293542659873</v>
      </c>
      <c r="AQ167" s="26" t="n">
        <f aca="false">AL167+'1 Der Fonds'!$B$26/AO167-'2 Der Rueckgabebestand'!$C$7</f>
        <v>84.7964348892974</v>
      </c>
      <c r="AR167" s="26" t="n">
        <f aca="false">AP167/($B$167+AP167-'1 Der Fonds'!$B$6)</f>
        <v>0.100265429130025</v>
      </c>
      <c r="AS167" s="26" t="n">
        <f aca="false">AP167+$B$167*'1 Der Fonds'!$B$19/12+AP167*'1 Der Fonds'!$B$20/12-'1 Der Fonds'!$B$6*'1 Der Fonds'!$B$21/12-($B$167+AP167-'1 Der Fonds'!$B$6)*'1 Der Fonds'!$B$22/12-$B$167*'1 Der Fonds'!$B$23/12</f>
        <v>87.2422573971589</v>
      </c>
      <c r="AT167" s="26" t="n">
        <f aca="false">($B$167+AS167-'1 Der Fonds'!$B$6)/AQ167</f>
        <v>10.0799315267562</v>
      </c>
      <c r="AU167" s="26" t="n">
        <f aca="false">AS167+'1 Der Fonds'!$B$26-'2 Der Rueckgabebestand'!$C$8*AT167</f>
        <v>58.9944696642146</v>
      </c>
      <c r="AV167" s="26" t="n">
        <f aca="false">AQ167+'1 Der Fonds'!$B$26/AT167-'2 Der Rueckgabebestand'!$C$8</f>
        <v>81.9940559586506</v>
      </c>
      <c r="AW167" s="26" t="n">
        <f aca="false">AU167/($B$167+AU167-'1 Der Fonds'!$B$6)</f>
        <v>0.0713791462974734</v>
      </c>
      <c r="AX167" s="26" t="n">
        <f aca="false">AU167+$B$167*'1 Der Fonds'!$B$19/12+AU167*'1 Der Fonds'!$B$20/12-'1 Der Fonds'!$B$6*'1 Der Fonds'!$B$21/12-($B$167+AU167-'1 Der Fonds'!$B$6)*'1 Der Fonds'!$B$22/12-$B$167*'1 Der Fonds'!$B$23/12</f>
        <v>60.6819435309762</v>
      </c>
      <c r="AY167" s="26" t="n">
        <f aca="false">($B$167+AX167-'1 Der Fonds'!$B$6)/AV167</f>
        <v>10.1005119681923</v>
      </c>
      <c r="AZ167" s="26" t="n">
        <f aca="false">AX167+'1 Der Fonds'!$B$26-'2 Der Rueckgabebestand'!$C$9*AY167</f>
        <v>37.4206124136763</v>
      </c>
      <c r="BA167" s="26" t="n">
        <f aca="false">AV167+'1 Der Fonds'!$B$26/AY167-'2 Der Rueckgabebestand'!$C$9</f>
        <v>79.6910706059721</v>
      </c>
      <c r="BB167" s="26" t="n">
        <f aca="false">AZ167/($B$167+AZ167-'1 Der Fonds'!$B$6)</f>
        <v>0.0464898175504102</v>
      </c>
      <c r="BC167" s="26" t="n">
        <f aca="false">AZ167+$B$167*'1 Der Fonds'!$B$19/12+AZ167*'1 Der Fonds'!$B$20/12-'1 Der Fonds'!$B$6*'1 Der Fonds'!$B$21/12-($B$167+AZ167-'1 Der Fonds'!$B$6)*'1 Der Fonds'!$B$22/12-$B$167*'1 Der Fonds'!$B$23/12</f>
        <v>39.0874113339061</v>
      </c>
      <c r="BD167" s="26" t="n">
        <f aca="false">($B$167+BC167-'1 Der Fonds'!$B$6)/BA167</f>
        <v>10.1214277233397</v>
      </c>
      <c r="BE167" s="26" t="n">
        <f aca="false">BC167+'1 Der Fonds'!$B$26-'2 Der Rueckgabebestand'!$C$10*BD167</f>
        <v>27.9174125212305</v>
      </c>
      <c r="BF167" s="26" t="n">
        <f aca="false">BA167+'1 Der Fonds'!$B$26/BD167-'2 Der Rueckgabebestand'!$C$10</f>
        <v>78.5874714776676</v>
      </c>
      <c r="BG167" s="26" t="n">
        <f aca="false">BE167/($B$167+BE167-'1 Der Fonds'!$B$6)</f>
        <v>0.0350978141561433</v>
      </c>
      <c r="BH167" s="26" t="n">
        <f aca="false">BE167+$B$167*'1 Der Fonds'!$B$19/12+BE167*'1 Der Fonds'!$B$20/12-'1 Der Fonds'!$B$6*'1 Der Fonds'!$B$21/12-($B$167+BE167-'1 Der Fonds'!$B$6)*'1 Der Fonds'!$B$22/12-$B$167*'1 Der Fonds'!$B$23/12</f>
        <v>29.57510420823</v>
      </c>
      <c r="BI167" s="26" t="n">
        <f aca="false">($B$167+BH167-'1 Der Fonds'!$B$6)/BF167</f>
        <v>10.1425213105977</v>
      </c>
      <c r="BJ167" s="26" t="n">
        <f aca="false">BH167+'1 Der Fonds'!$B$26-'2 Der Rueckgabebestand'!$C$11*BI167</f>
        <v>26.4895914218714</v>
      </c>
      <c r="BK167" s="26" t="n">
        <f aca="false">BF167+'1 Der Fonds'!$B$26/BI167-'2 Der Rueckgabebestand'!$C$11</f>
        <v>78.2832559190436</v>
      </c>
      <c r="BL167" s="26" t="n">
        <f aca="false">BJ167/($B$167+BJ167-'1 Der Fonds'!$B$6)</f>
        <v>0.0333626431732361</v>
      </c>
      <c r="BM167" s="26" t="n">
        <f aca="false">BJ167+$B$167*'1 Der Fonds'!$B$19/12+BJ167*'1 Der Fonds'!$B$20/12-'1 Der Fonds'!$B$6*'1 Der Fonds'!$B$21/12-($B$167+BJ167-'1 Der Fonds'!$B$6)*'1 Der Fonds'!$B$22/12-$B$167*'1 Der Fonds'!$B$23/12</f>
        <v>28.1459147803174</v>
      </c>
      <c r="BN167" s="26" t="n">
        <f aca="false">($B$167+BM167-'1 Der Fonds'!$B$6)/BK167</f>
        <v>10.1636793901768</v>
      </c>
      <c r="BO167" s="26" t="n">
        <f aca="false">BM167+'1 Der Fonds'!$B$26-'2 Der Rueckgabebestand'!$C$12*BN167</f>
        <v>26.064075085229</v>
      </c>
      <c r="BP167" s="26" t="n">
        <f aca="false">BK167+'1 Der Fonds'!$B$26/BN167-'2 Der Rueckgabebestand'!$C$12</f>
        <v>78.0784246158149</v>
      </c>
      <c r="BQ167" s="26" t="n">
        <f aca="false">BO167/($B$167+BO167-'1 Der Fonds'!$B$6)</f>
        <v>0.032844323355275</v>
      </c>
      <c r="BR167" s="26" t="n">
        <f aca="false">BO167+$B$167*'1 Der Fonds'!$B$19/12+BO167*'1 Der Fonds'!$B$20/12-'1 Der Fonds'!$B$6*'1 Der Fonds'!$B$21/12-($B$167+BO167-'1 Der Fonds'!$B$6)*'1 Der Fonds'!$B$22/12-$B$167*'1 Der Fonds'!$B$23/12</f>
        <v>27.7199906571857</v>
      </c>
      <c r="BS167" s="26" t="n">
        <f aca="false">($B$167+BR167-'1 Der Fonds'!$B$6)/BP167</f>
        <v>10.1848877531798</v>
      </c>
      <c r="BT167" s="26" t="n">
        <f aca="false">BR167+'1 Der Fonds'!$B$26-'2 Der Rueckgabebestand'!$C$13*BS167</f>
        <v>26.1367911682548</v>
      </c>
      <c r="BU167" s="26" t="n">
        <f aca="false">BP167+'1 Der Fonds'!$B$26/BS167-'2 Der Rueckgabebestand'!$C$13</f>
        <v>77.9229786720502</v>
      </c>
      <c r="BV167" s="26" t="n">
        <f aca="false">BT167/($B$167+BT167-'1 Der Fonds'!$B$6)</f>
        <v>0.03293293791204</v>
      </c>
      <c r="BW167" s="26" t="n">
        <f aca="false">BT167+$B$167*'1 Der Fonds'!$B$19/12+BT167*'1 Der Fonds'!$B$20/12-'1 Der Fonds'!$B$6*'1 Der Fonds'!$B$21/12-($B$167+BT167-'1 Der Fonds'!$B$6)*'1 Der Fonds'!$B$22/12-$B$167*'1 Der Fonds'!$B$23/12</f>
        <v>27.7927764264577</v>
      </c>
      <c r="BX167" s="26" t="n">
        <f aca="false">($B$167+BW167-'1 Der Fonds'!$B$6)/BU167</f>
        <v>10.2061393183333</v>
      </c>
      <c r="BY167" s="26" t="n">
        <f aca="false">BW167+'1 Der Fonds'!$B$26-'2 Der Rueckgabebestand'!$C$14*BX167</f>
        <v>26.7103206991244</v>
      </c>
      <c r="BZ167" s="26" t="n">
        <f aca="false">BU167+'1 Der Fonds'!$B$26/BX167-'2 Der Rueckgabebestand'!$C$14</f>
        <v>77.8169193979632</v>
      </c>
      <c r="CA167" s="26" t="n">
        <f aca="false">BY167/($B$167+BY167-'1 Der Fonds'!$B$6)</f>
        <v>0.0336312938814644</v>
      </c>
      <c r="CB167" s="26" t="n">
        <f aca="false">BY167+$B$167*'1 Der Fonds'!$B$19/12+BY167*'1 Der Fonds'!$B$20/12-'1 Der Fonds'!$B$6*'1 Der Fonds'!$B$21/12-($B$167+BY167-'1 Der Fonds'!$B$6)*'1 Der Fonds'!$B$22/12-$B$167*'1 Der Fonds'!$B$23/12</f>
        <v>28.3668555897944</v>
      </c>
      <c r="CC167" s="26" t="n">
        <f aca="false">($B$167+CB167-'1 Der Fonds'!$B$6)/BZ167</f>
        <v>10.2274269111021</v>
      </c>
      <c r="CD167" s="26" t="n">
        <f aca="false">CB167+'1 Der Fonds'!$B$26-'2 Der Rueckgabebestand'!$C$15*CC167</f>
        <v>27.2758848253535</v>
      </c>
      <c r="CE167" s="26" t="n">
        <f aca="false">BZ167+'1 Der Fonds'!$B$26/CC167-'2 Der Rueckgabebestand'!$C$15</f>
        <v>77.7102483091425</v>
      </c>
      <c r="CF167" s="26" t="n">
        <f aca="false">CD167/($B$167+CD167-'1 Der Fonds'!$B$6)</f>
        <v>0.0343189638061895</v>
      </c>
      <c r="CG167" s="26" t="n">
        <f aca="false">CD167+$B$167*'1 Der Fonds'!$B$19/12+CD167*'1 Der Fonds'!$B$20/12-'1 Der Fonds'!$B$6*'1 Der Fonds'!$B$21/12-($B$167+CD167-'1 Der Fonds'!$B$6)*'1 Der Fonds'!$B$22/12-$B$167*'1 Der Fonds'!$B$23/12</f>
        <v>28.9329617149778</v>
      </c>
      <c r="CH167" s="26" t="n">
        <f aca="false">($B$167+CG167-'1 Der Fonds'!$B$6)/CE167</f>
        <v>10.2487506994786</v>
      </c>
      <c r="CI167" s="26" t="n">
        <f aca="false">CG167+'1 Der Fonds'!$B$26-'2 Der Rueckgabebestand'!$C$16*CH167</f>
        <v>26.8085863652385</v>
      </c>
      <c r="CJ167" s="26" t="n">
        <f aca="false">CE167+'1 Der Fonds'!$B$26/CH167-'2 Der Rueckgabebestand'!$C$16</f>
        <v>77.5029669133869</v>
      </c>
      <c r="CK167" s="26" t="n">
        <f aca="false">CI167/($B$167+CI167-'1 Der Fonds'!$B$6)</f>
        <v>0.0337508454842655</v>
      </c>
      <c r="CL167" s="26" t="n">
        <f aca="false">$A$167+$B$167*'1 Der Fonds'!$B$19/12+$A$167*'1 Der Fonds'!$B$20/12-'1 Der Fonds'!$B$6*'1 Der Fonds'!$B$21/12-($B$167+$A$167-'1 Der Fonds'!$B$6)*'1 Der Fonds'!$B$22/12-$B$167*'1 Der Fonds'!$B$23/12</f>
        <v>104.229166666667</v>
      </c>
      <c r="CM167" s="26" t="n">
        <f aca="false">($B$167+CL167-'1 Der Fonds'!$B$6)/'1 Der Fonds'!$B$8</f>
        <v>10.0198754789272</v>
      </c>
      <c r="CN167" s="26" t="n">
        <f aca="false">CL167+0-'2 Der Rueckgabebestand'!$C$5*CM167</f>
        <v>100.221216475096</v>
      </c>
      <c r="CO167" s="26" t="n">
        <f aca="false">'1 Der Fonds'!$B$8+0/CM167-'2 Der Rueckgabebestand'!$C$5</f>
        <v>86.6</v>
      </c>
      <c r="CP167" s="26" t="n">
        <f aca="false">CN167/($B$167+CN167-'1 Der Fonds'!$B$6)</f>
        <v>0.115499326940765</v>
      </c>
      <c r="CQ167" s="26" t="n">
        <f aca="false">CN167+$B$167*'1 Der Fonds'!$B$19/12+CN167*'1 Der Fonds'!$B$20/12-'1 Der Fonds'!$B$6*'1 Der Fonds'!$B$21/12-($B$167+CN167-'1 Der Fonds'!$B$6)*'1 Der Fonds'!$B$22/12-$B$167*'1 Der Fonds'!$B$23/12</f>
        <v>101.948199307551</v>
      </c>
      <c r="CR167" s="26" t="n">
        <f aca="false">($B$167+CQ167-'1 Der Fonds'!$B$6)/CO167</f>
        <v>10.0398175439671</v>
      </c>
      <c r="CS167" s="26" t="n">
        <f aca="false">CQ167+0-'2 Der Rueckgabebestand'!$C$6*CR167</f>
        <v>96.9282905355676</v>
      </c>
      <c r="CT167" s="26" t="n">
        <f aca="false">CO167+0/CR167-'2 Der Rueckgabebestand'!$C$6</f>
        <v>86.1</v>
      </c>
      <c r="CU167" s="26" t="n">
        <f aca="false">CS167/($B$167+CS167-'1 Der Fonds'!$B$6)</f>
        <v>0.112129937898625</v>
      </c>
      <c r="CV167" s="26" t="n">
        <f aca="false">CS167+$B$167*'1 Der Fonds'!$B$19/12+CS167*'1 Der Fonds'!$B$20/12-'1 Der Fonds'!$B$6*'1 Der Fonds'!$B$21/12-($B$167+CS167-'1 Der Fonds'!$B$6)*'1 Der Fonds'!$B$22/12-$B$167*'1 Der Fonds'!$B$23/12</f>
        <v>98.6521176473308</v>
      </c>
      <c r="CW167" s="26" t="n">
        <f aca="false">($B$167+CV167-'1 Der Fonds'!$B$6)/CT167</f>
        <v>10.0598387647774</v>
      </c>
      <c r="CX167" s="26" t="n">
        <f aca="false">CV167+0-'2 Der Rueckgabebestand'!$C$7*CW167</f>
        <v>76.5204723648207</v>
      </c>
      <c r="CY167" s="26" t="n">
        <f aca="false">CT167+0/CW167-'2 Der Rueckgabebestand'!$C$7</f>
        <v>83.9</v>
      </c>
      <c r="CZ167" s="26" t="n">
        <f aca="false">CX167/($B$167+CX167-'1 Der Fonds'!$B$6)</f>
        <v>0.090661867656387</v>
      </c>
      <c r="DA167" s="26" t="n">
        <f aca="false">CX167+$B$167*'1 Der Fonds'!$B$19/12+CX167*'1 Der Fonds'!$B$20/12-'1 Der Fonds'!$B$6*'1 Der Fonds'!$B$21/12-($B$167+CX167-'1 Der Fonds'!$B$6)*'1 Der Fonds'!$B$22/12-$B$167*'1 Der Fonds'!$B$23/12</f>
        <v>78.2247419841703</v>
      </c>
      <c r="DB167" s="26" t="n">
        <f aca="false">($B$167+DA167-'1 Der Fonds'!$B$6)/CY167</f>
        <v>10.0801518710867</v>
      </c>
      <c r="DC167" s="26" t="n">
        <f aca="false">DA167+0-'2 Der Rueckgabebestand'!$C$8*DB167</f>
        <v>46.9762711838016</v>
      </c>
      <c r="DD167" s="26" t="n">
        <f aca="false">CY167+0/DB167-'2 Der Rueckgabebestand'!$C$8</f>
        <v>80.8</v>
      </c>
      <c r="DE167" s="26" t="n">
        <f aca="false">DC167/($B$167+DC167-'1 Der Fonds'!$B$6)</f>
        <v>0.0576766602611073</v>
      </c>
      <c r="DF167" s="26" t="n">
        <f aca="false">DC167+$B$167*'1 Der Fonds'!$B$19/12+DC167*'1 Der Fonds'!$B$20/12-'1 Der Fonds'!$B$6*'1 Der Fonds'!$B$21/12-($B$167+DC167-'1 Der Fonds'!$B$6)*'1 Der Fonds'!$B$22/12-$B$167*'1 Der Fonds'!$B$23/12</f>
        <v>48.6522276103528</v>
      </c>
      <c r="DG167" s="26" t="n">
        <f aca="false">($B$167+DF167-'1 Der Fonds'!$B$6)/DD167</f>
        <v>10.1008939060687</v>
      </c>
      <c r="DH167" s="26" t="n">
        <f aca="false">DF167+0-'2 Der Rueckgabebestand'!$C$9*DG167</f>
        <v>22.3899034545741</v>
      </c>
      <c r="DI167" s="26" t="n">
        <f aca="false">DD167+0/DG167-'2 Der Rueckgabebestand'!$C$9</f>
        <v>78.2</v>
      </c>
      <c r="DJ167" s="26" t="n">
        <f aca="false">DH167/($B$167+DH167-'1 Der Fonds'!$B$6)</f>
        <v>0.0283456002623304</v>
      </c>
      <c r="DK167" s="26" t="n">
        <f aca="false">DH167+$B$167*'1 Der Fonds'!$B$19/12+DH167*'1 Der Fonds'!$B$20/12-'1 Der Fonds'!$B$6*'1 Der Fonds'!$B$21/12-($B$167+DH167-'1 Der Fonds'!$B$6)*'1 Der Fonds'!$B$22/12-$B$167*'1 Der Fonds'!$B$23/12</f>
        <v>24.0422979453847</v>
      </c>
      <c r="DL167" s="26" t="n">
        <f aca="false">($B$167+DK167-'1 Der Fonds'!$B$6)/DI167</f>
        <v>10.1220242704013</v>
      </c>
      <c r="DM167" s="26" t="n">
        <f aca="false">DK167+0-'2 Der Rueckgabebestand'!$C$10*DL167</f>
        <v>9.87146396682286</v>
      </c>
      <c r="DN167" s="26" t="n">
        <f aca="false">DI167+0/DL167-'2 Der Rueckgabebestand'!$C$10</f>
        <v>76.8</v>
      </c>
      <c r="DO167" s="26" t="n">
        <f aca="false">DM167/($B$167+DM167-'1 Der Fonds'!$B$6)</f>
        <v>0.0126985159918916</v>
      </c>
      <c r="DP167" s="26" t="n">
        <f aca="false">DM167+$B$167*'1 Der Fonds'!$B$19/12+DM167*'1 Der Fonds'!$B$20/12-'1 Der Fonds'!$B$6*'1 Der Fonds'!$B$21/12-($B$167+DM167-'1 Der Fonds'!$B$6)*'1 Der Fonds'!$B$22/12-$B$167*'1 Der Fonds'!$B$23/12</f>
        <v>11.5118616197911</v>
      </c>
      <c r="DQ167" s="26" t="n">
        <f aca="false">($B$167+DP167-'1 Der Fonds'!$B$6)/DN167</f>
        <v>10.143383614841</v>
      </c>
      <c r="DR167" s="26" t="n">
        <f aca="false">DP167+0-'2 Der Rueckgabebestand'!$C$11*DQ167</f>
        <v>5.42583145088645</v>
      </c>
      <c r="DS167" s="26" t="n">
        <f aca="false">DN167+0/DQ167-'2 Der Rueckgabebestand'!$C$11</f>
        <v>76.2</v>
      </c>
      <c r="DT167" s="26" t="n">
        <f aca="false">DR167/($B$167+DR167-'1 Der Fonds'!$B$6)</f>
        <v>0.00701986041882107</v>
      </c>
      <c r="DU167" s="26" t="n">
        <f aca="false">DR167+$B$167*'1 Der Fonds'!$B$19/12+DR167*'1 Der Fonds'!$B$20/12-'1 Der Fonds'!$B$6*'1 Der Fonds'!$B$21/12-($B$167+DR167-'1 Der Fonds'!$B$6)*'1 Der Fonds'!$B$22/12-$B$167*'1 Der Fonds'!$B$23/12</f>
        <v>7.06196870602688</v>
      </c>
      <c r="DV167" s="26" t="n">
        <f aca="false">($B$167+DU167-'1 Der Fonds'!$B$6)/DS167</f>
        <v>10.1648552323626</v>
      </c>
      <c r="DW167" s="26" t="n">
        <f aca="false">DU167+0-'2 Der Rueckgabebestand'!$C$12*DV167</f>
        <v>1.9795410898456</v>
      </c>
      <c r="DX167" s="26" t="n">
        <f aca="false">DS167+0/DV167-'2 Der Rueckgabebestand'!$C$12</f>
        <v>75.7</v>
      </c>
      <c r="DY167" s="26" t="n">
        <f aca="false">DW167/($B$167+DW167-'1 Der Fonds'!$B$6)</f>
        <v>0.00257257143840614</v>
      </c>
      <c r="DZ167" s="26" t="n">
        <f aca="false">DW167+$B$167*'1 Der Fonds'!$B$19/12+DW167*'1 Der Fonds'!$B$20/12-'1 Der Fonds'!$B$6*'1 Der Fonds'!$B$21/12-($B$167+DW167-'1 Der Fonds'!$B$6)*'1 Der Fonds'!$B$22/12-$B$167*'1 Der Fonds'!$B$23/12</f>
        <v>3.6123756500567</v>
      </c>
      <c r="EA167" s="26" t="n">
        <f aca="false">($B$167+DZ167-'1 Der Fonds'!$B$6)/DX167</f>
        <v>10.1864250416124</v>
      </c>
      <c r="EB167" s="26" t="n">
        <f aca="false">DZ167+0-'2 Der Rueckgabebestand'!$C$13*EA167</f>
        <v>-0.971515618668868</v>
      </c>
      <c r="EC167" s="26" t="n">
        <f aca="false">DX167+0/EA167-'2 Der Rueckgabebestand'!$C$13</f>
        <v>75.25</v>
      </c>
      <c r="ED167" s="26" t="n">
        <f aca="false">EB167/($B$167+EB167-'1 Der Fonds'!$B$6)</f>
        <v>-0.00126742272265718</v>
      </c>
      <c r="EE167" s="26" t="n">
        <f aca="false">EB167+$B$167*'1 Der Fonds'!$B$19/12+EB167*'1 Der Fonds'!$B$20/12-'1 Der Fonds'!$B$6*'1 Der Fonds'!$B$21/12-($B$167+EB167-'1 Der Fonds'!$B$6)*'1 Der Fonds'!$B$22/12-$B$167*'1 Der Fonds'!$B$23/12</f>
        <v>0.658490845529907</v>
      </c>
      <c r="EF167" s="26" t="n">
        <f aca="false">($B$167+EE167-'1 Der Fonds'!$B$6)/EC167</f>
        <v>10.2080862570835</v>
      </c>
      <c r="EG167" s="26" t="n">
        <f aca="false">EE167+0-'2 Der Rueckgabebestand'!$C$14*EF167</f>
        <v>-3.42474365730347</v>
      </c>
      <c r="EH167" s="26" t="n">
        <f aca="false">EC167+0/EF167-'2 Der Rueckgabebestand'!$C$14</f>
        <v>74.85</v>
      </c>
      <c r="EI167" s="26" t="n">
        <f aca="false">EG167/($B$167+EG167-'1 Der Fonds'!$B$6)</f>
        <v>-0.00448220725494536</v>
      </c>
      <c r="EJ167" s="26" t="n">
        <f aca="false">EG167+$B$167*'1 Der Fonds'!$B$19/12+EG167*'1 Der Fonds'!$B$20/12-'1 Der Fonds'!$B$6*'1 Der Fonds'!$B$21/12-($B$167+EG167-'1 Der Fonds'!$B$6)*'1 Der Fonds'!$B$22/12-$B$167*'1 Der Fonds'!$B$23/12</f>
        <v>-1.79708820330839</v>
      </c>
      <c r="EK167" s="26" t="n">
        <f aca="false">($B$167+EJ167-'1 Der Fonds'!$B$6)/EH167</f>
        <v>10.2298318209311</v>
      </c>
      <c r="EL167" s="26" t="n">
        <f aca="false">EJ167+0-'2 Der Rueckgabebestand'!$C$15*EK167</f>
        <v>-5.88902093168082</v>
      </c>
      <c r="EM167" s="26" t="n">
        <f aca="false">EH167+0/EK167-'2 Der Rueckgabebestand'!$C$15</f>
        <v>74.45</v>
      </c>
      <c r="EN167" s="26" t="n">
        <f aca="false">EL167/($B$167+EL167-'1 Der Fonds'!$B$6)</f>
        <v>-0.00773232147845988</v>
      </c>
      <c r="EO167" s="26" t="n">
        <f aca="false">EL167+$B$167*'1 Der Fonds'!$B$19/12+EL167*'1 Der Fonds'!$B$20/12-'1 Der Fonds'!$B$6*'1 Der Fonds'!$B$21/12-($B$167+EL167-'1 Der Fonds'!$B$6)*'1 Der Fonds'!$B$22/12-$B$167*'1 Der Fonds'!$B$23/12</f>
        <v>-4.26372707674035</v>
      </c>
      <c r="EP167" s="26" t="n">
        <f aca="false">($B$167+EO167-'1 Der Fonds'!$B$6)/EM167</f>
        <v>10.2516624972903</v>
      </c>
      <c r="EQ167" s="26" t="n">
        <f aca="false">EO167+0-'2 Der Rueckgabebestand'!$C$16*EP167</f>
        <v>-9.38955832538548</v>
      </c>
      <c r="ER167" s="26" t="n">
        <f aca="false">EM167+0/EP167-'2 Der Rueckgabebestand'!$C$16</f>
        <v>73.95</v>
      </c>
      <c r="ES167" s="26" t="n">
        <f aca="false">EQ167/($B$167+EQ167-'1 Der Fonds'!$B$6)</f>
        <v>-0.012385475531302</v>
      </c>
      <c r="ET167" s="14" t="n">
        <f aca="false">IF(C167=1,$A$167,1000000)</f>
        <v>102.5</v>
      </c>
      <c r="EU167" s="14" t="n">
        <f aca="false">IF(D167=1,$A$167,1000000)</f>
        <v>102.5</v>
      </c>
      <c r="EV167" s="14" t="n">
        <f aca="false">IF(E167=1,$A$167,1000000)</f>
        <v>102.5</v>
      </c>
      <c r="EW167" s="14" t="n">
        <f aca="false">IF(F167=1,$A$167,1000000)</f>
        <v>102.5</v>
      </c>
      <c r="EX167" s="26" t="n">
        <f aca="false">IF(G167=1,$A$167,1000000)</f>
        <v>1000000</v>
      </c>
      <c r="EY167" s="26" t="n">
        <f aca="false">IF(H167=1,$A$167,1000000)</f>
        <v>1000000</v>
      </c>
      <c r="EZ167" s="26" t="n">
        <f aca="false">IF(I167=1,$A$167,1000000)</f>
        <v>1000000</v>
      </c>
      <c r="FA167" s="26" t="n">
        <f aca="false">IF(J167=1,$A$167,1000000)</f>
        <v>1000000</v>
      </c>
      <c r="FB167" s="26" t="n">
        <f aca="false">IF(K167=1,$A$167,1000000)</f>
        <v>1000000</v>
      </c>
      <c r="FC167" s="26" t="n">
        <f aca="false">IF(L167=1,$A$167,1000000)</f>
        <v>1000000</v>
      </c>
      <c r="FD167" s="26" t="n">
        <f aca="false">IF(M167=1,$A$167,1000000)</f>
        <v>1000000</v>
      </c>
      <c r="FE167" s="26" t="n">
        <f aca="false">IF(N167=1,$A$167,1000000)</f>
        <v>1000000</v>
      </c>
      <c r="FF167" s="14" t="n">
        <f aca="false">IF(O167=1,$A$167,1000000)</f>
        <v>102.5</v>
      </c>
      <c r="FG167" s="14" t="n">
        <f aca="false">IF(P167=1,$A$167,1000000)</f>
        <v>102.5</v>
      </c>
      <c r="FH167" s="14" t="n">
        <f aca="false">IF(Q167=1,$A$167,1000000)</f>
        <v>102.5</v>
      </c>
      <c r="FI167" s="14" t="n">
        <f aca="false">IF(R167=1,$A$167,1000000)</f>
        <v>102.5</v>
      </c>
      <c r="FJ167" s="26" t="n">
        <f aca="false">IF(S167=1,$A$167,1000000)</f>
        <v>1000000</v>
      </c>
      <c r="FK167" s="26" t="n">
        <f aca="false">IF(T167=1,$A$167,1000000)</f>
        <v>1000000</v>
      </c>
      <c r="FL167" s="26" t="n">
        <f aca="false">IF(U167=1,$A$167,1000000)</f>
        <v>1000000</v>
      </c>
      <c r="FM167" s="26" t="n">
        <f aca="false">IF(V167=1,$A$167,1000000)</f>
        <v>1000000</v>
      </c>
      <c r="FN167" s="26" t="n">
        <f aca="false">IF(W167=1,$A$167,1000000)</f>
        <v>1000000</v>
      </c>
      <c r="FO167" s="26" t="n">
        <f aca="false">IF(X167=1,$A$167,1000000)</f>
        <v>1000000</v>
      </c>
      <c r="FP167" s="26" t="n">
        <f aca="false">IF(Y167=1,$A$167,1000000)</f>
        <v>1000000</v>
      </c>
      <c r="FQ167" s="26" t="n">
        <f aca="false">IF(Z167=1,$A$167,1000000)</f>
        <v>1000000</v>
      </c>
    </row>
    <row r="168" customFormat="false" ht="15" hidden="false" customHeight="false" outlineLevel="0" collapsed="false">
      <c r="A168" s="14" t="n">
        <f aca="false">A167+$B$38</f>
        <v>103</v>
      </c>
      <c r="B168" s="14" t="n">
        <f aca="false">'1 Der Fonds'!$B$36-A168</f>
        <v>1017</v>
      </c>
      <c r="C168" s="26" t="n">
        <f aca="false">IF(AH168&gt;='1 Der Fonds'!$B$12,1,0)</f>
        <v>1</v>
      </c>
      <c r="D168" s="26" t="n">
        <f aca="false">IF(AND(C168=1,AM168&gt;='1 Der Fonds'!$B$12),1,0)</f>
        <v>1</v>
      </c>
      <c r="E168" s="26" t="n">
        <f aca="false">IF(AND(D168=1,AR168&gt;='1 Der Fonds'!$B$12),1,0)</f>
        <v>1</v>
      </c>
      <c r="F168" s="26" t="n">
        <f aca="false">IF(AND(E168=1,AW168&gt;='1 Der Fonds'!$B$12),1,0)</f>
        <v>1</v>
      </c>
      <c r="G168" s="26" t="n">
        <f aca="false">IF(AND(F168=1,BB168&gt;='1 Der Fonds'!$B$12),1,0)</f>
        <v>0</v>
      </c>
      <c r="H168" s="26" t="n">
        <f aca="false">IF(AND(G168=1,BG168&gt;='1 Der Fonds'!$B$12),1,0)</f>
        <v>0</v>
      </c>
      <c r="I168" s="26" t="n">
        <f aca="false">IF(AND(H168=1,BL168&gt;='1 Der Fonds'!$B$12),1,0)</f>
        <v>0</v>
      </c>
      <c r="J168" s="26" t="n">
        <f aca="false">IF(AND(I168=1,BQ168&gt;='1 Der Fonds'!$B$12),1,0)</f>
        <v>0</v>
      </c>
      <c r="K168" s="26" t="n">
        <f aca="false">IF(AND(J168=1,BV168&gt;='1 Der Fonds'!$B$12),1,0)</f>
        <v>0</v>
      </c>
      <c r="L168" s="26" t="n">
        <f aca="false">IF(AND(K168=1,CA168&gt;='1 Der Fonds'!$B$12),1,0)</f>
        <v>0</v>
      </c>
      <c r="M168" s="26" t="n">
        <f aca="false">IF(AND(L168=1,CF168&gt;='1 Der Fonds'!$B$12),1,0)</f>
        <v>0</v>
      </c>
      <c r="N168" s="26" t="n">
        <f aca="false">IF(AND(M168=1,CK168&gt;='1 Der Fonds'!$B$12),1,0)</f>
        <v>0</v>
      </c>
      <c r="O168" s="26" t="n">
        <f aca="false">IF(CP168&gt;='1 Der Fonds'!$B$12,1,0)</f>
        <v>1</v>
      </c>
      <c r="P168" s="26" t="n">
        <f aca="false">IF(AND(O168=1,CU168&gt;='1 Der Fonds'!$B$12),1,0)</f>
        <v>1</v>
      </c>
      <c r="Q168" s="26" t="n">
        <f aca="false">IF(AND(P168=1,CZ168&gt;='1 Der Fonds'!$B$12),1,0)</f>
        <v>1</v>
      </c>
      <c r="R168" s="26" t="n">
        <f aca="false">IF(AND(Q168=1,DE168&gt;='1 Der Fonds'!$B$12),1,0)</f>
        <v>1</v>
      </c>
      <c r="S168" s="26" t="n">
        <f aca="false">IF(AND(R168=1,DJ168&gt;='1 Der Fonds'!$B$12),1,0)</f>
        <v>0</v>
      </c>
      <c r="T168" s="26" t="n">
        <f aca="false">IF(AND(S168=1,DO168&gt;='1 Der Fonds'!$B$12),1,0)</f>
        <v>0</v>
      </c>
      <c r="U168" s="26" t="n">
        <f aca="false">IF(AND(T168=1,DT168&gt;='1 Der Fonds'!$B$12),1,0)</f>
        <v>0</v>
      </c>
      <c r="V168" s="26" t="n">
        <f aca="false">IF(AND(U168=1,DY168&gt;='1 Der Fonds'!$B$12),1,0)</f>
        <v>0</v>
      </c>
      <c r="W168" s="26" t="n">
        <f aca="false">IF(AND(V168=1,ED168&gt;='1 Der Fonds'!$B$12),1,0)</f>
        <v>0</v>
      </c>
      <c r="X168" s="26" t="n">
        <f aca="false">IF(AND(W168=1,EI168&gt;='1 Der Fonds'!$B$12),1,0)</f>
        <v>0</v>
      </c>
      <c r="Y168" s="26" t="n">
        <f aca="false">IF(AND(X168=1,EN168&gt;='1 Der Fonds'!$B$12),1,0)</f>
        <v>0</v>
      </c>
      <c r="Z168" s="26" t="n">
        <f aca="false">IF(AND(Y168=1,ES168&gt;='1 Der Fonds'!$B$12),1,0)</f>
        <v>0</v>
      </c>
      <c r="AD168" s="26" t="n">
        <f aca="false">$A$168+$B$168*'1 Der Fonds'!$B$19/12+$A$168*'1 Der Fonds'!$B$20/12-'1 Der Fonds'!$B$6*'1 Der Fonds'!$B$21/12-($B$168+$A$168-'1 Der Fonds'!$B$6)*'1 Der Fonds'!$B$22/12-$B$168*'1 Der Fonds'!$B$23/12</f>
        <v>104.728583333333</v>
      </c>
      <c r="AE168" s="26" t="n">
        <f aca="false">($B$168+AD168-'1 Der Fonds'!$B$6)/'1 Der Fonds'!$B$8</f>
        <v>10.0198687739464</v>
      </c>
      <c r="AF168" s="26" t="n">
        <f aca="false">AD168+'1 Der Fonds'!$B$26-'2 Der Rueckgabebestand'!$C$5*AE168</f>
        <v>103.720635823755</v>
      </c>
      <c r="AG168" s="26" t="n">
        <f aca="false">'1 Der Fonds'!$B$8+'1 Der Fonds'!$B$26/AE168-'2 Der Rueckgabebestand'!$C$5</f>
        <v>86.8994051187377</v>
      </c>
      <c r="AH168" s="26" t="n">
        <f aca="false">AF168/($B$168+AF168-'1 Der Fonds'!$B$6)</f>
        <v>0.119120452136326</v>
      </c>
      <c r="AI168" s="26" t="n">
        <f aca="false">AF168+$B$168*'1 Der Fonds'!$B$19/12+AF168*'1 Der Fonds'!$B$20/12-'1 Der Fonds'!$B$6*'1 Der Fonds'!$B$21/12-($B$168+AF168-'1 Der Fonds'!$B$6)*'1 Der Fonds'!$B$22/12-$B$168*'1 Der Fonds'!$B$23/12</f>
        <v>105.449909766419</v>
      </c>
      <c r="AJ168" s="26" t="n">
        <f aca="false">($B$168+AI168-'1 Der Fonds'!$B$6)/AG168</f>
        <v>10.0397684952425</v>
      </c>
      <c r="AK168" s="26" t="n">
        <f aca="false">AI168+'1 Der Fonds'!$B$26-'2 Der Rueckgabebestand'!$C$6*AJ168</f>
        <v>103.430025518798</v>
      </c>
      <c r="AL168" s="26" t="n">
        <f aca="false">AG168+'1 Der Fonds'!$B$26/AJ168-'2 Der Rueckgabebestand'!$C$6</f>
        <v>86.6982167896863</v>
      </c>
      <c r="AM168" s="26" t="n">
        <f aca="false">AK168/($B$168+AK168-'1 Der Fonds'!$B$6)</f>
        <v>0.118826353051357</v>
      </c>
      <c r="AN168" s="26" t="n">
        <f aca="false">AK168+$B$168*'1 Der Fonds'!$B$19/12+AK168*'1 Der Fonds'!$B$20/12-'1 Der Fonds'!$B$6*'1 Der Fonds'!$B$21/12-($B$168+AK168-'1 Der Fonds'!$B$6)*'1 Der Fonds'!$B$22/12-$B$168*'1 Der Fonds'!$B$23/12</f>
        <v>105.15902095992</v>
      </c>
      <c r="AO168" s="26" t="n">
        <f aca="false">($B$168+AN168-'1 Der Fonds'!$B$6)/AL168</f>
        <v>10.0597111827065</v>
      </c>
      <c r="AP168" s="26" t="n">
        <f aca="false">AN168+'1 Der Fonds'!$B$26-'2 Der Rueckgabebestand'!$C$7*AO168</f>
        <v>86.0276563579659</v>
      </c>
      <c r="AQ168" s="26" t="n">
        <f aca="false">AL168+'1 Der Fonds'!$B$26/AO168-'2 Der Rueckgabebestand'!$C$7</f>
        <v>84.7964360869915</v>
      </c>
      <c r="AR168" s="26" t="n">
        <f aca="false">AP168/($B$168+AP168-'1 Der Fonds'!$B$6)</f>
        <v>0.100849785721209</v>
      </c>
      <c r="AS168" s="26" t="n">
        <f aca="false">AP168+$B$168*'1 Der Fonds'!$B$19/12+AP168*'1 Der Fonds'!$B$20/12-'1 Der Fonds'!$B$6*'1 Der Fonds'!$B$21/12-($B$168+AP168-'1 Der Fonds'!$B$6)*'1 Der Fonds'!$B$22/12-$B$168*'1 Der Fonds'!$B$23/12</f>
        <v>87.7399745286423</v>
      </c>
      <c r="AT168" s="26" t="n">
        <f aca="false">($B$168+AS168-'1 Der Fonds'!$B$6)/AQ168</f>
        <v>10.079904462633</v>
      </c>
      <c r="AU168" s="26" t="n">
        <f aca="false">AS168+'1 Der Fonds'!$B$26-'2 Der Rueckgabebestand'!$C$8*AT168</f>
        <v>59.4922706944798</v>
      </c>
      <c r="AV168" s="26" t="n">
        <f aca="false">AQ168+'1 Der Fonds'!$B$26/AT168-'2 Der Rueckgabebestand'!$C$8</f>
        <v>81.9940579554448</v>
      </c>
      <c r="AW168" s="26" t="n">
        <f aca="false">AU168/($B$168+AU168-'1 Der Fonds'!$B$6)</f>
        <v>0.0719816419389985</v>
      </c>
      <c r="AX168" s="26" t="n">
        <f aca="false">AU168+$B$168*'1 Der Fonds'!$B$19/12+AU168*'1 Der Fonds'!$B$20/12-'1 Der Fonds'!$B$6*'1 Der Fonds'!$B$21/12-($B$168+AU168-'1 Der Fonds'!$B$6)*'1 Der Fonds'!$B$22/12-$B$168*'1 Der Fonds'!$B$23/12</f>
        <v>61.1791591205621</v>
      </c>
      <c r="AY168" s="26" t="n">
        <f aca="false">($B$168+AX168-'1 Der Fonds'!$B$6)/AV168</f>
        <v>10.10047776353</v>
      </c>
      <c r="AZ168" s="26" t="n">
        <f aca="false">AX168+'1 Der Fonds'!$B$26-'2 Der Rueckgabebestand'!$C$9*AY168</f>
        <v>37.917916935384</v>
      </c>
      <c r="BA168" s="26" t="n">
        <f aca="false">AV168+'1 Der Fonds'!$B$26/AY168-'2 Der Rueckgabebestand'!$C$9</f>
        <v>79.6910736085887</v>
      </c>
      <c r="BB168" s="26" t="n">
        <f aca="false">AZ168/($B$168+AZ168-'1 Der Fonds'!$B$6)</f>
        <v>0.0471078058241657</v>
      </c>
      <c r="BC168" s="26" t="n">
        <f aca="false">AZ168+$B$168*'1 Der Fonds'!$B$19/12+AZ168*'1 Der Fonds'!$B$20/12-'1 Der Fonds'!$B$6*'1 Der Fonds'!$B$21/12-($B$168+AZ168-'1 Der Fonds'!$B$6)*'1 Der Fonds'!$B$22/12-$B$168*'1 Der Fonds'!$B$23/12</f>
        <v>39.5841299391137</v>
      </c>
      <c r="BD168" s="26" t="n">
        <f aca="false">($B$168+BC168-'1 Der Fonds'!$B$6)/BA168</f>
        <v>10.1213861655414</v>
      </c>
      <c r="BE168" s="26" t="n">
        <f aca="false">BC168+'1 Der Fonds'!$B$26-'2 Der Rueckgabebestand'!$C$10*BD168</f>
        <v>28.4141893073557</v>
      </c>
      <c r="BF168" s="26" t="n">
        <f aca="false">BA168+'1 Der Fonds'!$B$26/BD168-'2 Der Rueckgabebestand'!$C$10</f>
        <v>78.5874756972881</v>
      </c>
      <c r="BG168" s="26" t="n">
        <f aca="false">BE168/($B$168+BE168-'1 Der Fonds'!$B$6)</f>
        <v>0.0357225074550138</v>
      </c>
      <c r="BH168" s="26" t="n">
        <f aca="false">BE168+$B$168*'1 Der Fonds'!$B$19/12+BE168*'1 Der Fonds'!$B$20/12-'1 Der Fonds'!$B$6*'1 Der Fonds'!$B$21/12-($B$168+BE168-'1 Der Fonds'!$B$6)*'1 Der Fonds'!$B$22/12-$B$168*'1 Der Fonds'!$B$23/12</f>
        <v>30.0712945721086</v>
      </c>
      <c r="BI168" s="26" t="n">
        <f aca="false">($B$168+BH168-'1 Der Fonds'!$B$6)/BF168</f>
        <v>10.142472289635</v>
      </c>
      <c r="BJ168" s="26" t="n">
        <f aca="false">BH168+'1 Der Fonds'!$B$26-'2 Der Rueckgabebestand'!$C$11*BI168</f>
        <v>26.9858111983276</v>
      </c>
      <c r="BK168" s="26" t="n">
        <f aca="false">BF168+'1 Der Fonds'!$B$26/BI168-'2 Der Rueckgabebestand'!$C$11</f>
        <v>78.2832615682602</v>
      </c>
      <c r="BL168" s="26" t="n">
        <f aca="false">BJ168/($B$168+BJ168-'1 Der Fonds'!$B$6)</f>
        <v>0.0339877751185492</v>
      </c>
      <c r="BM168" s="26" t="n">
        <f aca="false">BJ168+$B$168*'1 Der Fonds'!$B$19/12+BJ168*'1 Der Fonds'!$B$20/12-'1 Der Fonds'!$B$6*'1 Der Fonds'!$B$21/12-($B$168+BJ168-'1 Der Fonds'!$B$6)*'1 Der Fonds'!$B$22/12-$B$168*'1 Der Fonds'!$B$23/12</f>
        <v>28.641547600726</v>
      </c>
      <c r="BN168" s="26" t="n">
        <f aca="false">($B$168+BM168-'1 Der Fonds'!$B$6)/BK168</f>
        <v>10.1636228698386</v>
      </c>
      <c r="BO168" s="26" t="n">
        <f aca="false">BM168+'1 Der Fonds'!$B$26-'2 Der Rueckgabebestand'!$C$12*BN168</f>
        <v>26.5597361658067</v>
      </c>
      <c r="BP168" s="26" t="n">
        <f aca="false">BK168+'1 Der Fonds'!$B$26/BN168-'2 Der Rueckgabebestand'!$C$12</f>
        <v>78.0784319064772</v>
      </c>
      <c r="BQ168" s="26" t="n">
        <f aca="false">BO168/($B$168+BO168-'1 Der Fonds'!$B$6)</f>
        <v>0.0334691075609931</v>
      </c>
      <c r="BR168" s="26" t="n">
        <f aca="false">BO168+$B$168*'1 Der Fonds'!$B$19/12+BO168*'1 Der Fonds'!$B$20/12-'1 Der Fonds'!$B$6*'1 Der Fonds'!$B$21/12-($B$168+BO168-'1 Der Fonds'!$B$6)*'1 Der Fonds'!$B$22/12-$B$168*'1 Der Fonds'!$B$23/12</f>
        <v>28.215064246299</v>
      </c>
      <c r="BS168" s="26" t="n">
        <f aca="false">($B$168+BR168-'1 Der Fonds'!$B$6)/BP168</f>
        <v>10.1848237064855</v>
      </c>
      <c r="BT168" s="26" t="n">
        <f aca="false">BR168+'1 Der Fonds'!$B$26-'2 Der Rueckgabebestand'!$C$13*BS168</f>
        <v>26.6318935783805</v>
      </c>
      <c r="BU168" s="26" t="n">
        <f aca="false">BP168+'1 Der Fonds'!$B$26/BS168-'2 Der Rueckgabebestand'!$C$13</f>
        <v>77.9229878149992</v>
      </c>
      <c r="BV168" s="26" t="n">
        <f aca="false">BT168/($B$168+BT168-'1 Der Fonds'!$B$6)</f>
        <v>0.0335569850378629</v>
      </c>
      <c r="BW168" s="26" t="n">
        <f aca="false">BT168+$B$168*'1 Der Fonds'!$B$19/12+BT168*'1 Der Fonds'!$B$20/12-'1 Der Fonds'!$B$6*'1 Der Fonds'!$B$21/12-($B$168+BT168-'1 Der Fonds'!$B$6)*'1 Der Fonds'!$B$22/12-$B$168*'1 Der Fonds'!$B$23/12</f>
        <v>28.2872908097265</v>
      </c>
      <c r="BX168" s="26" t="n">
        <f aca="false">($B$168+BW168-'1 Der Fonds'!$B$6)/BU168</f>
        <v>10.2060677228889</v>
      </c>
      <c r="BY168" s="26" t="n">
        <f aca="false">BW168+'1 Der Fonds'!$B$26-'2 Der Rueckgabebestand'!$C$14*BX168</f>
        <v>27.2048637205709</v>
      </c>
      <c r="BZ168" s="26" t="n">
        <f aca="false">BU168+'1 Der Fonds'!$B$26/BX168-'2 Der Rueckgabebestand'!$C$14</f>
        <v>77.8169306029029</v>
      </c>
      <c r="CA168" s="26" t="n">
        <f aca="false">BY168/($B$168+BY168-'1 Der Fonds'!$B$6)</f>
        <v>0.0342542144518301</v>
      </c>
      <c r="CB168" s="26" t="n">
        <f aca="false">BY168+$B$168*'1 Der Fonds'!$B$19/12+BY168*'1 Der Fonds'!$B$20/12-'1 Der Fonds'!$B$6*'1 Der Fonds'!$B$21/12-($B$168+BY168-'1 Der Fonds'!$B$6)*'1 Der Fonds'!$B$22/12-$B$168*'1 Der Fonds'!$B$23/12</f>
        <v>28.8608100483031</v>
      </c>
      <c r="CC168" s="26" t="n">
        <f aca="false">($B$168+CB168-'1 Der Fonds'!$B$6)/BZ168</f>
        <v>10.2273477491621</v>
      </c>
      <c r="CD168" s="26" t="n">
        <f aca="false">CB168+'1 Der Fonds'!$B$26-'2 Der Rueckgabebestand'!$C$15*CC168</f>
        <v>27.7698709486383</v>
      </c>
      <c r="CE168" s="26" t="n">
        <f aca="false">BZ168+'1 Der Fonds'!$B$26/CC168-'2 Der Rueckgabebestand'!$C$15</f>
        <v>77.710261784513</v>
      </c>
      <c r="CF168" s="26" t="n">
        <f aca="false">CD168/($B$168+CD168-'1 Der Fonds'!$B$6)</f>
        <v>0.0349407696035232</v>
      </c>
      <c r="CG168" s="26" t="n">
        <f aca="false">CD168+$B$168*'1 Der Fonds'!$B$19/12+CD168*'1 Der Fonds'!$B$20/12-'1 Der Fonds'!$B$6*'1 Der Fonds'!$B$21/12-($B$168+CD168-'1 Der Fonds'!$B$6)*'1 Der Fonds'!$B$22/12-$B$168*'1 Der Fonds'!$B$23/12</f>
        <v>29.4263587416307</v>
      </c>
      <c r="CH168" s="26" t="n">
        <f aca="false">($B$168+CG168-'1 Der Fonds'!$B$6)/CE168</f>
        <v>10.2486639531608</v>
      </c>
      <c r="CI168" s="26" t="n">
        <f aca="false">CG168+'1 Der Fonds'!$B$26-'2 Der Rueckgabebestand'!$C$16*CH168</f>
        <v>27.3020267650503</v>
      </c>
      <c r="CJ168" s="26" t="n">
        <f aca="false">CE168+'1 Der Fonds'!$B$26/CH168-'2 Der Rueckgabebestand'!$C$16</f>
        <v>77.5029828663741</v>
      </c>
      <c r="CK168" s="26" t="n">
        <f aca="false">CI168/($B$168+CI168-'1 Der Fonds'!$B$6)</f>
        <v>0.0343723493646908</v>
      </c>
      <c r="CL168" s="26" t="n">
        <f aca="false">$A$168+$B$168*'1 Der Fonds'!$B$19/12+$A$168*'1 Der Fonds'!$B$20/12-'1 Der Fonds'!$B$6*'1 Der Fonds'!$B$21/12-($B$168+$A$168-'1 Der Fonds'!$B$6)*'1 Der Fonds'!$B$22/12-$B$168*'1 Der Fonds'!$B$23/12</f>
        <v>104.728583333333</v>
      </c>
      <c r="CM168" s="26" t="n">
        <f aca="false">($B$168+CL168-'1 Der Fonds'!$B$6)/'1 Der Fonds'!$B$8</f>
        <v>10.0198687739464</v>
      </c>
      <c r="CN168" s="26" t="n">
        <f aca="false">CL168+0-'2 Der Rueckgabebestand'!$C$5*CM168</f>
        <v>100.720635823755</v>
      </c>
      <c r="CO168" s="26" t="n">
        <f aca="false">'1 Der Fonds'!$B$8+0/CM168-'2 Der Rueckgabebestand'!$C$5</f>
        <v>86.6</v>
      </c>
      <c r="CP168" s="26" t="n">
        <f aca="false">CN168/($B$168+CN168-'1 Der Fonds'!$B$6)</f>
        <v>0.116074957383188</v>
      </c>
      <c r="CQ168" s="26" t="n">
        <f aca="false">CN168+$B$168*'1 Der Fonds'!$B$19/12+CN168*'1 Der Fonds'!$B$20/12-'1 Der Fonds'!$B$6*'1 Der Fonds'!$B$21/12-($B$168+CN168-'1 Der Fonds'!$B$6)*'1 Der Fonds'!$B$22/12-$B$168*'1 Der Fonds'!$B$23/12</f>
        <v>102.447034766419</v>
      </c>
      <c r="CR168" s="26" t="n">
        <f aca="false">($B$168+CQ168-'1 Der Fonds'!$B$6)/CO168</f>
        <v>10.0398040966099</v>
      </c>
      <c r="CS168" s="26" t="n">
        <f aca="false">CQ168+0-'2 Der Rueckgabebestand'!$C$6*CR168</f>
        <v>97.4271327181143</v>
      </c>
      <c r="CT168" s="26" t="n">
        <f aca="false">CO168+0/CR168-'2 Der Rueckgabebestand'!$C$6</f>
        <v>86.1</v>
      </c>
      <c r="CU168" s="26" t="n">
        <f aca="false">CS168/($B$168+CS168-'1 Der Fonds'!$B$6)</f>
        <v>0.112707166434912</v>
      </c>
      <c r="CV168" s="26" t="n">
        <f aca="false">CS168+$B$168*'1 Der Fonds'!$B$19/12+CS168*'1 Der Fonds'!$B$20/12-'1 Der Fonds'!$B$6*'1 Der Fonds'!$B$21/12-($B$168+CS168-'1 Der Fonds'!$B$6)*'1 Der Fonds'!$B$22/12-$B$168*'1 Der Fonds'!$B$23/12</f>
        <v>99.1503753869692</v>
      </c>
      <c r="CW168" s="26" t="n">
        <f aca="false">($B$168+CV168-'1 Der Fonds'!$B$6)/CT168</f>
        <v>10.0598185294654</v>
      </c>
      <c r="CX168" s="26" t="n">
        <f aca="false">CV168+0-'2 Der Rueckgabebestand'!$C$7*CW168</f>
        <v>77.0187746221453</v>
      </c>
      <c r="CY168" s="26" t="n">
        <f aca="false">CT168+0/CW168-'2 Der Rueckgabebestand'!$C$7</f>
        <v>83.9</v>
      </c>
      <c r="CZ168" s="26" t="n">
        <f aca="false">CX168/($B$168+CX168-'1 Der Fonds'!$B$6)</f>
        <v>0.0912524424076058</v>
      </c>
      <c r="DA168" s="26" t="n">
        <f aca="false">CX168+$B$168*'1 Der Fonds'!$B$19/12+CX168*'1 Der Fonds'!$B$20/12-'1 Der Fonds'!$B$6*'1 Der Fonds'!$B$21/12-($B$168+CX168-'1 Der Fonds'!$B$6)*'1 Der Fonds'!$B$22/12-$B$168*'1 Der Fonds'!$B$23/12</f>
        <v>78.7224592811582</v>
      </c>
      <c r="DB168" s="26" t="n">
        <f aca="false">($B$168+DA168-'1 Der Fonds'!$B$6)/CY168</f>
        <v>10.080124663661</v>
      </c>
      <c r="DC168" s="26" t="n">
        <f aca="false">DA168+0-'2 Der Rueckgabebestand'!$C$8*DB168</f>
        <v>47.4740728238091</v>
      </c>
      <c r="DD168" s="26" t="n">
        <f aca="false">CY168+0/DB168-'2 Der Rueckgabebestand'!$C$8</f>
        <v>80.8</v>
      </c>
      <c r="DE168" s="26" t="n">
        <f aca="false">DC168/($B$168+DC168-'1 Der Fonds'!$B$6)</f>
        <v>0.0582880099046184</v>
      </c>
      <c r="DF168" s="26" t="n">
        <f aca="false">DC168+$B$168*'1 Der Fonds'!$B$19/12+DC168*'1 Der Fonds'!$B$20/12-'1 Der Fonds'!$B$6*'1 Der Fonds'!$B$21/12-($B$168+DC168-'1 Der Fonds'!$B$6)*'1 Der Fonds'!$B$22/12-$B$168*'1 Der Fonds'!$B$23/12</f>
        <v>49.1494438102652</v>
      </c>
      <c r="DG168" s="26" t="n">
        <f aca="false">($B$168+DF168-'1 Der Fonds'!$B$6)/DD168</f>
        <v>10.1008594530973</v>
      </c>
      <c r="DH168" s="26" t="n">
        <f aca="false">DF168+0-'2 Der Rueckgabebestand'!$C$9*DG168</f>
        <v>22.8872092322121</v>
      </c>
      <c r="DI168" s="26" t="n">
        <f aca="false">DD168+0/DG168-'2 Der Rueckgabebestand'!$C$9</f>
        <v>78.2</v>
      </c>
      <c r="DJ168" s="26" t="n">
        <f aca="false">DH168/($B$168+DH168-'1 Der Fonds'!$B$6)</f>
        <v>0.0289752878192053</v>
      </c>
      <c r="DK168" s="26" t="n">
        <f aca="false">DH168+$B$168*'1 Der Fonds'!$B$19/12+DH168*'1 Der Fonds'!$B$20/12-'1 Der Fonds'!$B$6*'1 Der Fonds'!$B$21/12-($B$168+DH168-'1 Der Fonds'!$B$6)*'1 Der Fonds'!$B$22/12-$B$168*'1 Der Fonds'!$B$23/12</f>
        <v>24.5390178077264</v>
      </c>
      <c r="DL168" s="26" t="n">
        <f aca="false">($B$168+DK168-'1 Der Fonds'!$B$6)/DI168</f>
        <v>10.121982324907</v>
      </c>
      <c r="DM168" s="26" t="n">
        <f aca="false">DK168+0-'2 Der Rueckgabebestand'!$C$10*DL168</f>
        <v>10.3682425528566</v>
      </c>
      <c r="DN168" s="26" t="n">
        <f aca="false">DI168+0/DL168-'2 Der Rueckgabebestand'!$C$10</f>
        <v>76.8</v>
      </c>
      <c r="DO168" s="26" t="n">
        <f aca="false">DM168/($B$168+DM168-'1 Der Fonds'!$B$6)</f>
        <v>0.0133376204291644</v>
      </c>
      <c r="DP168" s="26" t="n">
        <f aca="false">DM168+$B$168*'1 Der Fonds'!$B$19/12+DM168*'1 Der Fonds'!$B$20/12-'1 Der Fonds'!$B$6*'1 Der Fonds'!$B$21/12-($B$168+DM168-'1 Der Fonds'!$B$6)*'1 Der Fonds'!$B$22/12-$B$168*'1 Der Fonds'!$B$23/12</f>
        <v>12.0080537853031</v>
      </c>
      <c r="DQ168" s="26" t="n">
        <f aca="false">($B$168+DP168-'1 Der Fonds'!$B$6)/DN168</f>
        <v>10.1433340336628</v>
      </c>
      <c r="DR168" s="26" t="n">
        <f aca="false">DP168+0-'2 Der Rueckgabebestand'!$C$11*DQ168</f>
        <v>5.92205336510537</v>
      </c>
      <c r="DS168" s="26" t="n">
        <f aca="false">DN168+0/DQ168-'2 Der Rueckgabebestand'!$C$11</f>
        <v>76.2</v>
      </c>
      <c r="DT168" s="26" t="n">
        <f aca="false">DR168/($B$168+DR168-'1 Der Fonds'!$B$6)</f>
        <v>0.00766190243805603</v>
      </c>
      <c r="DU168" s="26" t="n">
        <f aca="false">DR168+$B$168*'1 Der Fonds'!$B$19/12+DR168*'1 Der Fonds'!$B$20/12-'1 Der Fonds'!$B$6*'1 Der Fonds'!$B$21/12-($B$168+DR168-'1 Der Fonds'!$B$6)*'1 Der Fonds'!$B$22/12-$B$168*'1 Der Fonds'!$B$23/12</f>
        <v>7.55760366624693</v>
      </c>
      <c r="DV168" s="26" t="n">
        <f aca="false">($B$168+DU168-'1 Der Fonds'!$B$6)/DS168</f>
        <v>10.1647979483759</v>
      </c>
      <c r="DW168" s="26" t="n">
        <f aca="false">DU168+0-'2 Der Rueckgabebestand'!$C$12*DV168</f>
        <v>2.47520469205896</v>
      </c>
      <c r="DX168" s="26" t="n">
        <f aca="false">DS168+0/DV168-'2 Der Rueckgabebestand'!$C$12</f>
        <v>75.7</v>
      </c>
      <c r="DY168" s="26" t="n">
        <f aca="false">DW168/($B$168+DW168-'1 Der Fonds'!$B$6)</f>
        <v>0.00321674392750515</v>
      </c>
      <c r="DZ168" s="26" t="n">
        <f aca="false">DW168+$B$168*'1 Der Fonds'!$B$19/12+DW168*'1 Der Fonds'!$B$20/12-'1 Der Fonds'!$B$6*'1 Der Fonds'!$B$21/12-($B$168+DW168-'1 Der Fonds'!$B$6)*'1 Der Fonds'!$B$22/12-$B$168*'1 Der Fonds'!$B$23/12</f>
        <v>4.10745176322218</v>
      </c>
      <c r="EA168" s="26" t="n">
        <f aca="false">($B$168+DZ168-'1 Der Fonds'!$B$6)/DX168</f>
        <v>10.1863599968722</v>
      </c>
      <c r="EB168" s="26" t="n">
        <f aca="false">DZ168+0-'2 Der Rueckgabebestand'!$C$13*EA168</f>
        <v>-0.476410235370288</v>
      </c>
      <c r="EC168" s="26" t="n">
        <f aca="false">DX168+0/EA168-'2 Der Rueckgabebestand'!$C$13</f>
        <v>75.25</v>
      </c>
      <c r="ED168" s="26" t="n">
        <f aca="false">EB168/($B$168+EB168-'1 Der Fonds'!$B$6)</f>
        <v>-0.000621520644285162</v>
      </c>
      <c r="EE168" s="26" t="n">
        <f aca="false">EB168+$B$168*'1 Der Fonds'!$B$19/12+EB168*'1 Der Fonds'!$B$20/12-'1 Der Fonds'!$B$6*'1 Der Fonds'!$B$21/12-($B$168+EB168-'1 Der Fonds'!$B$6)*'1 Der Fonds'!$B$22/12-$B$168*'1 Der Fonds'!$B$23/12</f>
        <v>1.15300820482082</v>
      </c>
      <c r="EF168" s="26" t="n">
        <f aca="false">($B$168+EE168-'1 Der Fonds'!$B$6)/EC168</f>
        <v>10.2080133980707</v>
      </c>
      <c r="EG168" s="26" t="n">
        <f aca="false">EE168+0-'2 Der Rueckgabebestand'!$C$14*EF168</f>
        <v>-2.93019715440747</v>
      </c>
      <c r="EH168" s="26" t="n">
        <f aca="false">EC168+0/EF168-'2 Der Rueckgabebestand'!$C$14</f>
        <v>74.85</v>
      </c>
      <c r="EI168" s="26" t="n">
        <f aca="false">EG168/($B$168+EG168-'1 Der Fonds'!$B$6)</f>
        <v>-0.00383498620609617</v>
      </c>
      <c r="EJ168" s="26" t="n">
        <f aca="false">EG168+$B$168*'1 Der Fonds'!$B$19/12+EG168*'1 Der Fonds'!$B$20/12-'1 Der Fonds'!$B$6*'1 Der Fonds'!$B$21/12-($B$168+EG168-'1 Der Fonds'!$B$6)*'1 Der Fonds'!$B$22/12-$B$168*'1 Der Fonds'!$B$23/12</f>
        <v>-1.30313026001377</v>
      </c>
      <c r="EK168" s="26" t="n">
        <f aca="false">($B$168+EJ168-'1 Der Fonds'!$B$6)/EH168</f>
        <v>10.2297510987306</v>
      </c>
      <c r="EL168" s="26" t="n">
        <f aca="false">EJ168+0-'2 Der Rueckgabebestand'!$C$15*EK168</f>
        <v>-5.39503069950602</v>
      </c>
      <c r="EM168" s="26" t="n">
        <f aca="false">EH168+0/EK168-'2 Der Rueckgabebestand'!$C$15</f>
        <v>74.45</v>
      </c>
      <c r="EN168" s="26" t="n">
        <f aca="false">EL168/($B$168+EL168-'1 Der Fonds'!$B$6)</f>
        <v>-0.00708376509735901</v>
      </c>
      <c r="EO168" s="26" t="n">
        <f aca="false">EL168+$B$168*'1 Der Fonds'!$B$19/12+EL168*'1 Der Fonds'!$B$20/12-'1 Der Fonds'!$B$6*'1 Der Fonds'!$B$21/12-($B$168+EL168-'1 Der Fonds'!$B$6)*'1 Der Fonds'!$B$22/12-$B$168*'1 Der Fonds'!$B$23/12</f>
        <v>-3.77032593725971</v>
      </c>
      <c r="EP168" s="26" t="n">
        <f aca="false">($B$168+EO168-'1 Der Fonds'!$B$6)/EM168</f>
        <v>10.2515738624948</v>
      </c>
      <c r="EQ168" s="26" t="n">
        <f aca="false">EO168+0-'2 Der Rueckgabebestand'!$C$16*EP168</f>
        <v>-8.89611286850713</v>
      </c>
      <c r="ER168" s="26" t="n">
        <f aca="false">EM168+0/EP168-'2 Der Rueckgabebestand'!$C$16</f>
        <v>73.95</v>
      </c>
      <c r="ES168" s="26" t="n">
        <f aca="false">EQ168/($B$168+EQ168-'1 Der Fonds'!$B$6)</f>
        <v>-0.0117346883712312</v>
      </c>
      <c r="ET168" s="14" t="n">
        <f aca="false">IF(C168=1,$A$168,1000000)</f>
        <v>103</v>
      </c>
      <c r="EU168" s="14" t="n">
        <f aca="false">IF(D168=1,$A$168,1000000)</f>
        <v>103</v>
      </c>
      <c r="EV168" s="14" t="n">
        <f aca="false">IF(E168=1,$A$168,1000000)</f>
        <v>103</v>
      </c>
      <c r="EW168" s="14" t="n">
        <f aca="false">IF(F168=1,$A$168,1000000)</f>
        <v>103</v>
      </c>
      <c r="EX168" s="26" t="n">
        <f aca="false">IF(G168=1,$A$168,1000000)</f>
        <v>1000000</v>
      </c>
      <c r="EY168" s="26" t="n">
        <f aca="false">IF(H168=1,$A$168,1000000)</f>
        <v>1000000</v>
      </c>
      <c r="EZ168" s="26" t="n">
        <f aca="false">IF(I168=1,$A$168,1000000)</f>
        <v>1000000</v>
      </c>
      <c r="FA168" s="26" t="n">
        <f aca="false">IF(J168=1,$A$168,1000000)</f>
        <v>1000000</v>
      </c>
      <c r="FB168" s="26" t="n">
        <f aca="false">IF(K168=1,$A$168,1000000)</f>
        <v>1000000</v>
      </c>
      <c r="FC168" s="26" t="n">
        <f aca="false">IF(L168=1,$A$168,1000000)</f>
        <v>1000000</v>
      </c>
      <c r="FD168" s="26" t="n">
        <f aca="false">IF(M168=1,$A$168,1000000)</f>
        <v>1000000</v>
      </c>
      <c r="FE168" s="26" t="n">
        <f aca="false">IF(N168=1,$A$168,1000000)</f>
        <v>1000000</v>
      </c>
      <c r="FF168" s="14" t="n">
        <f aca="false">IF(O168=1,$A$168,1000000)</f>
        <v>103</v>
      </c>
      <c r="FG168" s="14" t="n">
        <f aca="false">IF(P168=1,$A$168,1000000)</f>
        <v>103</v>
      </c>
      <c r="FH168" s="14" t="n">
        <f aca="false">IF(Q168=1,$A$168,1000000)</f>
        <v>103</v>
      </c>
      <c r="FI168" s="14" t="n">
        <f aca="false">IF(R168=1,$A$168,1000000)</f>
        <v>103</v>
      </c>
      <c r="FJ168" s="26" t="n">
        <f aca="false">IF(S168=1,$A$168,1000000)</f>
        <v>1000000</v>
      </c>
      <c r="FK168" s="26" t="n">
        <f aca="false">IF(T168=1,$A$168,1000000)</f>
        <v>1000000</v>
      </c>
      <c r="FL168" s="26" t="n">
        <f aca="false">IF(U168=1,$A$168,1000000)</f>
        <v>1000000</v>
      </c>
      <c r="FM168" s="26" t="n">
        <f aca="false">IF(V168=1,$A$168,1000000)</f>
        <v>1000000</v>
      </c>
      <c r="FN168" s="26" t="n">
        <f aca="false">IF(W168=1,$A$168,1000000)</f>
        <v>1000000</v>
      </c>
      <c r="FO168" s="26" t="n">
        <f aca="false">IF(X168=1,$A$168,1000000)</f>
        <v>1000000</v>
      </c>
      <c r="FP168" s="26" t="n">
        <f aca="false">IF(Y168=1,$A$168,1000000)</f>
        <v>1000000</v>
      </c>
      <c r="FQ168" s="26" t="n">
        <f aca="false">IF(Z168=1,$A$168,1000000)</f>
        <v>1000000</v>
      </c>
    </row>
    <row r="169" customFormat="false" ht="15" hidden="false" customHeight="false" outlineLevel="0" collapsed="false">
      <c r="A169" s="14" t="n">
        <f aca="false">A168+$B$38</f>
        <v>103.5</v>
      </c>
      <c r="B169" s="14" t="n">
        <f aca="false">'1 Der Fonds'!$B$36-A169</f>
        <v>1016.5</v>
      </c>
      <c r="C169" s="26" t="n">
        <f aca="false">IF(AH169&gt;='1 Der Fonds'!$B$12,1,0)</f>
        <v>1</v>
      </c>
      <c r="D169" s="26" t="n">
        <f aca="false">IF(AND(C169=1,AM169&gt;='1 Der Fonds'!$B$12),1,0)</f>
        <v>1</v>
      </c>
      <c r="E169" s="26" t="n">
        <f aca="false">IF(AND(D169=1,AR169&gt;='1 Der Fonds'!$B$12),1,0)</f>
        <v>1</v>
      </c>
      <c r="F169" s="26" t="n">
        <f aca="false">IF(AND(E169=1,AW169&gt;='1 Der Fonds'!$B$12),1,0)</f>
        <v>1</v>
      </c>
      <c r="G169" s="26" t="n">
        <f aca="false">IF(AND(F169=1,BB169&gt;='1 Der Fonds'!$B$12),1,0)</f>
        <v>0</v>
      </c>
      <c r="H169" s="26" t="n">
        <f aca="false">IF(AND(G169=1,BG169&gt;='1 Der Fonds'!$B$12),1,0)</f>
        <v>0</v>
      </c>
      <c r="I169" s="26" t="n">
        <f aca="false">IF(AND(H169=1,BL169&gt;='1 Der Fonds'!$B$12),1,0)</f>
        <v>0</v>
      </c>
      <c r="J169" s="26" t="n">
        <f aca="false">IF(AND(I169=1,BQ169&gt;='1 Der Fonds'!$B$12),1,0)</f>
        <v>0</v>
      </c>
      <c r="K169" s="26" t="n">
        <f aca="false">IF(AND(J169=1,BV169&gt;='1 Der Fonds'!$B$12),1,0)</f>
        <v>0</v>
      </c>
      <c r="L169" s="26" t="n">
        <f aca="false">IF(AND(K169=1,CA169&gt;='1 Der Fonds'!$B$12),1,0)</f>
        <v>0</v>
      </c>
      <c r="M169" s="26" t="n">
        <f aca="false">IF(AND(L169=1,CF169&gt;='1 Der Fonds'!$B$12),1,0)</f>
        <v>0</v>
      </c>
      <c r="N169" s="26" t="n">
        <f aca="false">IF(AND(M169=1,CK169&gt;='1 Der Fonds'!$B$12),1,0)</f>
        <v>0</v>
      </c>
      <c r="O169" s="26" t="n">
        <f aca="false">IF(CP169&gt;='1 Der Fonds'!$B$12,1,0)</f>
        <v>1</v>
      </c>
      <c r="P169" s="26" t="n">
        <f aca="false">IF(AND(O169=1,CU169&gt;='1 Der Fonds'!$B$12),1,0)</f>
        <v>1</v>
      </c>
      <c r="Q169" s="26" t="n">
        <f aca="false">IF(AND(P169=1,CZ169&gt;='1 Der Fonds'!$B$12),1,0)</f>
        <v>1</v>
      </c>
      <c r="R169" s="26" t="n">
        <f aca="false">IF(AND(Q169=1,DE169&gt;='1 Der Fonds'!$B$12),1,0)</f>
        <v>1</v>
      </c>
      <c r="S169" s="26" t="n">
        <f aca="false">IF(AND(R169=1,DJ169&gt;='1 Der Fonds'!$B$12),1,0)</f>
        <v>0</v>
      </c>
      <c r="T169" s="26" t="n">
        <f aca="false">IF(AND(S169=1,DO169&gt;='1 Der Fonds'!$B$12),1,0)</f>
        <v>0</v>
      </c>
      <c r="U169" s="26" t="n">
        <f aca="false">IF(AND(T169=1,DT169&gt;='1 Der Fonds'!$B$12),1,0)</f>
        <v>0</v>
      </c>
      <c r="V169" s="26" t="n">
        <f aca="false">IF(AND(U169=1,DY169&gt;='1 Der Fonds'!$B$12),1,0)</f>
        <v>0</v>
      </c>
      <c r="W169" s="26" t="n">
        <f aca="false">IF(AND(V169=1,ED169&gt;='1 Der Fonds'!$B$12),1,0)</f>
        <v>0</v>
      </c>
      <c r="X169" s="26" t="n">
        <f aca="false">IF(AND(W169=1,EI169&gt;='1 Der Fonds'!$B$12),1,0)</f>
        <v>0</v>
      </c>
      <c r="Y169" s="26" t="n">
        <f aca="false">IF(AND(X169=1,EN169&gt;='1 Der Fonds'!$B$12),1,0)</f>
        <v>0</v>
      </c>
      <c r="Z169" s="26" t="n">
        <f aca="false">IF(AND(Y169=1,ES169&gt;='1 Der Fonds'!$B$12),1,0)</f>
        <v>0</v>
      </c>
      <c r="AD169" s="26" t="n">
        <f aca="false">$A$169+$B$169*'1 Der Fonds'!$B$19/12+$A$169*'1 Der Fonds'!$B$20/12-'1 Der Fonds'!$B$6*'1 Der Fonds'!$B$21/12-($B$169+$A$169-'1 Der Fonds'!$B$6)*'1 Der Fonds'!$B$22/12-$B$169*'1 Der Fonds'!$B$23/12</f>
        <v>105.228</v>
      </c>
      <c r="AE169" s="26" t="n">
        <f aca="false">($B$169+AD169-'1 Der Fonds'!$B$6)/'1 Der Fonds'!$B$8</f>
        <v>10.0198620689655</v>
      </c>
      <c r="AF169" s="26" t="n">
        <f aca="false">AD169+'1 Der Fonds'!$B$26-'2 Der Rueckgabebestand'!$C$5*AE169</f>
        <v>104.220055172414</v>
      </c>
      <c r="AG169" s="26" t="n">
        <f aca="false">'1 Der Fonds'!$B$8+'1 Der Fonds'!$B$26/AE169-'2 Der Rueckgabebestand'!$C$5</f>
        <v>86.8994053190904</v>
      </c>
      <c r="AH169" s="26" t="n">
        <f aca="false">AF169/($B$169+AF169-'1 Der Fonds'!$B$6)</f>
        <v>0.119694102086321</v>
      </c>
      <c r="AI169" s="26" t="n">
        <f aca="false">AF169+$B$169*'1 Der Fonds'!$B$19/12+AF169*'1 Der Fonds'!$B$20/12-'1 Der Fonds'!$B$6*'1 Der Fonds'!$B$21/12-($B$169+AF169-'1 Der Fonds'!$B$6)*'1 Der Fonds'!$B$22/12-$B$169*'1 Der Fonds'!$B$23/12</f>
        <v>105.948745225287</v>
      </c>
      <c r="AJ169" s="26" t="n">
        <f aca="false">($B$169+AI169-'1 Der Fonds'!$B$6)/AG169</f>
        <v>10.0397550710698</v>
      </c>
      <c r="AK169" s="26" t="n">
        <f aca="false">AI169+'1 Der Fonds'!$B$26-'2 Der Rueckgabebestand'!$C$6*AJ169</f>
        <v>103.928867689752</v>
      </c>
      <c r="AL169" s="26" t="n">
        <f aca="false">AG169+'1 Der Fonds'!$B$26/AJ169-'2 Der Rueckgabebestand'!$C$6</f>
        <v>86.6982173895805</v>
      </c>
      <c r="AM169" s="26" t="n">
        <f aca="false">AK169/($B$169+AK169-'1 Der Fonds'!$B$6)</f>
        <v>0.119399610407678</v>
      </c>
      <c r="AN169" s="26" t="n">
        <f aca="false">AK169+$B$169*'1 Der Fonds'!$B$19/12+AK169*'1 Der Fonds'!$B$20/12-'1 Der Fonds'!$B$6*'1 Der Fonds'!$B$21/12-($B$169+AK169-'1 Der Fonds'!$B$6)*'1 Der Fonds'!$B$22/12-$B$169*'1 Der Fonds'!$B$23/12</f>
        <v>105.657278687955</v>
      </c>
      <c r="AO169" s="26" t="n">
        <f aca="false">($B$169+AN169-'1 Der Fonds'!$B$6)/AL169</f>
        <v>10.0596910172777</v>
      </c>
      <c r="AP169" s="26" t="n">
        <f aca="false">AN169+'1 Der Fonds'!$B$26-'2 Der Rueckgabebestand'!$C$7*AO169</f>
        <v>86.5259584499441</v>
      </c>
      <c r="AQ169" s="26" t="n">
        <f aca="false">AL169+'1 Der Fonds'!$B$26/AO169-'2 Der Rueckgabebestand'!$C$7</f>
        <v>84.7964372846893</v>
      </c>
      <c r="AR169" s="26" t="n">
        <f aca="false">AP169/($B$169+AP169-'1 Der Fonds'!$B$6)</f>
        <v>0.101434144638661</v>
      </c>
      <c r="AS169" s="26" t="n">
        <f aca="false">AP169+$B$169*'1 Der Fonds'!$B$19/12+AP169*'1 Der Fonds'!$B$20/12-'1 Der Fonds'!$B$6*'1 Der Fonds'!$B$21/12-($B$169+AP169-'1 Der Fonds'!$B$6)*'1 Der Fonds'!$B$22/12-$B$169*'1 Der Fonds'!$B$23/12</f>
        <v>88.2376916601253</v>
      </c>
      <c r="AT169" s="26" t="n">
        <f aca="false">($B$169+AS169-'1 Der Fonds'!$B$6)/AQ169</f>
        <v>10.0798773985102</v>
      </c>
      <c r="AU169" s="26" t="n">
        <f aca="false">AS169+'1 Der Fonds'!$B$26-'2 Der Rueckgabebestand'!$C$8*AT169</f>
        <v>59.9900717247438</v>
      </c>
      <c r="AV169" s="26" t="n">
        <f aca="false">AQ169+'1 Der Fonds'!$B$26/AT169-'2 Der Rueckgabebestand'!$C$8</f>
        <v>81.9940599522471</v>
      </c>
      <c r="AW169" s="26" t="n">
        <f aca="false">AU169/($B$169+AU169-'1 Der Fonds'!$B$6)</f>
        <v>0.0725841407865369</v>
      </c>
      <c r="AX169" s="26" t="n">
        <f aca="false">AU169+$B$169*'1 Der Fonds'!$B$19/12+AU169*'1 Der Fonds'!$B$20/12-'1 Der Fonds'!$B$6*'1 Der Fonds'!$B$21/12-($B$169+AU169-'1 Der Fonds'!$B$6)*'1 Der Fonds'!$B$22/12-$B$169*'1 Der Fonds'!$B$23/12</f>
        <v>61.6763747101466</v>
      </c>
      <c r="AY169" s="26" t="n">
        <f aca="false">($B$169+AX169-'1 Der Fonds'!$B$6)/AV169</f>
        <v>10.1004435588684</v>
      </c>
      <c r="AZ169" s="26" t="n">
        <f aca="false">AX169+'1 Der Fonds'!$B$26-'2 Der Rueckgabebestand'!$C$9*AY169</f>
        <v>38.4152214570887</v>
      </c>
      <c r="BA169" s="26" t="n">
        <f aca="false">AV169+'1 Der Fonds'!$B$26/AY169-'2 Der Rueckgabebestand'!$C$9</f>
        <v>79.6910766112201</v>
      </c>
      <c r="BB169" s="26" t="n">
        <f aca="false">AZ169/($B$169+AZ169-'1 Der Fonds'!$B$6)</f>
        <v>0.0477257982369224</v>
      </c>
      <c r="BC169" s="26" t="n">
        <f aca="false">AZ169+$B$169*'1 Der Fonds'!$B$19/12+AZ169*'1 Der Fonds'!$B$20/12-'1 Der Fonds'!$B$6*'1 Der Fonds'!$B$21/12-($B$169+AZ169-'1 Der Fonds'!$B$6)*'1 Der Fonds'!$B$22/12-$B$169*'1 Der Fonds'!$B$23/12</f>
        <v>40.0808485443184</v>
      </c>
      <c r="BD169" s="26" t="n">
        <f aca="false">($B$169+BC169-'1 Der Fonds'!$B$6)/BA169</f>
        <v>10.1213446077444</v>
      </c>
      <c r="BE169" s="26" t="n">
        <f aca="false">BC169+'1 Der Fonds'!$B$26-'2 Der Rueckgabebestand'!$C$10*BD169</f>
        <v>28.9109660934763</v>
      </c>
      <c r="BF169" s="26" t="n">
        <f aca="false">BA169+'1 Der Fonds'!$B$26/BD169-'2 Der Rueckgabebestand'!$C$10</f>
        <v>78.5874799169335</v>
      </c>
      <c r="BG169" s="26" t="n">
        <f aca="false">BE169/($B$169+BE169-'1 Der Fonds'!$B$6)</f>
        <v>0.0363472058167207</v>
      </c>
      <c r="BH169" s="26" t="n">
        <f aca="false">BE169+$B$169*'1 Der Fonds'!$B$19/12+BE169*'1 Der Fonds'!$B$20/12-'1 Der Fonds'!$B$6*'1 Der Fonds'!$B$21/12-($B$169+BE169-'1 Der Fonds'!$B$6)*'1 Der Fonds'!$B$22/12-$B$169*'1 Der Fonds'!$B$23/12</f>
        <v>30.5674849359825</v>
      </c>
      <c r="BI169" s="26" t="n">
        <f aca="false">($B$169+BH169-'1 Der Fonds'!$B$6)/BF169</f>
        <v>10.1424232686743</v>
      </c>
      <c r="BJ169" s="26" t="n">
        <f aca="false">BH169+'1 Der Fonds'!$B$26-'2 Der Rueckgabebestand'!$C$11*BI169</f>
        <v>27.4820309747779</v>
      </c>
      <c r="BK169" s="26" t="n">
        <f aca="false">BF169+'1 Der Fonds'!$B$26/BI169-'2 Der Rueckgabebestand'!$C$11</f>
        <v>78.2832672175153</v>
      </c>
      <c r="BL169" s="26" t="n">
        <f aca="false">BJ169/($B$169+BJ169-'1 Der Fonds'!$B$6)</f>
        <v>0.0346129130164797</v>
      </c>
      <c r="BM169" s="26" t="n">
        <f aca="false">BJ169+$B$169*'1 Der Fonds'!$B$19/12+BJ169*'1 Der Fonds'!$B$20/12-'1 Der Fonds'!$B$6*'1 Der Fonds'!$B$21/12-($B$169+BJ169-'1 Der Fonds'!$B$6)*'1 Der Fonds'!$B$22/12-$B$169*'1 Der Fonds'!$B$23/12</f>
        <v>29.1371804211287</v>
      </c>
      <c r="BN169" s="26" t="n">
        <f aca="false">($B$169+BM169-'1 Der Fonds'!$B$6)/BK169</f>
        <v>10.1635663495035</v>
      </c>
      <c r="BO169" s="26" t="n">
        <f aca="false">BM169+'1 Der Fonds'!$B$26-'2 Der Rueckgabebestand'!$C$12*BN169</f>
        <v>27.055397246377</v>
      </c>
      <c r="BP169" s="26" t="n">
        <f aca="false">BK169+'1 Der Fonds'!$B$26/BN169-'2 Der Rueckgabebestand'!$C$12</f>
        <v>78.0784391971961</v>
      </c>
      <c r="BQ169" s="26" t="n">
        <f aca="false">BO169/($B$169+BO169-'1 Der Fonds'!$B$6)</f>
        <v>0.034093898598962</v>
      </c>
      <c r="BR169" s="26" t="n">
        <f aca="false">BO169+$B$169*'1 Der Fonds'!$B$19/12+BO169*'1 Der Fonds'!$B$20/12-'1 Der Fonds'!$B$6*'1 Der Fonds'!$B$21/12-($B$169+BO169-'1 Der Fonds'!$B$6)*'1 Der Fonds'!$B$22/12-$B$169*'1 Der Fonds'!$B$23/12</f>
        <v>28.7101378354048</v>
      </c>
      <c r="BS169" s="26" t="n">
        <f aca="false">($B$169+BR169-'1 Der Fonds'!$B$6)/BP169</f>
        <v>10.1847596597956</v>
      </c>
      <c r="BT169" s="26" t="n">
        <f aca="false">BR169+'1 Der Fonds'!$B$26-'2 Der Rueckgabebestand'!$C$13*BS169</f>
        <v>27.1269959884968</v>
      </c>
      <c r="BU169" s="26" t="n">
        <f aca="false">BP169+'1 Der Fonds'!$B$26/BS169-'2 Der Rueckgabebestand'!$C$13</f>
        <v>77.922996958028</v>
      </c>
      <c r="BV169" s="26" t="n">
        <f aca="false">BT169/($B$169+BT169-'1 Der Fonds'!$B$6)</f>
        <v>0.034181039865849</v>
      </c>
      <c r="BW169" s="26" t="n">
        <f aca="false">BT169+$B$169*'1 Der Fonds'!$B$19/12+BT169*'1 Der Fonds'!$B$20/12-'1 Der Fonds'!$B$6*'1 Der Fonds'!$B$21/12-($B$169+BT169-'1 Der Fonds'!$B$6)*'1 Der Fonds'!$B$22/12-$B$169*'1 Der Fonds'!$B$23/12</f>
        <v>28.7818051929857</v>
      </c>
      <c r="BX169" s="26" t="n">
        <f aca="false">($B$169+BW169-'1 Der Fonds'!$B$6)/BU169</f>
        <v>10.2059961274507</v>
      </c>
      <c r="BY169" s="26" t="n">
        <f aca="false">BW169+'1 Der Fonds'!$B$26-'2 Der Rueckgabebestand'!$C$14*BX169</f>
        <v>27.6994067420055</v>
      </c>
      <c r="BZ169" s="26" t="n">
        <f aca="false">BU169+'1 Der Fonds'!$B$26/BX169-'2 Der Rueckgabebestand'!$C$14</f>
        <v>77.8169418079512</v>
      </c>
      <c r="CA169" s="26" t="n">
        <f aca="false">BY169/($B$169+BY169-'1 Der Fonds'!$B$6)</f>
        <v>0.0348771435824096</v>
      </c>
      <c r="CB169" s="26" t="n">
        <f aca="false">BY169+$B$169*'1 Der Fonds'!$B$19/12+BY169*'1 Der Fonds'!$B$20/12-'1 Der Fonds'!$B$6*'1 Der Fonds'!$B$21/12-($B$169+BY169-'1 Der Fonds'!$B$6)*'1 Der Fonds'!$B$22/12-$B$169*'1 Der Fonds'!$B$23/12</f>
        <v>29.3547645067999</v>
      </c>
      <c r="CC169" s="26" t="n">
        <f aca="false">($B$169+CB169-'1 Der Fonds'!$B$6)/BZ169</f>
        <v>10.2272685872305</v>
      </c>
      <c r="CD169" s="26" t="n">
        <f aca="false">CB169+'1 Der Fonds'!$B$26-'2 Der Rueckgabebestand'!$C$15*CC169</f>
        <v>28.2638570719077</v>
      </c>
      <c r="CE169" s="26" t="n">
        <f aca="false">BZ169+'1 Der Fonds'!$B$26/CC169-'2 Der Rueckgabebestand'!$C$15</f>
        <v>77.7102752600271</v>
      </c>
      <c r="CF169" s="26" t="n">
        <f aca="false">CD169/($B$169+CD169-'1 Der Fonds'!$B$6)</f>
        <v>0.0355625848110887</v>
      </c>
      <c r="CG169" s="26" t="n">
        <f aca="false">CD169+$B$169*'1 Der Fonds'!$B$19/12+CD169*'1 Der Fonds'!$B$20/12-'1 Der Fonds'!$B$6*'1 Der Fonds'!$B$21/12-($B$169+CD169-'1 Der Fonds'!$B$6)*'1 Der Fonds'!$B$22/12-$B$169*'1 Der Fonds'!$B$23/12</f>
        <v>29.9197557682683</v>
      </c>
      <c r="CH169" s="26" t="n">
        <f aca="false">($B$169+CG169-'1 Der Fonds'!$B$6)/CE169</f>
        <v>10.2485772068541</v>
      </c>
      <c r="CI169" s="26" t="n">
        <f aca="false">CG169+'1 Der Fonds'!$B$26-'2 Der Rueckgabebestand'!$C$16*CH169</f>
        <v>27.7954671648412</v>
      </c>
      <c r="CJ169" s="26" t="n">
        <f aca="false">CE169+'1 Der Fonds'!$B$26/CH169-'2 Der Rueckgabebestand'!$C$16</f>
        <v>77.5029988195465</v>
      </c>
      <c r="CK169" s="26" t="n">
        <f aca="false">CI169/($B$169+CI169-'1 Der Fonds'!$B$6)</f>
        <v>0.0349938635103312</v>
      </c>
      <c r="CL169" s="26" t="n">
        <f aca="false">$A$169+$B$169*'1 Der Fonds'!$B$19/12+$A$169*'1 Der Fonds'!$B$20/12-'1 Der Fonds'!$B$6*'1 Der Fonds'!$B$21/12-($B$169+$A$169-'1 Der Fonds'!$B$6)*'1 Der Fonds'!$B$22/12-$B$169*'1 Der Fonds'!$B$23/12</f>
        <v>105.228</v>
      </c>
      <c r="CM169" s="26" t="n">
        <f aca="false">($B$169+CL169-'1 Der Fonds'!$B$6)/'1 Der Fonds'!$B$8</f>
        <v>10.0198620689655</v>
      </c>
      <c r="CN169" s="26" t="n">
        <f aca="false">CL169+0-'2 Der Rueckgabebestand'!$C$5*CM169</f>
        <v>101.220055172414</v>
      </c>
      <c r="CO169" s="26" t="n">
        <f aca="false">'1 Der Fonds'!$B$8+0/CM169-'2 Der Rueckgabebestand'!$C$5</f>
        <v>86.6</v>
      </c>
      <c r="CP169" s="26" t="n">
        <f aca="false">CN169/($B$169+CN169-'1 Der Fonds'!$B$6)</f>
        <v>0.116650588595998</v>
      </c>
      <c r="CQ169" s="26" t="n">
        <f aca="false">CN169+$B$169*'1 Der Fonds'!$B$19/12+CN169*'1 Der Fonds'!$B$20/12-'1 Der Fonds'!$B$6*'1 Der Fonds'!$B$21/12-($B$169+CN169-'1 Der Fonds'!$B$6)*'1 Der Fonds'!$B$22/12-$B$169*'1 Der Fonds'!$B$23/12</f>
        <v>102.945870225287</v>
      </c>
      <c r="CR169" s="26" t="n">
        <f aca="false">($B$169+CQ169-'1 Der Fonds'!$B$6)/CO169</f>
        <v>10.0397906492527</v>
      </c>
      <c r="CS169" s="26" t="n">
        <f aca="false">CQ169+0-'2 Der Rueckgabebestand'!$C$6*CR169</f>
        <v>97.925974900661</v>
      </c>
      <c r="CT169" s="26" t="n">
        <f aca="false">CO169+0/CR169-'2 Der Rueckgabebestand'!$C$6</f>
        <v>86.1</v>
      </c>
      <c r="CU169" s="26" t="n">
        <f aca="false">CS169/($B$169+CS169-'1 Der Fonds'!$B$6)</f>
        <v>0.113284396517486</v>
      </c>
      <c r="CV169" s="26" t="n">
        <f aca="false">CS169+$B$169*'1 Der Fonds'!$B$19/12+CS169*'1 Der Fonds'!$B$20/12-'1 Der Fonds'!$B$6*'1 Der Fonds'!$B$21/12-($B$169+CS169-'1 Der Fonds'!$B$6)*'1 Der Fonds'!$B$22/12-$B$169*'1 Der Fonds'!$B$23/12</f>
        <v>99.6486331266075</v>
      </c>
      <c r="CW169" s="26" t="n">
        <f aca="false">($B$169+CV169-'1 Der Fonds'!$B$6)/CT169</f>
        <v>10.0597982941534</v>
      </c>
      <c r="CX169" s="26" t="n">
        <f aca="false">CV169+0-'2 Der Rueckgabebestand'!$C$7*CW169</f>
        <v>77.51707687947</v>
      </c>
      <c r="CY169" s="26" t="n">
        <f aca="false">CT169+0/CW169-'2 Der Rueckgabebestand'!$C$7</f>
        <v>83.9</v>
      </c>
      <c r="CZ169" s="26" t="n">
        <f aca="false">CX169/($B$169+CX169-'1 Der Fonds'!$B$6)</f>
        <v>0.09184301953471</v>
      </c>
      <c r="DA169" s="26" t="n">
        <f aca="false">CX169+$B$169*'1 Der Fonds'!$B$19/12+CX169*'1 Der Fonds'!$B$20/12-'1 Der Fonds'!$B$6*'1 Der Fonds'!$B$21/12-($B$169+CX169-'1 Der Fonds'!$B$6)*'1 Der Fonds'!$B$22/12-$B$169*'1 Der Fonds'!$B$23/12</f>
        <v>79.2201765781462</v>
      </c>
      <c r="DB169" s="26" t="n">
        <f aca="false">($B$169+DA169-'1 Der Fonds'!$B$6)/CY169</f>
        <v>10.0800974562354</v>
      </c>
      <c r="DC169" s="26" t="n">
        <f aca="false">DA169+0-'2 Der Rueckgabebestand'!$C$8*DB169</f>
        <v>47.9718744638166</v>
      </c>
      <c r="DD169" s="26" t="n">
        <f aca="false">CY169+0/DB169-'2 Der Rueckgabebestand'!$C$8</f>
        <v>80.8</v>
      </c>
      <c r="DE169" s="26" t="n">
        <f aca="false">DC169/($B$169+DC169-'1 Der Fonds'!$B$6)</f>
        <v>0.0588993628483457</v>
      </c>
      <c r="DF169" s="26" t="n">
        <f aca="false">DC169+$B$169*'1 Der Fonds'!$B$19/12+DC169*'1 Der Fonds'!$B$20/12-'1 Der Fonds'!$B$6*'1 Der Fonds'!$B$21/12-($B$169+DC169-'1 Der Fonds'!$B$6)*'1 Der Fonds'!$B$22/12-$B$169*'1 Der Fonds'!$B$23/12</f>
        <v>49.6466600101777</v>
      </c>
      <c r="DG169" s="26" t="n">
        <f aca="false">($B$169+DF169-'1 Der Fonds'!$B$6)/DD169</f>
        <v>10.100825000126</v>
      </c>
      <c r="DH169" s="26" t="n">
        <f aca="false">DF169+0-'2 Der Rueckgabebestand'!$C$9*DG169</f>
        <v>23.3845150098502</v>
      </c>
      <c r="DI169" s="26" t="n">
        <f aca="false">DD169+0/DG169-'2 Der Rueckgabebestand'!$C$9</f>
        <v>78.2</v>
      </c>
      <c r="DJ169" s="26" t="n">
        <f aca="false">DH169/($B$169+DH169-'1 Der Fonds'!$B$6)</f>
        <v>0.0296049796716911</v>
      </c>
      <c r="DK169" s="26" t="n">
        <f aca="false">DH169+$B$169*'1 Der Fonds'!$B$19/12+DH169*'1 Der Fonds'!$B$20/12-'1 Der Fonds'!$B$6*'1 Der Fonds'!$B$21/12-($B$169+DH169-'1 Der Fonds'!$B$6)*'1 Der Fonds'!$B$22/12-$B$169*'1 Der Fonds'!$B$23/12</f>
        <v>25.035737670068</v>
      </c>
      <c r="DL169" s="26" t="n">
        <f aca="false">($B$169+DK169-'1 Der Fonds'!$B$6)/DI169</f>
        <v>10.1219403794126</v>
      </c>
      <c r="DM169" s="26" t="n">
        <f aca="false">DK169+0-'2 Der Rueckgabebestand'!$C$10*DL169</f>
        <v>10.8650211388903</v>
      </c>
      <c r="DN169" s="26" t="n">
        <f aca="false">DI169+0/DL169-'2 Der Rueckgabebestand'!$C$10</f>
        <v>76.8</v>
      </c>
      <c r="DO169" s="26" t="n">
        <f aca="false">DM169/($B$169+DM169-'1 Der Fonds'!$B$6)</f>
        <v>0.0139767301633566</v>
      </c>
      <c r="DP169" s="26" t="n">
        <f aca="false">DM169+$B$169*'1 Der Fonds'!$B$19/12+DM169*'1 Der Fonds'!$B$20/12-'1 Der Fonds'!$B$6*'1 Der Fonds'!$B$21/12-($B$169+DM169-'1 Der Fonds'!$B$6)*'1 Der Fonds'!$B$22/12-$B$169*'1 Der Fonds'!$B$23/12</f>
        <v>12.5042459508151</v>
      </c>
      <c r="DQ169" s="26" t="n">
        <f aca="false">($B$169+DP169-'1 Der Fonds'!$B$6)/DN169</f>
        <v>10.1432844524846</v>
      </c>
      <c r="DR169" s="26" t="n">
        <f aca="false">DP169+0-'2 Der Rueckgabebestand'!$C$11*DQ169</f>
        <v>6.41827527932433</v>
      </c>
      <c r="DS169" s="26" t="n">
        <f aca="false">DN169+0/DQ169-'2 Der Rueckgabebestand'!$C$11</f>
        <v>76.2</v>
      </c>
      <c r="DT169" s="26" t="n">
        <f aca="false">DR169/($B$169+DR169-'1 Der Fonds'!$B$6)</f>
        <v>0.00830395073399556</v>
      </c>
      <c r="DU169" s="26" t="n">
        <f aca="false">DR169+$B$169*'1 Der Fonds'!$B$19/12+DR169*'1 Der Fonds'!$B$20/12-'1 Der Fonds'!$B$6*'1 Der Fonds'!$B$21/12-($B$169+DR169-'1 Der Fonds'!$B$6)*'1 Der Fonds'!$B$22/12-$B$169*'1 Der Fonds'!$B$23/12</f>
        <v>8.05323862646701</v>
      </c>
      <c r="DV169" s="26" t="n">
        <f aca="false">($B$169+DU169-'1 Der Fonds'!$B$6)/DS169</f>
        <v>10.1647406643893</v>
      </c>
      <c r="DW169" s="26" t="n">
        <f aca="false">DU169+0-'2 Der Rueckgabebestand'!$C$12*DV169</f>
        <v>2.97086829427235</v>
      </c>
      <c r="DX169" s="26" t="n">
        <f aca="false">DS169+0/DV169-'2 Der Rueckgabebestand'!$C$12</f>
        <v>75.7</v>
      </c>
      <c r="DY169" s="26" t="n">
        <f aca="false">DW169/($B$169+DW169-'1 Der Fonds'!$B$6)</f>
        <v>0.00386092367714717</v>
      </c>
      <c r="DZ169" s="26" t="n">
        <f aca="false">DW169+$B$169*'1 Der Fonds'!$B$19/12+DW169*'1 Der Fonds'!$B$20/12-'1 Der Fonds'!$B$6*'1 Der Fonds'!$B$21/12-($B$169+DW169-'1 Der Fonds'!$B$6)*'1 Der Fonds'!$B$22/12-$B$169*'1 Der Fonds'!$B$23/12</f>
        <v>4.60252787638769</v>
      </c>
      <c r="EA169" s="26" t="n">
        <f aca="false">($B$169+DZ169-'1 Der Fonds'!$B$6)/DX169</f>
        <v>10.1862949521319</v>
      </c>
      <c r="EB169" s="26" t="n">
        <f aca="false">DZ169+0-'2 Der Rueckgabebestand'!$C$13*EA169</f>
        <v>0.0186951479283213</v>
      </c>
      <c r="EC169" s="26" t="n">
        <f aca="false">DX169+0/EA169-'2 Der Rueckgabebestand'!$C$13</f>
        <v>75.25</v>
      </c>
      <c r="ED169" s="26" t="n">
        <f aca="false">EB169/($B$169+EB169-'1 Der Fonds'!$B$6)</f>
        <v>2.4389682921841E-005</v>
      </c>
      <c r="EE169" s="26" t="n">
        <f aca="false">EB169+$B$169*'1 Der Fonds'!$B$19/12+EB169*'1 Der Fonds'!$B$20/12-'1 Der Fonds'!$B$6*'1 Der Fonds'!$B$21/12-($B$169+EB169-'1 Der Fonds'!$B$6)*'1 Der Fonds'!$B$22/12-$B$169*'1 Der Fonds'!$B$23/12</f>
        <v>1.64752556411175</v>
      </c>
      <c r="EF169" s="26" t="n">
        <f aca="false">($B$169+EE169-'1 Der Fonds'!$B$6)/EC169</f>
        <v>10.207940539058</v>
      </c>
      <c r="EG169" s="26" t="n">
        <f aca="false">EE169+0-'2 Der Rueckgabebestand'!$C$14*EF169</f>
        <v>-2.43565065151143</v>
      </c>
      <c r="EH169" s="26" t="n">
        <f aca="false">EC169+0/EF169-'2 Der Rueckgabebestand'!$C$14</f>
        <v>74.85</v>
      </c>
      <c r="EI169" s="26" t="n">
        <f aca="false">EG169/($B$169+EG169-'1 Der Fonds'!$B$6)</f>
        <v>-0.00318775591818712</v>
      </c>
      <c r="EJ169" s="26" t="n">
        <f aca="false">EG169+$B$169*'1 Der Fonds'!$B$19/12+EG169*'1 Der Fonds'!$B$20/12-'1 Der Fonds'!$B$6*'1 Der Fonds'!$B$21/12-($B$169+EG169-'1 Der Fonds'!$B$6)*'1 Der Fonds'!$B$22/12-$B$169*'1 Der Fonds'!$B$23/12</f>
        <v>-0.809172316719131</v>
      </c>
      <c r="EK169" s="26" t="n">
        <f aca="false">($B$169+EJ169-'1 Der Fonds'!$B$6)/EH169</f>
        <v>10.2296703765301</v>
      </c>
      <c r="EL169" s="26" t="n">
        <f aca="false">EJ169+0-'2 Der Rueckgabebestand'!$C$15*EK169</f>
        <v>-4.90104046733119</v>
      </c>
      <c r="EM169" s="26" t="n">
        <f aca="false">EH169+0/EK169-'2 Der Rueckgabebestand'!$C$15</f>
        <v>74.45</v>
      </c>
      <c r="EN169" s="26" t="n">
        <f aca="false">EL169/($B$169+EL169-'1 Der Fonds'!$B$6)</f>
        <v>-0.00643519848075758</v>
      </c>
      <c r="EO169" s="26" t="n">
        <f aca="false">EL169+$B$169*'1 Der Fonds'!$B$19/12+EL169*'1 Der Fonds'!$B$20/12-'1 Der Fonds'!$B$6*'1 Der Fonds'!$B$21/12-($B$169+EL169-'1 Der Fonds'!$B$6)*'1 Der Fonds'!$B$22/12-$B$169*'1 Der Fonds'!$B$23/12</f>
        <v>-3.27692479777905</v>
      </c>
      <c r="EP169" s="26" t="n">
        <f aca="false">($B$169+EO169-'1 Der Fonds'!$B$6)/EM169</f>
        <v>10.2514852276994</v>
      </c>
      <c r="EQ169" s="26" t="n">
        <f aca="false">EO169+0-'2 Der Rueckgabebestand'!$C$16*EP169</f>
        <v>-8.40266741162875</v>
      </c>
      <c r="ER169" s="26" t="n">
        <f aca="false">EM169+0/EP169-'2 Der Rueckgabebestand'!$C$16</f>
        <v>73.95</v>
      </c>
      <c r="ES169" s="26" t="n">
        <f aca="false">EQ169/($B$169+EQ169-'1 Der Fonds'!$B$6)</f>
        <v>-0.0110838899576912</v>
      </c>
      <c r="ET169" s="14" t="n">
        <f aca="false">IF(C169=1,$A$169,1000000)</f>
        <v>103.5</v>
      </c>
      <c r="EU169" s="14" t="n">
        <f aca="false">IF(D169=1,$A$169,1000000)</f>
        <v>103.5</v>
      </c>
      <c r="EV169" s="14" t="n">
        <f aca="false">IF(E169=1,$A$169,1000000)</f>
        <v>103.5</v>
      </c>
      <c r="EW169" s="14" t="n">
        <f aca="false">IF(F169=1,$A$169,1000000)</f>
        <v>103.5</v>
      </c>
      <c r="EX169" s="26" t="n">
        <f aca="false">IF(G169=1,$A$169,1000000)</f>
        <v>1000000</v>
      </c>
      <c r="EY169" s="26" t="n">
        <f aca="false">IF(H169=1,$A$169,1000000)</f>
        <v>1000000</v>
      </c>
      <c r="EZ169" s="26" t="n">
        <f aca="false">IF(I169=1,$A$169,1000000)</f>
        <v>1000000</v>
      </c>
      <c r="FA169" s="26" t="n">
        <f aca="false">IF(J169=1,$A$169,1000000)</f>
        <v>1000000</v>
      </c>
      <c r="FB169" s="26" t="n">
        <f aca="false">IF(K169=1,$A$169,1000000)</f>
        <v>1000000</v>
      </c>
      <c r="FC169" s="26" t="n">
        <f aca="false">IF(L169=1,$A$169,1000000)</f>
        <v>1000000</v>
      </c>
      <c r="FD169" s="26" t="n">
        <f aca="false">IF(M169=1,$A$169,1000000)</f>
        <v>1000000</v>
      </c>
      <c r="FE169" s="26" t="n">
        <f aca="false">IF(N169=1,$A$169,1000000)</f>
        <v>1000000</v>
      </c>
      <c r="FF169" s="14" t="n">
        <f aca="false">IF(O169=1,$A$169,1000000)</f>
        <v>103.5</v>
      </c>
      <c r="FG169" s="14" t="n">
        <f aca="false">IF(P169=1,$A$169,1000000)</f>
        <v>103.5</v>
      </c>
      <c r="FH169" s="14" t="n">
        <f aca="false">IF(Q169=1,$A$169,1000000)</f>
        <v>103.5</v>
      </c>
      <c r="FI169" s="14" t="n">
        <f aca="false">IF(R169=1,$A$169,1000000)</f>
        <v>103.5</v>
      </c>
      <c r="FJ169" s="26" t="n">
        <f aca="false">IF(S169=1,$A$169,1000000)</f>
        <v>1000000</v>
      </c>
      <c r="FK169" s="26" t="n">
        <f aca="false">IF(T169=1,$A$169,1000000)</f>
        <v>1000000</v>
      </c>
      <c r="FL169" s="26" t="n">
        <f aca="false">IF(U169=1,$A$169,1000000)</f>
        <v>1000000</v>
      </c>
      <c r="FM169" s="26" t="n">
        <f aca="false">IF(V169=1,$A$169,1000000)</f>
        <v>1000000</v>
      </c>
      <c r="FN169" s="26" t="n">
        <f aca="false">IF(W169=1,$A$169,1000000)</f>
        <v>1000000</v>
      </c>
      <c r="FO169" s="26" t="n">
        <f aca="false">IF(X169=1,$A$169,1000000)</f>
        <v>1000000</v>
      </c>
      <c r="FP169" s="26" t="n">
        <f aca="false">IF(Y169=1,$A$169,1000000)</f>
        <v>1000000</v>
      </c>
      <c r="FQ169" s="26" t="n">
        <f aca="false">IF(Z169=1,$A$169,1000000)</f>
        <v>1000000</v>
      </c>
    </row>
    <row r="170" customFormat="false" ht="15" hidden="false" customHeight="false" outlineLevel="0" collapsed="false">
      <c r="A170" s="14" t="n">
        <f aca="false">A169+$B$38</f>
        <v>104</v>
      </c>
      <c r="B170" s="14" t="n">
        <f aca="false">'1 Der Fonds'!$B$36-A170</f>
        <v>1016</v>
      </c>
      <c r="C170" s="26" t="n">
        <f aca="false">IF(AH170&gt;='1 Der Fonds'!$B$12,1,0)</f>
        <v>1</v>
      </c>
      <c r="D170" s="26" t="n">
        <f aca="false">IF(AND(C170=1,AM170&gt;='1 Der Fonds'!$B$12),1,0)</f>
        <v>1</v>
      </c>
      <c r="E170" s="26" t="n">
        <f aca="false">IF(AND(D170=1,AR170&gt;='1 Der Fonds'!$B$12),1,0)</f>
        <v>1</v>
      </c>
      <c r="F170" s="26" t="n">
        <f aca="false">IF(AND(E170=1,AW170&gt;='1 Der Fonds'!$B$12),1,0)</f>
        <v>1</v>
      </c>
      <c r="G170" s="26" t="n">
        <f aca="false">IF(AND(F170=1,BB170&gt;='1 Der Fonds'!$B$12),1,0)</f>
        <v>0</v>
      </c>
      <c r="H170" s="26" t="n">
        <f aca="false">IF(AND(G170=1,BG170&gt;='1 Der Fonds'!$B$12),1,0)</f>
        <v>0</v>
      </c>
      <c r="I170" s="26" t="n">
        <f aca="false">IF(AND(H170=1,BL170&gt;='1 Der Fonds'!$B$12),1,0)</f>
        <v>0</v>
      </c>
      <c r="J170" s="26" t="n">
        <f aca="false">IF(AND(I170=1,BQ170&gt;='1 Der Fonds'!$B$12),1,0)</f>
        <v>0</v>
      </c>
      <c r="K170" s="26" t="n">
        <f aca="false">IF(AND(J170=1,BV170&gt;='1 Der Fonds'!$B$12),1,0)</f>
        <v>0</v>
      </c>
      <c r="L170" s="26" t="n">
        <f aca="false">IF(AND(K170=1,CA170&gt;='1 Der Fonds'!$B$12),1,0)</f>
        <v>0</v>
      </c>
      <c r="M170" s="26" t="n">
        <f aca="false">IF(AND(L170=1,CF170&gt;='1 Der Fonds'!$B$12),1,0)</f>
        <v>0</v>
      </c>
      <c r="N170" s="26" t="n">
        <f aca="false">IF(AND(M170=1,CK170&gt;='1 Der Fonds'!$B$12),1,0)</f>
        <v>0</v>
      </c>
      <c r="O170" s="26" t="n">
        <f aca="false">IF(CP170&gt;='1 Der Fonds'!$B$12,1,0)</f>
        <v>1</v>
      </c>
      <c r="P170" s="26" t="n">
        <f aca="false">IF(AND(O170=1,CU170&gt;='1 Der Fonds'!$B$12),1,0)</f>
        <v>1</v>
      </c>
      <c r="Q170" s="26" t="n">
        <f aca="false">IF(AND(P170=1,CZ170&gt;='1 Der Fonds'!$B$12),1,0)</f>
        <v>1</v>
      </c>
      <c r="R170" s="26" t="n">
        <f aca="false">IF(AND(Q170=1,DE170&gt;='1 Der Fonds'!$B$12),1,0)</f>
        <v>1</v>
      </c>
      <c r="S170" s="26" t="n">
        <f aca="false">IF(AND(R170=1,DJ170&gt;='1 Der Fonds'!$B$12),1,0)</f>
        <v>0</v>
      </c>
      <c r="T170" s="26" t="n">
        <f aca="false">IF(AND(S170=1,DO170&gt;='1 Der Fonds'!$B$12),1,0)</f>
        <v>0</v>
      </c>
      <c r="U170" s="26" t="n">
        <f aca="false">IF(AND(T170=1,DT170&gt;='1 Der Fonds'!$B$12),1,0)</f>
        <v>0</v>
      </c>
      <c r="V170" s="26" t="n">
        <f aca="false">IF(AND(U170=1,DY170&gt;='1 Der Fonds'!$B$12),1,0)</f>
        <v>0</v>
      </c>
      <c r="W170" s="26" t="n">
        <f aca="false">IF(AND(V170=1,ED170&gt;='1 Der Fonds'!$B$12),1,0)</f>
        <v>0</v>
      </c>
      <c r="X170" s="26" t="n">
        <f aca="false">IF(AND(W170=1,EI170&gt;='1 Der Fonds'!$B$12),1,0)</f>
        <v>0</v>
      </c>
      <c r="Y170" s="26" t="n">
        <f aca="false">IF(AND(X170=1,EN170&gt;='1 Der Fonds'!$B$12),1,0)</f>
        <v>0</v>
      </c>
      <c r="Z170" s="26" t="n">
        <f aca="false">IF(AND(Y170=1,ES170&gt;='1 Der Fonds'!$B$12),1,0)</f>
        <v>0</v>
      </c>
      <c r="AD170" s="26" t="n">
        <f aca="false">$A$170+$B$170*'1 Der Fonds'!$B$19/12+$A$170*'1 Der Fonds'!$B$20/12-'1 Der Fonds'!$B$6*'1 Der Fonds'!$B$21/12-($B$170+$A$170-'1 Der Fonds'!$B$6)*'1 Der Fonds'!$B$22/12-$B$170*'1 Der Fonds'!$B$23/12</f>
        <v>105.727416666667</v>
      </c>
      <c r="AE170" s="26" t="n">
        <f aca="false">($B$170+AD170-'1 Der Fonds'!$B$6)/'1 Der Fonds'!$B$8</f>
        <v>10.0198553639847</v>
      </c>
      <c r="AF170" s="26" t="n">
        <f aca="false">AD170+'1 Der Fonds'!$B$26-'2 Der Rueckgabebestand'!$C$5*AE170</f>
        <v>104.719474521073</v>
      </c>
      <c r="AG170" s="26" t="n">
        <f aca="false">'1 Der Fonds'!$B$8+'1 Der Fonds'!$B$26/AE170-'2 Der Rueckgabebestand'!$C$5</f>
        <v>86.8994055194432</v>
      </c>
      <c r="AH170" s="26" t="n">
        <f aca="false">AF170/($B$170+AF170-'1 Der Fonds'!$B$6)</f>
        <v>0.120267752801409</v>
      </c>
      <c r="AI170" s="26" t="n">
        <f aca="false">AF170+$B$170*'1 Der Fonds'!$B$19/12+AF170*'1 Der Fonds'!$B$20/12-'1 Der Fonds'!$B$6*'1 Der Fonds'!$B$21/12-($B$170+AF170-'1 Der Fonds'!$B$6)*'1 Der Fonds'!$B$22/12-$B$170*'1 Der Fonds'!$B$23/12</f>
        <v>106.447580684156</v>
      </c>
      <c r="AJ170" s="26" t="n">
        <f aca="false">($B$170+AI170-'1 Der Fonds'!$B$6)/AG170</f>
        <v>10.0397416468971</v>
      </c>
      <c r="AK170" s="26" t="n">
        <f aca="false">AI170+'1 Der Fonds'!$B$26-'2 Der Rueckgabebestand'!$C$6*AJ170</f>
        <v>104.427709860707</v>
      </c>
      <c r="AL170" s="26" t="n">
        <f aca="false">AG170+'1 Der Fonds'!$B$26/AJ170-'2 Der Rueckgabebestand'!$C$6</f>
        <v>86.698217989476</v>
      </c>
      <c r="AM170" s="26" t="n">
        <f aca="false">AK170/($B$170+AK170-'1 Der Fonds'!$B$6)</f>
        <v>0.119972869289074</v>
      </c>
      <c r="AN170" s="26" t="n">
        <f aca="false">AK170+$B$170*'1 Der Fonds'!$B$19/12+AK170*'1 Der Fonds'!$B$20/12-'1 Der Fonds'!$B$6*'1 Der Fonds'!$B$21/12-($B$170+AK170-'1 Der Fonds'!$B$6)*'1 Der Fonds'!$B$22/12-$B$170*'1 Der Fonds'!$B$23/12</f>
        <v>106.15553641599</v>
      </c>
      <c r="AO170" s="26" t="n">
        <f aca="false">($B$170+AN170-'1 Der Fonds'!$B$6)/AL170</f>
        <v>10.0596708518491</v>
      </c>
      <c r="AP170" s="26" t="n">
        <f aca="false">AN170+'1 Der Fonds'!$B$26-'2 Der Rueckgabebestand'!$C$7*AO170</f>
        <v>87.0242605419221</v>
      </c>
      <c r="AQ170" s="26" t="n">
        <f aca="false">AL170+'1 Der Fonds'!$B$26/AO170-'2 Der Rueckgabebestand'!$C$7</f>
        <v>84.7964384823909</v>
      </c>
      <c r="AR170" s="26" t="n">
        <f aca="false">AP170/($B$170+AP170-'1 Der Fonds'!$B$6)</f>
        <v>0.102018505882395</v>
      </c>
      <c r="AS170" s="26" t="n">
        <f aca="false">AP170+$B$170*'1 Der Fonds'!$B$19/12+AP170*'1 Der Fonds'!$B$20/12-'1 Der Fonds'!$B$6*'1 Der Fonds'!$B$21/12-($B$170+AP170-'1 Der Fonds'!$B$6)*'1 Der Fonds'!$B$22/12-$B$170*'1 Der Fonds'!$B$23/12</f>
        <v>88.7354087916081</v>
      </c>
      <c r="AT170" s="26" t="n">
        <f aca="false">($B$170+AS170-'1 Der Fonds'!$B$6)/AQ170</f>
        <v>10.0798503343876</v>
      </c>
      <c r="AU170" s="26" t="n">
        <f aca="false">AS170+'1 Der Fonds'!$B$26-'2 Der Rueckgabebestand'!$C$8*AT170</f>
        <v>60.4878727550065</v>
      </c>
      <c r="AV170" s="26" t="n">
        <f aca="false">AQ170+'1 Der Fonds'!$B$26/AT170-'2 Der Rueckgabebestand'!$C$8</f>
        <v>81.9940619490574</v>
      </c>
      <c r="AW170" s="26" t="n">
        <f aca="false">AU170/($B$170+AU170-'1 Der Fonds'!$B$6)</f>
        <v>0.0731866428401143</v>
      </c>
      <c r="AX170" s="26" t="n">
        <f aca="false">AU170+$B$170*'1 Der Fonds'!$B$19/12+AU170*'1 Der Fonds'!$B$20/12-'1 Der Fonds'!$B$6*'1 Der Fonds'!$B$21/12-($B$170+AU170-'1 Der Fonds'!$B$6)*'1 Der Fonds'!$B$22/12-$B$170*'1 Der Fonds'!$B$23/12</f>
        <v>62.17359029973</v>
      </c>
      <c r="AY170" s="26" t="n">
        <f aca="false">($B$170+AX170-'1 Der Fonds'!$B$6)/AV170</f>
        <v>10.1004093542075</v>
      </c>
      <c r="AZ170" s="26" t="n">
        <f aca="false">AX170+'1 Der Fonds'!$B$26-'2 Der Rueckgabebestand'!$C$9*AY170</f>
        <v>38.9125259787904</v>
      </c>
      <c r="BA170" s="26" t="n">
        <f aca="false">AV170+'1 Der Fonds'!$B$26/AY170-'2 Der Rueckgabebestand'!$C$9</f>
        <v>79.6910796138662</v>
      </c>
      <c r="BB170" s="26" t="n">
        <f aca="false">AZ170/($B$170+AZ170-'1 Der Fonds'!$B$6)</f>
        <v>0.0483437947887219</v>
      </c>
      <c r="BC170" s="26" t="n">
        <f aca="false">AZ170+$B$170*'1 Der Fonds'!$B$19/12+AZ170*'1 Der Fonds'!$B$20/12-'1 Der Fonds'!$B$6*'1 Der Fonds'!$B$21/12-($B$170+AZ170-'1 Der Fonds'!$B$6)*'1 Der Fonds'!$B$22/12-$B$170*'1 Der Fonds'!$B$23/12</f>
        <v>40.5775671495201</v>
      </c>
      <c r="BD170" s="26" t="n">
        <f aca="false">($B$170+BC170-'1 Der Fonds'!$B$6)/BA170</f>
        <v>10.1213030499486</v>
      </c>
      <c r="BE170" s="26" t="n">
        <f aca="false">BC170+'1 Der Fonds'!$B$26-'2 Der Rueckgabebestand'!$C$10*BD170</f>
        <v>29.4077428795921</v>
      </c>
      <c r="BF170" s="26" t="n">
        <f aca="false">BA170+'1 Der Fonds'!$B$26/BD170-'2 Der Rueckgabebestand'!$C$10</f>
        <v>78.5874841366036</v>
      </c>
      <c r="BG170" s="26" t="n">
        <f aca="false">BE170/($B$170+BE170-'1 Der Fonds'!$B$6)</f>
        <v>0.0369719092413258</v>
      </c>
      <c r="BH170" s="26" t="n">
        <f aca="false">BE170+$B$170*'1 Der Fonds'!$B$19/12+BE170*'1 Der Fonds'!$B$20/12-'1 Der Fonds'!$B$6*'1 Der Fonds'!$B$21/12-($B$170+BE170-'1 Der Fonds'!$B$6)*'1 Der Fonds'!$B$22/12-$B$170*'1 Der Fonds'!$B$23/12</f>
        <v>31.0636752998517</v>
      </c>
      <c r="BI170" s="26" t="n">
        <f aca="false">($B$170+BH170-'1 Der Fonds'!$B$6)/BF170</f>
        <v>10.1423742477157</v>
      </c>
      <c r="BJ170" s="26" t="n">
        <f aca="false">BH170+'1 Der Fonds'!$B$26-'2 Der Rueckgabebestand'!$C$11*BI170</f>
        <v>27.9782507512223</v>
      </c>
      <c r="BK170" s="26" t="n">
        <f aca="false">BF170+'1 Der Fonds'!$B$26/BI170-'2 Der Rueckgabebestand'!$C$11</f>
        <v>78.283272866809</v>
      </c>
      <c r="BL170" s="26" t="n">
        <f aca="false">BJ170/($B$170+BJ170-'1 Der Fonds'!$B$6)</f>
        <v>0.0352380568671128</v>
      </c>
      <c r="BM170" s="26" t="n">
        <f aca="false">BJ170+$B$170*'1 Der Fonds'!$B$19/12+BJ170*'1 Der Fonds'!$B$20/12-'1 Der Fonds'!$B$6*'1 Der Fonds'!$B$21/12-($B$170+BJ170-'1 Der Fonds'!$B$6)*'1 Der Fonds'!$B$22/12-$B$170*'1 Der Fonds'!$B$23/12</f>
        <v>29.6328132415255</v>
      </c>
      <c r="BN170" s="26" t="n">
        <f aca="false">($B$170+BM170-'1 Der Fonds'!$B$6)/BK170</f>
        <v>10.1635098291715</v>
      </c>
      <c r="BO170" s="26" t="n">
        <f aca="false">BM170+'1 Der Fonds'!$B$26-'2 Der Rueckgabebestand'!$C$12*BN170</f>
        <v>27.5510583269398</v>
      </c>
      <c r="BP170" s="26" t="n">
        <f aca="false">BK170+'1 Der Fonds'!$B$26/BN170-'2 Der Rueckgabebestand'!$C$12</f>
        <v>78.0784464879718</v>
      </c>
      <c r="BQ170" s="26" t="n">
        <f aca="false">BO170/($B$170+BO170-'1 Der Fonds'!$B$6)</f>
        <v>0.0347186964692937</v>
      </c>
      <c r="BR170" s="26" t="n">
        <f aca="false">BO170+$B$170*'1 Der Fonds'!$B$19/12+BO170*'1 Der Fonds'!$B$20/12-'1 Der Fonds'!$B$6*'1 Der Fonds'!$B$21/12-($B$170+BO170-'1 Der Fonds'!$B$6)*'1 Der Fonds'!$B$22/12-$B$170*'1 Der Fonds'!$B$23/12</f>
        <v>29.2052114245031</v>
      </c>
      <c r="BS170" s="26" t="n">
        <f aca="false">($B$170+BR170-'1 Der Fonds'!$B$6)/BP170</f>
        <v>10.1846956131102</v>
      </c>
      <c r="BT170" s="26" t="n">
        <f aca="false">BR170+'1 Der Fonds'!$B$26-'2 Der Rueckgabebestand'!$C$13*BS170</f>
        <v>27.6220983986035</v>
      </c>
      <c r="BU170" s="26" t="n">
        <f aca="false">BP170+'1 Der Fonds'!$B$26/BS170-'2 Der Rueckgabebestand'!$C$13</f>
        <v>77.9230061011367</v>
      </c>
      <c r="BV170" s="26" t="n">
        <f aca="false">BT170/($B$170+BT170-'1 Der Fonds'!$B$6)</f>
        <v>0.0348051023961408</v>
      </c>
      <c r="BW170" s="26" t="n">
        <f aca="false">BT170+$B$170*'1 Der Fonds'!$B$19/12+BT170*'1 Der Fonds'!$B$20/12-'1 Der Fonds'!$B$6*'1 Der Fonds'!$B$21/12-($B$170+BT170-'1 Der Fonds'!$B$6)*'1 Der Fonds'!$B$22/12-$B$170*'1 Der Fonds'!$B$23/12</f>
        <v>29.2763195762355</v>
      </c>
      <c r="BX170" s="26" t="n">
        <f aca="false">($B$170+BW170-'1 Der Fonds'!$B$6)/BU170</f>
        <v>10.2059245320187</v>
      </c>
      <c r="BY170" s="26" t="n">
        <f aca="false">BW170+'1 Der Fonds'!$B$26-'2 Der Rueckgabebestand'!$C$14*BX170</f>
        <v>28.193949763428</v>
      </c>
      <c r="BZ170" s="26" t="n">
        <f aca="false">BU170+'1 Der Fonds'!$B$26/BX170-'2 Der Rueckgabebestand'!$C$14</f>
        <v>77.8169530131081</v>
      </c>
      <c r="CA170" s="26" t="n">
        <f aca="false">BY170/($B$170+BY170-'1 Der Fonds'!$B$6)</f>
        <v>0.0355000812733796</v>
      </c>
      <c r="CB170" s="26" t="n">
        <f aca="false">BY170+$B$170*'1 Der Fonds'!$B$19/12+BY170*'1 Der Fonds'!$B$20/12-'1 Der Fonds'!$B$6*'1 Der Fonds'!$B$21/12-($B$170+BY170-'1 Der Fonds'!$B$6)*'1 Der Fonds'!$B$22/12-$B$170*'1 Der Fonds'!$B$23/12</f>
        <v>29.8487189652847</v>
      </c>
      <c r="CC170" s="26" t="n">
        <f aca="false">($B$170+CB170-'1 Der Fonds'!$B$6)/BZ170</f>
        <v>10.2271894253072</v>
      </c>
      <c r="CD170" s="26" t="n">
        <f aca="false">CB170+'1 Der Fonds'!$B$26-'2 Der Rueckgabebestand'!$C$15*CC170</f>
        <v>28.7578431951618</v>
      </c>
      <c r="CE170" s="26" t="n">
        <f aca="false">BZ170+'1 Der Fonds'!$B$26/CC170-'2 Der Rueckgabebestand'!$C$15</f>
        <v>77.7102887356846</v>
      </c>
      <c r="CF170" s="26" t="n">
        <f aca="false">CD170/($B$170+CD170-'1 Der Fonds'!$B$6)</f>
        <v>0.0361844094290995</v>
      </c>
      <c r="CG170" s="26" t="n">
        <f aca="false">CD170+$B$170*'1 Der Fonds'!$B$19/12+CD170*'1 Der Fonds'!$B$20/12-'1 Der Fonds'!$B$6*'1 Der Fonds'!$B$21/12-($B$170+CD170-'1 Der Fonds'!$B$6)*'1 Der Fonds'!$B$22/12-$B$170*'1 Der Fonds'!$B$23/12</f>
        <v>30.4131527948905</v>
      </c>
      <c r="CH170" s="26" t="n">
        <f aca="false">($B$170+CG170-'1 Der Fonds'!$B$6)/CE170</f>
        <v>10.2484904605582</v>
      </c>
      <c r="CI170" s="26" t="n">
        <f aca="false">CG170+'1 Der Fonds'!$B$26-'2 Der Rueckgabebestand'!$C$16*CH170</f>
        <v>28.2889075646114</v>
      </c>
      <c r="CJ170" s="26" t="n">
        <f aca="false">CE170+'1 Der Fonds'!$B$26/CH170-'2 Der Rueckgabebestand'!$C$16</f>
        <v>77.503014772904</v>
      </c>
      <c r="CK170" s="26" t="n">
        <f aca="false">CI170/($B$170+CI170-'1 Der Fonds'!$B$6)</f>
        <v>0.0356153879214412</v>
      </c>
      <c r="CL170" s="26" t="n">
        <f aca="false">$A$170+$B$170*'1 Der Fonds'!$B$19/12+$A$170*'1 Der Fonds'!$B$20/12-'1 Der Fonds'!$B$6*'1 Der Fonds'!$B$21/12-($B$170+$A$170-'1 Der Fonds'!$B$6)*'1 Der Fonds'!$B$22/12-$B$170*'1 Der Fonds'!$B$23/12</f>
        <v>105.727416666667</v>
      </c>
      <c r="CM170" s="26" t="n">
        <f aca="false">($B$170+CL170-'1 Der Fonds'!$B$6)/'1 Der Fonds'!$B$8</f>
        <v>10.0198553639847</v>
      </c>
      <c r="CN170" s="26" t="n">
        <f aca="false">CL170+0-'2 Der Rueckgabebestand'!$C$5*CM170</f>
        <v>101.719474521073</v>
      </c>
      <c r="CO170" s="26" t="n">
        <f aca="false">'1 Der Fonds'!$B$8+0/CM170-'2 Der Rueckgabebestand'!$C$5</f>
        <v>86.6</v>
      </c>
      <c r="CP170" s="26" t="n">
        <f aca="false">CN170/($B$170+CN170-'1 Der Fonds'!$B$6)</f>
        <v>0.117226220579198</v>
      </c>
      <c r="CQ170" s="26" t="n">
        <f aca="false">CN170+$B$170*'1 Der Fonds'!$B$19/12+CN170*'1 Der Fonds'!$B$20/12-'1 Der Fonds'!$B$6*'1 Der Fonds'!$B$21/12-($B$170+CN170-'1 Der Fonds'!$B$6)*'1 Der Fonds'!$B$22/12-$B$170*'1 Der Fonds'!$B$23/12</f>
        <v>103.444705684156</v>
      </c>
      <c r="CR170" s="26" t="n">
        <f aca="false">($B$170+CQ170-'1 Der Fonds'!$B$6)/CO170</f>
        <v>10.0397772018956</v>
      </c>
      <c r="CS170" s="26" t="n">
        <f aca="false">CQ170+0-'2 Der Rueckgabebestand'!$C$6*CR170</f>
        <v>98.4248170832077</v>
      </c>
      <c r="CT170" s="26" t="n">
        <f aca="false">CO170+0/CR170-'2 Der Rueckgabebestand'!$C$6</f>
        <v>86.1</v>
      </c>
      <c r="CU170" s="26" t="n">
        <f aca="false">CS170/($B$170+CS170-'1 Der Fonds'!$B$6)</f>
        <v>0.113861628146353</v>
      </c>
      <c r="CV170" s="26" t="n">
        <f aca="false">CS170+$B$170*'1 Der Fonds'!$B$19/12+CS170*'1 Der Fonds'!$B$20/12-'1 Der Fonds'!$B$6*'1 Der Fonds'!$B$21/12-($B$170+CS170-'1 Der Fonds'!$B$6)*'1 Der Fonds'!$B$22/12-$B$170*'1 Der Fonds'!$B$23/12</f>
        <v>100.146890866246</v>
      </c>
      <c r="CW170" s="26" t="n">
        <f aca="false">($B$170+CV170-'1 Der Fonds'!$B$6)/CT170</f>
        <v>10.0597780588414</v>
      </c>
      <c r="CX170" s="26" t="n">
        <f aca="false">CV170+0-'2 Der Rueckgabebestand'!$C$7*CW170</f>
        <v>78.0153791367947</v>
      </c>
      <c r="CY170" s="26" t="n">
        <f aca="false">CT170+0/CW170-'2 Der Rueckgabebestand'!$C$7</f>
        <v>83.9</v>
      </c>
      <c r="CZ170" s="26" t="n">
        <f aca="false">CX170/($B$170+CX170-'1 Der Fonds'!$B$6)</f>
        <v>0.092433599037714</v>
      </c>
      <c r="DA170" s="26" t="n">
        <f aca="false">CX170+$B$170*'1 Der Fonds'!$B$19/12+CX170*'1 Der Fonds'!$B$20/12-'1 Der Fonds'!$B$6*'1 Der Fonds'!$B$21/12-($B$170+CX170-'1 Der Fonds'!$B$6)*'1 Der Fonds'!$B$22/12-$B$170*'1 Der Fonds'!$B$23/12</f>
        <v>79.7178938751341</v>
      </c>
      <c r="DB170" s="26" t="n">
        <f aca="false">($B$170+DA170-'1 Der Fonds'!$B$6)/CY170</f>
        <v>10.0800702488097</v>
      </c>
      <c r="DC170" s="26" t="n">
        <f aca="false">DA170+0-'2 Der Rueckgabebestand'!$C$8*DB170</f>
        <v>48.469676103824</v>
      </c>
      <c r="DD170" s="26" t="n">
        <f aca="false">CY170+0/DB170-'2 Der Rueckgabebestand'!$C$8</f>
        <v>80.8</v>
      </c>
      <c r="DE170" s="26" t="n">
        <f aca="false">DC170/($B$170+DC170-'1 Der Fonds'!$B$6)</f>
        <v>0.0595107190923157</v>
      </c>
      <c r="DF170" s="26" t="n">
        <f aca="false">DC170+$B$170*'1 Der Fonds'!$B$19/12+DC170*'1 Der Fonds'!$B$20/12-'1 Der Fonds'!$B$6*'1 Der Fonds'!$B$21/12-($B$170+DC170-'1 Der Fonds'!$B$6)*'1 Der Fonds'!$B$22/12-$B$170*'1 Der Fonds'!$B$23/12</f>
        <v>50.1438762100902</v>
      </c>
      <c r="DG170" s="26" t="n">
        <f aca="false">($B$170+DF170-'1 Der Fonds'!$B$6)/DD170</f>
        <v>10.1007905471546</v>
      </c>
      <c r="DH170" s="26" t="n">
        <f aca="false">DF170+0-'2 Der Rueckgabebestand'!$C$9*DG170</f>
        <v>23.8818207874882</v>
      </c>
      <c r="DI170" s="26" t="n">
        <f aca="false">DD170+0/DG170-'2 Der Rueckgabebestand'!$C$9</f>
        <v>78.2</v>
      </c>
      <c r="DJ170" s="26" t="n">
        <f aca="false">DH170/($B$170+DH170-'1 Der Fonds'!$B$6)</f>
        <v>0.0302346758198319</v>
      </c>
      <c r="DK170" s="26" t="n">
        <f aca="false">DH170+$B$170*'1 Der Fonds'!$B$19/12+DH170*'1 Der Fonds'!$B$20/12-'1 Der Fonds'!$B$6*'1 Der Fonds'!$B$21/12-($B$170+DH170-'1 Der Fonds'!$B$6)*'1 Der Fonds'!$B$22/12-$B$170*'1 Der Fonds'!$B$23/12</f>
        <v>25.5324575324096</v>
      </c>
      <c r="DL170" s="26" t="n">
        <f aca="false">($B$170+DK170-'1 Der Fonds'!$B$6)/DI170</f>
        <v>10.1218984339183</v>
      </c>
      <c r="DM170" s="26" t="n">
        <f aca="false">DK170+0-'2 Der Rueckgabebestand'!$C$10*DL170</f>
        <v>11.361799724924</v>
      </c>
      <c r="DN170" s="26" t="n">
        <f aca="false">DI170+0/DL170-'2 Der Rueckgabebestand'!$C$10</f>
        <v>76.8</v>
      </c>
      <c r="DO170" s="26" t="n">
        <f aca="false">DM170/($B$170+DM170-'1 Der Fonds'!$B$6)</f>
        <v>0.0146158451945342</v>
      </c>
      <c r="DP170" s="26" t="n">
        <f aca="false">DM170+$B$170*'1 Der Fonds'!$B$19/12+DM170*'1 Der Fonds'!$B$20/12-'1 Der Fonds'!$B$6*'1 Der Fonds'!$B$21/12-($B$170+DM170-'1 Der Fonds'!$B$6)*'1 Der Fonds'!$B$22/12-$B$170*'1 Der Fonds'!$B$23/12</f>
        <v>13.0004381163271</v>
      </c>
      <c r="DQ170" s="26" t="n">
        <f aca="false">($B$170+DP170-'1 Der Fonds'!$B$6)/DN170</f>
        <v>10.1432348713063</v>
      </c>
      <c r="DR170" s="26" t="n">
        <f aca="false">DP170+0-'2 Der Rueckgabebestand'!$C$11*DQ170</f>
        <v>6.91449719354325</v>
      </c>
      <c r="DS170" s="26" t="n">
        <f aca="false">DN170+0/DQ170-'2 Der Rueckgabebestand'!$C$11</f>
        <v>76.2</v>
      </c>
      <c r="DT170" s="26" t="n">
        <f aca="false">DR170/($B$170+DR170-'1 Der Fonds'!$B$6)</f>
        <v>0.00894600530673163</v>
      </c>
      <c r="DU170" s="26" t="n">
        <f aca="false">DR170+$B$170*'1 Der Fonds'!$B$19/12+DR170*'1 Der Fonds'!$B$20/12-'1 Der Fonds'!$B$6*'1 Der Fonds'!$B$21/12-($B$170+DR170-'1 Der Fonds'!$B$6)*'1 Der Fonds'!$B$22/12-$B$170*'1 Der Fonds'!$B$23/12</f>
        <v>8.54887358668706</v>
      </c>
      <c r="DV170" s="26" t="n">
        <f aca="false">($B$170+DU170-'1 Der Fonds'!$B$6)/DS170</f>
        <v>10.1646833804027</v>
      </c>
      <c r="DW170" s="26" t="n">
        <f aca="false">DU170+0-'2 Der Rueckgabebestand'!$C$12*DV170</f>
        <v>3.4665318964857</v>
      </c>
      <c r="DX170" s="26" t="n">
        <f aca="false">DS170+0/DV170-'2 Der Rueckgabebestand'!$C$12</f>
        <v>75.7</v>
      </c>
      <c r="DY170" s="26" t="n">
        <f aca="false">DW170/($B$170+DW170-'1 Der Fonds'!$B$6)</f>
        <v>0.00450511068745488</v>
      </c>
      <c r="DZ170" s="26" t="n">
        <f aca="false">DW170+$B$170*'1 Der Fonds'!$B$19/12+DW170*'1 Der Fonds'!$B$20/12-'1 Der Fonds'!$B$6*'1 Der Fonds'!$B$21/12-($B$170+DW170-'1 Der Fonds'!$B$6)*'1 Der Fonds'!$B$22/12-$B$170*'1 Der Fonds'!$B$23/12</f>
        <v>5.09760398955317</v>
      </c>
      <c r="EA170" s="26" t="n">
        <f aca="false">($B$170+DZ170-'1 Der Fonds'!$B$6)/DX170</f>
        <v>10.1862299073917</v>
      </c>
      <c r="EB170" s="26" t="n">
        <f aca="false">DZ170+0-'2 Der Rueckgabebestand'!$C$13*EA170</f>
        <v>0.513800531226893</v>
      </c>
      <c r="EC170" s="26" t="n">
        <f aca="false">DX170+0/EA170-'2 Der Rueckgabebestand'!$C$13</f>
        <v>75.25</v>
      </c>
      <c r="ED170" s="26" t="n">
        <f aca="false">EB170/($B$170+EB170-'1 Der Fonds'!$B$6)</f>
        <v>0.000670308259121764</v>
      </c>
      <c r="EE170" s="26" t="n">
        <f aca="false">EB170+$B$170*'1 Der Fonds'!$B$19/12+EB170*'1 Der Fonds'!$B$20/12-'1 Der Fonds'!$B$6*'1 Der Fonds'!$B$21/12-($B$170+EB170-'1 Der Fonds'!$B$6)*'1 Der Fonds'!$B$22/12-$B$170*'1 Der Fonds'!$B$23/12</f>
        <v>2.14204292340265</v>
      </c>
      <c r="EF170" s="26" t="n">
        <f aca="false">($B$170+EE170-'1 Der Fonds'!$B$6)/EC170</f>
        <v>10.2078676800452</v>
      </c>
      <c r="EG170" s="26" t="n">
        <f aca="false">EE170+0-'2 Der Rueckgabebestand'!$C$14*EF170</f>
        <v>-1.94110414861543</v>
      </c>
      <c r="EH170" s="26" t="n">
        <f aca="false">EC170+0/EF170-'2 Der Rueckgabebestand'!$C$14</f>
        <v>74.85</v>
      </c>
      <c r="EI170" s="26" t="n">
        <f aca="false">EG170/($B$170+EG170-'1 Der Fonds'!$B$6)</f>
        <v>-0.00254051639102046</v>
      </c>
      <c r="EJ170" s="26" t="n">
        <f aca="false">EG170+$B$170*'1 Der Fonds'!$B$19/12+EG170*'1 Der Fonds'!$B$20/12-'1 Der Fonds'!$B$6*'1 Der Fonds'!$B$21/12-($B$170+EG170-'1 Der Fonds'!$B$6)*'1 Der Fonds'!$B$22/12-$B$170*'1 Der Fonds'!$B$23/12</f>
        <v>-0.315214373424524</v>
      </c>
      <c r="EK170" s="26" t="n">
        <f aca="false">($B$170+EJ170-'1 Der Fonds'!$B$6)/EH170</f>
        <v>10.2295896543297</v>
      </c>
      <c r="EL170" s="26" t="n">
        <f aca="false">EJ170+0-'2 Der Rueckgabebestand'!$C$15*EK170</f>
        <v>-4.40705023515639</v>
      </c>
      <c r="EM170" s="26" t="n">
        <f aca="false">EH170+0/EK170-'2 Der Rueckgabebestand'!$C$15</f>
        <v>74.45</v>
      </c>
      <c r="EN170" s="26" t="n">
        <f aca="false">EL170/($B$170+EL170-'1 Der Fonds'!$B$6)</f>
        <v>-0.00578662162841338</v>
      </c>
      <c r="EO170" s="26" t="n">
        <f aca="false">EL170+$B$170*'1 Der Fonds'!$B$19/12+EL170*'1 Der Fonds'!$B$20/12-'1 Der Fonds'!$B$6*'1 Der Fonds'!$B$21/12-($B$170+EL170-'1 Der Fonds'!$B$6)*'1 Der Fonds'!$B$22/12-$B$170*'1 Der Fonds'!$B$23/12</f>
        <v>-2.78352365829842</v>
      </c>
      <c r="EP170" s="26" t="n">
        <f aca="false">($B$170+EO170-'1 Der Fonds'!$B$6)/EM170</f>
        <v>10.251396592904</v>
      </c>
      <c r="EQ170" s="26" t="n">
        <f aca="false">EO170+0-'2 Der Rueckgabebestand'!$C$16*EP170</f>
        <v>-7.90922195475041</v>
      </c>
      <c r="ER170" s="26" t="n">
        <f aca="false">EM170+0/EP170-'2 Der Rueckgabebestand'!$C$16</f>
        <v>73.95</v>
      </c>
      <c r="ES170" s="26" t="n">
        <f aca="false">EQ170/($B$170+EQ170-'1 Der Fonds'!$B$6)</f>
        <v>-0.0104330802903901</v>
      </c>
      <c r="ET170" s="14" t="n">
        <f aca="false">IF(C170=1,$A$170,1000000)</f>
        <v>104</v>
      </c>
      <c r="EU170" s="14" t="n">
        <f aca="false">IF(D170=1,$A$170,1000000)</f>
        <v>104</v>
      </c>
      <c r="EV170" s="14" t="n">
        <f aca="false">IF(E170=1,$A$170,1000000)</f>
        <v>104</v>
      </c>
      <c r="EW170" s="14" t="n">
        <f aca="false">IF(F170=1,$A$170,1000000)</f>
        <v>104</v>
      </c>
      <c r="EX170" s="26" t="n">
        <f aca="false">IF(G170=1,$A$170,1000000)</f>
        <v>1000000</v>
      </c>
      <c r="EY170" s="26" t="n">
        <f aca="false">IF(H170=1,$A$170,1000000)</f>
        <v>1000000</v>
      </c>
      <c r="EZ170" s="26" t="n">
        <f aca="false">IF(I170=1,$A$170,1000000)</f>
        <v>1000000</v>
      </c>
      <c r="FA170" s="26" t="n">
        <f aca="false">IF(J170=1,$A$170,1000000)</f>
        <v>1000000</v>
      </c>
      <c r="FB170" s="26" t="n">
        <f aca="false">IF(K170=1,$A$170,1000000)</f>
        <v>1000000</v>
      </c>
      <c r="FC170" s="26" t="n">
        <f aca="false">IF(L170=1,$A$170,1000000)</f>
        <v>1000000</v>
      </c>
      <c r="FD170" s="26" t="n">
        <f aca="false">IF(M170=1,$A$170,1000000)</f>
        <v>1000000</v>
      </c>
      <c r="FE170" s="26" t="n">
        <f aca="false">IF(N170=1,$A$170,1000000)</f>
        <v>1000000</v>
      </c>
      <c r="FF170" s="14" t="n">
        <f aca="false">IF(O170=1,$A$170,1000000)</f>
        <v>104</v>
      </c>
      <c r="FG170" s="14" t="n">
        <f aca="false">IF(P170=1,$A$170,1000000)</f>
        <v>104</v>
      </c>
      <c r="FH170" s="14" t="n">
        <f aca="false">IF(Q170=1,$A$170,1000000)</f>
        <v>104</v>
      </c>
      <c r="FI170" s="14" t="n">
        <f aca="false">IF(R170=1,$A$170,1000000)</f>
        <v>104</v>
      </c>
      <c r="FJ170" s="26" t="n">
        <f aca="false">IF(S170=1,$A$170,1000000)</f>
        <v>1000000</v>
      </c>
      <c r="FK170" s="26" t="n">
        <f aca="false">IF(T170=1,$A$170,1000000)</f>
        <v>1000000</v>
      </c>
      <c r="FL170" s="26" t="n">
        <f aca="false">IF(U170=1,$A$170,1000000)</f>
        <v>1000000</v>
      </c>
      <c r="FM170" s="26" t="n">
        <f aca="false">IF(V170=1,$A$170,1000000)</f>
        <v>1000000</v>
      </c>
      <c r="FN170" s="26" t="n">
        <f aca="false">IF(W170=1,$A$170,1000000)</f>
        <v>1000000</v>
      </c>
      <c r="FO170" s="26" t="n">
        <f aca="false">IF(X170=1,$A$170,1000000)</f>
        <v>1000000</v>
      </c>
      <c r="FP170" s="26" t="n">
        <f aca="false">IF(Y170=1,$A$170,1000000)</f>
        <v>1000000</v>
      </c>
      <c r="FQ170" s="26" t="n">
        <f aca="false">IF(Z170=1,$A$170,1000000)</f>
        <v>1000000</v>
      </c>
    </row>
    <row r="171" customFormat="false" ht="15" hidden="false" customHeight="false" outlineLevel="0" collapsed="false">
      <c r="A171" s="14" t="n">
        <f aca="false">A170+$B$38</f>
        <v>104.5</v>
      </c>
      <c r="B171" s="14" t="n">
        <f aca="false">'1 Der Fonds'!$B$36-A171</f>
        <v>1015.5</v>
      </c>
      <c r="C171" s="26" t="n">
        <f aca="false">IF(AH171&gt;='1 Der Fonds'!$B$12,1,0)</f>
        <v>1</v>
      </c>
      <c r="D171" s="26" t="n">
        <f aca="false">IF(AND(C171=1,AM171&gt;='1 Der Fonds'!$B$12),1,0)</f>
        <v>1</v>
      </c>
      <c r="E171" s="26" t="n">
        <f aca="false">IF(AND(D171=1,AR171&gt;='1 Der Fonds'!$B$12),1,0)</f>
        <v>1</v>
      </c>
      <c r="F171" s="26" t="n">
        <f aca="false">IF(AND(E171=1,AW171&gt;='1 Der Fonds'!$B$12),1,0)</f>
        <v>1</v>
      </c>
      <c r="G171" s="26" t="n">
        <f aca="false">IF(AND(F171=1,BB171&gt;='1 Der Fonds'!$B$12),1,0)</f>
        <v>0</v>
      </c>
      <c r="H171" s="26" t="n">
        <f aca="false">IF(AND(G171=1,BG171&gt;='1 Der Fonds'!$B$12),1,0)</f>
        <v>0</v>
      </c>
      <c r="I171" s="26" t="n">
        <f aca="false">IF(AND(H171=1,BL171&gt;='1 Der Fonds'!$B$12),1,0)</f>
        <v>0</v>
      </c>
      <c r="J171" s="26" t="n">
        <f aca="false">IF(AND(I171=1,BQ171&gt;='1 Der Fonds'!$B$12),1,0)</f>
        <v>0</v>
      </c>
      <c r="K171" s="26" t="n">
        <f aca="false">IF(AND(J171=1,BV171&gt;='1 Der Fonds'!$B$12),1,0)</f>
        <v>0</v>
      </c>
      <c r="L171" s="26" t="n">
        <f aca="false">IF(AND(K171=1,CA171&gt;='1 Der Fonds'!$B$12),1,0)</f>
        <v>0</v>
      </c>
      <c r="M171" s="26" t="n">
        <f aca="false">IF(AND(L171=1,CF171&gt;='1 Der Fonds'!$B$12),1,0)</f>
        <v>0</v>
      </c>
      <c r="N171" s="26" t="n">
        <f aca="false">IF(AND(M171=1,CK171&gt;='1 Der Fonds'!$B$12),1,0)</f>
        <v>0</v>
      </c>
      <c r="O171" s="26" t="n">
        <f aca="false">IF(CP171&gt;='1 Der Fonds'!$B$12,1,0)</f>
        <v>1</v>
      </c>
      <c r="P171" s="26" t="n">
        <f aca="false">IF(AND(O171=1,CU171&gt;='1 Der Fonds'!$B$12),1,0)</f>
        <v>1</v>
      </c>
      <c r="Q171" s="26" t="n">
        <f aca="false">IF(AND(P171=1,CZ171&gt;='1 Der Fonds'!$B$12),1,0)</f>
        <v>1</v>
      </c>
      <c r="R171" s="26" t="n">
        <f aca="false">IF(AND(Q171=1,DE171&gt;='1 Der Fonds'!$B$12),1,0)</f>
        <v>1</v>
      </c>
      <c r="S171" s="26" t="n">
        <f aca="false">IF(AND(R171=1,DJ171&gt;='1 Der Fonds'!$B$12),1,0)</f>
        <v>0</v>
      </c>
      <c r="T171" s="26" t="n">
        <f aca="false">IF(AND(S171=1,DO171&gt;='1 Der Fonds'!$B$12),1,0)</f>
        <v>0</v>
      </c>
      <c r="U171" s="26" t="n">
        <f aca="false">IF(AND(T171=1,DT171&gt;='1 Der Fonds'!$B$12),1,0)</f>
        <v>0</v>
      </c>
      <c r="V171" s="26" t="n">
        <f aca="false">IF(AND(U171=1,DY171&gt;='1 Der Fonds'!$B$12),1,0)</f>
        <v>0</v>
      </c>
      <c r="W171" s="26" t="n">
        <f aca="false">IF(AND(V171=1,ED171&gt;='1 Der Fonds'!$B$12),1,0)</f>
        <v>0</v>
      </c>
      <c r="X171" s="26" t="n">
        <f aca="false">IF(AND(W171=1,EI171&gt;='1 Der Fonds'!$B$12),1,0)</f>
        <v>0</v>
      </c>
      <c r="Y171" s="26" t="n">
        <f aca="false">IF(AND(X171=1,EN171&gt;='1 Der Fonds'!$B$12),1,0)</f>
        <v>0</v>
      </c>
      <c r="Z171" s="26" t="n">
        <f aca="false">IF(AND(Y171=1,ES171&gt;='1 Der Fonds'!$B$12),1,0)</f>
        <v>0</v>
      </c>
      <c r="AD171" s="26" t="n">
        <f aca="false">$A$171+$B$171*'1 Der Fonds'!$B$19/12+$A$171*'1 Der Fonds'!$B$20/12-'1 Der Fonds'!$B$6*'1 Der Fonds'!$B$21/12-($B$171+$A$171-'1 Der Fonds'!$B$6)*'1 Der Fonds'!$B$22/12-$B$171*'1 Der Fonds'!$B$23/12</f>
        <v>106.226833333333</v>
      </c>
      <c r="AE171" s="26" t="n">
        <f aca="false">($B$171+AD171-'1 Der Fonds'!$B$6)/'1 Der Fonds'!$B$8</f>
        <v>10.0198486590038</v>
      </c>
      <c r="AF171" s="26" t="n">
        <f aca="false">AD171+'1 Der Fonds'!$B$26-'2 Der Rueckgabebestand'!$C$5*AE171</f>
        <v>105.218893869732</v>
      </c>
      <c r="AG171" s="26" t="n">
        <f aca="false">'1 Der Fonds'!$B$8+'1 Der Fonds'!$B$26/AE171-'2 Der Rueckgabebestand'!$C$5</f>
        <v>86.8994057197964</v>
      </c>
      <c r="AH171" s="26" t="n">
        <f aca="false">AF171/($B$171+AF171-'1 Der Fonds'!$B$6)</f>
        <v>0.120841404281591</v>
      </c>
      <c r="AI171" s="26" t="n">
        <f aca="false">AF171+$B$171*'1 Der Fonds'!$B$19/12+AF171*'1 Der Fonds'!$B$20/12-'1 Der Fonds'!$B$6*'1 Der Fonds'!$B$21/12-($B$171+AF171-'1 Der Fonds'!$B$6)*'1 Der Fonds'!$B$22/12-$B$171*'1 Der Fonds'!$B$23/12</f>
        <v>106.946416143024</v>
      </c>
      <c r="AJ171" s="26" t="n">
        <f aca="false">($B$171+AI171-'1 Der Fonds'!$B$6)/AG171</f>
        <v>10.0397282227245</v>
      </c>
      <c r="AK171" s="26" t="n">
        <f aca="false">AI171+'1 Der Fonds'!$B$26-'2 Der Rueckgabebestand'!$C$6*AJ171</f>
        <v>104.926552031661</v>
      </c>
      <c r="AL171" s="26" t="n">
        <f aca="false">AG171+'1 Der Fonds'!$B$26/AJ171-'2 Der Rueckgabebestand'!$C$6</f>
        <v>86.6982185893728</v>
      </c>
      <c r="AM171" s="26" t="n">
        <f aca="false">AK171/($B$171+AK171-'1 Der Fonds'!$B$6)</f>
        <v>0.120546129695553</v>
      </c>
      <c r="AN171" s="26" t="n">
        <f aca="false">AK171+$B$171*'1 Der Fonds'!$B$19/12+AK171*'1 Der Fonds'!$B$20/12-'1 Der Fonds'!$B$6*'1 Der Fonds'!$B$21/12-($B$171+AK171-'1 Der Fonds'!$B$6)*'1 Der Fonds'!$B$22/12-$B$171*'1 Der Fonds'!$B$23/12</f>
        <v>106.653794144025</v>
      </c>
      <c r="AO171" s="26" t="n">
        <f aca="false">($B$171+AN171-'1 Der Fonds'!$B$6)/AL171</f>
        <v>10.0596506864206</v>
      </c>
      <c r="AP171" s="26" t="n">
        <f aca="false">AN171+'1 Der Fonds'!$B$26-'2 Der Rueckgabebestand'!$C$7*AO171</f>
        <v>87.5225626338998</v>
      </c>
      <c r="AQ171" s="26" t="n">
        <f aca="false">AL171+'1 Der Fonds'!$B$26/AO171-'2 Der Rueckgabebestand'!$C$7</f>
        <v>84.7964396800962</v>
      </c>
      <c r="AR171" s="26" t="n">
        <f aca="false">AP171/($B$171+AP171-'1 Der Fonds'!$B$6)</f>
        <v>0.102602869452426</v>
      </c>
      <c r="AS171" s="26" t="n">
        <f aca="false">AP171+$B$171*'1 Der Fonds'!$B$19/12+AP171*'1 Der Fonds'!$B$20/12-'1 Der Fonds'!$B$6*'1 Der Fonds'!$B$21/12-($B$171+AP171-'1 Der Fonds'!$B$6)*'1 Der Fonds'!$B$22/12-$B$171*'1 Der Fonds'!$B$23/12</f>
        <v>89.2331259230906</v>
      </c>
      <c r="AT171" s="26" t="n">
        <f aca="false">($B$171+AS171-'1 Der Fonds'!$B$6)/AQ171</f>
        <v>10.0798232702654</v>
      </c>
      <c r="AU171" s="26" t="n">
        <f aca="false">AS171+'1 Der Fonds'!$B$26-'2 Der Rueckgabebestand'!$C$8*AT171</f>
        <v>60.9856737852678</v>
      </c>
      <c r="AV171" s="26" t="n">
        <f aca="false">AQ171+'1 Der Fonds'!$B$26/AT171-'2 Der Rueckgabebestand'!$C$8</f>
        <v>81.9940639458757</v>
      </c>
      <c r="AW171" s="26" t="n">
        <f aca="false">AU171/($B$171+AU171-'1 Der Fonds'!$B$6)</f>
        <v>0.0737891480997561</v>
      </c>
      <c r="AX171" s="26" t="n">
        <f aca="false">AU171+$B$171*'1 Der Fonds'!$B$19/12+AU171*'1 Der Fonds'!$B$20/12-'1 Der Fonds'!$B$6*'1 Der Fonds'!$B$21/12-($B$171+AU171-'1 Der Fonds'!$B$6)*'1 Der Fonds'!$B$22/12-$B$171*'1 Der Fonds'!$B$23/12</f>
        <v>62.670805889312</v>
      </c>
      <c r="AY171" s="26" t="n">
        <f aca="false">($B$171+AX171-'1 Der Fonds'!$B$6)/AV171</f>
        <v>10.1003751495473</v>
      </c>
      <c r="AZ171" s="26" t="n">
        <f aca="false">AX171+'1 Der Fonds'!$B$26-'2 Der Rueckgabebestand'!$C$9*AY171</f>
        <v>39.4098305004892</v>
      </c>
      <c r="BA171" s="26" t="n">
        <f aca="false">AV171+'1 Der Fonds'!$B$26/AY171-'2 Der Rueckgabebestand'!$C$9</f>
        <v>79.6910826165272</v>
      </c>
      <c r="BB171" s="26" t="n">
        <f aca="false">AZ171/($B$171+AZ171-'1 Der Fonds'!$B$6)</f>
        <v>0.0489617954796059</v>
      </c>
      <c r="BC171" s="26" t="n">
        <f aca="false">AZ171+$B$171*'1 Der Fonds'!$B$19/12+AZ171*'1 Der Fonds'!$B$20/12-'1 Der Fonds'!$B$6*'1 Der Fonds'!$B$21/12-($B$171+AZ171-'1 Der Fonds'!$B$6)*'1 Der Fonds'!$B$22/12-$B$171*'1 Der Fonds'!$B$23/12</f>
        <v>41.0742857547188</v>
      </c>
      <c r="BD171" s="26" t="n">
        <f aca="false">($B$171+BC171-'1 Der Fonds'!$B$6)/BA171</f>
        <v>10.121261492154</v>
      </c>
      <c r="BE171" s="26" t="n">
        <f aca="false">BC171+'1 Der Fonds'!$B$26-'2 Der Rueckgabebestand'!$C$10*BD171</f>
        <v>29.9045196657032</v>
      </c>
      <c r="BF171" s="26" t="n">
        <f aca="false">BA171+'1 Der Fonds'!$B$26/BD171-'2 Der Rueckgabebestand'!$C$10</f>
        <v>78.5874883562984</v>
      </c>
      <c r="BG171" s="26" t="n">
        <f aca="false">BE171/($B$171+BE171-'1 Der Fonds'!$B$6)</f>
        <v>0.0375966177288905</v>
      </c>
      <c r="BH171" s="26" t="n">
        <f aca="false">BE171+$B$171*'1 Der Fonds'!$B$19/12+BE171*'1 Der Fonds'!$B$20/12-'1 Der Fonds'!$B$6*'1 Der Fonds'!$B$21/12-($B$171+BE171-'1 Der Fonds'!$B$6)*'1 Der Fonds'!$B$22/12-$B$171*'1 Der Fonds'!$B$23/12</f>
        <v>31.5598656637162</v>
      </c>
      <c r="BI171" s="26" t="n">
        <f aca="false">($B$171+BH171-'1 Der Fonds'!$B$6)/BF171</f>
        <v>10.142325226759</v>
      </c>
      <c r="BJ171" s="26" t="n">
        <f aca="false">BH171+'1 Der Fonds'!$B$26-'2 Der Rueckgabebestand'!$C$11*BI171</f>
        <v>28.4744705276608</v>
      </c>
      <c r="BK171" s="26" t="n">
        <f aca="false">BF171+'1 Der Fonds'!$B$26/BI171-'2 Der Rueckgabebestand'!$C$11</f>
        <v>78.2832785161412</v>
      </c>
      <c r="BL171" s="26" t="n">
        <f aca="false">BJ171/($B$171+BJ171-'1 Der Fonds'!$B$6)</f>
        <v>0.0358632066705333</v>
      </c>
      <c r="BM171" s="26" t="n">
        <f aca="false">BJ171+$B$171*'1 Der Fonds'!$B$19/12+BJ171*'1 Der Fonds'!$B$20/12-'1 Der Fonds'!$B$6*'1 Der Fonds'!$B$21/12-($B$171+BJ171-'1 Der Fonds'!$B$6)*'1 Der Fonds'!$B$22/12-$B$171*'1 Der Fonds'!$B$23/12</f>
        <v>30.1284460619165</v>
      </c>
      <c r="BN171" s="26" t="n">
        <f aca="false">($B$171+BM171-'1 Der Fonds'!$B$6)/BK171</f>
        <v>10.1634533088425</v>
      </c>
      <c r="BO171" s="26" t="n">
        <f aca="false">BM171+'1 Der Fonds'!$B$26-'2 Der Rueckgabebestand'!$C$12*BN171</f>
        <v>28.0467194074952</v>
      </c>
      <c r="BP171" s="26" t="n">
        <f aca="false">BK171+'1 Der Fonds'!$B$26/BN171-'2 Der Rueckgabebestand'!$C$12</f>
        <v>78.0784537788041</v>
      </c>
      <c r="BQ171" s="26" t="n">
        <f aca="false">BO171/($B$171+BO171-'1 Der Fonds'!$B$6)</f>
        <v>0.0353435011721004</v>
      </c>
      <c r="BR171" s="26" t="n">
        <f aca="false">BO171+$B$171*'1 Der Fonds'!$B$19/12+BO171*'1 Der Fonds'!$B$20/12-'1 Der Fonds'!$B$6*'1 Der Fonds'!$B$21/12-($B$171+BO171-'1 Der Fonds'!$B$6)*'1 Der Fonds'!$B$22/12-$B$171*'1 Der Fonds'!$B$23/12</f>
        <v>29.700285013594</v>
      </c>
      <c r="BS171" s="26" t="n">
        <f aca="false">($B$171+BR171-'1 Der Fonds'!$B$6)/BP171</f>
        <v>10.1846315664292</v>
      </c>
      <c r="BT171" s="26" t="n">
        <f aca="false">BR171+'1 Der Fonds'!$B$26-'2 Der Rueckgabebestand'!$C$13*BS171</f>
        <v>28.1172008087009</v>
      </c>
      <c r="BU171" s="26" t="n">
        <f aca="false">BP171+'1 Der Fonds'!$B$26/BS171-'2 Der Rueckgabebestand'!$C$13</f>
        <v>77.9230152443252</v>
      </c>
      <c r="BV171" s="26" t="n">
        <f aca="false">BT171/($B$171+BT171-'1 Der Fonds'!$B$6)</f>
        <v>0.0354291726288811</v>
      </c>
      <c r="BW171" s="26" t="n">
        <f aca="false">BT171+$B$171*'1 Der Fonds'!$B$19/12+BT171*'1 Der Fonds'!$B$20/12-'1 Der Fonds'!$B$6*'1 Der Fonds'!$B$21/12-($B$171+BT171-'1 Der Fonds'!$B$6)*'1 Der Fonds'!$B$22/12-$B$171*'1 Der Fonds'!$B$23/12</f>
        <v>29.7708339594759</v>
      </c>
      <c r="BX171" s="26" t="n">
        <f aca="false">($B$171+BW171-'1 Der Fonds'!$B$6)/BU171</f>
        <v>10.205852936593</v>
      </c>
      <c r="BY171" s="26" t="n">
        <f aca="false">BW171+'1 Der Fonds'!$B$26-'2 Der Rueckgabebestand'!$C$14*BX171</f>
        <v>28.6884927848387</v>
      </c>
      <c r="BZ171" s="26" t="n">
        <f aca="false">BU171+'1 Der Fonds'!$B$26/BX171-'2 Der Rueckgabebestand'!$C$14</f>
        <v>77.8169642183735</v>
      </c>
      <c r="CA171" s="26" t="n">
        <f aca="false">BY171/($B$171+BY171-'1 Der Fonds'!$B$6)</f>
        <v>0.0361230275249165</v>
      </c>
      <c r="CB171" s="26" t="n">
        <f aca="false">BY171+$B$171*'1 Der Fonds'!$B$19/12+BY171*'1 Der Fonds'!$B$20/12-'1 Der Fonds'!$B$6*'1 Der Fonds'!$B$21/12-($B$171+BY171-'1 Der Fonds'!$B$6)*'1 Der Fonds'!$B$22/12-$B$171*'1 Der Fonds'!$B$23/12</f>
        <v>30.3426734237575</v>
      </c>
      <c r="CC171" s="26" t="n">
        <f aca="false">($B$171+CB171-'1 Der Fonds'!$B$6)/BZ171</f>
        <v>10.2271102633923</v>
      </c>
      <c r="CD171" s="26" t="n">
        <f aca="false">CB171+'1 Der Fonds'!$B$26-'2 Der Rueckgabebestand'!$C$15*CC171</f>
        <v>29.2518293184006</v>
      </c>
      <c r="CE171" s="26" t="n">
        <f aca="false">BZ171+'1 Der Fonds'!$B$26/CC171-'2 Der Rueckgabebestand'!$C$15</f>
        <v>77.7103022114857</v>
      </c>
      <c r="CF171" s="26" t="n">
        <f aca="false">CD171/($B$171+CD171-'1 Der Fonds'!$B$6)</f>
        <v>0.0368062434577694</v>
      </c>
      <c r="CG171" s="26" t="n">
        <f aca="false">CD171+$B$171*'1 Der Fonds'!$B$19/12+CD171*'1 Der Fonds'!$B$20/12-'1 Der Fonds'!$B$6*'1 Der Fonds'!$B$21/12-($B$171+CD171-'1 Der Fonds'!$B$6)*'1 Der Fonds'!$B$22/12-$B$171*'1 Der Fonds'!$B$23/12</f>
        <v>30.9065498214974</v>
      </c>
      <c r="CH171" s="26" t="n">
        <f aca="false">($B$171+CG171-'1 Der Fonds'!$B$6)/CE171</f>
        <v>10.2484037142734</v>
      </c>
      <c r="CI171" s="26" t="n">
        <f aca="false">CG171+'1 Der Fonds'!$B$26-'2 Der Rueckgabebestand'!$C$16*CH171</f>
        <v>28.7823479643607</v>
      </c>
      <c r="CJ171" s="26" t="n">
        <f aca="false">CE171+'1 Der Fonds'!$B$26/CH171-'2 Der Rueckgabebestand'!$C$16</f>
        <v>77.5030307264467</v>
      </c>
      <c r="CK171" s="26" t="n">
        <f aca="false">CI171/($B$171+CI171-'1 Der Fonds'!$B$6)</f>
        <v>0.0362369225982751</v>
      </c>
      <c r="CL171" s="26" t="n">
        <f aca="false">$A$171+$B$171*'1 Der Fonds'!$B$19/12+$A$171*'1 Der Fonds'!$B$20/12-'1 Der Fonds'!$B$6*'1 Der Fonds'!$B$21/12-($B$171+$A$171-'1 Der Fonds'!$B$6)*'1 Der Fonds'!$B$22/12-$B$171*'1 Der Fonds'!$B$23/12</f>
        <v>106.226833333333</v>
      </c>
      <c r="CM171" s="26" t="n">
        <f aca="false">($B$171+CL171-'1 Der Fonds'!$B$6)/'1 Der Fonds'!$B$8</f>
        <v>10.0198486590038</v>
      </c>
      <c r="CN171" s="26" t="n">
        <f aca="false">CL171+0-'2 Der Rueckgabebestand'!$C$5*CM171</f>
        <v>102.218893869732</v>
      </c>
      <c r="CO171" s="26" t="n">
        <f aca="false">'1 Der Fonds'!$B$8+0/CM171-'2 Der Rueckgabebestand'!$C$5</f>
        <v>86.6</v>
      </c>
      <c r="CP171" s="26" t="n">
        <f aca="false">CN171/($B$171+CN171-'1 Der Fonds'!$B$6)</f>
        <v>0.117801853332789</v>
      </c>
      <c r="CQ171" s="26" t="n">
        <f aca="false">CN171+$B$171*'1 Der Fonds'!$B$19/12+CN171*'1 Der Fonds'!$B$20/12-'1 Der Fonds'!$B$6*'1 Der Fonds'!$B$21/12-($B$171+CN171-'1 Der Fonds'!$B$6)*'1 Der Fonds'!$B$22/12-$B$171*'1 Der Fonds'!$B$23/12</f>
        <v>103.943541143024</v>
      </c>
      <c r="CR171" s="26" t="n">
        <f aca="false">($B$171+CQ171-'1 Der Fonds'!$B$6)/CO171</f>
        <v>10.0397637545384</v>
      </c>
      <c r="CS171" s="26" t="n">
        <f aca="false">CQ171+0-'2 Der Rueckgabebestand'!$C$6*CR171</f>
        <v>98.9236592657544</v>
      </c>
      <c r="CT171" s="26" t="n">
        <f aca="false">CO171+0/CR171-'2 Der Rueckgabebestand'!$C$6</f>
        <v>86.1</v>
      </c>
      <c r="CU171" s="26" t="n">
        <f aca="false">CS171/($B$171+CS171-'1 Der Fonds'!$B$6)</f>
        <v>0.11443886132152</v>
      </c>
      <c r="CV171" s="26" t="n">
        <f aca="false">CS171+$B$171*'1 Der Fonds'!$B$19/12+CS171*'1 Der Fonds'!$B$20/12-'1 Der Fonds'!$B$6*'1 Der Fonds'!$B$21/12-($B$171+CS171-'1 Der Fonds'!$B$6)*'1 Der Fonds'!$B$22/12-$B$171*'1 Der Fonds'!$B$23/12</f>
        <v>100.645148605884</v>
      </c>
      <c r="CW171" s="26" t="n">
        <f aca="false">($B$171+CV171-'1 Der Fonds'!$B$6)/CT171</f>
        <v>10.0597578235294</v>
      </c>
      <c r="CX171" s="26" t="n">
        <f aca="false">CV171+0-'2 Der Rueckgabebestand'!$C$7*CW171</f>
        <v>78.5136813941194</v>
      </c>
      <c r="CY171" s="26" t="n">
        <f aca="false">CT171+0/CW171-'2 Der Rueckgabebestand'!$C$7</f>
        <v>83.9</v>
      </c>
      <c r="CZ171" s="26" t="n">
        <f aca="false">CX171/($B$171+CX171-'1 Der Fonds'!$B$6)</f>
        <v>0.0930241809166322</v>
      </c>
      <c r="DA171" s="26" t="n">
        <f aca="false">CX171+$B$171*'1 Der Fonds'!$B$19/12+CX171*'1 Der Fonds'!$B$20/12-'1 Der Fonds'!$B$6*'1 Der Fonds'!$B$21/12-($B$171+CX171-'1 Der Fonds'!$B$6)*'1 Der Fonds'!$B$22/12-$B$171*'1 Der Fonds'!$B$23/12</f>
        <v>80.2156111721221</v>
      </c>
      <c r="DB171" s="26" t="n">
        <f aca="false">($B$171+DA171-'1 Der Fonds'!$B$6)/CY171</f>
        <v>10.0800430413841</v>
      </c>
      <c r="DC171" s="26" t="n">
        <f aca="false">DA171+0-'2 Der Rueckgabebestand'!$C$8*DB171</f>
        <v>48.9674777438315</v>
      </c>
      <c r="DD171" s="26" t="n">
        <f aca="false">CY171+0/DB171-'2 Der Rueckgabebestand'!$C$8</f>
        <v>80.8</v>
      </c>
      <c r="DE171" s="26" t="n">
        <f aca="false">DC171/($B$171+DC171-'1 Der Fonds'!$B$6)</f>
        <v>0.0601220786365553</v>
      </c>
      <c r="DF171" s="26" t="n">
        <f aca="false">DC171+$B$171*'1 Der Fonds'!$B$19/12+DC171*'1 Der Fonds'!$B$20/12-'1 Der Fonds'!$B$6*'1 Der Fonds'!$B$21/12-($B$171+DC171-'1 Der Fonds'!$B$6)*'1 Der Fonds'!$B$22/12-$B$171*'1 Der Fonds'!$B$23/12</f>
        <v>50.6410924100027</v>
      </c>
      <c r="DG171" s="26" t="n">
        <f aca="false">($B$171+DF171-'1 Der Fonds'!$B$6)/DD171</f>
        <v>10.1007560941832</v>
      </c>
      <c r="DH171" s="26" t="n">
        <f aca="false">DF171+0-'2 Der Rueckgabebestand'!$C$9*DG171</f>
        <v>24.3791265651263</v>
      </c>
      <c r="DI171" s="26" t="n">
        <f aca="false">DD171+0/DG171-'2 Der Rueckgabebestand'!$C$9</f>
        <v>78.2</v>
      </c>
      <c r="DJ171" s="26" t="n">
        <f aca="false">DH171/($B$171+DH171-'1 Der Fonds'!$B$6)</f>
        <v>0.0308643762636716</v>
      </c>
      <c r="DK171" s="26" t="n">
        <f aca="false">DH171+$B$171*'1 Der Fonds'!$B$19/12+DH171*'1 Der Fonds'!$B$20/12-'1 Der Fonds'!$B$6*'1 Der Fonds'!$B$21/12-($B$171+DH171-'1 Der Fonds'!$B$6)*'1 Der Fonds'!$B$22/12-$B$171*'1 Der Fonds'!$B$23/12</f>
        <v>26.0291773947513</v>
      </c>
      <c r="DL171" s="26" t="n">
        <f aca="false">($B$171+DK171-'1 Der Fonds'!$B$6)/DI171</f>
        <v>10.1218564884239</v>
      </c>
      <c r="DM171" s="26" t="n">
        <f aca="false">DK171+0-'2 Der Rueckgabebestand'!$C$10*DL171</f>
        <v>11.8585783109578</v>
      </c>
      <c r="DN171" s="26" t="n">
        <f aca="false">DI171+0/DL171-'2 Der Rueckgabebestand'!$C$10</f>
        <v>76.8</v>
      </c>
      <c r="DO171" s="26" t="n">
        <f aca="false">DM171/($B$171+DM171-'1 Der Fonds'!$B$6)</f>
        <v>0.015254965522763</v>
      </c>
      <c r="DP171" s="26" t="n">
        <f aca="false">DM171+$B$171*'1 Der Fonds'!$B$19/12+DM171*'1 Der Fonds'!$B$20/12-'1 Der Fonds'!$B$6*'1 Der Fonds'!$B$21/12-($B$171+DM171-'1 Der Fonds'!$B$6)*'1 Der Fonds'!$B$22/12-$B$171*'1 Der Fonds'!$B$23/12</f>
        <v>13.4966302818391</v>
      </c>
      <c r="DQ171" s="26" t="n">
        <f aca="false">($B$171+DP171-'1 Der Fonds'!$B$6)/DN171</f>
        <v>10.1431852901281</v>
      </c>
      <c r="DR171" s="26" t="n">
        <f aca="false">DP171+0-'2 Der Rueckgabebestand'!$C$11*DQ171</f>
        <v>7.41071910776222</v>
      </c>
      <c r="DS171" s="26" t="n">
        <f aca="false">DN171+0/DQ171-'2 Der Rueckgabebestand'!$C$11</f>
        <v>76.2</v>
      </c>
      <c r="DT171" s="26" t="n">
        <f aca="false">DR171/($B$171+DR171-'1 Der Fonds'!$B$6)</f>
        <v>0.00958806615635639</v>
      </c>
      <c r="DU171" s="26" t="n">
        <f aca="false">DR171+$B$171*'1 Der Fonds'!$B$19/12+DR171*'1 Der Fonds'!$B$20/12-'1 Der Fonds'!$B$6*'1 Der Fonds'!$B$21/12-($B$171+DR171-'1 Der Fonds'!$B$6)*'1 Der Fonds'!$B$22/12-$B$171*'1 Der Fonds'!$B$23/12</f>
        <v>9.04450854690716</v>
      </c>
      <c r="DV171" s="26" t="n">
        <f aca="false">($B$171+DU171-'1 Der Fonds'!$B$6)/DS171</f>
        <v>10.1646260964161</v>
      </c>
      <c r="DW171" s="26" t="n">
        <f aca="false">DU171+0-'2 Der Rueckgabebestand'!$C$12*DV171</f>
        <v>3.9621954986991</v>
      </c>
      <c r="DX171" s="26" t="n">
        <f aca="false">DS171+0/DV171-'2 Der Rueckgabebestand'!$C$12</f>
        <v>75.7</v>
      </c>
      <c r="DY171" s="26" t="n">
        <f aca="false">DW171/($B$171+DW171-'1 Der Fonds'!$B$6)</f>
        <v>0.00514930495855115</v>
      </c>
      <c r="DZ171" s="26" t="n">
        <f aca="false">DW171+$B$171*'1 Der Fonds'!$B$19/12+DW171*'1 Der Fonds'!$B$20/12-'1 Der Fonds'!$B$6*'1 Der Fonds'!$B$21/12-($B$171+DW171-'1 Der Fonds'!$B$6)*'1 Der Fonds'!$B$22/12-$B$171*'1 Der Fonds'!$B$23/12</f>
        <v>5.59268010271869</v>
      </c>
      <c r="EA171" s="26" t="n">
        <f aca="false">($B$171+DZ171-'1 Der Fonds'!$B$6)/DX171</f>
        <v>10.1861648626515</v>
      </c>
      <c r="EB171" s="26" t="n">
        <f aca="false">DZ171+0-'2 Der Rueckgabebestand'!$C$13*EA171</f>
        <v>1.00890591452552</v>
      </c>
      <c r="EC171" s="26" t="n">
        <f aca="false">DX171+0/EA171-'2 Der Rueckgabebestand'!$C$13</f>
        <v>75.25</v>
      </c>
      <c r="ED171" s="26" t="n">
        <f aca="false">EB171/($B$171+EB171-'1 Der Fonds'!$B$6)</f>
        <v>0.00131623508447274</v>
      </c>
      <c r="EE171" s="26" t="n">
        <f aca="false">EB171+$B$171*'1 Der Fonds'!$B$19/12+EB171*'1 Der Fonds'!$B$20/12-'1 Der Fonds'!$B$6*'1 Der Fonds'!$B$21/12-($B$171+EB171-'1 Der Fonds'!$B$6)*'1 Der Fonds'!$B$22/12-$B$171*'1 Der Fonds'!$B$23/12</f>
        <v>2.6365602826936</v>
      </c>
      <c r="EF171" s="26" t="n">
        <f aca="false">($B$171+EE171-'1 Der Fonds'!$B$6)/EC171</f>
        <v>10.2077948210325</v>
      </c>
      <c r="EG171" s="26" t="n">
        <f aca="false">EE171+0-'2 Der Rueckgabebestand'!$C$14*EF171</f>
        <v>-1.44655764571939</v>
      </c>
      <c r="EH171" s="26" t="n">
        <f aca="false">EC171+0/EF171-'2 Der Rueckgabebestand'!$C$14</f>
        <v>74.85</v>
      </c>
      <c r="EI171" s="26" t="n">
        <f aca="false">EG171/($B$171+EG171-'1 Der Fonds'!$B$6)</f>
        <v>-0.00189326762439824</v>
      </c>
      <c r="EJ171" s="26" t="n">
        <f aca="false">EG171+$B$171*'1 Der Fonds'!$B$19/12+EG171*'1 Der Fonds'!$B$20/12-'1 Der Fonds'!$B$6*'1 Der Fonds'!$B$21/12-($B$171+EG171-'1 Der Fonds'!$B$6)*'1 Der Fonds'!$B$22/12-$B$171*'1 Der Fonds'!$B$23/12</f>
        <v>0.178743569870131</v>
      </c>
      <c r="EK171" s="26" t="n">
        <f aca="false">($B$171+EJ171-'1 Der Fonds'!$B$6)/EH171</f>
        <v>10.2295089321292</v>
      </c>
      <c r="EL171" s="26" t="n">
        <f aca="false">EJ171+0-'2 Der Rueckgabebestand'!$C$15*EK171</f>
        <v>-3.91306000298155</v>
      </c>
      <c r="EM171" s="26" t="n">
        <f aca="false">EH171+0/EK171-'2 Der Rueckgabebestand'!$C$15</f>
        <v>74.45</v>
      </c>
      <c r="EN171" s="26" t="n">
        <f aca="false">EL171/($B$171+EL171-'1 Der Fonds'!$B$6)</f>
        <v>-0.00513803454008398</v>
      </c>
      <c r="EO171" s="26" t="n">
        <f aca="false">EL171+$B$171*'1 Der Fonds'!$B$19/12+EL171*'1 Der Fonds'!$B$20/12-'1 Der Fonds'!$B$6*'1 Der Fonds'!$B$21/12-($B$171+EL171-'1 Der Fonds'!$B$6)*'1 Der Fonds'!$B$22/12-$B$171*'1 Der Fonds'!$B$23/12</f>
        <v>-2.29012251881774</v>
      </c>
      <c r="EP171" s="26" t="n">
        <f aca="false">($B$171+EO171-'1 Der Fonds'!$B$6)/EM171</f>
        <v>10.2513079581086</v>
      </c>
      <c r="EQ171" s="26" t="n">
        <f aca="false">EO171+0-'2 Der Rueckgabebestand'!$C$16*EP171</f>
        <v>-7.41577649787202</v>
      </c>
      <c r="ER171" s="26" t="n">
        <f aca="false">EM171+0/EP171-'2 Der Rueckgabebestand'!$C$16</f>
        <v>73.95</v>
      </c>
      <c r="ES171" s="26" t="n">
        <f aca="false">EQ171/($B$171+EQ171-'1 Der Fonds'!$B$6)</f>
        <v>-0.00978225936903593</v>
      </c>
      <c r="ET171" s="14" t="n">
        <f aca="false">IF(C171=1,$A$171,1000000)</f>
        <v>104.5</v>
      </c>
      <c r="EU171" s="14" t="n">
        <f aca="false">IF(D171=1,$A$171,1000000)</f>
        <v>104.5</v>
      </c>
      <c r="EV171" s="14" t="n">
        <f aca="false">IF(E171=1,$A$171,1000000)</f>
        <v>104.5</v>
      </c>
      <c r="EW171" s="14" t="n">
        <f aca="false">IF(F171=1,$A$171,1000000)</f>
        <v>104.5</v>
      </c>
      <c r="EX171" s="26" t="n">
        <f aca="false">IF(G171=1,$A$171,1000000)</f>
        <v>1000000</v>
      </c>
      <c r="EY171" s="26" t="n">
        <f aca="false">IF(H171=1,$A$171,1000000)</f>
        <v>1000000</v>
      </c>
      <c r="EZ171" s="26" t="n">
        <f aca="false">IF(I171=1,$A$171,1000000)</f>
        <v>1000000</v>
      </c>
      <c r="FA171" s="26" t="n">
        <f aca="false">IF(J171=1,$A$171,1000000)</f>
        <v>1000000</v>
      </c>
      <c r="FB171" s="26" t="n">
        <f aca="false">IF(K171=1,$A$171,1000000)</f>
        <v>1000000</v>
      </c>
      <c r="FC171" s="26" t="n">
        <f aca="false">IF(L171=1,$A$171,1000000)</f>
        <v>1000000</v>
      </c>
      <c r="FD171" s="26" t="n">
        <f aca="false">IF(M171=1,$A$171,1000000)</f>
        <v>1000000</v>
      </c>
      <c r="FE171" s="26" t="n">
        <f aca="false">IF(N171=1,$A$171,1000000)</f>
        <v>1000000</v>
      </c>
      <c r="FF171" s="14" t="n">
        <f aca="false">IF(O171=1,$A$171,1000000)</f>
        <v>104.5</v>
      </c>
      <c r="FG171" s="14" t="n">
        <f aca="false">IF(P171=1,$A$171,1000000)</f>
        <v>104.5</v>
      </c>
      <c r="FH171" s="14" t="n">
        <f aca="false">IF(Q171=1,$A$171,1000000)</f>
        <v>104.5</v>
      </c>
      <c r="FI171" s="14" t="n">
        <f aca="false">IF(R171=1,$A$171,1000000)</f>
        <v>104.5</v>
      </c>
      <c r="FJ171" s="26" t="n">
        <f aca="false">IF(S171=1,$A$171,1000000)</f>
        <v>1000000</v>
      </c>
      <c r="FK171" s="26" t="n">
        <f aca="false">IF(T171=1,$A$171,1000000)</f>
        <v>1000000</v>
      </c>
      <c r="FL171" s="26" t="n">
        <f aca="false">IF(U171=1,$A$171,1000000)</f>
        <v>1000000</v>
      </c>
      <c r="FM171" s="26" t="n">
        <f aca="false">IF(V171=1,$A$171,1000000)</f>
        <v>1000000</v>
      </c>
      <c r="FN171" s="26" t="n">
        <f aca="false">IF(W171=1,$A$171,1000000)</f>
        <v>1000000</v>
      </c>
      <c r="FO171" s="26" t="n">
        <f aca="false">IF(X171=1,$A$171,1000000)</f>
        <v>1000000</v>
      </c>
      <c r="FP171" s="26" t="n">
        <f aca="false">IF(Y171=1,$A$171,1000000)</f>
        <v>1000000</v>
      </c>
      <c r="FQ171" s="26" t="n">
        <f aca="false">IF(Z171=1,$A$171,1000000)</f>
        <v>1000000</v>
      </c>
    </row>
    <row r="172" customFormat="false" ht="15" hidden="false" customHeight="false" outlineLevel="0" collapsed="false">
      <c r="A172" s="14" t="n">
        <f aca="false">A171+$B$38</f>
        <v>105</v>
      </c>
      <c r="B172" s="14" t="n">
        <f aca="false">'1 Der Fonds'!$B$36-A172</f>
        <v>1015</v>
      </c>
      <c r="C172" s="26" t="n">
        <f aca="false">IF(AH172&gt;='1 Der Fonds'!$B$12,1,0)</f>
        <v>1</v>
      </c>
      <c r="D172" s="26" t="n">
        <f aca="false">IF(AND(C172=1,AM172&gt;='1 Der Fonds'!$B$12),1,0)</f>
        <v>1</v>
      </c>
      <c r="E172" s="26" t="n">
        <f aca="false">IF(AND(D172=1,AR172&gt;='1 Der Fonds'!$B$12),1,0)</f>
        <v>1</v>
      </c>
      <c r="F172" s="26" t="n">
        <f aca="false">IF(AND(E172=1,AW172&gt;='1 Der Fonds'!$B$12),1,0)</f>
        <v>1</v>
      </c>
      <c r="G172" s="26" t="n">
        <f aca="false">IF(AND(F172=1,BB172&gt;='1 Der Fonds'!$B$12),1,0)</f>
        <v>0</v>
      </c>
      <c r="H172" s="26" t="n">
        <f aca="false">IF(AND(G172=1,BG172&gt;='1 Der Fonds'!$B$12),1,0)</f>
        <v>0</v>
      </c>
      <c r="I172" s="26" t="n">
        <f aca="false">IF(AND(H172=1,BL172&gt;='1 Der Fonds'!$B$12),1,0)</f>
        <v>0</v>
      </c>
      <c r="J172" s="26" t="n">
        <f aca="false">IF(AND(I172=1,BQ172&gt;='1 Der Fonds'!$B$12),1,0)</f>
        <v>0</v>
      </c>
      <c r="K172" s="26" t="n">
        <f aca="false">IF(AND(J172=1,BV172&gt;='1 Der Fonds'!$B$12),1,0)</f>
        <v>0</v>
      </c>
      <c r="L172" s="26" t="n">
        <f aca="false">IF(AND(K172=1,CA172&gt;='1 Der Fonds'!$B$12),1,0)</f>
        <v>0</v>
      </c>
      <c r="M172" s="26" t="n">
        <f aca="false">IF(AND(L172=1,CF172&gt;='1 Der Fonds'!$B$12),1,0)</f>
        <v>0</v>
      </c>
      <c r="N172" s="26" t="n">
        <f aca="false">IF(AND(M172=1,CK172&gt;='1 Der Fonds'!$B$12),1,0)</f>
        <v>0</v>
      </c>
      <c r="O172" s="26" t="n">
        <f aca="false">IF(CP172&gt;='1 Der Fonds'!$B$12,1,0)</f>
        <v>1</v>
      </c>
      <c r="P172" s="26" t="n">
        <f aca="false">IF(AND(O172=1,CU172&gt;='1 Der Fonds'!$B$12),1,0)</f>
        <v>1</v>
      </c>
      <c r="Q172" s="26" t="n">
        <f aca="false">IF(AND(P172=1,CZ172&gt;='1 Der Fonds'!$B$12),1,0)</f>
        <v>1</v>
      </c>
      <c r="R172" s="26" t="n">
        <f aca="false">IF(AND(Q172=1,DE172&gt;='1 Der Fonds'!$B$12),1,0)</f>
        <v>1</v>
      </c>
      <c r="S172" s="26" t="n">
        <f aca="false">IF(AND(R172=1,DJ172&gt;='1 Der Fonds'!$B$12),1,0)</f>
        <v>0</v>
      </c>
      <c r="T172" s="26" t="n">
        <f aca="false">IF(AND(S172=1,DO172&gt;='1 Der Fonds'!$B$12),1,0)</f>
        <v>0</v>
      </c>
      <c r="U172" s="26" t="n">
        <f aca="false">IF(AND(T172=1,DT172&gt;='1 Der Fonds'!$B$12),1,0)</f>
        <v>0</v>
      </c>
      <c r="V172" s="26" t="n">
        <f aca="false">IF(AND(U172=1,DY172&gt;='1 Der Fonds'!$B$12),1,0)</f>
        <v>0</v>
      </c>
      <c r="W172" s="26" t="n">
        <f aca="false">IF(AND(V172=1,ED172&gt;='1 Der Fonds'!$B$12),1,0)</f>
        <v>0</v>
      </c>
      <c r="X172" s="26" t="n">
        <f aca="false">IF(AND(W172=1,EI172&gt;='1 Der Fonds'!$B$12),1,0)</f>
        <v>0</v>
      </c>
      <c r="Y172" s="26" t="n">
        <f aca="false">IF(AND(X172=1,EN172&gt;='1 Der Fonds'!$B$12),1,0)</f>
        <v>0</v>
      </c>
      <c r="Z172" s="26" t="n">
        <f aca="false">IF(AND(Y172=1,ES172&gt;='1 Der Fonds'!$B$12),1,0)</f>
        <v>0</v>
      </c>
      <c r="AD172" s="26" t="n">
        <f aca="false">$A$172+$B$172*'1 Der Fonds'!$B$19/12+$A$172*'1 Der Fonds'!$B$20/12-'1 Der Fonds'!$B$6*'1 Der Fonds'!$B$21/12-($B$172+$A$172-'1 Der Fonds'!$B$6)*'1 Der Fonds'!$B$22/12-$B$172*'1 Der Fonds'!$B$23/12</f>
        <v>106.72625</v>
      </c>
      <c r="AE172" s="26" t="n">
        <f aca="false">($B$172+AD172-'1 Der Fonds'!$B$6)/'1 Der Fonds'!$B$8</f>
        <v>10.019841954023</v>
      </c>
      <c r="AF172" s="26" t="n">
        <f aca="false">AD172+'1 Der Fonds'!$B$26-'2 Der Rueckgabebestand'!$C$5*AE172</f>
        <v>105.718313218391</v>
      </c>
      <c r="AG172" s="26" t="n">
        <f aca="false">'1 Der Fonds'!$B$8+'1 Der Fonds'!$B$26/AE172-'2 Der Rueckgabebestand'!$C$5</f>
        <v>86.8994059201498</v>
      </c>
      <c r="AH172" s="26" t="n">
        <f aca="false">AF172/($B$172+AF172-'1 Der Fonds'!$B$6)</f>
        <v>0.121415056526869</v>
      </c>
      <c r="AI172" s="26" t="n">
        <f aca="false">AF172+$B$172*'1 Der Fonds'!$B$19/12+AF172*'1 Der Fonds'!$B$20/12-'1 Der Fonds'!$B$6*'1 Der Fonds'!$B$21/12-($B$172+AF172-'1 Der Fonds'!$B$6)*'1 Der Fonds'!$B$22/12-$B$172*'1 Der Fonds'!$B$23/12</f>
        <v>107.445251601892</v>
      </c>
      <c r="AJ172" s="26" t="n">
        <f aca="false">($B$172+AI172-'1 Der Fonds'!$B$6)/AG172</f>
        <v>10.0397147985518</v>
      </c>
      <c r="AK172" s="26" t="n">
        <f aca="false">AI172+'1 Der Fonds'!$B$26-'2 Der Rueckgabebestand'!$C$6*AJ172</f>
        <v>105.425394202616</v>
      </c>
      <c r="AL172" s="26" t="n">
        <f aca="false">AG172+'1 Der Fonds'!$B$26/AJ172-'2 Der Rueckgabebestand'!$C$6</f>
        <v>86.698219189271</v>
      </c>
      <c r="AM172" s="26" t="n">
        <f aca="false">AK172/($B$172+AK172-'1 Der Fonds'!$B$6)</f>
        <v>0.121119391627119</v>
      </c>
      <c r="AN172" s="26" t="n">
        <f aca="false">AK172+$B$172*'1 Der Fonds'!$B$19/12+AK172*'1 Der Fonds'!$B$20/12-'1 Der Fonds'!$B$6*'1 Der Fonds'!$B$21/12-($B$172+AK172-'1 Der Fonds'!$B$6)*'1 Der Fonds'!$B$22/12-$B$172*'1 Der Fonds'!$B$23/12</f>
        <v>107.15205187206</v>
      </c>
      <c r="AO172" s="26" t="n">
        <f aca="false">($B$172+AN172-'1 Der Fonds'!$B$6)/AL172</f>
        <v>10.0596305209922</v>
      </c>
      <c r="AP172" s="26" t="n">
        <f aca="false">AN172+'1 Der Fonds'!$B$26-'2 Der Rueckgabebestand'!$C$7*AO172</f>
        <v>88.0208647258773</v>
      </c>
      <c r="AQ172" s="26" t="n">
        <f aca="false">AL172+'1 Der Fonds'!$B$26/AO172-'2 Der Rueckgabebestand'!$C$7</f>
        <v>84.7964408778052</v>
      </c>
      <c r="AR172" s="26" t="n">
        <f aca="false">AP172/($B$172+AP172-'1 Der Fonds'!$B$6)</f>
        <v>0.103187235348766</v>
      </c>
      <c r="AS172" s="26" t="n">
        <f aca="false">AP172+$B$172*'1 Der Fonds'!$B$19/12+AP172*'1 Der Fonds'!$B$20/12-'1 Der Fonds'!$B$6*'1 Der Fonds'!$B$21/12-($B$172+AP172-'1 Der Fonds'!$B$6)*'1 Der Fonds'!$B$22/12-$B$172*'1 Der Fonds'!$B$23/12</f>
        <v>89.7308430545729</v>
      </c>
      <c r="AT172" s="26" t="n">
        <f aca="false">($B$172+AS172-'1 Der Fonds'!$B$6)/AQ172</f>
        <v>10.0797962061435</v>
      </c>
      <c r="AU172" s="26" t="n">
        <f aca="false">AS172+'1 Der Fonds'!$B$26-'2 Der Rueckgabebestand'!$C$8*AT172</f>
        <v>61.483474815528</v>
      </c>
      <c r="AV172" s="26" t="n">
        <f aca="false">AQ172+'1 Der Fonds'!$B$26/AT172-'2 Der Rueckgabebestand'!$C$8</f>
        <v>81.994065942702</v>
      </c>
      <c r="AW172" s="26" t="n">
        <f aca="false">AU172/($B$172+AU172-'1 Der Fonds'!$B$6)</f>
        <v>0.0743916565654881</v>
      </c>
      <c r="AX172" s="26" t="n">
        <f aca="false">AU172+$B$172*'1 Der Fonds'!$B$19/12+AU172*'1 Der Fonds'!$B$20/12-'1 Der Fonds'!$B$6*'1 Der Fonds'!$B$21/12-($B$172+AU172-'1 Der Fonds'!$B$6)*'1 Der Fonds'!$B$22/12-$B$172*'1 Der Fonds'!$B$23/12</f>
        <v>63.1680214788929</v>
      </c>
      <c r="AY172" s="26" t="n">
        <f aca="false">($B$172+AX172-'1 Der Fonds'!$B$6)/AV172</f>
        <v>10.1003409448877</v>
      </c>
      <c r="AZ172" s="26" t="n">
        <f aca="false">AX172+'1 Der Fonds'!$B$26-'2 Der Rueckgabebestand'!$C$9*AY172</f>
        <v>39.907135022185</v>
      </c>
      <c r="BA172" s="26" t="n">
        <f aca="false">AV172+'1 Der Fonds'!$B$26/AY172-'2 Der Rueckgabebestand'!$C$9</f>
        <v>79.691085619203</v>
      </c>
      <c r="BB172" s="26" t="n">
        <f aca="false">AZ172/($B$172+AZ172-'1 Der Fonds'!$B$6)</f>
        <v>0.0495798003096159</v>
      </c>
      <c r="BC172" s="26" t="n">
        <f aca="false">AZ172+$B$172*'1 Der Fonds'!$B$19/12+AZ172*'1 Der Fonds'!$B$20/12-'1 Der Fonds'!$B$6*'1 Der Fonds'!$B$21/12-($B$172+AZ172-'1 Der Fonds'!$B$6)*'1 Der Fonds'!$B$22/12-$B$172*'1 Der Fonds'!$B$23/12</f>
        <v>41.5710043599146</v>
      </c>
      <c r="BD172" s="26" t="n">
        <f aca="false">($B$172+BC172-'1 Der Fonds'!$B$6)/BA172</f>
        <v>10.1212199343606</v>
      </c>
      <c r="BE172" s="26" t="n">
        <f aca="false">BC172+'1 Der Fonds'!$B$26-'2 Der Rueckgabebestand'!$C$10*BD172</f>
        <v>30.4012964518097</v>
      </c>
      <c r="BF172" s="26" t="n">
        <f aca="false">BA172+'1 Der Fonds'!$B$26/BD172-'2 Der Rueckgabebestand'!$C$10</f>
        <v>78.5874925760181</v>
      </c>
      <c r="BG172" s="26" t="n">
        <f aca="false">BE172/($B$172+BE172-'1 Der Fonds'!$B$6)</f>
        <v>0.0382213312794765</v>
      </c>
      <c r="BH172" s="26" t="n">
        <f aca="false">BE172+$B$172*'1 Der Fonds'!$B$19/12+BE172*'1 Der Fonds'!$B$20/12-'1 Der Fonds'!$B$6*'1 Der Fonds'!$B$21/12-($B$172+BE172-'1 Der Fonds'!$B$6)*'1 Der Fonds'!$B$22/12-$B$172*'1 Der Fonds'!$B$23/12</f>
        <v>32.056056027576</v>
      </c>
      <c r="BI172" s="26" t="n">
        <f aca="false">($B$172+BH172-'1 Der Fonds'!$B$6)/BF172</f>
        <v>10.1422762058044</v>
      </c>
      <c r="BJ172" s="26" t="n">
        <f aca="false">BH172+'1 Der Fonds'!$B$26-'2 Der Rueckgabebestand'!$C$11*BI172</f>
        <v>28.9706903040934</v>
      </c>
      <c r="BK172" s="26" t="n">
        <f aca="false">BF172+'1 Der Fonds'!$B$26/BI172-'2 Der Rueckgabebestand'!$C$11</f>
        <v>78.2832841655119</v>
      </c>
      <c r="BL172" s="26" t="n">
        <f aca="false">BJ172/($B$172+BJ172-'1 Der Fonds'!$B$6)</f>
        <v>0.0364883624268265</v>
      </c>
      <c r="BM172" s="26" t="n">
        <f aca="false">BJ172+$B$172*'1 Der Fonds'!$B$19/12+BJ172*'1 Der Fonds'!$B$20/12-'1 Der Fonds'!$B$6*'1 Der Fonds'!$B$21/12-($B$172+BJ172-'1 Der Fonds'!$B$6)*'1 Der Fonds'!$B$22/12-$B$172*'1 Der Fonds'!$B$23/12</f>
        <v>30.6240788823015</v>
      </c>
      <c r="BN172" s="26" t="n">
        <f aca="false">($B$172+BM172-'1 Der Fonds'!$B$6)/BK172</f>
        <v>10.1633967885167</v>
      </c>
      <c r="BO172" s="26" t="n">
        <f aca="false">BM172+'1 Der Fonds'!$B$26-'2 Der Rueckgabebestand'!$C$12*BN172</f>
        <v>28.5423804880432</v>
      </c>
      <c r="BP172" s="26" t="n">
        <f aca="false">BK172+'1 Der Fonds'!$B$26/BN172-'2 Der Rueckgabebestand'!$C$12</f>
        <v>78.0784610696931</v>
      </c>
      <c r="BQ172" s="26" t="n">
        <f aca="false">BO172/($B$172+BO172-'1 Der Fonds'!$B$6)</f>
        <v>0.0359683127074941</v>
      </c>
      <c r="BR172" s="26" t="n">
        <f aca="false">BO172+$B$172*'1 Der Fonds'!$B$19/12+BO172*'1 Der Fonds'!$B$20/12-'1 Der Fonds'!$B$6*'1 Der Fonds'!$B$21/12-($B$172+BO172-'1 Der Fonds'!$B$6)*'1 Der Fonds'!$B$22/12-$B$172*'1 Der Fonds'!$B$23/12</f>
        <v>30.1953586026775</v>
      </c>
      <c r="BS172" s="26" t="n">
        <f aca="false">($B$172+BR172-'1 Der Fonds'!$B$6)/BP172</f>
        <v>10.1845675197528</v>
      </c>
      <c r="BT172" s="26" t="n">
        <f aca="false">BR172+'1 Der Fonds'!$B$26-'2 Der Rueckgabebestand'!$C$13*BS172</f>
        <v>28.6123032187888</v>
      </c>
      <c r="BU172" s="26" t="n">
        <f aca="false">BP172+'1 Der Fonds'!$B$26/BS172-'2 Der Rueckgabebestand'!$C$13</f>
        <v>77.9230243875936</v>
      </c>
      <c r="BV172" s="26" t="n">
        <f aca="false">BT172/($B$172+BT172-'1 Der Fonds'!$B$6)</f>
        <v>0.0360532505642125</v>
      </c>
      <c r="BW172" s="26" t="n">
        <f aca="false">BT172+$B$172*'1 Der Fonds'!$B$19/12+BT172*'1 Der Fonds'!$B$20/12-'1 Der Fonds'!$B$6*'1 Der Fonds'!$B$21/12-($B$172+BT172-'1 Der Fonds'!$B$6)*'1 Der Fonds'!$B$22/12-$B$172*'1 Der Fonds'!$B$23/12</f>
        <v>30.2653483427068</v>
      </c>
      <c r="BX172" s="26" t="n">
        <f aca="false">($B$172+BW172-'1 Der Fonds'!$B$6)/BU172</f>
        <v>10.2057813411735</v>
      </c>
      <c r="BY172" s="26" t="n">
        <f aca="false">BW172+'1 Der Fonds'!$B$26-'2 Der Rueckgabebestand'!$C$14*BX172</f>
        <v>29.1830358062374</v>
      </c>
      <c r="BZ172" s="26" t="n">
        <f aca="false">BU172+'1 Der Fonds'!$B$26/BX172-'2 Der Rueckgabebestand'!$C$14</f>
        <v>77.8169754237477</v>
      </c>
      <c r="CA172" s="26" t="n">
        <f aca="false">BY172/($B$172+BY172-'1 Der Fonds'!$B$6)</f>
        <v>0.0367459823371969</v>
      </c>
      <c r="CB172" s="26" t="n">
        <f aca="false">BY172+$B$172*'1 Der Fonds'!$B$19/12+BY172*'1 Der Fonds'!$B$20/12-'1 Der Fonds'!$B$6*'1 Der Fonds'!$B$21/12-($B$172+BY172-'1 Der Fonds'!$B$6)*'1 Der Fonds'!$B$22/12-$B$172*'1 Der Fonds'!$B$23/12</f>
        <v>30.8366278822184</v>
      </c>
      <c r="CC172" s="26" t="n">
        <f aca="false">($B$172+CB172-'1 Der Fonds'!$B$6)/BZ172</f>
        <v>10.2270311014857</v>
      </c>
      <c r="CD172" s="26" t="n">
        <f aca="false">CB172+'1 Der Fonds'!$B$26-'2 Der Rueckgabebestand'!$C$15*CC172</f>
        <v>29.7458154416241</v>
      </c>
      <c r="CE172" s="26" t="n">
        <f aca="false">BZ172+'1 Der Fonds'!$B$26/CC172-'2 Der Rueckgabebestand'!$C$15</f>
        <v>77.7103156874303</v>
      </c>
      <c r="CF172" s="26" t="n">
        <f aca="false">CD172/($B$172+CD172-'1 Der Fonds'!$B$6)</f>
        <v>0.0374280868973119</v>
      </c>
      <c r="CG172" s="26" t="n">
        <f aca="false">CD172+$B$172*'1 Der Fonds'!$B$19/12+CD172*'1 Der Fonds'!$B$20/12-'1 Der Fonds'!$B$6*'1 Der Fonds'!$B$21/12-($B$172+CD172-'1 Der Fonds'!$B$6)*'1 Der Fonds'!$B$22/12-$B$172*'1 Der Fonds'!$B$23/12</f>
        <v>31.399946848089</v>
      </c>
      <c r="CH172" s="26" t="n">
        <f aca="false">($B$172+CG172-'1 Der Fonds'!$B$6)/CE172</f>
        <v>10.2483169679995</v>
      </c>
      <c r="CI172" s="26" t="n">
        <f aca="false">CG172+'1 Der Fonds'!$B$26-'2 Der Rueckgabebestand'!$C$16*CH172</f>
        <v>29.2757883640893</v>
      </c>
      <c r="CJ172" s="26" t="n">
        <f aca="false">CE172+'1 Der Fonds'!$B$26/CH172-'2 Der Rueckgabebestand'!$C$16</f>
        <v>77.5030466801745</v>
      </c>
      <c r="CK172" s="26" t="n">
        <f aca="false">CI172/($B$172+CI172-'1 Der Fonds'!$B$6)</f>
        <v>0.0368584675410872</v>
      </c>
      <c r="CL172" s="26" t="n">
        <f aca="false">$A$172+$B$172*'1 Der Fonds'!$B$19/12+$A$172*'1 Der Fonds'!$B$20/12-'1 Der Fonds'!$B$6*'1 Der Fonds'!$B$21/12-($B$172+$A$172-'1 Der Fonds'!$B$6)*'1 Der Fonds'!$B$22/12-$B$172*'1 Der Fonds'!$B$23/12</f>
        <v>106.72625</v>
      </c>
      <c r="CM172" s="26" t="n">
        <f aca="false">($B$172+CL172-'1 Der Fonds'!$B$6)/'1 Der Fonds'!$B$8</f>
        <v>10.019841954023</v>
      </c>
      <c r="CN172" s="26" t="n">
        <f aca="false">CL172+0-'2 Der Rueckgabebestand'!$C$5*CM172</f>
        <v>102.718313218391</v>
      </c>
      <c r="CO172" s="26" t="n">
        <f aca="false">'1 Der Fonds'!$B$8+0/CM172-'2 Der Rueckgabebestand'!$C$5</f>
        <v>86.6</v>
      </c>
      <c r="CP172" s="26" t="n">
        <f aca="false">CN172/($B$172+CN172-'1 Der Fonds'!$B$6)</f>
        <v>0.118377486856772</v>
      </c>
      <c r="CQ172" s="26" t="n">
        <f aca="false">CN172+$B$172*'1 Der Fonds'!$B$19/12+CN172*'1 Der Fonds'!$B$20/12-'1 Der Fonds'!$B$6*'1 Der Fonds'!$B$21/12-($B$172+CN172-'1 Der Fonds'!$B$6)*'1 Der Fonds'!$B$22/12-$B$172*'1 Der Fonds'!$B$23/12</f>
        <v>104.442376601892</v>
      </c>
      <c r="CR172" s="26" t="n">
        <f aca="false">($B$172+CQ172-'1 Der Fonds'!$B$6)/CO172</f>
        <v>10.0397503071812</v>
      </c>
      <c r="CS172" s="26" t="n">
        <f aca="false">CQ172+0-'2 Der Rueckgabebestand'!$C$6*CR172</f>
        <v>99.4225014483012</v>
      </c>
      <c r="CT172" s="26" t="n">
        <f aca="false">CO172+0/CR172-'2 Der Rueckgabebestand'!$C$6</f>
        <v>86.1</v>
      </c>
      <c r="CU172" s="26" t="n">
        <f aca="false">CS172/($B$172+CS172-'1 Der Fonds'!$B$6)</f>
        <v>0.115016096042992</v>
      </c>
      <c r="CV172" s="26" t="n">
        <f aca="false">CS172+$B$172*'1 Der Fonds'!$B$19/12+CS172*'1 Der Fonds'!$B$20/12-'1 Der Fonds'!$B$6*'1 Der Fonds'!$B$21/12-($B$172+CS172-'1 Der Fonds'!$B$6)*'1 Der Fonds'!$B$22/12-$B$172*'1 Der Fonds'!$B$23/12</f>
        <v>101.143406345522</v>
      </c>
      <c r="CW172" s="26" t="n">
        <f aca="false">($B$172+CV172-'1 Der Fonds'!$B$6)/CT172</f>
        <v>10.0597375882175</v>
      </c>
      <c r="CX172" s="26" t="n">
        <f aca="false">CV172+0-'2 Der Rueckgabebestand'!$C$7*CW172</f>
        <v>79.0119836514441</v>
      </c>
      <c r="CY172" s="26" t="n">
        <f aca="false">CT172+0/CW172-'2 Der Rueckgabebestand'!$C$7</f>
        <v>83.9</v>
      </c>
      <c r="CZ172" s="26" t="n">
        <f aca="false">CX172/($B$172+CX172-'1 Der Fonds'!$B$6)</f>
        <v>0.0936147651714789</v>
      </c>
      <c r="DA172" s="26" t="n">
        <f aca="false">CX172+$B$172*'1 Der Fonds'!$B$19/12+CX172*'1 Der Fonds'!$B$20/12-'1 Der Fonds'!$B$6*'1 Der Fonds'!$B$21/12-($B$172+CX172-'1 Der Fonds'!$B$6)*'1 Der Fonds'!$B$22/12-$B$172*'1 Der Fonds'!$B$23/12</f>
        <v>80.71332846911</v>
      </c>
      <c r="DB172" s="26" t="n">
        <f aca="false">($B$172+DA172-'1 Der Fonds'!$B$6)/CY172</f>
        <v>10.0800158339584</v>
      </c>
      <c r="DC172" s="26" t="n">
        <f aca="false">DA172+0-'2 Der Rueckgabebestand'!$C$8*DB172</f>
        <v>49.465279383839</v>
      </c>
      <c r="DD172" s="26" t="n">
        <f aca="false">CY172+0/DB172-'2 Der Rueckgabebestand'!$C$8</f>
        <v>80.8</v>
      </c>
      <c r="DE172" s="26" t="n">
        <f aca="false">DC172/($B$172+DC172-'1 Der Fonds'!$B$6)</f>
        <v>0.0607334414810912</v>
      </c>
      <c r="DF172" s="26" t="n">
        <f aca="false">DC172+$B$172*'1 Der Fonds'!$B$19/12+DC172*'1 Der Fonds'!$B$20/12-'1 Der Fonds'!$B$6*'1 Der Fonds'!$B$21/12-($B$172+DC172-'1 Der Fonds'!$B$6)*'1 Der Fonds'!$B$22/12-$B$172*'1 Der Fonds'!$B$23/12</f>
        <v>51.1383086099152</v>
      </c>
      <c r="DG172" s="26" t="n">
        <f aca="false">($B$172+DF172-'1 Der Fonds'!$B$6)/DD172</f>
        <v>10.1007216412118</v>
      </c>
      <c r="DH172" s="26" t="n">
        <f aca="false">DF172+0-'2 Der Rueckgabebestand'!$C$9*DG172</f>
        <v>24.8764323427644</v>
      </c>
      <c r="DI172" s="26" t="n">
        <f aca="false">DD172+0/DG172-'2 Der Rueckgabebestand'!$C$9</f>
        <v>78.2</v>
      </c>
      <c r="DJ172" s="26" t="n">
        <f aca="false">DH172/($B$172+DH172-'1 Der Fonds'!$B$6)</f>
        <v>0.0314940810032541</v>
      </c>
      <c r="DK172" s="26" t="n">
        <f aca="false">DH172+$B$172*'1 Der Fonds'!$B$19/12+DH172*'1 Der Fonds'!$B$20/12-'1 Der Fonds'!$B$6*'1 Der Fonds'!$B$21/12-($B$172+DH172-'1 Der Fonds'!$B$6)*'1 Der Fonds'!$B$22/12-$B$172*'1 Der Fonds'!$B$23/12</f>
        <v>26.5258972570929</v>
      </c>
      <c r="DL172" s="26" t="n">
        <f aca="false">($B$172+DK172-'1 Der Fonds'!$B$6)/DI172</f>
        <v>10.1218145429296</v>
      </c>
      <c r="DM172" s="26" t="n">
        <f aca="false">DK172+0-'2 Der Rueckgabebestand'!$C$10*DL172</f>
        <v>12.3553568969915</v>
      </c>
      <c r="DN172" s="26" t="n">
        <f aca="false">DI172+0/DL172-'2 Der Rueckgabebestand'!$C$10</f>
        <v>76.8</v>
      </c>
      <c r="DO172" s="26" t="n">
        <f aca="false">DM172/($B$172+DM172-'1 Der Fonds'!$B$6)</f>
        <v>0.0158940911481089</v>
      </c>
      <c r="DP172" s="26" t="n">
        <f aca="false">DM172+$B$172*'1 Der Fonds'!$B$19/12+DM172*'1 Der Fonds'!$B$20/12-'1 Der Fonds'!$B$6*'1 Der Fonds'!$B$21/12-($B$172+DM172-'1 Der Fonds'!$B$6)*'1 Der Fonds'!$B$22/12-$B$172*'1 Der Fonds'!$B$23/12</f>
        <v>13.9928224473511</v>
      </c>
      <c r="DQ172" s="26" t="n">
        <f aca="false">($B$172+DP172-'1 Der Fonds'!$B$6)/DN172</f>
        <v>10.1431357089499</v>
      </c>
      <c r="DR172" s="26" t="n">
        <f aca="false">DP172+0-'2 Der Rueckgabebestand'!$C$11*DQ172</f>
        <v>7.90694102198118</v>
      </c>
      <c r="DS172" s="26" t="n">
        <f aca="false">DN172+0/DQ172-'2 Der Rueckgabebestand'!$C$11</f>
        <v>76.2</v>
      </c>
      <c r="DT172" s="26" t="n">
        <f aca="false">DR172/($B$172+DR172-'1 Der Fonds'!$B$6)</f>
        <v>0.0102301332829618</v>
      </c>
      <c r="DU172" s="26" t="n">
        <f aca="false">DR172+$B$172*'1 Der Fonds'!$B$19/12+DR172*'1 Der Fonds'!$B$20/12-'1 Der Fonds'!$B$6*'1 Der Fonds'!$B$21/12-($B$172+DR172-'1 Der Fonds'!$B$6)*'1 Der Fonds'!$B$22/12-$B$172*'1 Der Fonds'!$B$23/12</f>
        <v>9.54014350712724</v>
      </c>
      <c r="DV172" s="26" t="n">
        <f aca="false">($B$172+DU172-'1 Der Fonds'!$B$6)/DS172</f>
        <v>10.1645688124295</v>
      </c>
      <c r="DW172" s="26" t="n">
        <f aca="false">DU172+0-'2 Der Rueckgabebestand'!$C$12*DV172</f>
        <v>4.4578591009125</v>
      </c>
      <c r="DX172" s="26" t="n">
        <f aca="false">DS172+0/DV172-'2 Der Rueckgabebestand'!$C$12</f>
        <v>75.7</v>
      </c>
      <c r="DY172" s="26" t="n">
        <f aca="false">DW172/($B$172+DW172-'1 Der Fonds'!$B$6)</f>
        <v>0.00579350649055864</v>
      </c>
      <c r="DZ172" s="26" t="n">
        <f aca="false">DW172+$B$172*'1 Der Fonds'!$B$19/12+DW172*'1 Der Fonds'!$B$20/12-'1 Der Fonds'!$B$6*'1 Der Fonds'!$B$21/12-($B$172+DW172-'1 Der Fonds'!$B$6)*'1 Der Fonds'!$B$22/12-$B$172*'1 Der Fonds'!$B$23/12</f>
        <v>6.0877562158842</v>
      </c>
      <c r="EA172" s="26" t="n">
        <f aca="false">($B$172+DZ172-'1 Der Fonds'!$B$6)/DX172</f>
        <v>10.1860998179113</v>
      </c>
      <c r="EB172" s="26" t="n">
        <f aca="false">DZ172+0-'2 Der Rueckgabebestand'!$C$13*EA172</f>
        <v>1.50401129782413</v>
      </c>
      <c r="EC172" s="26" t="n">
        <f aca="false">DX172+0/EA172-'2 Der Rueckgabebestand'!$C$13</f>
        <v>75.25</v>
      </c>
      <c r="ED172" s="26" t="n">
        <f aca="false">EB172/($B$172+EB172-'1 Der Fonds'!$B$6)</f>
        <v>0.00196217015913273</v>
      </c>
      <c r="EE172" s="26" t="n">
        <f aca="false">EB172+$B$172*'1 Der Fonds'!$B$19/12+EB172*'1 Der Fonds'!$B$20/12-'1 Der Fonds'!$B$6*'1 Der Fonds'!$B$21/12-($B$172+EB172-'1 Der Fonds'!$B$6)*'1 Der Fonds'!$B$22/12-$B$172*'1 Der Fonds'!$B$23/12</f>
        <v>3.13107764198454</v>
      </c>
      <c r="EF172" s="26" t="n">
        <f aca="false">($B$172+EE172-'1 Der Fonds'!$B$6)/EC172</f>
        <v>10.2077219620197</v>
      </c>
      <c r="EG172" s="26" t="n">
        <f aca="false">EE172+0-'2 Der Rueckgabebestand'!$C$14*EF172</f>
        <v>-0.952011142823351</v>
      </c>
      <c r="EH172" s="26" t="n">
        <f aca="false">EC172+0/EF172-'2 Der Rueckgabebestand'!$C$14</f>
        <v>74.85</v>
      </c>
      <c r="EI172" s="26" t="n">
        <f aca="false">EG172/($B$172+EG172-'1 Der Fonds'!$B$6)</f>
        <v>-0.0012460096181227</v>
      </c>
      <c r="EJ172" s="26" t="n">
        <f aca="false">EG172+$B$172*'1 Der Fonds'!$B$19/12+EG172*'1 Der Fonds'!$B$20/12-'1 Der Fonds'!$B$6*'1 Der Fonds'!$B$21/12-($B$172+EG172-'1 Der Fonds'!$B$6)*'1 Der Fonds'!$B$22/12-$B$172*'1 Der Fonds'!$B$23/12</f>
        <v>0.672701513164777</v>
      </c>
      <c r="EK172" s="26" t="n">
        <f aca="false">($B$172+EJ172-'1 Der Fonds'!$B$6)/EH172</f>
        <v>10.2294282099287</v>
      </c>
      <c r="EL172" s="26" t="n">
        <f aca="false">EJ172+0-'2 Der Rueckgabebestand'!$C$15*EK172</f>
        <v>-3.41906977080671</v>
      </c>
      <c r="EM172" s="26" t="n">
        <f aca="false">EH172+0/EK172-'2 Der Rueckgabebestand'!$C$15</f>
        <v>74.45</v>
      </c>
      <c r="EN172" s="26" t="n">
        <f aca="false">EL172/($B$172+EL172-'1 Der Fonds'!$B$6)</f>
        <v>-0.00448943721552713</v>
      </c>
      <c r="EO172" s="26" t="n">
        <f aca="false">EL172+$B$172*'1 Der Fonds'!$B$19/12+EL172*'1 Der Fonds'!$B$20/12-'1 Der Fonds'!$B$6*'1 Der Fonds'!$B$21/12-($B$172+EL172-'1 Der Fonds'!$B$6)*'1 Der Fonds'!$B$22/12-$B$172*'1 Der Fonds'!$B$23/12</f>
        <v>-1.79672137933707</v>
      </c>
      <c r="EP172" s="26" t="n">
        <f aca="false">($B$172+EO172-'1 Der Fonds'!$B$6)/EM172</f>
        <v>10.2512193233131</v>
      </c>
      <c r="EQ172" s="26" t="n">
        <f aca="false">EO172+0-'2 Der Rueckgabebestand'!$C$16*EP172</f>
        <v>-6.92233104099364</v>
      </c>
      <c r="ER172" s="26" t="n">
        <f aca="false">EM172+0/EP172-'2 Der Rueckgabebestand'!$C$16</f>
        <v>73.95</v>
      </c>
      <c r="ES172" s="26" t="n">
        <f aca="false">EQ172/($B$172+EQ172-'1 Der Fonds'!$B$6)</f>
        <v>-0.00913142719333679</v>
      </c>
      <c r="ET172" s="14" t="n">
        <f aca="false">IF(C172=1,$A$172,1000000)</f>
        <v>105</v>
      </c>
      <c r="EU172" s="14" t="n">
        <f aca="false">IF(D172=1,$A$172,1000000)</f>
        <v>105</v>
      </c>
      <c r="EV172" s="14" t="n">
        <f aca="false">IF(E172=1,$A$172,1000000)</f>
        <v>105</v>
      </c>
      <c r="EW172" s="14" t="n">
        <f aca="false">IF(F172=1,$A$172,1000000)</f>
        <v>105</v>
      </c>
      <c r="EX172" s="26" t="n">
        <f aca="false">IF(G172=1,$A$172,1000000)</f>
        <v>1000000</v>
      </c>
      <c r="EY172" s="26" t="n">
        <f aca="false">IF(H172=1,$A$172,1000000)</f>
        <v>1000000</v>
      </c>
      <c r="EZ172" s="26" t="n">
        <f aca="false">IF(I172=1,$A$172,1000000)</f>
        <v>1000000</v>
      </c>
      <c r="FA172" s="26" t="n">
        <f aca="false">IF(J172=1,$A$172,1000000)</f>
        <v>1000000</v>
      </c>
      <c r="FB172" s="26" t="n">
        <f aca="false">IF(K172=1,$A$172,1000000)</f>
        <v>1000000</v>
      </c>
      <c r="FC172" s="26" t="n">
        <f aca="false">IF(L172=1,$A$172,1000000)</f>
        <v>1000000</v>
      </c>
      <c r="FD172" s="26" t="n">
        <f aca="false">IF(M172=1,$A$172,1000000)</f>
        <v>1000000</v>
      </c>
      <c r="FE172" s="26" t="n">
        <f aca="false">IF(N172=1,$A$172,1000000)</f>
        <v>1000000</v>
      </c>
      <c r="FF172" s="14" t="n">
        <f aca="false">IF(O172=1,$A$172,1000000)</f>
        <v>105</v>
      </c>
      <c r="FG172" s="14" t="n">
        <f aca="false">IF(P172=1,$A$172,1000000)</f>
        <v>105</v>
      </c>
      <c r="FH172" s="14" t="n">
        <f aca="false">IF(Q172=1,$A$172,1000000)</f>
        <v>105</v>
      </c>
      <c r="FI172" s="14" t="n">
        <f aca="false">IF(R172=1,$A$172,1000000)</f>
        <v>105</v>
      </c>
      <c r="FJ172" s="26" t="n">
        <f aca="false">IF(S172=1,$A$172,1000000)</f>
        <v>1000000</v>
      </c>
      <c r="FK172" s="26" t="n">
        <f aca="false">IF(T172=1,$A$172,1000000)</f>
        <v>1000000</v>
      </c>
      <c r="FL172" s="26" t="n">
        <f aca="false">IF(U172=1,$A$172,1000000)</f>
        <v>1000000</v>
      </c>
      <c r="FM172" s="26" t="n">
        <f aca="false">IF(V172=1,$A$172,1000000)</f>
        <v>1000000</v>
      </c>
      <c r="FN172" s="26" t="n">
        <f aca="false">IF(W172=1,$A$172,1000000)</f>
        <v>1000000</v>
      </c>
      <c r="FO172" s="26" t="n">
        <f aca="false">IF(X172=1,$A$172,1000000)</f>
        <v>1000000</v>
      </c>
      <c r="FP172" s="26" t="n">
        <f aca="false">IF(Y172=1,$A$172,1000000)</f>
        <v>1000000</v>
      </c>
      <c r="FQ172" s="26" t="n">
        <f aca="false">IF(Z172=1,$A$172,1000000)</f>
        <v>1000000</v>
      </c>
    </row>
    <row r="173" customFormat="false" ht="15" hidden="false" customHeight="false" outlineLevel="0" collapsed="false">
      <c r="A173" s="14" t="n">
        <f aca="false">A172+$B$38</f>
        <v>105.5</v>
      </c>
      <c r="B173" s="14" t="n">
        <f aca="false">'1 Der Fonds'!$B$36-A173</f>
        <v>1014.5</v>
      </c>
      <c r="C173" s="26" t="n">
        <f aca="false">IF(AH173&gt;='1 Der Fonds'!$B$12,1,0)</f>
        <v>1</v>
      </c>
      <c r="D173" s="26" t="n">
        <f aca="false">IF(AND(C173=1,AM173&gt;='1 Der Fonds'!$B$12),1,0)</f>
        <v>1</v>
      </c>
      <c r="E173" s="26" t="n">
        <f aca="false">IF(AND(D173=1,AR173&gt;='1 Der Fonds'!$B$12),1,0)</f>
        <v>1</v>
      </c>
      <c r="F173" s="26" t="n">
        <f aca="false">IF(AND(E173=1,AW173&gt;='1 Der Fonds'!$B$12),1,0)</f>
        <v>1</v>
      </c>
      <c r="G173" s="26" t="n">
        <f aca="false">IF(AND(F173=1,BB173&gt;='1 Der Fonds'!$B$12),1,0)</f>
        <v>1</v>
      </c>
      <c r="H173" s="26" t="n">
        <f aca="false">IF(AND(G173=1,BG173&gt;='1 Der Fonds'!$B$12),1,0)</f>
        <v>0</v>
      </c>
      <c r="I173" s="26" t="n">
        <f aca="false">IF(AND(H173=1,BL173&gt;='1 Der Fonds'!$B$12),1,0)</f>
        <v>0</v>
      </c>
      <c r="J173" s="26" t="n">
        <f aca="false">IF(AND(I173=1,BQ173&gt;='1 Der Fonds'!$B$12),1,0)</f>
        <v>0</v>
      </c>
      <c r="K173" s="26" t="n">
        <f aca="false">IF(AND(J173=1,BV173&gt;='1 Der Fonds'!$B$12),1,0)</f>
        <v>0</v>
      </c>
      <c r="L173" s="26" t="n">
        <f aca="false">IF(AND(K173=1,CA173&gt;='1 Der Fonds'!$B$12),1,0)</f>
        <v>0</v>
      </c>
      <c r="M173" s="26" t="n">
        <f aca="false">IF(AND(L173=1,CF173&gt;='1 Der Fonds'!$B$12),1,0)</f>
        <v>0</v>
      </c>
      <c r="N173" s="26" t="n">
        <f aca="false">IF(AND(M173=1,CK173&gt;='1 Der Fonds'!$B$12),1,0)</f>
        <v>0</v>
      </c>
      <c r="O173" s="26" t="n">
        <f aca="false">IF(CP173&gt;='1 Der Fonds'!$B$12,1,0)</f>
        <v>1</v>
      </c>
      <c r="P173" s="26" t="n">
        <f aca="false">IF(AND(O173=1,CU173&gt;='1 Der Fonds'!$B$12),1,0)</f>
        <v>1</v>
      </c>
      <c r="Q173" s="26" t="n">
        <f aca="false">IF(AND(P173=1,CZ173&gt;='1 Der Fonds'!$B$12),1,0)</f>
        <v>1</v>
      </c>
      <c r="R173" s="26" t="n">
        <f aca="false">IF(AND(Q173=1,DE173&gt;='1 Der Fonds'!$B$12),1,0)</f>
        <v>1</v>
      </c>
      <c r="S173" s="26" t="n">
        <f aca="false">IF(AND(R173=1,DJ173&gt;='1 Der Fonds'!$B$12),1,0)</f>
        <v>0</v>
      </c>
      <c r="T173" s="26" t="n">
        <f aca="false">IF(AND(S173=1,DO173&gt;='1 Der Fonds'!$B$12),1,0)</f>
        <v>0</v>
      </c>
      <c r="U173" s="26" t="n">
        <f aca="false">IF(AND(T173=1,DT173&gt;='1 Der Fonds'!$B$12),1,0)</f>
        <v>0</v>
      </c>
      <c r="V173" s="26" t="n">
        <f aca="false">IF(AND(U173=1,DY173&gt;='1 Der Fonds'!$B$12),1,0)</f>
        <v>0</v>
      </c>
      <c r="W173" s="26" t="n">
        <f aca="false">IF(AND(V173=1,ED173&gt;='1 Der Fonds'!$B$12),1,0)</f>
        <v>0</v>
      </c>
      <c r="X173" s="26" t="n">
        <f aca="false">IF(AND(W173=1,EI173&gt;='1 Der Fonds'!$B$12),1,0)</f>
        <v>0</v>
      </c>
      <c r="Y173" s="26" t="n">
        <f aca="false">IF(AND(X173=1,EN173&gt;='1 Der Fonds'!$B$12),1,0)</f>
        <v>0</v>
      </c>
      <c r="Z173" s="26" t="n">
        <f aca="false">IF(AND(Y173=1,ES173&gt;='1 Der Fonds'!$B$12),1,0)</f>
        <v>0</v>
      </c>
      <c r="AD173" s="26" t="n">
        <f aca="false">$A$173+$B$173*'1 Der Fonds'!$B$19/12+$A$173*'1 Der Fonds'!$B$20/12-'1 Der Fonds'!$B$6*'1 Der Fonds'!$B$21/12-($B$173+$A$173-'1 Der Fonds'!$B$6)*'1 Der Fonds'!$B$22/12-$B$173*'1 Der Fonds'!$B$23/12</f>
        <v>107.225666666667</v>
      </c>
      <c r="AE173" s="26" t="n">
        <f aca="false">($B$173+AD173-'1 Der Fonds'!$B$6)/'1 Der Fonds'!$B$8</f>
        <v>10.0198352490421</v>
      </c>
      <c r="AF173" s="26" t="n">
        <f aca="false">AD173+'1 Der Fonds'!$B$26-'2 Der Rueckgabebestand'!$C$5*AE173</f>
        <v>106.21773256705</v>
      </c>
      <c r="AG173" s="26" t="n">
        <f aca="false">'1 Der Fonds'!$B$8+'1 Der Fonds'!$B$26/AE173-'2 Der Rueckgabebestand'!$C$5</f>
        <v>86.8994061205035</v>
      </c>
      <c r="AH173" s="26" t="n">
        <f aca="false">AF173/($B$173+AF173-'1 Der Fonds'!$B$6)</f>
        <v>0.121988709537244</v>
      </c>
      <c r="AI173" s="26" t="n">
        <f aca="false">AF173+$B$173*'1 Der Fonds'!$B$19/12+AF173*'1 Der Fonds'!$B$20/12-'1 Der Fonds'!$B$6*'1 Der Fonds'!$B$21/12-($B$173+AF173-'1 Der Fonds'!$B$6)*'1 Der Fonds'!$B$22/12-$B$173*'1 Der Fonds'!$B$23/12</f>
        <v>107.94408706076</v>
      </c>
      <c r="AJ173" s="26" t="n">
        <f aca="false">($B$173+AI173-'1 Der Fonds'!$B$6)/AG173</f>
        <v>10.0397013743793</v>
      </c>
      <c r="AK173" s="26" t="n">
        <f aca="false">AI173+'1 Der Fonds'!$B$26-'2 Der Rueckgabebestand'!$C$6*AJ173</f>
        <v>105.92423637357</v>
      </c>
      <c r="AL173" s="26" t="n">
        <f aca="false">AG173+'1 Der Fonds'!$B$26/AJ173-'2 Der Rueckgabebestand'!$C$6</f>
        <v>86.6982197891706</v>
      </c>
      <c r="AM173" s="26" t="n">
        <f aca="false">AK173/($B$173+AK173-'1 Der Fonds'!$B$6)</f>
        <v>0.121692655083779</v>
      </c>
      <c r="AN173" s="26" t="n">
        <f aca="false">AK173+$B$173*'1 Der Fonds'!$B$19/12+AK173*'1 Der Fonds'!$B$20/12-'1 Der Fonds'!$B$6*'1 Der Fonds'!$B$21/12-($B$173+AK173-'1 Der Fonds'!$B$6)*'1 Der Fonds'!$B$22/12-$B$173*'1 Der Fonds'!$B$23/12</f>
        <v>107.650309600095</v>
      </c>
      <c r="AO173" s="26" t="n">
        <f aca="false">($B$173+AN173-'1 Der Fonds'!$B$6)/AL173</f>
        <v>10.0596103555639</v>
      </c>
      <c r="AP173" s="26" t="n">
        <f aca="false">AN173+'1 Der Fonds'!$B$26-'2 Der Rueckgabebestand'!$C$7*AO173</f>
        <v>88.5191668178544</v>
      </c>
      <c r="AQ173" s="26" t="n">
        <f aca="false">AL173+'1 Der Fonds'!$B$26/AO173-'2 Der Rueckgabebestand'!$C$7</f>
        <v>84.7964420755179</v>
      </c>
      <c r="AR173" s="26" t="n">
        <f aca="false">AP173/($B$173+AP173-'1 Der Fonds'!$B$6)</f>
        <v>0.103771603571431</v>
      </c>
      <c r="AS173" s="26" t="n">
        <f aca="false">AP173+$B$173*'1 Der Fonds'!$B$19/12+AP173*'1 Der Fonds'!$B$20/12-'1 Der Fonds'!$B$6*'1 Der Fonds'!$B$21/12-($B$173+AP173-'1 Der Fonds'!$B$6)*'1 Der Fonds'!$B$22/12-$B$173*'1 Der Fonds'!$B$23/12</f>
        <v>90.2285601860548</v>
      </c>
      <c r="AT173" s="26" t="n">
        <f aca="false">($B$173+AS173-'1 Der Fonds'!$B$6)/AQ173</f>
        <v>10.0797691420219</v>
      </c>
      <c r="AU173" s="26" t="n">
        <f aca="false">AS173+'1 Der Fonds'!$B$26-'2 Der Rueckgabebestand'!$C$8*AT173</f>
        <v>61.9812758457868</v>
      </c>
      <c r="AV173" s="26" t="n">
        <f aca="false">AQ173+'1 Der Fonds'!$B$26/AT173-'2 Der Rueckgabebestand'!$C$8</f>
        <v>81.9940679395363</v>
      </c>
      <c r="AW173" s="26" t="n">
        <f aca="false">AU173/($B$173+AU173-'1 Der Fonds'!$B$6)</f>
        <v>0.0749941682373358</v>
      </c>
      <c r="AX173" s="26" t="n">
        <f aca="false">AU173+$B$173*'1 Der Fonds'!$B$19/12+AU173*'1 Der Fonds'!$B$20/12-'1 Der Fonds'!$B$6*'1 Der Fonds'!$B$21/12-($B$173+AU173-'1 Der Fonds'!$B$6)*'1 Der Fonds'!$B$22/12-$B$173*'1 Der Fonds'!$B$23/12</f>
        <v>63.6652370684724</v>
      </c>
      <c r="AY173" s="26" t="n">
        <f aca="false">($B$173+AX173-'1 Der Fonds'!$B$6)/AV173</f>
        <v>10.1003067402287</v>
      </c>
      <c r="AZ173" s="26" t="n">
        <f aca="false">AX173+'1 Der Fonds'!$B$26-'2 Der Rueckgabebestand'!$C$9*AY173</f>
        <v>40.4044395438776</v>
      </c>
      <c r="BA173" s="26" t="n">
        <f aca="false">AV173+'1 Der Fonds'!$B$26/AY173-'2 Der Rueckgabebestand'!$C$9</f>
        <v>79.6910886218936</v>
      </c>
      <c r="BB173" s="26" t="n">
        <f aca="false">AZ173/($B$173+AZ173-'1 Der Fonds'!$B$6)</f>
        <v>0.0501978092787934</v>
      </c>
      <c r="BC173" s="26" t="n">
        <f aca="false">AZ173+$B$173*'1 Der Fonds'!$B$19/12+AZ173*'1 Der Fonds'!$B$20/12-'1 Der Fonds'!$B$6*'1 Der Fonds'!$B$21/12-($B$173+AZ173-'1 Der Fonds'!$B$6)*'1 Der Fonds'!$B$22/12-$B$173*'1 Der Fonds'!$B$23/12</f>
        <v>42.0677229651072</v>
      </c>
      <c r="BD173" s="26" t="n">
        <f aca="false">($B$173+BC173-'1 Der Fonds'!$B$6)/BA173</f>
        <v>10.1211783765684</v>
      </c>
      <c r="BE173" s="26" t="n">
        <f aca="false">BC173+'1 Der Fonds'!$B$26-'2 Der Rueckgabebestand'!$C$10*BD173</f>
        <v>30.8980732379114</v>
      </c>
      <c r="BF173" s="26" t="n">
        <f aca="false">BA173+'1 Der Fonds'!$B$26/BD173-'2 Der Rueckgabebestand'!$C$10</f>
        <v>78.5874967957625</v>
      </c>
      <c r="BG173" s="26" t="n">
        <f aca="false">BE173/($B$173+BE173-'1 Der Fonds'!$B$6)</f>
        <v>0.0388460498931451</v>
      </c>
      <c r="BH173" s="26" t="n">
        <f aca="false">BE173+$B$173*'1 Der Fonds'!$B$19/12+BE173*'1 Der Fonds'!$B$20/12-'1 Der Fonds'!$B$6*'1 Der Fonds'!$B$21/12-($B$173+BE173-'1 Der Fonds'!$B$6)*'1 Der Fonds'!$B$22/12-$B$173*'1 Der Fonds'!$B$23/12</f>
        <v>32.5522463914311</v>
      </c>
      <c r="BI173" s="26" t="n">
        <f aca="false">($B$173+BH173-'1 Der Fonds'!$B$6)/BF173</f>
        <v>10.1422271848517</v>
      </c>
      <c r="BJ173" s="26" t="n">
        <f aca="false">BH173+'1 Der Fonds'!$B$26-'2 Der Rueckgabebestand'!$C$11*BI173</f>
        <v>29.46691008052</v>
      </c>
      <c r="BK173" s="26" t="n">
        <f aca="false">BF173+'1 Der Fonds'!$B$26/BI173-'2 Der Rueckgabebestand'!$C$11</f>
        <v>78.2832898149211</v>
      </c>
      <c r="BL173" s="26" t="n">
        <f aca="false">BJ173/($B$173+BJ173-'1 Der Fonds'!$B$6)</f>
        <v>0.0371135241360772</v>
      </c>
      <c r="BM173" s="26" t="n">
        <f aca="false">BJ173+$B$173*'1 Der Fonds'!$B$19/12+BJ173*'1 Der Fonds'!$B$20/12-'1 Der Fonds'!$B$6*'1 Der Fonds'!$B$21/12-($B$173+BJ173-'1 Der Fonds'!$B$6)*'1 Der Fonds'!$B$22/12-$B$173*'1 Der Fonds'!$B$23/12</f>
        <v>31.1197117026805</v>
      </c>
      <c r="BN173" s="26" t="n">
        <f aca="false">($B$173+BM173-'1 Der Fonds'!$B$6)/BK173</f>
        <v>10.1633402681939</v>
      </c>
      <c r="BO173" s="26" t="n">
        <f aca="false">BM173+'1 Der Fonds'!$B$26-'2 Der Rueckgabebestand'!$C$12*BN173</f>
        <v>29.0380415685836</v>
      </c>
      <c r="BP173" s="26" t="n">
        <f aca="false">BK173+'1 Der Fonds'!$B$26/BN173-'2 Der Rueckgabebestand'!$C$12</f>
        <v>78.0784683606388</v>
      </c>
      <c r="BQ173" s="26" t="n">
        <f aca="false">BO173/($B$173+BO173-'1 Der Fonds'!$B$6)</f>
        <v>0.0365931310755867</v>
      </c>
      <c r="BR173" s="26" t="n">
        <f aca="false">BO173+$B$173*'1 Der Fonds'!$B$19/12+BO173*'1 Der Fonds'!$B$20/12-'1 Der Fonds'!$B$6*'1 Der Fonds'!$B$21/12-($B$173+BO173-'1 Der Fonds'!$B$6)*'1 Der Fonds'!$B$22/12-$B$173*'1 Der Fonds'!$B$23/12</f>
        <v>30.6904321917535</v>
      </c>
      <c r="BS173" s="26" t="n">
        <f aca="false">($B$173+BR173-'1 Der Fonds'!$B$6)/BP173</f>
        <v>10.1845034730808</v>
      </c>
      <c r="BT173" s="26" t="n">
        <f aca="false">BR173+'1 Der Fonds'!$B$26-'2 Der Rueckgabebestand'!$C$13*BS173</f>
        <v>29.1074056288671</v>
      </c>
      <c r="BU173" s="26" t="n">
        <f aca="false">BP173+'1 Der Fonds'!$B$26/BS173-'2 Der Rueckgabebestand'!$C$13</f>
        <v>77.9230335309419</v>
      </c>
      <c r="BV173" s="26" t="n">
        <f aca="false">BT173/($B$173+BT173-'1 Der Fonds'!$B$6)</f>
        <v>0.0366773362022774</v>
      </c>
      <c r="BW173" s="26" t="n">
        <f aca="false">BT173+$B$173*'1 Der Fonds'!$B$19/12+BT173*'1 Der Fonds'!$B$20/12-'1 Der Fonds'!$B$6*'1 Der Fonds'!$B$21/12-($B$173+BT173-'1 Der Fonds'!$B$6)*'1 Der Fonds'!$B$22/12-$B$173*'1 Der Fonds'!$B$23/12</f>
        <v>30.7598627259281</v>
      </c>
      <c r="BX173" s="26" t="n">
        <f aca="false">($B$173+BW173-'1 Der Fonds'!$B$6)/BU173</f>
        <v>10.2057097457602</v>
      </c>
      <c r="BY173" s="26" t="n">
        <f aca="false">BW173+'1 Der Fonds'!$B$26-'2 Der Rueckgabebestand'!$C$14*BX173</f>
        <v>29.6775788276241</v>
      </c>
      <c r="BZ173" s="26" t="n">
        <f aca="false">BU173+'1 Der Fonds'!$B$26/BX173-'2 Der Rueckgabebestand'!$C$14</f>
        <v>77.8169866292304</v>
      </c>
      <c r="CA173" s="26" t="n">
        <f aca="false">BY173/($B$173+BY173-'1 Der Fonds'!$B$6)</f>
        <v>0.037368945710397</v>
      </c>
      <c r="CB173" s="26" t="n">
        <f aca="false">BY173+$B$173*'1 Der Fonds'!$B$19/12+BY173*'1 Der Fonds'!$B$20/12-'1 Der Fonds'!$B$6*'1 Der Fonds'!$B$21/12-($B$173+BY173-'1 Der Fonds'!$B$6)*'1 Der Fonds'!$B$22/12-$B$173*'1 Der Fonds'!$B$23/12</f>
        <v>31.3305823406672</v>
      </c>
      <c r="CC173" s="26" t="n">
        <f aca="false">($B$173+CB173-'1 Der Fonds'!$B$6)/BZ173</f>
        <v>10.2269519395876</v>
      </c>
      <c r="CD173" s="26" t="n">
        <f aca="false">CB173+'1 Der Fonds'!$B$26-'2 Der Rueckgabebestand'!$C$15*CC173</f>
        <v>30.2398015648322</v>
      </c>
      <c r="CE173" s="26" t="n">
        <f aca="false">BZ173+'1 Der Fonds'!$B$26/CC173-'2 Der Rueckgabebestand'!$C$15</f>
        <v>77.7103291635184</v>
      </c>
      <c r="CF173" s="26" t="n">
        <f aca="false">CD173/($B$173+CD173-'1 Der Fonds'!$B$6)</f>
        <v>0.0380499397479406</v>
      </c>
      <c r="CG173" s="26" t="n">
        <f aca="false">CD173+$B$173*'1 Der Fonds'!$B$19/12+CD173*'1 Der Fonds'!$B$20/12-'1 Der Fonds'!$B$6*'1 Der Fonds'!$B$21/12-($B$173+CD173-'1 Der Fonds'!$B$6)*'1 Der Fonds'!$B$22/12-$B$173*'1 Der Fonds'!$B$23/12</f>
        <v>31.8933438746651</v>
      </c>
      <c r="CH173" s="26" t="n">
        <f aca="false">($B$173+CG173-'1 Der Fonds'!$B$6)/CE173</f>
        <v>10.2482302217366</v>
      </c>
      <c r="CI173" s="26" t="n">
        <f aca="false">CG173+'1 Der Fonds'!$B$26-'2 Der Rueckgabebestand'!$C$16*CH173</f>
        <v>29.7692287637968</v>
      </c>
      <c r="CJ173" s="26" t="n">
        <f aca="false">CE173+'1 Der Fonds'!$B$26/CH173-'2 Der Rueckgabebestand'!$C$16</f>
        <v>77.5030626340875</v>
      </c>
      <c r="CK173" s="26" t="n">
        <f aca="false">CI173/($B$173+CI173-'1 Der Fonds'!$B$6)</f>
        <v>0.0374800227501319</v>
      </c>
      <c r="CL173" s="26" t="n">
        <f aca="false">$A$173+$B$173*'1 Der Fonds'!$B$19/12+$A$173*'1 Der Fonds'!$B$20/12-'1 Der Fonds'!$B$6*'1 Der Fonds'!$B$21/12-($B$173+$A$173-'1 Der Fonds'!$B$6)*'1 Der Fonds'!$B$22/12-$B$173*'1 Der Fonds'!$B$23/12</f>
        <v>107.225666666667</v>
      </c>
      <c r="CM173" s="26" t="n">
        <f aca="false">($B$173+CL173-'1 Der Fonds'!$B$6)/'1 Der Fonds'!$B$8</f>
        <v>10.0198352490421</v>
      </c>
      <c r="CN173" s="26" t="n">
        <f aca="false">CL173+0-'2 Der Rueckgabebestand'!$C$5*CM173</f>
        <v>103.21773256705</v>
      </c>
      <c r="CO173" s="26" t="n">
        <f aca="false">'1 Der Fonds'!$B$8+0/CM173-'2 Der Rueckgabebestand'!$C$5</f>
        <v>86.6</v>
      </c>
      <c r="CP173" s="26" t="n">
        <f aca="false">CN173/($B$173+CN173-'1 Der Fonds'!$B$6)</f>
        <v>0.11895312115115</v>
      </c>
      <c r="CQ173" s="26" t="n">
        <f aca="false">CN173+$B$173*'1 Der Fonds'!$B$19/12+CN173*'1 Der Fonds'!$B$20/12-'1 Der Fonds'!$B$6*'1 Der Fonds'!$B$21/12-($B$173+CN173-'1 Der Fonds'!$B$6)*'1 Der Fonds'!$B$22/12-$B$173*'1 Der Fonds'!$B$23/12</f>
        <v>104.94121206076</v>
      </c>
      <c r="CR173" s="26" t="n">
        <f aca="false">($B$173+CQ173-'1 Der Fonds'!$B$6)/CO173</f>
        <v>10.039736859824</v>
      </c>
      <c r="CS173" s="26" t="n">
        <f aca="false">CQ173+0-'2 Der Rueckgabebestand'!$C$6*CR173</f>
        <v>99.9213436308479</v>
      </c>
      <c r="CT173" s="26" t="n">
        <f aca="false">CO173+0/CR173-'2 Der Rueckgabebestand'!$C$6</f>
        <v>86.1</v>
      </c>
      <c r="CU173" s="26" t="n">
        <f aca="false">CS173/($B$173+CS173-'1 Der Fonds'!$B$6)</f>
        <v>0.115593332310776</v>
      </c>
      <c r="CV173" s="26" t="n">
        <f aca="false">CS173+$B$173*'1 Der Fonds'!$B$19/12+CS173*'1 Der Fonds'!$B$20/12-'1 Der Fonds'!$B$6*'1 Der Fonds'!$B$21/12-($B$173+CS173-'1 Der Fonds'!$B$6)*'1 Der Fonds'!$B$22/12-$B$173*'1 Der Fonds'!$B$23/12</f>
        <v>101.641664085161</v>
      </c>
      <c r="CW173" s="26" t="n">
        <f aca="false">($B$173+CV173-'1 Der Fonds'!$B$6)/CT173</f>
        <v>10.0597173529055</v>
      </c>
      <c r="CX173" s="26" t="n">
        <f aca="false">CV173+0-'2 Der Rueckgabebestand'!$C$7*CW173</f>
        <v>79.5102859087688</v>
      </c>
      <c r="CY173" s="26" t="n">
        <f aca="false">CT173+0/CW173-'2 Der Rueckgabebestand'!$C$7</f>
        <v>83.9</v>
      </c>
      <c r="CZ173" s="26" t="n">
        <f aca="false">CX173/($B$173+CX173-'1 Der Fonds'!$B$6)</f>
        <v>0.0942053518022685</v>
      </c>
      <c r="DA173" s="26" t="n">
        <f aca="false">CX173+$B$173*'1 Der Fonds'!$B$19/12+CX173*'1 Der Fonds'!$B$20/12-'1 Der Fonds'!$B$6*'1 Der Fonds'!$B$21/12-($B$173+CX173-'1 Der Fonds'!$B$6)*'1 Der Fonds'!$B$22/12-$B$173*'1 Der Fonds'!$B$23/12</f>
        <v>81.211045766098</v>
      </c>
      <c r="DB173" s="26" t="n">
        <f aca="false">($B$173+DA173-'1 Der Fonds'!$B$6)/CY173</f>
        <v>10.0799886265328</v>
      </c>
      <c r="DC173" s="26" t="n">
        <f aca="false">DA173+0-'2 Der Rueckgabebestand'!$C$8*DB173</f>
        <v>49.9630810238464</v>
      </c>
      <c r="DD173" s="26" t="n">
        <f aca="false">CY173+0/DB173-'2 Der Rueckgabebestand'!$C$8</f>
        <v>80.8</v>
      </c>
      <c r="DE173" s="26" t="n">
        <f aca="false">DC173/($B$173+DC173-'1 Der Fonds'!$B$6)</f>
        <v>0.0613448076259501</v>
      </c>
      <c r="DF173" s="26" t="n">
        <f aca="false">DC173+$B$173*'1 Der Fonds'!$B$19/12+DC173*'1 Der Fonds'!$B$20/12-'1 Der Fonds'!$B$6*'1 Der Fonds'!$B$21/12-($B$173+DC173-'1 Der Fonds'!$B$6)*'1 Der Fonds'!$B$22/12-$B$173*'1 Der Fonds'!$B$23/12</f>
        <v>51.6355248098276</v>
      </c>
      <c r="DG173" s="26" t="n">
        <f aca="false">($B$173+DF173-'1 Der Fonds'!$B$6)/DD173</f>
        <v>10.1006871882404</v>
      </c>
      <c r="DH173" s="26" t="n">
        <f aca="false">DF173+0-'2 Der Rueckgabebestand'!$C$9*DG173</f>
        <v>25.3737381204025</v>
      </c>
      <c r="DI173" s="26" t="n">
        <f aca="false">DD173+0/DG173-'2 Der Rueckgabebestand'!$C$9</f>
        <v>78.2</v>
      </c>
      <c r="DJ173" s="26" t="n">
        <f aca="false">DH173/($B$173+DH173-'1 Der Fonds'!$B$6)</f>
        <v>0.0321237900386235</v>
      </c>
      <c r="DK173" s="26" t="n">
        <f aca="false">DH173+$B$173*'1 Der Fonds'!$B$19/12+DH173*'1 Der Fonds'!$B$20/12-'1 Der Fonds'!$B$6*'1 Der Fonds'!$B$21/12-($B$173+DH173-'1 Der Fonds'!$B$6)*'1 Der Fonds'!$B$22/12-$B$173*'1 Der Fonds'!$B$23/12</f>
        <v>27.0226171194345</v>
      </c>
      <c r="DL173" s="26" t="n">
        <f aca="false">($B$173+DK173-'1 Der Fonds'!$B$6)/DI173</f>
        <v>10.1217725974352</v>
      </c>
      <c r="DM173" s="26" t="n">
        <f aca="false">DK173+0-'2 Der Rueckgabebestand'!$C$10*DL173</f>
        <v>12.8521354830252</v>
      </c>
      <c r="DN173" s="26" t="n">
        <f aca="false">DI173+0/DL173-'2 Der Rueckgabebestand'!$C$10</f>
        <v>76.8</v>
      </c>
      <c r="DO173" s="26" t="n">
        <f aca="false">DM173/($B$173+DM173-'1 Der Fonds'!$B$6)</f>
        <v>0.0165332220706376</v>
      </c>
      <c r="DP173" s="26" t="n">
        <f aca="false">DM173+$B$173*'1 Der Fonds'!$B$19/12+DM173*'1 Der Fonds'!$B$20/12-'1 Der Fonds'!$B$6*'1 Der Fonds'!$B$21/12-($B$173+DM173-'1 Der Fonds'!$B$6)*'1 Der Fonds'!$B$22/12-$B$173*'1 Der Fonds'!$B$23/12</f>
        <v>14.4890146128631</v>
      </c>
      <c r="DQ173" s="26" t="n">
        <f aca="false">($B$173+DP173-'1 Der Fonds'!$B$6)/DN173</f>
        <v>10.1430861277717</v>
      </c>
      <c r="DR173" s="26" t="n">
        <f aca="false">DP173+0-'2 Der Rueckgabebestand'!$C$11*DQ173</f>
        <v>8.40316293620013</v>
      </c>
      <c r="DS173" s="26" t="n">
        <f aca="false">DN173+0/DQ173-'2 Der Rueckgabebestand'!$C$11</f>
        <v>76.2</v>
      </c>
      <c r="DT173" s="26" t="n">
        <f aca="false">DR173/($B$173+DR173-'1 Der Fonds'!$B$6)</f>
        <v>0.01087220668664</v>
      </c>
      <c r="DU173" s="26" t="n">
        <f aca="false">DR173+$B$173*'1 Der Fonds'!$B$19/12+DR173*'1 Der Fonds'!$B$20/12-'1 Der Fonds'!$B$6*'1 Der Fonds'!$B$21/12-($B$173+DR173-'1 Der Fonds'!$B$6)*'1 Der Fonds'!$B$22/12-$B$173*'1 Der Fonds'!$B$23/12</f>
        <v>10.0357784673473</v>
      </c>
      <c r="DV173" s="26" t="n">
        <f aca="false">($B$173+DU173-'1 Der Fonds'!$B$6)/DS173</f>
        <v>10.1645115284429</v>
      </c>
      <c r="DW173" s="26" t="n">
        <f aca="false">DU173+0-'2 Der Rueckgabebestand'!$C$12*DV173</f>
        <v>4.95352270312588</v>
      </c>
      <c r="DX173" s="26" t="n">
        <f aca="false">DS173+0/DV173-'2 Der Rueckgabebestand'!$C$12</f>
        <v>75.7</v>
      </c>
      <c r="DY173" s="26" t="n">
        <f aca="false">DW173/($B$173+DW173-'1 Der Fonds'!$B$6)</f>
        <v>0.00643771528360014</v>
      </c>
      <c r="DZ173" s="26" t="n">
        <f aca="false">DW173+$B$173*'1 Der Fonds'!$B$19/12+DW173*'1 Der Fonds'!$B$20/12-'1 Der Fonds'!$B$6*'1 Der Fonds'!$B$21/12-($B$173+DW173-'1 Der Fonds'!$B$6)*'1 Der Fonds'!$B$22/12-$B$173*'1 Der Fonds'!$B$23/12</f>
        <v>6.58283232904971</v>
      </c>
      <c r="EA173" s="26" t="n">
        <f aca="false">($B$173+DZ173-'1 Der Fonds'!$B$6)/DX173</f>
        <v>10.1860347731711</v>
      </c>
      <c r="EB173" s="26" t="n">
        <f aca="false">DZ173+0-'2 Der Rueckgabebestand'!$C$13*EA173</f>
        <v>1.99911668112273</v>
      </c>
      <c r="EC173" s="26" t="n">
        <f aca="false">DX173+0/EA173-'2 Der Rueckgabebestand'!$C$13</f>
        <v>75.25</v>
      </c>
      <c r="ED173" s="26" t="n">
        <f aca="false">EB173/($B$173+EB173-'1 Der Fonds'!$B$6)</f>
        <v>0.00260811348325976</v>
      </c>
      <c r="EE173" s="26" t="n">
        <f aca="false">EB173+$B$173*'1 Der Fonds'!$B$19/12+EB173*'1 Der Fonds'!$B$20/12-'1 Der Fonds'!$B$6*'1 Der Fonds'!$B$21/12-($B$173+EB173-'1 Der Fonds'!$B$6)*'1 Der Fonds'!$B$22/12-$B$173*'1 Der Fonds'!$B$23/12</f>
        <v>3.62559500127547</v>
      </c>
      <c r="EF173" s="26" t="n">
        <f aca="false">($B$173+EE173-'1 Der Fonds'!$B$6)/EC173</f>
        <v>10.207649103007</v>
      </c>
      <c r="EG173" s="26" t="n">
        <f aca="false">EE173+0-'2 Der Rueckgabebestand'!$C$14*EF173</f>
        <v>-0.457464639927319</v>
      </c>
      <c r="EH173" s="26" t="n">
        <f aca="false">EC173+0/EF173-'2 Der Rueckgabebestand'!$C$14</f>
        <v>74.85</v>
      </c>
      <c r="EI173" s="26" t="n">
        <f aca="false">EG173/($B$173+EG173-'1 Der Fonds'!$B$6)</f>
        <v>-0.000598742371995989</v>
      </c>
      <c r="EJ173" s="26" t="n">
        <f aca="false">EG173+$B$173*'1 Der Fonds'!$B$19/12+EG173*'1 Der Fonds'!$B$20/12-'1 Der Fonds'!$B$6*'1 Der Fonds'!$B$21/12-($B$173+EG173-'1 Der Fonds'!$B$6)*'1 Der Fonds'!$B$22/12-$B$173*'1 Der Fonds'!$B$23/12</f>
        <v>1.16665945645942</v>
      </c>
      <c r="EK173" s="26" t="n">
        <f aca="false">($B$173+EJ173-'1 Der Fonds'!$B$6)/EH173</f>
        <v>10.2293474877283</v>
      </c>
      <c r="EL173" s="26" t="n">
        <f aca="false">EJ173+0-'2 Der Rueckgabebestand'!$C$15*EK173</f>
        <v>-2.92507953863188</v>
      </c>
      <c r="EM173" s="26" t="n">
        <f aca="false">EH173+0/EK173-'2 Der Rueckgabebestand'!$C$15</f>
        <v>74.45</v>
      </c>
      <c r="EN173" s="26" t="n">
        <f aca="false">EL173/($B$173+EL173-'1 Der Fonds'!$B$6)</f>
        <v>-0.0038408296545005</v>
      </c>
      <c r="EO173" s="26" t="n">
        <f aca="false">EL173+$B$173*'1 Der Fonds'!$B$19/12+EL173*'1 Der Fonds'!$B$20/12-'1 Der Fonds'!$B$6*'1 Der Fonds'!$B$21/12-($B$173+EL173-'1 Der Fonds'!$B$6)*'1 Der Fonds'!$B$22/12-$B$173*'1 Der Fonds'!$B$23/12</f>
        <v>-1.30332023985641</v>
      </c>
      <c r="EP173" s="26" t="n">
        <f aca="false">($B$173+EO173-'1 Der Fonds'!$B$6)/EM173</f>
        <v>10.2511306885177</v>
      </c>
      <c r="EQ173" s="26" t="n">
        <f aca="false">EO173+0-'2 Der Rueckgabebestand'!$C$16*EP173</f>
        <v>-6.42888558411526</v>
      </c>
      <c r="ER173" s="26" t="n">
        <f aca="false">EM173+0/EP173-'2 Der Rueckgabebestand'!$C$16</f>
        <v>73.95</v>
      </c>
      <c r="ES173" s="26" t="n">
        <f aca="false">EQ173/($B$173+EQ173-'1 Der Fonds'!$B$6)</f>
        <v>-0.00848058376300078</v>
      </c>
      <c r="ET173" s="14" t="n">
        <f aca="false">IF(C173=1,$A$173,1000000)</f>
        <v>105.5</v>
      </c>
      <c r="EU173" s="14" t="n">
        <f aca="false">IF(D173=1,$A$173,1000000)</f>
        <v>105.5</v>
      </c>
      <c r="EV173" s="14" t="n">
        <f aca="false">IF(E173=1,$A$173,1000000)</f>
        <v>105.5</v>
      </c>
      <c r="EW173" s="14" t="n">
        <f aca="false">IF(F173=1,$A$173,1000000)</f>
        <v>105.5</v>
      </c>
      <c r="EX173" s="14" t="n">
        <f aca="false">IF(G173=1,$A$173,1000000)</f>
        <v>105.5</v>
      </c>
      <c r="EY173" s="26" t="n">
        <f aca="false">IF(H173=1,$A$173,1000000)</f>
        <v>1000000</v>
      </c>
      <c r="EZ173" s="26" t="n">
        <f aca="false">IF(I173=1,$A$173,1000000)</f>
        <v>1000000</v>
      </c>
      <c r="FA173" s="26" t="n">
        <f aca="false">IF(J173=1,$A$173,1000000)</f>
        <v>1000000</v>
      </c>
      <c r="FB173" s="26" t="n">
        <f aca="false">IF(K173=1,$A$173,1000000)</f>
        <v>1000000</v>
      </c>
      <c r="FC173" s="26" t="n">
        <f aca="false">IF(L173=1,$A$173,1000000)</f>
        <v>1000000</v>
      </c>
      <c r="FD173" s="26" t="n">
        <f aca="false">IF(M173=1,$A$173,1000000)</f>
        <v>1000000</v>
      </c>
      <c r="FE173" s="26" t="n">
        <f aca="false">IF(N173=1,$A$173,1000000)</f>
        <v>1000000</v>
      </c>
      <c r="FF173" s="14" t="n">
        <f aca="false">IF(O173=1,$A$173,1000000)</f>
        <v>105.5</v>
      </c>
      <c r="FG173" s="14" t="n">
        <f aca="false">IF(P173=1,$A$173,1000000)</f>
        <v>105.5</v>
      </c>
      <c r="FH173" s="14" t="n">
        <f aca="false">IF(Q173=1,$A$173,1000000)</f>
        <v>105.5</v>
      </c>
      <c r="FI173" s="14" t="n">
        <f aca="false">IF(R173=1,$A$173,1000000)</f>
        <v>105.5</v>
      </c>
      <c r="FJ173" s="26" t="n">
        <f aca="false">IF(S173=1,$A$173,1000000)</f>
        <v>1000000</v>
      </c>
      <c r="FK173" s="26" t="n">
        <f aca="false">IF(T173=1,$A$173,1000000)</f>
        <v>1000000</v>
      </c>
      <c r="FL173" s="26" t="n">
        <f aca="false">IF(U173=1,$A$173,1000000)</f>
        <v>1000000</v>
      </c>
      <c r="FM173" s="26" t="n">
        <f aca="false">IF(V173=1,$A$173,1000000)</f>
        <v>1000000</v>
      </c>
      <c r="FN173" s="26" t="n">
        <f aca="false">IF(W173=1,$A$173,1000000)</f>
        <v>1000000</v>
      </c>
      <c r="FO173" s="26" t="n">
        <f aca="false">IF(X173=1,$A$173,1000000)</f>
        <v>1000000</v>
      </c>
      <c r="FP173" s="26" t="n">
        <f aca="false">IF(Y173=1,$A$173,1000000)</f>
        <v>1000000</v>
      </c>
      <c r="FQ173" s="26" t="n">
        <f aca="false">IF(Z173=1,$A$173,1000000)</f>
        <v>1000000</v>
      </c>
    </row>
    <row r="174" customFormat="false" ht="15" hidden="false" customHeight="false" outlineLevel="0" collapsed="false">
      <c r="A174" s="14" t="n">
        <f aca="false">A173+$B$38</f>
        <v>106</v>
      </c>
      <c r="B174" s="14" t="n">
        <f aca="false">'1 Der Fonds'!$B$36-A174</f>
        <v>1014</v>
      </c>
      <c r="C174" s="26" t="n">
        <f aca="false">IF(AH174&gt;='1 Der Fonds'!$B$12,1,0)</f>
        <v>1</v>
      </c>
      <c r="D174" s="26" t="n">
        <f aca="false">IF(AND(C174=1,AM174&gt;='1 Der Fonds'!$B$12),1,0)</f>
        <v>1</v>
      </c>
      <c r="E174" s="26" t="n">
        <f aca="false">IF(AND(D174=1,AR174&gt;='1 Der Fonds'!$B$12),1,0)</f>
        <v>1</v>
      </c>
      <c r="F174" s="26" t="n">
        <f aca="false">IF(AND(E174=1,AW174&gt;='1 Der Fonds'!$B$12),1,0)</f>
        <v>1</v>
      </c>
      <c r="G174" s="26" t="n">
        <f aca="false">IF(AND(F174=1,BB174&gt;='1 Der Fonds'!$B$12),1,0)</f>
        <v>1</v>
      </c>
      <c r="H174" s="26" t="n">
        <f aca="false">IF(AND(G174=1,BG174&gt;='1 Der Fonds'!$B$12),1,0)</f>
        <v>0</v>
      </c>
      <c r="I174" s="26" t="n">
        <f aca="false">IF(AND(H174=1,BL174&gt;='1 Der Fonds'!$B$12),1,0)</f>
        <v>0</v>
      </c>
      <c r="J174" s="26" t="n">
        <f aca="false">IF(AND(I174=1,BQ174&gt;='1 Der Fonds'!$B$12),1,0)</f>
        <v>0</v>
      </c>
      <c r="K174" s="26" t="n">
        <f aca="false">IF(AND(J174=1,BV174&gt;='1 Der Fonds'!$B$12),1,0)</f>
        <v>0</v>
      </c>
      <c r="L174" s="26" t="n">
        <f aca="false">IF(AND(K174=1,CA174&gt;='1 Der Fonds'!$B$12),1,0)</f>
        <v>0</v>
      </c>
      <c r="M174" s="26" t="n">
        <f aca="false">IF(AND(L174=1,CF174&gt;='1 Der Fonds'!$B$12),1,0)</f>
        <v>0</v>
      </c>
      <c r="N174" s="26" t="n">
        <f aca="false">IF(AND(M174=1,CK174&gt;='1 Der Fonds'!$B$12),1,0)</f>
        <v>0</v>
      </c>
      <c r="O174" s="26" t="n">
        <f aca="false">IF(CP174&gt;='1 Der Fonds'!$B$12,1,0)</f>
        <v>1</v>
      </c>
      <c r="P174" s="26" t="n">
        <f aca="false">IF(AND(O174=1,CU174&gt;='1 Der Fonds'!$B$12),1,0)</f>
        <v>1</v>
      </c>
      <c r="Q174" s="26" t="n">
        <f aca="false">IF(AND(P174=1,CZ174&gt;='1 Der Fonds'!$B$12),1,0)</f>
        <v>1</v>
      </c>
      <c r="R174" s="26" t="n">
        <f aca="false">IF(AND(Q174=1,DE174&gt;='1 Der Fonds'!$B$12),1,0)</f>
        <v>1</v>
      </c>
      <c r="S174" s="26" t="n">
        <f aca="false">IF(AND(R174=1,DJ174&gt;='1 Der Fonds'!$B$12),1,0)</f>
        <v>0</v>
      </c>
      <c r="T174" s="26" t="n">
        <f aca="false">IF(AND(S174=1,DO174&gt;='1 Der Fonds'!$B$12),1,0)</f>
        <v>0</v>
      </c>
      <c r="U174" s="26" t="n">
        <f aca="false">IF(AND(T174=1,DT174&gt;='1 Der Fonds'!$B$12),1,0)</f>
        <v>0</v>
      </c>
      <c r="V174" s="26" t="n">
        <f aca="false">IF(AND(U174=1,DY174&gt;='1 Der Fonds'!$B$12),1,0)</f>
        <v>0</v>
      </c>
      <c r="W174" s="26" t="n">
        <f aca="false">IF(AND(V174=1,ED174&gt;='1 Der Fonds'!$B$12),1,0)</f>
        <v>0</v>
      </c>
      <c r="X174" s="26" t="n">
        <f aca="false">IF(AND(W174=1,EI174&gt;='1 Der Fonds'!$B$12),1,0)</f>
        <v>0</v>
      </c>
      <c r="Y174" s="26" t="n">
        <f aca="false">IF(AND(X174=1,EN174&gt;='1 Der Fonds'!$B$12),1,0)</f>
        <v>0</v>
      </c>
      <c r="Z174" s="26" t="n">
        <f aca="false">IF(AND(Y174=1,ES174&gt;='1 Der Fonds'!$B$12),1,0)</f>
        <v>0</v>
      </c>
      <c r="AD174" s="26" t="n">
        <f aca="false">$A$174+$B$174*'1 Der Fonds'!$B$19/12+$A$174*'1 Der Fonds'!$B$20/12-'1 Der Fonds'!$B$6*'1 Der Fonds'!$B$21/12-($B$174+$A$174-'1 Der Fonds'!$B$6)*'1 Der Fonds'!$B$22/12-$B$174*'1 Der Fonds'!$B$23/12</f>
        <v>107.725083333333</v>
      </c>
      <c r="AE174" s="26" t="n">
        <f aca="false">($B$174+AD174-'1 Der Fonds'!$B$6)/'1 Der Fonds'!$B$8</f>
        <v>10.0198285440613</v>
      </c>
      <c r="AF174" s="26" t="n">
        <f aca="false">AD174+'1 Der Fonds'!$B$26-'2 Der Rueckgabebestand'!$C$5*AE174</f>
        <v>106.717151915709</v>
      </c>
      <c r="AG174" s="26" t="n">
        <f aca="false">'1 Der Fonds'!$B$8+'1 Der Fonds'!$B$26/AE174-'2 Der Rueckgabebestand'!$C$5</f>
        <v>86.8994063208575</v>
      </c>
      <c r="AH174" s="26" t="n">
        <f aca="false">AF174/($B$174+AF174-'1 Der Fonds'!$B$6)</f>
        <v>0.122562363312719</v>
      </c>
      <c r="AI174" s="26" t="n">
        <f aca="false">AF174+$B$174*'1 Der Fonds'!$B$19/12+AF174*'1 Der Fonds'!$B$20/12-'1 Der Fonds'!$B$6*'1 Der Fonds'!$B$21/12-($B$174+AF174-'1 Der Fonds'!$B$6)*'1 Der Fonds'!$B$22/12-$B$174*'1 Der Fonds'!$B$23/12</f>
        <v>108.442922519628</v>
      </c>
      <c r="AJ174" s="26" t="n">
        <f aca="false">($B$174+AI174-'1 Der Fonds'!$B$6)/AG174</f>
        <v>10.0396879502067</v>
      </c>
      <c r="AK174" s="26" t="n">
        <f aca="false">AI174+'1 Der Fonds'!$B$26-'2 Der Rueckgabebestand'!$C$6*AJ174</f>
        <v>106.423078544525</v>
      </c>
      <c r="AL174" s="26" t="n">
        <f aca="false">AG174+'1 Der Fonds'!$B$26/AJ174-'2 Der Rueckgabebestand'!$C$6</f>
        <v>86.6982203890714</v>
      </c>
      <c r="AM174" s="26" t="n">
        <f aca="false">AK174/($B$174+AK174-'1 Der Fonds'!$B$6)</f>
        <v>0.122265920065538</v>
      </c>
      <c r="AN174" s="26" t="n">
        <f aca="false">AK174+$B$174*'1 Der Fonds'!$B$19/12+AK174*'1 Der Fonds'!$B$20/12-'1 Der Fonds'!$B$6*'1 Der Fonds'!$B$21/12-($B$174+AK174-'1 Der Fonds'!$B$6)*'1 Der Fonds'!$B$22/12-$B$174*'1 Der Fonds'!$B$23/12</f>
        <v>108.14856732813</v>
      </c>
      <c r="AO174" s="26" t="n">
        <f aca="false">($B$174+AN174-'1 Der Fonds'!$B$6)/AL174</f>
        <v>10.0595901901357</v>
      </c>
      <c r="AP174" s="26" t="n">
        <f aca="false">AN174+'1 Der Fonds'!$B$26-'2 Der Rueckgabebestand'!$C$7*AO174</f>
        <v>89.0174689098313</v>
      </c>
      <c r="AQ174" s="26" t="n">
        <f aca="false">AL174+'1 Der Fonds'!$B$26/AO174-'2 Der Rueckgabebestand'!$C$7</f>
        <v>84.7964432732344</v>
      </c>
      <c r="AR174" s="26" t="n">
        <f aca="false">AP174/($B$174+AP174-'1 Der Fonds'!$B$6)</f>
        <v>0.104355974120433</v>
      </c>
      <c r="AS174" s="26" t="n">
        <f aca="false">AP174+$B$174*'1 Der Fonds'!$B$19/12+AP174*'1 Der Fonds'!$B$20/12-'1 Der Fonds'!$B$6*'1 Der Fonds'!$B$21/12-($B$174+AP174-'1 Der Fonds'!$B$6)*'1 Der Fonds'!$B$22/12-$B$174*'1 Der Fonds'!$B$23/12</f>
        <v>90.7262773175365</v>
      </c>
      <c r="AT174" s="26" t="n">
        <f aca="false">($B$174+AS174-'1 Der Fonds'!$B$6)/AQ174</f>
        <v>10.0797420779006</v>
      </c>
      <c r="AU174" s="26" t="n">
        <f aca="false">AS174+'1 Der Fonds'!$B$26-'2 Der Rueckgabebestand'!$C$8*AT174</f>
        <v>62.4790768760445</v>
      </c>
      <c r="AV174" s="26" t="n">
        <f aca="false">AQ174+'1 Der Fonds'!$B$26/AT174-'2 Der Rueckgabebestand'!$C$8</f>
        <v>81.9940699363787</v>
      </c>
      <c r="AW174" s="26" t="n">
        <f aca="false">AU174/($B$174+AU174-'1 Der Fonds'!$B$6)</f>
        <v>0.0755966831153248</v>
      </c>
      <c r="AX174" s="26" t="n">
        <f aca="false">AU174+$B$174*'1 Der Fonds'!$B$19/12+AU174*'1 Der Fonds'!$B$20/12-'1 Der Fonds'!$B$6*'1 Der Fonds'!$B$21/12-($B$174+AU174-'1 Der Fonds'!$B$6)*'1 Der Fonds'!$B$22/12-$B$174*'1 Der Fonds'!$B$23/12</f>
        <v>64.1624526580507</v>
      </c>
      <c r="AY174" s="26" t="n">
        <f aca="false">($B$174+AX174-'1 Der Fonds'!$B$6)/AV174</f>
        <v>10.1002725355705</v>
      </c>
      <c r="AZ174" s="26" t="n">
        <f aca="false">AX174+'1 Der Fonds'!$B$26-'2 Der Rueckgabebestand'!$C$9*AY174</f>
        <v>40.9017440655675</v>
      </c>
      <c r="BA174" s="26" t="n">
        <f aca="false">AV174+'1 Der Fonds'!$B$26/AY174-'2 Der Rueckgabebestand'!$C$9</f>
        <v>79.6910916245989</v>
      </c>
      <c r="BB174" s="26" t="n">
        <f aca="false">AZ174/($B$174+AZ174-'1 Der Fonds'!$B$6)</f>
        <v>0.0508158223871802</v>
      </c>
      <c r="BC174" s="26" t="n">
        <f aca="false">AZ174+$B$174*'1 Der Fonds'!$B$19/12+AZ174*'1 Der Fonds'!$B$20/12-'1 Der Fonds'!$B$6*'1 Der Fonds'!$B$21/12-($B$174+AZ174-'1 Der Fonds'!$B$6)*'1 Der Fonds'!$B$22/12-$B$174*'1 Der Fonds'!$B$23/12</f>
        <v>42.564441570297</v>
      </c>
      <c r="BD174" s="26" t="n">
        <f aca="false">($B$174+BC174-'1 Der Fonds'!$B$6)/BA174</f>
        <v>10.1211368187775</v>
      </c>
      <c r="BE174" s="26" t="n">
        <f aca="false">BC174+'1 Der Fonds'!$B$26-'2 Der Rueckgabebestand'!$C$10*BD174</f>
        <v>31.3948500240085</v>
      </c>
      <c r="BF174" s="26" t="n">
        <f aca="false">BA174+'1 Der Fonds'!$B$26/BD174-'2 Der Rueckgabebestand'!$C$10</f>
        <v>78.5875010155316</v>
      </c>
      <c r="BG174" s="26" t="n">
        <f aca="false">BE174/($B$174+BE174-'1 Der Fonds'!$B$6)</f>
        <v>0.0394707735699582</v>
      </c>
      <c r="BH174" s="26" t="n">
        <f aca="false">BE174+$B$174*'1 Der Fonds'!$B$19/12+BE174*'1 Der Fonds'!$B$20/12-'1 Der Fonds'!$B$6*'1 Der Fonds'!$B$21/12-($B$174+BE174-'1 Der Fonds'!$B$6)*'1 Der Fonds'!$B$22/12-$B$174*'1 Der Fonds'!$B$23/12</f>
        <v>33.0484367552815</v>
      </c>
      <c r="BI174" s="26" t="n">
        <f aca="false">($B$174+BH174-'1 Der Fonds'!$B$6)/BF174</f>
        <v>10.1421781639011</v>
      </c>
      <c r="BJ174" s="26" t="n">
        <f aca="false">BH174+'1 Der Fonds'!$B$26-'2 Der Rueckgabebestand'!$C$11*BI174</f>
        <v>29.9631298569408</v>
      </c>
      <c r="BK174" s="26" t="n">
        <f aca="false">BF174+'1 Der Fonds'!$B$26/BI174-'2 Der Rueckgabebestand'!$C$11</f>
        <v>78.2832954643688</v>
      </c>
      <c r="BL174" s="26" t="n">
        <f aca="false">BJ174/($B$174+BJ174-'1 Der Fonds'!$B$6)</f>
        <v>0.0377386917983707</v>
      </c>
      <c r="BM174" s="26" t="n">
        <f aca="false">BJ174+$B$174*'1 Der Fonds'!$B$19/12+BJ174*'1 Der Fonds'!$B$20/12-'1 Der Fonds'!$B$6*'1 Der Fonds'!$B$21/12-($B$174+BJ174-'1 Der Fonds'!$B$6)*'1 Der Fonds'!$B$22/12-$B$174*'1 Der Fonds'!$B$23/12</f>
        <v>31.6153445230537</v>
      </c>
      <c r="BN174" s="26" t="n">
        <f aca="false">($B$174+BM174-'1 Der Fonds'!$B$6)/BK174</f>
        <v>10.1632837478742</v>
      </c>
      <c r="BO174" s="26" t="n">
        <f aca="false">BM174+'1 Der Fonds'!$B$26-'2 Der Rueckgabebestand'!$C$12*BN174</f>
        <v>29.5337026491166</v>
      </c>
      <c r="BP174" s="26" t="n">
        <f aca="false">BK174+'1 Der Fonds'!$B$26/BN174-'2 Der Rueckgabebestand'!$C$12</f>
        <v>78.0784756516412</v>
      </c>
      <c r="BQ174" s="26" t="n">
        <f aca="false">BO174/($B$174+BO174-'1 Der Fonds'!$B$6)</f>
        <v>0.0372179562764908</v>
      </c>
      <c r="BR174" s="26" t="n">
        <f aca="false">BO174+$B$174*'1 Der Fonds'!$B$19/12+BO174*'1 Der Fonds'!$B$20/12-'1 Der Fonds'!$B$6*'1 Der Fonds'!$B$21/12-($B$174+BO174-'1 Der Fonds'!$B$6)*'1 Der Fonds'!$B$22/12-$B$174*'1 Der Fonds'!$B$23/12</f>
        <v>31.185505780822</v>
      </c>
      <c r="BS174" s="26" t="n">
        <f aca="false">($B$174+BR174-'1 Der Fonds'!$B$6)/BP174</f>
        <v>10.1844394264133</v>
      </c>
      <c r="BT174" s="26" t="n">
        <f aca="false">BR174+'1 Der Fonds'!$B$26-'2 Der Rueckgabebestand'!$C$13*BS174</f>
        <v>29.6025080389361</v>
      </c>
      <c r="BU174" s="26" t="n">
        <f aca="false">BP174+'1 Der Fonds'!$B$26/BS174-'2 Der Rueckgabebestand'!$C$13</f>
        <v>77.92304267437</v>
      </c>
      <c r="BV174" s="26" t="n">
        <f aca="false">BT174/($B$174+BT174-'1 Der Fonds'!$B$6)</f>
        <v>0.0373014295432188</v>
      </c>
      <c r="BW174" s="26" t="n">
        <f aca="false">BT174+$B$174*'1 Der Fonds'!$B$19/12+BT174*'1 Der Fonds'!$B$20/12-'1 Der Fonds'!$B$6*'1 Der Fonds'!$B$21/12-($B$174+BT174-'1 Der Fonds'!$B$6)*'1 Der Fonds'!$B$22/12-$B$174*'1 Der Fonds'!$B$23/12</f>
        <v>31.2543771091401</v>
      </c>
      <c r="BX174" s="26" t="n">
        <f aca="false">($B$174+BW174-'1 Der Fonds'!$B$6)/BU174</f>
        <v>10.2056381503531</v>
      </c>
      <c r="BY174" s="26" t="n">
        <f aca="false">BW174+'1 Der Fonds'!$B$26-'2 Der Rueckgabebestand'!$C$14*BX174</f>
        <v>30.1721218489988</v>
      </c>
      <c r="BZ174" s="26" t="n">
        <f aca="false">BU174+'1 Der Fonds'!$B$26/BX174-'2 Der Rueckgabebestand'!$C$14</f>
        <v>77.8169978348218</v>
      </c>
      <c r="CA174" s="26" t="n">
        <f aca="false">BY174/($B$174+BY174-'1 Der Fonds'!$B$6)</f>
        <v>0.0379919176446937</v>
      </c>
      <c r="CB174" s="26" t="n">
        <f aca="false">BY174+$B$174*'1 Der Fonds'!$B$19/12+BY174*'1 Der Fonds'!$B$20/12-'1 Der Fonds'!$B$6*'1 Der Fonds'!$B$21/12-($B$174+BY174-'1 Der Fonds'!$B$6)*'1 Der Fonds'!$B$22/12-$B$174*'1 Der Fonds'!$B$23/12</f>
        <v>31.8245367991041</v>
      </c>
      <c r="CC174" s="26" t="n">
        <f aca="false">($B$174+CB174-'1 Der Fonds'!$B$6)/BZ174</f>
        <v>10.2268727776978</v>
      </c>
      <c r="CD174" s="26" t="n">
        <f aca="false">CB174+'1 Der Fonds'!$B$26-'2 Der Rueckgabebestand'!$C$15*CC174</f>
        <v>30.733787688025</v>
      </c>
      <c r="CE174" s="26" t="n">
        <f aca="false">BZ174+'1 Der Fonds'!$B$26/CC174-'2 Der Rueckgabebestand'!$C$15</f>
        <v>77.71034263975</v>
      </c>
      <c r="CF174" s="26" t="n">
        <f aca="false">CD174/($B$174+CD174-'1 Der Fonds'!$B$6)</f>
        <v>0.0386718020098696</v>
      </c>
      <c r="CG174" s="26" t="n">
        <f aca="false">CD174+$B$174*'1 Der Fonds'!$B$19/12+CD174*'1 Der Fonds'!$B$20/12-'1 Der Fonds'!$B$6*'1 Der Fonds'!$B$21/12-($B$174+CD174-'1 Der Fonds'!$B$6)*'1 Der Fonds'!$B$22/12-$B$174*'1 Der Fonds'!$B$23/12</f>
        <v>32.3867409012261</v>
      </c>
      <c r="CH174" s="26" t="n">
        <f aca="false">($B$174+CG174-'1 Der Fonds'!$B$6)/CE174</f>
        <v>10.2481434754846</v>
      </c>
      <c r="CI174" s="26" t="n">
        <f aca="false">CG174+'1 Der Fonds'!$B$26-'2 Der Rueckgabebestand'!$C$16*CH174</f>
        <v>30.2626691634838</v>
      </c>
      <c r="CJ174" s="26" t="n">
        <f aca="false">CE174+'1 Der Fonds'!$B$26/CH174-'2 Der Rueckgabebestand'!$C$16</f>
        <v>77.5030785881856</v>
      </c>
      <c r="CK174" s="26" t="n">
        <f aca="false">CI174/($B$174+CI174-'1 Der Fonds'!$B$6)</f>
        <v>0.0381015882256639</v>
      </c>
      <c r="CL174" s="26" t="n">
        <f aca="false">$A$174+$B$174*'1 Der Fonds'!$B$19/12+$A$174*'1 Der Fonds'!$B$20/12-'1 Der Fonds'!$B$6*'1 Der Fonds'!$B$21/12-($B$174+$A$174-'1 Der Fonds'!$B$6)*'1 Der Fonds'!$B$22/12-$B$174*'1 Der Fonds'!$B$23/12</f>
        <v>107.725083333333</v>
      </c>
      <c r="CM174" s="26" t="n">
        <f aca="false">($B$174+CL174-'1 Der Fonds'!$B$6)/'1 Der Fonds'!$B$8</f>
        <v>10.0198285440613</v>
      </c>
      <c r="CN174" s="26" t="n">
        <f aca="false">CL174+0-'2 Der Rueckgabebestand'!$C$5*CM174</f>
        <v>103.717151915709</v>
      </c>
      <c r="CO174" s="26" t="n">
        <f aca="false">'1 Der Fonds'!$B$8+0/CM174-'2 Der Rueckgabebestand'!$C$5</f>
        <v>86.6</v>
      </c>
      <c r="CP174" s="26" t="n">
        <f aca="false">CN174/($B$174+CN174-'1 Der Fonds'!$B$6)</f>
        <v>0.119528756215924</v>
      </c>
      <c r="CQ174" s="26" t="n">
        <f aca="false">CN174+$B$174*'1 Der Fonds'!$B$19/12+CN174*'1 Der Fonds'!$B$20/12-'1 Der Fonds'!$B$6*'1 Der Fonds'!$B$21/12-($B$174+CN174-'1 Der Fonds'!$B$6)*'1 Der Fonds'!$B$22/12-$B$174*'1 Der Fonds'!$B$23/12</f>
        <v>105.440047519628</v>
      </c>
      <c r="CR174" s="26" t="n">
        <f aca="false">($B$174+CQ174-'1 Der Fonds'!$B$6)/CO174</f>
        <v>10.0397234124668</v>
      </c>
      <c r="CS174" s="26" t="n">
        <f aca="false">CQ174+0-'2 Der Rueckgabebestand'!$C$6*CR174</f>
        <v>100.420185813395</v>
      </c>
      <c r="CT174" s="26" t="n">
        <f aca="false">CO174+0/CR174-'2 Der Rueckgabebestand'!$C$6</f>
        <v>86.1</v>
      </c>
      <c r="CU174" s="26" t="n">
        <f aca="false">CS174/($B$174+CS174-'1 Der Fonds'!$B$6)</f>
        <v>0.116170570124878</v>
      </c>
      <c r="CV174" s="26" t="n">
        <f aca="false">CS174+$B$174*'1 Der Fonds'!$B$19/12+CS174*'1 Der Fonds'!$B$20/12-'1 Der Fonds'!$B$6*'1 Der Fonds'!$B$21/12-($B$174+CS174-'1 Der Fonds'!$B$6)*'1 Der Fonds'!$B$22/12-$B$174*'1 Der Fonds'!$B$23/12</f>
        <v>102.139921824799</v>
      </c>
      <c r="CW174" s="26" t="n">
        <f aca="false">($B$174+CV174-'1 Der Fonds'!$B$6)/CT174</f>
        <v>10.0596971175935</v>
      </c>
      <c r="CX174" s="26" t="n">
        <f aca="false">CV174+0-'2 Der Rueckgabebestand'!$C$7*CW174</f>
        <v>80.0085881660935</v>
      </c>
      <c r="CY174" s="26" t="n">
        <f aca="false">CT174+0/CW174-'2 Der Rueckgabebestand'!$C$7</f>
        <v>83.9</v>
      </c>
      <c r="CZ174" s="26" t="n">
        <f aca="false">CX174/($B$174+CX174-'1 Der Fonds'!$B$6)</f>
        <v>0.0947959408090152</v>
      </c>
      <c r="DA174" s="26" t="n">
        <f aca="false">CX174+$B$174*'1 Der Fonds'!$B$19/12+CX174*'1 Der Fonds'!$B$20/12-'1 Der Fonds'!$B$6*'1 Der Fonds'!$B$21/12-($B$174+CX174-'1 Der Fonds'!$B$6)*'1 Der Fonds'!$B$22/12-$B$174*'1 Der Fonds'!$B$23/12</f>
        <v>81.708763063086</v>
      </c>
      <c r="DB174" s="26" t="n">
        <f aca="false">($B$174+DA174-'1 Der Fonds'!$B$6)/CY174</f>
        <v>10.0799614191071</v>
      </c>
      <c r="DC174" s="26" t="n">
        <f aca="false">DA174+0-'2 Der Rueckgabebestand'!$C$8*DB174</f>
        <v>50.460882663854</v>
      </c>
      <c r="DD174" s="26" t="n">
        <f aca="false">CY174+0/DB174-'2 Der Rueckgabebestand'!$C$8</f>
        <v>80.8</v>
      </c>
      <c r="DE174" s="26" t="n">
        <f aca="false">DC174/($B$174+DC174-'1 Der Fonds'!$B$6)</f>
        <v>0.0619561770711587</v>
      </c>
      <c r="DF174" s="26" t="n">
        <f aca="false">DC174+$B$174*'1 Der Fonds'!$B$19/12+DC174*'1 Der Fonds'!$B$20/12-'1 Der Fonds'!$B$6*'1 Der Fonds'!$B$21/12-($B$174+DC174-'1 Der Fonds'!$B$6)*'1 Der Fonds'!$B$22/12-$B$174*'1 Der Fonds'!$B$23/12</f>
        <v>52.1327410097402</v>
      </c>
      <c r="DG174" s="26" t="n">
        <f aca="false">($B$174+DF174-'1 Der Fonds'!$B$6)/DD174</f>
        <v>10.1006527352691</v>
      </c>
      <c r="DH174" s="26" t="n">
        <f aca="false">DF174+0-'2 Der Rueckgabebestand'!$C$9*DG174</f>
        <v>25.8710438980406</v>
      </c>
      <c r="DI174" s="26" t="n">
        <f aca="false">DD174+0/DG174-'2 Der Rueckgabebestand'!$C$9</f>
        <v>78.2</v>
      </c>
      <c r="DJ174" s="26" t="n">
        <f aca="false">DH174/($B$174+DH174-'1 Der Fonds'!$B$6)</f>
        <v>0.0327535033698236</v>
      </c>
      <c r="DK174" s="26" t="n">
        <f aca="false">DH174+$B$174*'1 Der Fonds'!$B$19/12+DH174*'1 Der Fonds'!$B$20/12-'1 Der Fonds'!$B$6*'1 Der Fonds'!$B$21/12-($B$174+DH174-'1 Der Fonds'!$B$6)*'1 Der Fonds'!$B$22/12-$B$174*'1 Der Fonds'!$B$23/12</f>
        <v>27.5193369817762</v>
      </c>
      <c r="DL174" s="26" t="n">
        <f aca="false">($B$174+DK174-'1 Der Fonds'!$B$6)/DI174</f>
        <v>10.1217306519409</v>
      </c>
      <c r="DM174" s="26" t="n">
        <f aca="false">DK174+0-'2 Der Rueckgabebestand'!$C$10*DL174</f>
        <v>13.348914069059</v>
      </c>
      <c r="DN174" s="26" t="n">
        <f aca="false">DI174+0/DL174-'2 Der Rueckgabebestand'!$C$10</f>
        <v>76.8</v>
      </c>
      <c r="DO174" s="26" t="n">
        <f aca="false">DM174/($B$174+DM174-'1 Der Fonds'!$B$6)</f>
        <v>0.0171723582904151</v>
      </c>
      <c r="DP174" s="26" t="n">
        <f aca="false">DM174+$B$174*'1 Der Fonds'!$B$19/12+DM174*'1 Der Fonds'!$B$20/12-'1 Der Fonds'!$B$6*'1 Der Fonds'!$B$21/12-($B$174+DM174-'1 Der Fonds'!$B$6)*'1 Der Fonds'!$B$22/12-$B$174*'1 Der Fonds'!$B$23/12</f>
        <v>14.9852067783752</v>
      </c>
      <c r="DQ174" s="26" t="n">
        <f aca="false">($B$174+DP174-'1 Der Fonds'!$B$6)/DN174</f>
        <v>10.1430365465934</v>
      </c>
      <c r="DR174" s="26" t="n">
        <f aca="false">DP174+0-'2 Der Rueckgabebestand'!$C$11*DQ174</f>
        <v>8.89938485041912</v>
      </c>
      <c r="DS174" s="26" t="n">
        <f aca="false">DN174+0/DQ174-'2 Der Rueckgabebestand'!$C$11</f>
        <v>76.2</v>
      </c>
      <c r="DT174" s="26" t="n">
        <f aca="false">DR174/($B$174+DR174-'1 Der Fonds'!$B$6)</f>
        <v>0.0115142863674829</v>
      </c>
      <c r="DU174" s="26" t="n">
        <f aca="false">DR174+$B$174*'1 Der Fonds'!$B$19/12+DR174*'1 Der Fonds'!$B$20/12-'1 Der Fonds'!$B$6*'1 Der Fonds'!$B$21/12-($B$174+DR174-'1 Der Fonds'!$B$6)*'1 Der Fonds'!$B$22/12-$B$174*'1 Der Fonds'!$B$23/12</f>
        <v>10.5314134275674</v>
      </c>
      <c r="DV174" s="26" t="n">
        <f aca="false">($B$174+DU174-'1 Der Fonds'!$B$6)/DS174</f>
        <v>10.1644542444563</v>
      </c>
      <c r="DW174" s="26" t="n">
        <f aca="false">DU174+0-'2 Der Rueckgabebestand'!$C$12*DV174</f>
        <v>5.44918630533931</v>
      </c>
      <c r="DX174" s="26" t="n">
        <f aca="false">DS174+0/DV174-'2 Der Rueckgabebestand'!$C$12</f>
        <v>75.7</v>
      </c>
      <c r="DY174" s="26" t="n">
        <f aca="false">DW174/($B$174+DW174-'1 Der Fonds'!$B$6)</f>
        <v>0.00708193133779846</v>
      </c>
      <c r="DZ174" s="26" t="n">
        <f aca="false">DW174+$B$174*'1 Der Fonds'!$B$19/12+DW174*'1 Der Fonds'!$B$20/12-'1 Der Fonds'!$B$6*'1 Der Fonds'!$B$21/12-($B$174+DW174-'1 Der Fonds'!$B$6)*'1 Der Fonds'!$B$22/12-$B$174*'1 Der Fonds'!$B$23/12</f>
        <v>7.07790844221526</v>
      </c>
      <c r="EA174" s="26" t="n">
        <f aca="false">($B$174+DZ174-'1 Der Fonds'!$B$6)/DX174</f>
        <v>10.1859697284308</v>
      </c>
      <c r="EB174" s="26" t="n">
        <f aca="false">DZ174+0-'2 Der Rueckgabebestand'!$C$13*EA174</f>
        <v>2.49422206442137</v>
      </c>
      <c r="EC174" s="26" t="n">
        <f aca="false">DX174+0/EA174-'2 Der Rueckgabebestand'!$C$13</f>
        <v>75.25</v>
      </c>
      <c r="ED174" s="26" t="n">
        <f aca="false">EB174/($B$174+EB174-'1 Der Fonds'!$B$6)</f>
        <v>0.00325406505701193</v>
      </c>
      <c r="EE174" s="26" t="n">
        <f aca="false">EB174+$B$174*'1 Der Fonds'!$B$19/12+EB174*'1 Der Fonds'!$B$20/12-'1 Der Fonds'!$B$6*'1 Der Fonds'!$B$21/12-($B$174+EB174-'1 Der Fonds'!$B$6)*'1 Der Fonds'!$B$22/12-$B$174*'1 Der Fonds'!$B$23/12</f>
        <v>4.12011236056644</v>
      </c>
      <c r="EF174" s="26" t="n">
        <f aca="false">($B$174+EE174-'1 Der Fonds'!$B$6)/EC174</f>
        <v>10.2075762439942</v>
      </c>
      <c r="EG174" s="26" t="n">
        <f aca="false">EE174+0-'2 Der Rueckgabebestand'!$C$14*EF174</f>
        <v>0.0370818629687486</v>
      </c>
      <c r="EH174" s="26" t="n">
        <f aca="false">EC174+0/EF174-'2 Der Rueckgabebestand'!$C$14</f>
        <v>74.85</v>
      </c>
      <c r="EI174" s="26" t="n">
        <f aca="false">EG174/($B$174+EG174-'1 Der Fonds'!$B$6)</f>
        <v>4.85341141798132E-005</v>
      </c>
      <c r="EJ174" s="26" t="n">
        <f aca="false">EG174+$B$174*'1 Der Fonds'!$B$19/12+EG174*'1 Der Fonds'!$B$20/12-'1 Der Fonds'!$B$6*'1 Der Fonds'!$B$21/12-($B$174+EG174-'1 Der Fonds'!$B$6)*'1 Der Fonds'!$B$22/12-$B$174*'1 Der Fonds'!$B$23/12</f>
        <v>1.66061739975409</v>
      </c>
      <c r="EK174" s="26" t="n">
        <f aca="false">($B$174+EJ174-'1 Der Fonds'!$B$6)/EH174</f>
        <v>10.2292667655278</v>
      </c>
      <c r="EL174" s="26" t="n">
        <f aca="false">EJ174+0-'2 Der Rueckgabebestand'!$C$15*EK174</f>
        <v>-2.43108930645702</v>
      </c>
      <c r="EM174" s="26" t="n">
        <f aca="false">EH174+0/EK174-'2 Der Rueckgabebestand'!$C$15</f>
        <v>74.45</v>
      </c>
      <c r="EN174" s="26" t="n">
        <f aca="false">EL174/($B$174+EL174-'1 Der Fonds'!$B$6)</f>
        <v>-0.0031922118567617</v>
      </c>
      <c r="EO174" s="26" t="n">
        <f aca="false">EL174+$B$174*'1 Der Fonds'!$B$19/12+EL174*'1 Der Fonds'!$B$20/12-'1 Der Fonds'!$B$6*'1 Der Fonds'!$B$21/12-($B$174+EL174-'1 Der Fonds'!$B$6)*'1 Der Fonds'!$B$22/12-$B$174*'1 Der Fonds'!$B$23/12</f>
        <v>-0.809919100375706</v>
      </c>
      <c r="EP174" s="26" t="n">
        <f aca="false">($B$174+EO174-'1 Der Fonds'!$B$6)/EM174</f>
        <v>10.2510420537223</v>
      </c>
      <c r="EQ174" s="26" t="n">
        <f aca="false">EO174+0-'2 Der Rueckgabebestand'!$C$16*EP174</f>
        <v>-5.93544012723685</v>
      </c>
      <c r="ER174" s="26" t="n">
        <f aca="false">EM174+0/EP174-'2 Der Rueckgabebestand'!$C$16</f>
        <v>73.95</v>
      </c>
      <c r="ES174" s="26" t="n">
        <f aca="false">EQ174/($B$174+EQ174-'1 Der Fonds'!$B$6)</f>
        <v>-0.00782972907773591</v>
      </c>
      <c r="ET174" s="14" t="n">
        <f aca="false">IF(C174=1,$A$174,1000000)</f>
        <v>106</v>
      </c>
      <c r="EU174" s="14" t="n">
        <f aca="false">IF(D174=1,$A$174,1000000)</f>
        <v>106</v>
      </c>
      <c r="EV174" s="14" t="n">
        <f aca="false">IF(E174=1,$A$174,1000000)</f>
        <v>106</v>
      </c>
      <c r="EW174" s="14" t="n">
        <f aca="false">IF(F174=1,$A$174,1000000)</f>
        <v>106</v>
      </c>
      <c r="EX174" s="14" t="n">
        <f aca="false">IF(G174=1,$A$174,1000000)</f>
        <v>106</v>
      </c>
      <c r="EY174" s="26" t="n">
        <f aca="false">IF(H174=1,$A$174,1000000)</f>
        <v>1000000</v>
      </c>
      <c r="EZ174" s="26" t="n">
        <f aca="false">IF(I174=1,$A$174,1000000)</f>
        <v>1000000</v>
      </c>
      <c r="FA174" s="26" t="n">
        <f aca="false">IF(J174=1,$A$174,1000000)</f>
        <v>1000000</v>
      </c>
      <c r="FB174" s="26" t="n">
        <f aca="false">IF(K174=1,$A$174,1000000)</f>
        <v>1000000</v>
      </c>
      <c r="FC174" s="26" t="n">
        <f aca="false">IF(L174=1,$A$174,1000000)</f>
        <v>1000000</v>
      </c>
      <c r="FD174" s="26" t="n">
        <f aca="false">IF(M174=1,$A$174,1000000)</f>
        <v>1000000</v>
      </c>
      <c r="FE174" s="26" t="n">
        <f aca="false">IF(N174=1,$A$174,1000000)</f>
        <v>1000000</v>
      </c>
      <c r="FF174" s="14" t="n">
        <f aca="false">IF(O174=1,$A$174,1000000)</f>
        <v>106</v>
      </c>
      <c r="FG174" s="14" t="n">
        <f aca="false">IF(P174=1,$A$174,1000000)</f>
        <v>106</v>
      </c>
      <c r="FH174" s="14" t="n">
        <f aca="false">IF(Q174=1,$A$174,1000000)</f>
        <v>106</v>
      </c>
      <c r="FI174" s="14" t="n">
        <f aca="false">IF(R174=1,$A$174,1000000)</f>
        <v>106</v>
      </c>
      <c r="FJ174" s="26" t="n">
        <f aca="false">IF(S174=1,$A$174,1000000)</f>
        <v>1000000</v>
      </c>
      <c r="FK174" s="26" t="n">
        <f aca="false">IF(T174=1,$A$174,1000000)</f>
        <v>1000000</v>
      </c>
      <c r="FL174" s="26" t="n">
        <f aca="false">IF(U174=1,$A$174,1000000)</f>
        <v>1000000</v>
      </c>
      <c r="FM174" s="26" t="n">
        <f aca="false">IF(V174=1,$A$174,1000000)</f>
        <v>1000000</v>
      </c>
      <c r="FN174" s="26" t="n">
        <f aca="false">IF(W174=1,$A$174,1000000)</f>
        <v>1000000</v>
      </c>
      <c r="FO174" s="26" t="n">
        <f aca="false">IF(X174=1,$A$174,1000000)</f>
        <v>1000000</v>
      </c>
      <c r="FP174" s="26" t="n">
        <f aca="false">IF(Y174=1,$A$174,1000000)</f>
        <v>1000000</v>
      </c>
      <c r="FQ174" s="26" t="n">
        <f aca="false">IF(Z174=1,$A$174,1000000)</f>
        <v>1000000</v>
      </c>
    </row>
    <row r="175" customFormat="false" ht="15" hidden="false" customHeight="false" outlineLevel="0" collapsed="false">
      <c r="A175" s="14" t="n">
        <f aca="false">A174+$B$38</f>
        <v>106.5</v>
      </c>
      <c r="B175" s="14" t="n">
        <f aca="false">'1 Der Fonds'!$B$36-A175</f>
        <v>1013.5</v>
      </c>
      <c r="C175" s="26" t="n">
        <f aca="false">IF(AH175&gt;='1 Der Fonds'!$B$12,1,0)</f>
        <v>1</v>
      </c>
      <c r="D175" s="26" t="n">
        <f aca="false">IF(AND(C175=1,AM175&gt;='1 Der Fonds'!$B$12),1,0)</f>
        <v>1</v>
      </c>
      <c r="E175" s="26" t="n">
        <f aca="false">IF(AND(D175=1,AR175&gt;='1 Der Fonds'!$B$12),1,0)</f>
        <v>1</v>
      </c>
      <c r="F175" s="26" t="n">
        <f aca="false">IF(AND(E175=1,AW175&gt;='1 Der Fonds'!$B$12),1,0)</f>
        <v>1</v>
      </c>
      <c r="G175" s="26" t="n">
        <f aca="false">IF(AND(F175=1,BB175&gt;='1 Der Fonds'!$B$12),1,0)</f>
        <v>1</v>
      </c>
      <c r="H175" s="26" t="n">
        <f aca="false">IF(AND(G175=1,BG175&gt;='1 Der Fonds'!$B$12),1,0)</f>
        <v>0</v>
      </c>
      <c r="I175" s="26" t="n">
        <f aca="false">IF(AND(H175=1,BL175&gt;='1 Der Fonds'!$B$12),1,0)</f>
        <v>0</v>
      </c>
      <c r="J175" s="26" t="n">
        <f aca="false">IF(AND(I175=1,BQ175&gt;='1 Der Fonds'!$B$12),1,0)</f>
        <v>0</v>
      </c>
      <c r="K175" s="26" t="n">
        <f aca="false">IF(AND(J175=1,BV175&gt;='1 Der Fonds'!$B$12),1,0)</f>
        <v>0</v>
      </c>
      <c r="L175" s="26" t="n">
        <f aca="false">IF(AND(K175=1,CA175&gt;='1 Der Fonds'!$B$12),1,0)</f>
        <v>0</v>
      </c>
      <c r="M175" s="26" t="n">
        <f aca="false">IF(AND(L175=1,CF175&gt;='1 Der Fonds'!$B$12),1,0)</f>
        <v>0</v>
      </c>
      <c r="N175" s="26" t="n">
        <f aca="false">IF(AND(M175=1,CK175&gt;='1 Der Fonds'!$B$12),1,0)</f>
        <v>0</v>
      </c>
      <c r="O175" s="26" t="n">
        <f aca="false">IF(CP175&gt;='1 Der Fonds'!$B$12,1,0)</f>
        <v>1</v>
      </c>
      <c r="P175" s="26" t="n">
        <f aca="false">IF(AND(O175=1,CU175&gt;='1 Der Fonds'!$B$12),1,0)</f>
        <v>1</v>
      </c>
      <c r="Q175" s="26" t="n">
        <f aca="false">IF(AND(P175=1,CZ175&gt;='1 Der Fonds'!$B$12),1,0)</f>
        <v>1</v>
      </c>
      <c r="R175" s="26" t="n">
        <f aca="false">IF(AND(Q175=1,DE175&gt;='1 Der Fonds'!$B$12),1,0)</f>
        <v>1</v>
      </c>
      <c r="S175" s="26" t="n">
        <f aca="false">IF(AND(R175=1,DJ175&gt;='1 Der Fonds'!$B$12),1,0)</f>
        <v>0</v>
      </c>
      <c r="T175" s="26" t="n">
        <f aca="false">IF(AND(S175=1,DO175&gt;='1 Der Fonds'!$B$12),1,0)</f>
        <v>0</v>
      </c>
      <c r="U175" s="26" t="n">
        <f aca="false">IF(AND(T175=1,DT175&gt;='1 Der Fonds'!$B$12),1,0)</f>
        <v>0</v>
      </c>
      <c r="V175" s="26" t="n">
        <f aca="false">IF(AND(U175=1,DY175&gt;='1 Der Fonds'!$B$12),1,0)</f>
        <v>0</v>
      </c>
      <c r="W175" s="26" t="n">
        <f aca="false">IF(AND(V175=1,ED175&gt;='1 Der Fonds'!$B$12),1,0)</f>
        <v>0</v>
      </c>
      <c r="X175" s="26" t="n">
        <f aca="false">IF(AND(W175=1,EI175&gt;='1 Der Fonds'!$B$12),1,0)</f>
        <v>0</v>
      </c>
      <c r="Y175" s="26" t="n">
        <f aca="false">IF(AND(X175=1,EN175&gt;='1 Der Fonds'!$B$12),1,0)</f>
        <v>0</v>
      </c>
      <c r="Z175" s="26" t="n">
        <f aca="false">IF(AND(Y175=1,ES175&gt;='1 Der Fonds'!$B$12),1,0)</f>
        <v>0</v>
      </c>
      <c r="AD175" s="26" t="n">
        <f aca="false">$A$175+$B$175*'1 Der Fonds'!$B$19/12+$A$175*'1 Der Fonds'!$B$20/12-'1 Der Fonds'!$B$6*'1 Der Fonds'!$B$21/12-($B$175+$A$175-'1 Der Fonds'!$B$6)*'1 Der Fonds'!$B$22/12-$B$175*'1 Der Fonds'!$B$23/12</f>
        <v>108.2245</v>
      </c>
      <c r="AE175" s="26" t="n">
        <f aca="false">($B$175+AD175-'1 Der Fonds'!$B$6)/'1 Der Fonds'!$B$8</f>
        <v>10.0198218390805</v>
      </c>
      <c r="AF175" s="26" t="n">
        <f aca="false">AD175+'1 Der Fonds'!$B$26-'2 Der Rueckgabebestand'!$C$5*AE175</f>
        <v>107.216571264368</v>
      </c>
      <c r="AG175" s="26" t="n">
        <f aca="false">'1 Der Fonds'!$B$8+'1 Der Fonds'!$B$26/AE175-'2 Der Rueckgabebestand'!$C$5</f>
        <v>86.8994065212117</v>
      </c>
      <c r="AH175" s="26" t="n">
        <f aca="false">AF175/($B$175+AF175-'1 Der Fonds'!$B$6)</f>
        <v>0.123136017853294</v>
      </c>
      <c r="AI175" s="26" t="n">
        <f aca="false">AF175+$B$175*'1 Der Fonds'!$B$19/12+AF175*'1 Der Fonds'!$B$20/12-'1 Der Fonds'!$B$6*'1 Der Fonds'!$B$21/12-($B$175+AF175-'1 Der Fonds'!$B$6)*'1 Der Fonds'!$B$22/12-$B$175*'1 Der Fonds'!$B$23/12</f>
        <v>108.941757978496</v>
      </c>
      <c r="AJ175" s="26" t="n">
        <f aca="false">($B$175+AI175-'1 Der Fonds'!$B$6)/AG175</f>
        <v>10.0396745260342</v>
      </c>
      <c r="AK175" s="26" t="n">
        <f aca="false">AI175+'1 Der Fonds'!$B$26-'2 Der Rueckgabebestand'!$C$6*AJ175</f>
        <v>106.921920715479</v>
      </c>
      <c r="AL175" s="26" t="n">
        <f aca="false">AG175+'1 Der Fonds'!$B$26/AJ175-'2 Der Rueckgabebestand'!$C$6</f>
        <v>86.6982209889736</v>
      </c>
      <c r="AM175" s="26" t="n">
        <f aca="false">AK175/($B$175+AK175-'1 Der Fonds'!$B$6)</f>
        <v>0.122839186572404</v>
      </c>
      <c r="AN175" s="26" t="n">
        <f aca="false">AK175+$B$175*'1 Der Fonds'!$B$19/12+AK175*'1 Der Fonds'!$B$20/12-'1 Der Fonds'!$B$6*'1 Der Fonds'!$B$21/12-($B$175+AK175-'1 Der Fonds'!$B$6)*'1 Der Fonds'!$B$22/12-$B$175*'1 Der Fonds'!$B$23/12</f>
        <v>108.646825056165</v>
      </c>
      <c r="AO175" s="26" t="n">
        <f aca="false">($B$175+AN175-'1 Der Fonds'!$B$6)/AL175</f>
        <v>10.0595700247077</v>
      </c>
      <c r="AP175" s="26" t="n">
        <f aca="false">AN175+'1 Der Fonds'!$B$26-'2 Der Rueckgabebestand'!$C$7*AO175</f>
        <v>89.5157710018078</v>
      </c>
      <c r="AQ175" s="26" t="n">
        <f aca="false">AL175+'1 Der Fonds'!$B$26/AO175-'2 Der Rueckgabebestand'!$C$7</f>
        <v>84.7964444709546</v>
      </c>
      <c r="AR175" s="26" t="n">
        <f aca="false">AP175/($B$175+AP175-'1 Der Fonds'!$B$6)</f>
        <v>0.104940346995786</v>
      </c>
      <c r="AS175" s="26" t="n">
        <f aca="false">AP175+$B$175*'1 Der Fonds'!$B$19/12+AP175*'1 Der Fonds'!$B$20/12-'1 Der Fonds'!$B$6*'1 Der Fonds'!$B$21/12-($B$175+AP175-'1 Der Fonds'!$B$6)*'1 Der Fonds'!$B$22/12-$B$175*'1 Der Fonds'!$B$23/12</f>
        <v>91.2239944490179</v>
      </c>
      <c r="AT175" s="26" t="n">
        <f aca="false">($B$175+AS175-'1 Der Fonds'!$B$6)/AQ175</f>
        <v>10.0797150137797</v>
      </c>
      <c r="AU175" s="26" t="n">
        <f aca="false">AS175+'1 Der Fonds'!$B$26-'2 Der Rueckgabebestand'!$C$8*AT175</f>
        <v>62.9768779063008</v>
      </c>
      <c r="AV175" s="26" t="n">
        <f aca="false">AQ175+'1 Der Fonds'!$B$26/AT175-'2 Der Rueckgabebestand'!$C$8</f>
        <v>81.994071933229</v>
      </c>
      <c r="AW175" s="26" t="n">
        <f aca="false">AU175/($B$175+AU175-'1 Der Fonds'!$B$6)</f>
        <v>0.0761992011994806</v>
      </c>
      <c r="AX175" s="26" t="n">
        <f aca="false">AU175+$B$175*'1 Der Fonds'!$B$19/12+AU175*'1 Der Fonds'!$B$20/12-'1 Der Fonds'!$B$6*'1 Der Fonds'!$B$21/12-($B$175+AU175-'1 Der Fonds'!$B$6)*'1 Der Fonds'!$B$22/12-$B$175*'1 Der Fonds'!$B$23/12</f>
        <v>64.6596682476277</v>
      </c>
      <c r="AY175" s="26" t="n">
        <f aca="false">($B$175+AX175-'1 Der Fonds'!$B$6)/AV175</f>
        <v>10.1002383309129</v>
      </c>
      <c r="AZ175" s="26" t="n">
        <f aca="false">AX175+'1 Der Fonds'!$B$26-'2 Der Rueckgabebestand'!$C$9*AY175</f>
        <v>41.3990485872542</v>
      </c>
      <c r="BA175" s="26" t="n">
        <f aca="false">AV175+'1 Der Fonds'!$B$26/AY175-'2 Der Rueckgabebestand'!$C$9</f>
        <v>79.6910946273191</v>
      </c>
      <c r="BB175" s="26" t="n">
        <f aca="false">AZ175/($B$175+AZ175-'1 Der Fonds'!$B$6)</f>
        <v>0.0514338396348177</v>
      </c>
      <c r="BC175" s="26" t="n">
        <f aca="false">AZ175+$B$175*'1 Der Fonds'!$B$19/12+AZ175*'1 Der Fonds'!$B$20/12-'1 Der Fonds'!$B$6*'1 Der Fonds'!$B$21/12-($B$175+AZ175-'1 Der Fonds'!$B$6)*'1 Der Fonds'!$B$22/12-$B$175*'1 Der Fonds'!$B$23/12</f>
        <v>43.0611601754836</v>
      </c>
      <c r="BD175" s="26" t="n">
        <f aca="false">($B$175+BC175-'1 Der Fonds'!$B$6)/BA175</f>
        <v>10.1210952609877</v>
      </c>
      <c r="BE175" s="26" t="n">
        <f aca="false">BC175+'1 Der Fonds'!$B$26-'2 Der Rueckgabebestand'!$C$10*BD175</f>
        <v>31.8916268101008</v>
      </c>
      <c r="BF175" s="26" t="n">
        <f aca="false">BA175+'1 Der Fonds'!$B$26/BD175-'2 Der Rueckgabebestand'!$C$10</f>
        <v>78.5875052353255</v>
      </c>
      <c r="BG175" s="26" t="n">
        <f aca="false">BE175/($B$175+BE175-'1 Der Fonds'!$B$6)</f>
        <v>0.040095502309977</v>
      </c>
      <c r="BH175" s="26" t="n">
        <f aca="false">BE175+$B$175*'1 Der Fonds'!$B$19/12+BE175*'1 Der Fonds'!$B$20/12-'1 Der Fonds'!$B$6*'1 Der Fonds'!$B$21/12-($B$175+BE175-'1 Der Fonds'!$B$6)*'1 Der Fonds'!$B$22/12-$B$175*'1 Der Fonds'!$B$23/12</f>
        <v>33.5446271191271</v>
      </c>
      <c r="BI175" s="26" t="n">
        <f aca="false">($B$175+BH175-'1 Der Fonds'!$B$6)/BF175</f>
        <v>10.1421291429525</v>
      </c>
      <c r="BJ175" s="26" t="n">
        <f aca="false">BH175+'1 Der Fonds'!$B$26-'2 Der Rueckgabebestand'!$C$11*BI175</f>
        <v>30.4593496333556</v>
      </c>
      <c r="BK175" s="26" t="n">
        <f aca="false">BF175+'1 Der Fonds'!$B$26/BI175-'2 Der Rueckgabebestand'!$C$11</f>
        <v>78.2833011138551</v>
      </c>
      <c r="BL175" s="26" t="n">
        <f aca="false">BJ175/($B$175+BJ175-'1 Der Fonds'!$B$6)</f>
        <v>0.0383638654137917</v>
      </c>
      <c r="BM175" s="26" t="n">
        <f aca="false">BJ175+$B$175*'1 Der Fonds'!$B$19/12+BJ175*'1 Der Fonds'!$B$20/12-'1 Der Fonds'!$B$6*'1 Der Fonds'!$B$21/12-($B$175+BJ175-'1 Der Fonds'!$B$6)*'1 Der Fonds'!$B$22/12-$B$175*'1 Der Fonds'!$B$23/12</f>
        <v>32.1109773434209</v>
      </c>
      <c r="BN175" s="26" t="n">
        <f aca="false">($B$175+BM175-'1 Der Fonds'!$B$6)/BK175</f>
        <v>10.1632272275576</v>
      </c>
      <c r="BO175" s="26" t="n">
        <f aca="false">BM175+'1 Der Fonds'!$B$26-'2 Der Rueckgabebestand'!$C$12*BN175</f>
        <v>30.0293637296421</v>
      </c>
      <c r="BP175" s="26" t="n">
        <f aca="false">BK175+'1 Der Fonds'!$B$26/BN175-'2 Der Rueckgabebestand'!$C$12</f>
        <v>78.0784829427003</v>
      </c>
      <c r="BQ175" s="26" t="n">
        <f aca="false">BO175/($B$175+BO175-'1 Der Fonds'!$B$6)</f>
        <v>0.037842788310318</v>
      </c>
      <c r="BR175" s="26" t="n">
        <f aca="false">BO175+$B$175*'1 Der Fonds'!$B$19/12+BO175*'1 Der Fonds'!$B$20/12-'1 Der Fonds'!$B$6*'1 Der Fonds'!$B$21/12-($B$175+BO175-'1 Der Fonds'!$B$6)*'1 Der Fonds'!$B$22/12-$B$175*'1 Der Fonds'!$B$23/12</f>
        <v>31.680579369883</v>
      </c>
      <c r="BS175" s="26" t="n">
        <f aca="false">($B$175+BR175-'1 Der Fonds'!$B$6)/BP175</f>
        <v>10.1843753797502</v>
      </c>
      <c r="BT175" s="26" t="n">
        <f aca="false">BR175+'1 Der Fonds'!$B$26-'2 Der Rueckgabebestand'!$C$13*BS175</f>
        <v>30.0976104489955</v>
      </c>
      <c r="BU175" s="26" t="n">
        <f aca="false">BP175+'1 Der Fonds'!$B$26/BS175-'2 Der Rueckgabebestand'!$C$13</f>
        <v>77.923051817878</v>
      </c>
      <c r="BV175" s="26" t="n">
        <f aca="false">BT175/($B$175+BT175-'1 Der Fonds'!$B$6)</f>
        <v>0.0379255305871789</v>
      </c>
      <c r="BW175" s="26" t="n">
        <f aca="false">BT175+$B$175*'1 Der Fonds'!$B$19/12+BT175*'1 Der Fonds'!$B$20/12-'1 Der Fonds'!$B$6*'1 Der Fonds'!$B$21/12-($B$175+BT175-'1 Der Fonds'!$B$6)*'1 Der Fonds'!$B$22/12-$B$175*'1 Der Fonds'!$B$23/12</f>
        <v>31.7488914923424</v>
      </c>
      <c r="BX175" s="26" t="n">
        <f aca="false">($B$175+BW175-'1 Der Fonds'!$B$6)/BU175</f>
        <v>10.2055665549522</v>
      </c>
      <c r="BY175" s="26" t="n">
        <f aca="false">BW175+'1 Der Fonds'!$B$26-'2 Der Rueckgabebestand'!$C$14*BX175</f>
        <v>30.6666648703615</v>
      </c>
      <c r="BZ175" s="26" t="n">
        <f aca="false">BU175+'1 Der Fonds'!$B$26/BX175-'2 Der Rueckgabebestand'!$C$14</f>
        <v>77.8170090405217</v>
      </c>
      <c r="CA175" s="26" t="n">
        <f aca="false">BY175/($B$175+BY175-'1 Der Fonds'!$B$6)</f>
        <v>0.0386148981402632</v>
      </c>
      <c r="CB175" s="26" t="n">
        <f aca="false">BY175+$B$175*'1 Der Fonds'!$B$19/12+BY175*'1 Der Fonds'!$B$20/12-'1 Der Fonds'!$B$6*'1 Der Fonds'!$B$21/12-($B$175+BY175-'1 Der Fonds'!$B$6)*'1 Der Fonds'!$B$22/12-$B$175*'1 Der Fonds'!$B$23/12</f>
        <v>32.318491257529</v>
      </c>
      <c r="CC175" s="26" t="n">
        <f aca="false">($B$175+CB175-'1 Der Fonds'!$B$6)/BZ175</f>
        <v>10.2267936158163</v>
      </c>
      <c r="CD175" s="26" t="n">
        <f aca="false">CB175+'1 Der Fonds'!$B$26-'2 Der Rueckgabebestand'!$C$15*CC175</f>
        <v>31.2277738112024</v>
      </c>
      <c r="CE175" s="26" t="n">
        <f aca="false">BZ175+'1 Der Fonds'!$B$26/CC175-'2 Der Rueckgabebestand'!$C$15</f>
        <v>77.7103561161252</v>
      </c>
      <c r="CF175" s="26" t="n">
        <f aca="false">CD175/($B$175+CD175-'1 Der Fonds'!$B$6)</f>
        <v>0.0392936736833121</v>
      </c>
      <c r="CG175" s="26" t="n">
        <f aca="false">CD175+$B$175*'1 Der Fonds'!$B$19/12+CD175*'1 Der Fonds'!$B$20/12-'1 Der Fonds'!$B$6*'1 Der Fonds'!$B$21/12-($B$175+CD175-'1 Der Fonds'!$B$6)*'1 Der Fonds'!$B$22/12-$B$175*'1 Der Fonds'!$B$23/12</f>
        <v>32.8801379277715</v>
      </c>
      <c r="CH175" s="26" t="n">
        <f aca="false">($B$175+CG175-'1 Der Fonds'!$B$6)/CE175</f>
        <v>10.2480567292436</v>
      </c>
      <c r="CI175" s="26" t="n">
        <f aca="false">CG175+'1 Der Fonds'!$B$26-'2 Der Rueckgabebestand'!$C$16*CH175</f>
        <v>30.7561095631497</v>
      </c>
      <c r="CJ175" s="26" t="n">
        <f aca="false">CE175+'1 Der Fonds'!$B$26/CH175-'2 Der Rueckgabebestand'!$C$16</f>
        <v>77.5030945424689</v>
      </c>
      <c r="CK175" s="26" t="n">
        <f aca="false">CI175/($B$175+CI175-'1 Der Fonds'!$B$6)</f>
        <v>0.0387231639679372</v>
      </c>
      <c r="CL175" s="26" t="n">
        <f aca="false">$A$175+$B$175*'1 Der Fonds'!$B$19/12+$A$175*'1 Der Fonds'!$B$20/12-'1 Der Fonds'!$B$6*'1 Der Fonds'!$B$21/12-($B$175+$A$175-'1 Der Fonds'!$B$6)*'1 Der Fonds'!$B$22/12-$B$175*'1 Der Fonds'!$B$23/12</f>
        <v>108.2245</v>
      </c>
      <c r="CM175" s="26" t="n">
        <f aca="false">($B$175+CL175-'1 Der Fonds'!$B$6)/'1 Der Fonds'!$B$8</f>
        <v>10.0198218390805</v>
      </c>
      <c r="CN175" s="26" t="n">
        <f aca="false">CL175+0-'2 Der Rueckgabebestand'!$C$5*CM175</f>
        <v>104.216571264368</v>
      </c>
      <c r="CO175" s="26" t="n">
        <f aca="false">'1 Der Fonds'!$B$8+0/CM175-'2 Der Rueckgabebestand'!$C$5</f>
        <v>86.6</v>
      </c>
      <c r="CP175" s="26" t="n">
        <f aca="false">CN175/($B$175+CN175-'1 Der Fonds'!$B$6)</f>
        <v>0.120104392051095</v>
      </c>
      <c r="CQ175" s="26" t="n">
        <f aca="false">CN175+$B$175*'1 Der Fonds'!$B$19/12+CN175*'1 Der Fonds'!$B$20/12-'1 Der Fonds'!$B$6*'1 Der Fonds'!$B$21/12-($B$175+CN175-'1 Der Fonds'!$B$6)*'1 Der Fonds'!$B$22/12-$B$175*'1 Der Fonds'!$B$23/12</f>
        <v>105.938882978496</v>
      </c>
      <c r="CR175" s="26" t="n">
        <f aca="false">($B$175+CQ175-'1 Der Fonds'!$B$6)/CO175</f>
        <v>10.0397099651097</v>
      </c>
      <c r="CS175" s="26" t="n">
        <f aca="false">CQ175+0-'2 Der Rueckgabebestand'!$C$6*CR175</f>
        <v>100.919027995941</v>
      </c>
      <c r="CT175" s="26" t="n">
        <f aca="false">CO175+0/CR175-'2 Der Rueckgabebestand'!$C$6</f>
        <v>86.1</v>
      </c>
      <c r="CU175" s="26" t="n">
        <f aca="false">CS175/($B$175+CS175-'1 Der Fonds'!$B$6)</f>
        <v>0.116747809485303</v>
      </c>
      <c r="CV175" s="26" t="n">
        <f aca="false">CS175+$B$175*'1 Der Fonds'!$B$19/12+CS175*'1 Der Fonds'!$B$20/12-'1 Der Fonds'!$B$6*'1 Der Fonds'!$B$21/12-($B$175+CS175-'1 Der Fonds'!$B$6)*'1 Der Fonds'!$B$22/12-$B$175*'1 Der Fonds'!$B$23/12</f>
        <v>102.638179564437</v>
      </c>
      <c r="CW175" s="26" t="n">
        <f aca="false">($B$175+CV175-'1 Der Fonds'!$B$6)/CT175</f>
        <v>10.0596768822815</v>
      </c>
      <c r="CX175" s="26" t="n">
        <f aca="false">CV175+0-'2 Der Rueckgabebestand'!$C$7*CW175</f>
        <v>80.5068904234182</v>
      </c>
      <c r="CY175" s="26" t="n">
        <f aca="false">CT175+0/CW175-'2 Der Rueckgabebestand'!$C$7</f>
        <v>83.9</v>
      </c>
      <c r="CZ175" s="26" t="n">
        <f aca="false">CX175/($B$175+CX175-'1 Der Fonds'!$B$6)</f>
        <v>0.0953865321917334</v>
      </c>
      <c r="DA175" s="26" t="n">
        <f aca="false">CX175+$B$175*'1 Der Fonds'!$B$19/12+CX175*'1 Der Fonds'!$B$20/12-'1 Der Fonds'!$B$6*'1 Der Fonds'!$B$21/12-($B$175+CX175-'1 Der Fonds'!$B$6)*'1 Der Fonds'!$B$22/12-$B$175*'1 Der Fonds'!$B$23/12</f>
        <v>82.2064803600739</v>
      </c>
      <c r="DB175" s="26" t="n">
        <f aca="false">($B$175+DA175-'1 Der Fonds'!$B$6)/CY175</f>
        <v>10.0799342116815</v>
      </c>
      <c r="DC175" s="26" t="n">
        <f aca="false">DA175+0-'2 Der Rueckgabebestand'!$C$8*DB175</f>
        <v>50.9586843038614</v>
      </c>
      <c r="DD175" s="26" t="n">
        <f aca="false">CY175+0/DB175-'2 Der Rueckgabebestand'!$C$8</f>
        <v>80.8</v>
      </c>
      <c r="DE175" s="26" t="n">
        <f aca="false">DC175/($B$175+DC175-'1 Der Fonds'!$B$6)</f>
        <v>0.0625675498167438</v>
      </c>
      <c r="DF175" s="26" t="n">
        <f aca="false">DC175+$B$175*'1 Der Fonds'!$B$19/12+DC175*'1 Der Fonds'!$B$20/12-'1 Der Fonds'!$B$6*'1 Der Fonds'!$B$21/12-($B$175+DC175-'1 Der Fonds'!$B$6)*'1 Der Fonds'!$B$22/12-$B$175*'1 Der Fonds'!$B$23/12</f>
        <v>52.6299572096526</v>
      </c>
      <c r="DG175" s="26" t="n">
        <f aca="false">($B$175+DF175-'1 Der Fonds'!$B$6)/DD175</f>
        <v>10.1006182822977</v>
      </c>
      <c r="DH175" s="26" t="n">
        <f aca="false">DF175+0-'2 Der Rueckgabebestand'!$C$9*DG175</f>
        <v>26.3683496756786</v>
      </c>
      <c r="DI175" s="26" t="n">
        <f aca="false">DD175+0/DG175-'2 Der Rueckgabebestand'!$C$9</f>
        <v>78.2</v>
      </c>
      <c r="DJ175" s="26" t="n">
        <f aca="false">DH175/($B$175+DH175-'1 Der Fonds'!$B$6)</f>
        <v>0.0333832209968985</v>
      </c>
      <c r="DK175" s="26" t="n">
        <f aca="false">DH175+$B$175*'1 Der Fonds'!$B$19/12+DH175*'1 Der Fonds'!$B$20/12-'1 Der Fonds'!$B$6*'1 Der Fonds'!$B$21/12-($B$175+DH175-'1 Der Fonds'!$B$6)*'1 Der Fonds'!$B$22/12-$B$175*'1 Der Fonds'!$B$23/12</f>
        <v>28.0160568441178</v>
      </c>
      <c r="DL175" s="26" t="n">
        <f aca="false">($B$175+DK175-'1 Der Fonds'!$B$6)/DI175</f>
        <v>10.1216887064465</v>
      </c>
      <c r="DM175" s="26" t="n">
        <f aca="false">DK175+0-'2 Der Rueckgabebestand'!$C$10*DL175</f>
        <v>13.8456926550927</v>
      </c>
      <c r="DN175" s="26" t="n">
        <f aca="false">DI175+0/DL175-'2 Der Rueckgabebestand'!$C$10</f>
        <v>76.8</v>
      </c>
      <c r="DO175" s="26" t="n">
        <f aca="false">DM175/($B$175+DM175-'1 Der Fonds'!$B$6)</f>
        <v>0.0178114998075072</v>
      </c>
      <c r="DP175" s="26" t="n">
        <f aca="false">DM175+$B$175*'1 Der Fonds'!$B$19/12+DM175*'1 Der Fonds'!$B$20/12-'1 Der Fonds'!$B$6*'1 Der Fonds'!$B$21/12-($B$175+DM175-'1 Der Fonds'!$B$6)*'1 Der Fonds'!$B$22/12-$B$175*'1 Der Fonds'!$B$23/12</f>
        <v>15.4813989438872</v>
      </c>
      <c r="DQ175" s="26" t="n">
        <f aca="false">($B$175+DP175-'1 Der Fonds'!$B$6)/DN175</f>
        <v>10.1429869654152</v>
      </c>
      <c r="DR175" s="26" t="n">
        <f aca="false">DP175+0-'2 Der Rueckgabebestand'!$C$11*DQ175</f>
        <v>9.39560676463806</v>
      </c>
      <c r="DS175" s="26" t="n">
        <f aca="false">DN175+0/DQ175-'2 Der Rueckgabebestand'!$C$11</f>
        <v>76.2</v>
      </c>
      <c r="DT175" s="26" t="n">
        <f aca="false">DR175/($B$175+DR175-'1 Der Fonds'!$B$6)</f>
        <v>0.0121563723255827</v>
      </c>
      <c r="DU175" s="26" t="n">
        <f aca="false">DR175+$B$175*'1 Der Fonds'!$B$19/12+DR175*'1 Der Fonds'!$B$20/12-'1 Der Fonds'!$B$6*'1 Der Fonds'!$B$21/12-($B$175+DR175-'1 Der Fonds'!$B$6)*'1 Der Fonds'!$B$22/12-$B$175*'1 Der Fonds'!$B$23/12</f>
        <v>11.0270483877875</v>
      </c>
      <c r="DV175" s="26" t="n">
        <f aca="false">($B$175+DU175-'1 Der Fonds'!$B$6)/DS175</f>
        <v>10.1643969604697</v>
      </c>
      <c r="DW175" s="26" t="n">
        <f aca="false">DU175+0-'2 Der Rueckgabebestand'!$C$12*DV175</f>
        <v>5.94484990755268</v>
      </c>
      <c r="DX175" s="26" t="n">
        <f aca="false">DS175+0/DV175-'2 Der Rueckgabebestand'!$C$12</f>
        <v>75.7</v>
      </c>
      <c r="DY175" s="26" t="n">
        <f aca="false">DW175/($B$175+DW175-'1 Der Fonds'!$B$6)</f>
        <v>0.00772615465327624</v>
      </c>
      <c r="DZ175" s="26" t="n">
        <f aca="false">DW175+$B$175*'1 Der Fonds'!$B$19/12+DW175*'1 Der Fonds'!$B$20/12-'1 Der Fonds'!$B$6*'1 Der Fonds'!$B$21/12-($B$175+DW175-'1 Der Fonds'!$B$6)*'1 Der Fonds'!$B$22/12-$B$175*'1 Der Fonds'!$B$23/12</f>
        <v>7.57298455538075</v>
      </c>
      <c r="EA175" s="26" t="n">
        <f aca="false">($B$175+DZ175-'1 Der Fonds'!$B$6)/DX175</f>
        <v>10.1859046836906</v>
      </c>
      <c r="EB175" s="26" t="n">
        <f aca="false">DZ175+0-'2 Der Rueckgabebestand'!$C$13*EA175</f>
        <v>2.98932744771997</v>
      </c>
      <c r="EC175" s="26" t="n">
        <f aca="false">DX175+0/EA175-'2 Der Rueckgabebestand'!$C$13</f>
        <v>75.25</v>
      </c>
      <c r="ED175" s="26" t="n">
        <f aca="false">EB175/($B$175+EB175-'1 Der Fonds'!$B$6)</f>
        <v>0.00390002488054716</v>
      </c>
      <c r="EE175" s="26" t="n">
        <f aca="false">EB175+$B$175*'1 Der Fonds'!$B$19/12+EB175*'1 Der Fonds'!$B$20/12-'1 Der Fonds'!$B$6*'1 Der Fonds'!$B$21/12-($B$175+EB175-'1 Der Fonds'!$B$6)*'1 Der Fonds'!$B$22/12-$B$175*'1 Der Fonds'!$B$23/12</f>
        <v>4.61462971985737</v>
      </c>
      <c r="EF175" s="26" t="n">
        <f aca="false">($B$175+EE175-'1 Der Fonds'!$B$6)/EC175</f>
        <v>10.2075033849815</v>
      </c>
      <c r="EG175" s="26" t="n">
        <f aca="false">EE175+0-'2 Der Rueckgabebestand'!$C$14*EF175</f>
        <v>0.531628365864769</v>
      </c>
      <c r="EH175" s="26" t="n">
        <f aca="false">EC175+0/EF175-'2 Der Rueckgabebestand'!$C$14</f>
        <v>74.85</v>
      </c>
      <c r="EI175" s="26" t="n">
        <f aca="false">EG175/($B$175+EG175-'1 Der Fonds'!$B$6)</f>
        <v>0.000695819840602454</v>
      </c>
      <c r="EJ175" s="26" t="n">
        <f aca="false">EG175+$B$175*'1 Der Fonds'!$B$19/12+EG175*'1 Der Fonds'!$B$20/12-'1 Der Fonds'!$B$6*'1 Der Fonds'!$B$21/12-($B$175+EG175-'1 Der Fonds'!$B$6)*'1 Der Fonds'!$B$22/12-$B$175*'1 Der Fonds'!$B$23/12</f>
        <v>2.15457534304872</v>
      </c>
      <c r="EK175" s="26" t="n">
        <f aca="false">($B$175+EJ175-'1 Der Fonds'!$B$6)/EH175</f>
        <v>10.2291860433273</v>
      </c>
      <c r="EL175" s="26" t="n">
        <f aca="false">EJ175+0-'2 Der Rueckgabebestand'!$C$15*EK175</f>
        <v>-1.9370990742822</v>
      </c>
      <c r="EM175" s="26" t="n">
        <f aca="false">EH175+0/EK175-'2 Der Rueckgabebestand'!$C$15</f>
        <v>74.45</v>
      </c>
      <c r="EN175" s="26" t="n">
        <f aca="false">EL175/($B$175+EL175-'1 Der Fonds'!$B$6)</f>
        <v>-0.00254358382206848</v>
      </c>
      <c r="EO175" s="26" t="n">
        <f aca="false">EL175+$B$175*'1 Der Fonds'!$B$19/12+EL175*'1 Der Fonds'!$B$20/12-'1 Der Fonds'!$B$6*'1 Der Fonds'!$B$21/12-($B$175+EL175-'1 Der Fonds'!$B$6)*'1 Der Fonds'!$B$22/12-$B$175*'1 Der Fonds'!$B$23/12</f>
        <v>-0.316517960895054</v>
      </c>
      <c r="EP175" s="26" t="n">
        <f aca="false">($B$175+EO175-'1 Der Fonds'!$B$6)/EM175</f>
        <v>10.2509534189269</v>
      </c>
      <c r="EQ175" s="26" t="n">
        <f aca="false">EO175+0-'2 Der Rueckgabebestand'!$C$16*EP175</f>
        <v>-5.44199467035849</v>
      </c>
      <c r="ER175" s="26" t="n">
        <f aca="false">EM175+0/EP175-'2 Der Rueckgabebestand'!$C$16</f>
        <v>73.95</v>
      </c>
      <c r="ES175" s="26" t="n">
        <f aca="false">EQ175/($B$175+EQ175-'1 Der Fonds'!$B$6)</f>
        <v>-0.00717886313725034</v>
      </c>
      <c r="ET175" s="14" t="n">
        <f aca="false">IF(C175=1,$A$175,1000000)</f>
        <v>106.5</v>
      </c>
      <c r="EU175" s="14" t="n">
        <f aca="false">IF(D175=1,$A$175,1000000)</f>
        <v>106.5</v>
      </c>
      <c r="EV175" s="14" t="n">
        <f aca="false">IF(E175=1,$A$175,1000000)</f>
        <v>106.5</v>
      </c>
      <c r="EW175" s="14" t="n">
        <f aca="false">IF(F175=1,$A$175,1000000)</f>
        <v>106.5</v>
      </c>
      <c r="EX175" s="14" t="n">
        <f aca="false">IF(G175=1,$A$175,1000000)</f>
        <v>106.5</v>
      </c>
      <c r="EY175" s="26" t="n">
        <f aca="false">IF(H175=1,$A$175,1000000)</f>
        <v>1000000</v>
      </c>
      <c r="EZ175" s="26" t="n">
        <f aca="false">IF(I175=1,$A$175,1000000)</f>
        <v>1000000</v>
      </c>
      <c r="FA175" s="26" t="n">
        <f aca="false">IF(J175=1,$A$175,1000000)</f>
        <v>1000000</v>
      </c>
      <c r="FB175" s="26" t="n">
        <f aca="false">IF(K175=1,$A$175,1000000)</f>
        <v>1000000</v>
      </c>
      <c r="FC175" s="26" t="n">
        <f aca="false">IF(L175=1,$A$175,1000000)</f>
        <v>1000000</v>
      </c>
      <c r="FD175" s="26" t="n">
        <f aca="false">IF(M175=1,$A$175,1000000)</f>
        <v>1000000</v>
      </c>
      <c r="FE175" s="26" t="n">
        <f aca="false">IF(N175=1,$A$175,1000000)</f>
        <v>1000000</v>
      </c>
      <c r="FF175" s="14" t="n">
        <f aca="false">IF(O175=1,$A$175,1000000)</f>
        <v>106.5</v>
      </c>
      <c r="FG175" s="14" t="n">
        <f aca="false">IF(P175=1,$A$175,1000000)</f>
        <v>106.5</v>
      </c>
      <c r="FH175" s="14" t="n">
        <f aca="false">IF(Q175=1,$A$175,1000000)</f>
        <v>106.5</v>
      </c>
      <c r="FI175" s="14" t="n">
        <f aca="false">IF(R175=1,$A$175,1000000)</f>
        <v>106.5</v>
      </c>
      <c r="FJ175" s="26" t="n">
        <f aca="false">IF(S175=1,$A$175,1000000)</f>
        <v>1000000</v>
      </c>
      <c r="FK175" s="26" t="n">
        <f aca="false">IF(T175=1,$A$175,1000000)</f>
        <v>1000000</v>
      </c>
      <c r="FL175" s="26" t="n">
        <f aca="false">IF(U175=1,$A$175,1000000)</f>
        <v>1000000</v>
      </c>
      <c r="FM175" s="26" t="n">
        <f aca="false">IF(V175=1,$A$175,1000000)</f>
        <v>1000000</v>
      </c>
      <c r="FN175" s="26" t="n">
        <f aca="false">IF(W175=1,$A$175,1000000)</f>
        <v>1000000</v>
      </c>
      <c r="FO175" s="26" t="n">
        <f aca="false">IF(X175=1,$A$175,1000000)</f>
        <v>1000000</v>
      </c>
      <c r="FP175" s="26" t="n">
        <f aca="false">IF(Y175=1,$A$175,1000000)</f>
        <v>1000000</v>
      </c>
      <c r="FQ175" s="26" t="n">
        <f aca="false">IF(Z175=1,$A$175,1000000)</f>
        <v>1000000</v>
      </c>
    </row>
    <row r="176" customFormat="false" ht="15" hidden="false" customHeight="false" outlineLevel="0" collapsed="false">
      <c r="A176" s="14" t="n">
        <f aca="false">A175+$B$38</f>
        <v>107</v>
      </c>
      <c r="B176" s="14" t="n">
        <f aca="false">'1 Der Fonds'!$B$36-A176</f>
        <v>1013</v>
      </c>
      <c r="C176" s="26" t="n">
        <f aca="false">IF(AH176&gt;='1 Der Fonds'!$B$12,1,0)</f>
        <v>1</v>
      </c>
      <c r="D176" s="26" t="n">
        <f aca="false">IF(AND(C176=1,AM176&gt;='1 Der Fonds'!$B$12),1,0)</f>
        <v>1</v>
      </c>
      <c r="E176" s="26" t="n">
        <f aca="false">IF(AND(D176=1,AR176&gt;='1 Der Fonds'!$B$12),1,0)</f>
        <v>1</v>
      </c>
      <c r="F176" s="26" t="n">
        <f aca="false">IF(AND(E176=1,AW176&gt;='1 Der Fonds'!$B$12),1,0)</f>
        <v>1</v>
      </c>
      <c r="G176" s="26" t="n">
        <f aca="false">IF(AND(F176=1,BB176&gt;='1 Der Fonds'!$B$12),1,0)</f>
        <v>1</v>
      </c>
      <c r="H176" s="26" t="n">
        <f aca="false">IF(AND(G176=1,BG176&gt;='1 Der Fonds'!$B$12),1,0)</f>
        <v>0</v>
      </c>
      <c r="I176" s="26" t="n">
        <f aca="false">IF(AND(H176=1,BL176&gt;='1 Der Fonds'!$B$12),1,0)</f>
        <v>0</v>
      </c>
      <c r="J176" s="26" t="n">
        <f aca="false">IF(AND(I176=1,BQ176&gt;='1 Der Fonds'!$B$12),1,0)</f>
        <v>0</v>
      </c>
      <c r="K176" s="26" t="n">
        <f aca="false">IF(AND(J176=1,BV176&gt;='1 Der Fonds'!$B$12),1,0)</f>
        <v>0</v>
      </c>
      <c r="L176" s="26" t="n">
        <f aca="false">IF(AND(K176=1,CA176&gt;='1 Der Fonds'!$B$12),1,0)</f>
        <v>0</v>
      </c>
      <c r="M176" s="26" t="n">
        <f aca="false">IF(AND(L176=1,CF176&gt;='1 Der Fonds'!$B$12),1,0)</f>
        <v>0</v>
      </c>
      <c r="N176" s="26" t="n">
        <f aca="false">IF(AND(M176=1,CK176&gt;='1 Der Fonds'!$B$12),1,0)</f>
        <v>0</v>
      </c>
      <c r="O176" s="26" t="n">
        <f aca="false">IF(CP176&gt;='1 Der Fonds'!$B$12,1,0)</f>
        <v>1</v>
      </c>
      <c r="P176" s="26" t="n">
        <f aca="false">IF(AND(O176=1,CU176&gt;='1 Der Fonds'!$B$12),1,0)</f>
        <v>1</v>
      </c>
      <c r="Q176" s="26" t="n">
        <f aca="false">IF(AND(P176=1,CZ176&gt;='1 Der Fonds'!$B$12),1,0)</f>
        <v>1</v>
      </c>
      <c r="R176" s="26" t="n">
        <f aca="false">IF(AND(Q176=1,DE176&gt;='1 Der Fonds'!$B$12),1,0)</f>
        <v>1</v>
      </c>
      <c r="S176" s="26" t="n">
        <f aca="false">IF(AND(R176=1,DJ176&gt;='1 Der Fonds'!$B$12),1,0)</f>
        <v>0</v>
      </c>
      <c r="T176" s="26" t="n">
        <f aca="false">IF(AND(S176=1,DO176&gt;='1 Der Fonds'!$B$12),1,0)</f>
        <v>0</v>
      </c>
      <c r="U176" s="26" t="n">
        <f aca="false">IF(AND(T176=1,DT176&gt;='1 Der Fonds'!$B$12),1,0)</f>
        <v>0</v>
      </c>
      <c r="V176" s="26" t="n">
        <f aca="false">IF(AND(U176=1,DY176&gt;='1 Der Fonds'!$B$12),1,0)</f>
        <v>0</v>
      </c>
      <c r="W176" s="26" t="n">
        <f aca="false">IF(AND(V176=1,ED176&gt;='1 Der Fonds'!$B$12),1,0)</f>
        <v>0</v>
      </c>
      <c r="X176" s="26" t="n">
        <f aca="false">IF(AND(W176=1,EI176&gt;='1 Der Fonds'!$B$12),1,0)</f>
        <v>0</v>
      </c>
      <c r="Y176" s="26" t="n">
        <f aca="false">IF(AND(X176=1,EN176&gt;='1 Der Fonds'!$B$12),1,0)</f>
        <v>0</v>
      </c>
      <c r="Z176" s="26" t="n">
        <f aca="false">IF(AND(Y176=1,ES176&gt;='1 Der Fonds'!$B$12),1,0)</f>
        <v>0</v>
      </c>
      <c r="AD176" s="26" t="n">
        <f aca="false">$A$176+$B$176*'1 Der Fonds'!$B$19/12+$A$176*'1 Der Fonds'!$B$20/12-'1 Der Fonds'!$B$6*'1 Der Fonds'!$B$21/12-($B$176+$A$176-'1 Der Fonds'!$B$6)*'1 Der Fonds'!$B$22/12-$B$176*'1 Der Fonds'!$B$23/12</f>
        <v>108.723916666667</v>
      </c>
      <c r="AE176" s="26" t="n">
        <f aca="false">($B$176+AD176-'1 Der Fonds'!$B$6)/'1 Der Fonds'!$B$8</f>
        <v>10.0198151340996</v>
      </c>
      <c r="AF176" s="26" t="n">
        <f aca="false">AD176+'1 Der Fonds'!$B$26-'2 Der Rueckgabebestand'!$C$5*AE176</f>
        <v>107.715990613027</v>
      </c>
      <c r="AG176" s="26" t="n">
        <f aca="false">'1 Der Fonds'!$B$8+'1 Der Fonds'!$B$26/AE176-'2 Der Rueckgabebestand'!$C$5</f>
        <v>86.8994067215662</v>
      </c>
      <c r="AH176" s="26" t="n">
        <f aca="false">AF176/($B$176+AF176-'1 Der Fonds'!$B$6)</f>
        <v>0.123709673158971</v>
      </c>
      <c r="AI176" s="26" t="n">
        <f aca="false">AF176+$B$176*'1 Der Fonds'!$B$19/12+AF176*'1 Der Fonds'!$B$20/12-'1 Der Fonds'!$B$6*'1 Der Fonds'!$B$21/12-($B$176+AF176-'1 Der Fonds'!$B$6)*'1 Der Fonds'!$B$22/12-$B$176*'1 Der Fonds'!$B$23/12</f>
        <v>109.440593437364</v>
      </c>
      <c r="AJ176" s="26" t="n">
        <f aca="false">($B$176+AI176-'1 Der Fonds'!$B$6)/AG176</f>
        <v>10.0396611018617</v>
      </c>
      <c r="AK176" s="26" t="n">
        <f aca="false">AI176+'1 Der Fonds'!$B$26-'2 Der Rueckgabebestand'!$C$6*AJ176</f>
        <v>107.420762886434</v>
      </c>
      <c r="AL176" s="26" t="n">
        <f aca="false">AG176+'1 Der Fonds'!$B$26/AJ176-'2 Der Rueckgabebestand'!$C$6</f>
        <v>86.6982215888772</v>
      </c>
      <c r="AM176" s="26" t="n">
        <f aca="false">AK176/($B$176+AK176-'1 Der Fonds'!$B$6)</f>
        <v>0.123412454604382</v>
      </c>
      <c r="AN176" s="26" t="n">
        <f aca="false">AK176+$B$176*'1 Der Fonds'!$B$19/12+AK176*'1 Der Fonds'!$B$20/12-'1 Der Fonds'!$B$6*'1 Der Fonds'!$B$21/12-($B$176+AK176-'1 Der Fonds'!$B$6)*'1 Der Fonds'!$B$22/12-$B$176*'1 Der Fonds'!$B$23/12</f>
        <v>109.1450827842</v>
      </c>
      <c r="AO176" s="26" t="n">
        <f aca="false">($B$176+AN176-'1 Der Fonds'!$B$6)/AL176</f>
        <v>10.0595498592798</v>
      </c>
      <c r="AP176" s="26" t="n">
        <f aca="false">AN176+'1 Der Fonds'!$B$26-'2 Der Rueckgabebestand'!$C$7*AO176</f>
        <v>90.0140730937841</v>
      </c>
      <c r="AQ176" s="26" t="n">
        <f aca="false">AL176+'1 Der Fonds'!$B$26/AO176-'2 Der Rueckgabebestand'!$C$7</f>
        <v>84.7964456686786</v>
      </c>
      <c r="AR176" s="26" t="n">
        <f aca="false">AP176/($B$176+AP176-'1 Der Fonds'!$B$6)</f>
        <v>0.105524722197505</v>
      </c>
      <c r="AS176" s="26" t="n">
        <f aca="false">AP176+$B$176*'1 Der Fonds'!$B$19/12+AP176*'1 Der Fonds'!$B$20/12-'1 Der Fonds'!$B$6*'1 Der Fonds'!$B$21/12-($B$176+AP176-'1 Der Fonds'!$B$6)*'1 Der Fonds'!$B$22/12-$B$176*'1 Der Fonds'!$B$23/12</f>
        <v>91.721711580499</v>
      </c>
      <c r="AT176" s="26" t="n">
        <f aca="false">($B$176+AS176-'1 Der Fonds'!$B$6)/AQ176</f>
        <v>10.0796879496591</v>
      </c>
      <c r="AU176" s="26" t="n">
        <f aca="false">AS176+'1 Der Fonds'!$B$26-'2 Der Rueckgabebestand'!$C$8*AT176</f>
        <v>63.4746789365559</v>
      </c>
      <c r="AV176" s="26" t="n">
        <f aca="false">AQ176+'1 Der Fonds'!$B$26/AT176-'2 Der Rueckgabebestand'!$C$8</f>
        <v>81.9940739300873</v>
      </c>
      <c r="AW176" s="26" t="n">
        <f aca="false">AU176/($B$176+AU176-'1 Der Fonds'!$B$6)</f>
        <v>0.076801722489829</v>
      </c>
      <c r="AX176" s="26" t="n">
        <f aca="false">AU176+$B$176*'1 Der Fonds'!$B$19/12+AU176*'1 Der Fonds'!$B$20/12-'1 Der Fonds'!$B$6*'1 Der Fonds'!$B$21/12-($B$176+AU176-'1 Der Fonds'!$B$6)*'1 Der Fonds'!$B$22/12-$B$176*'1 Der Fonds'!$B$23/12</f>
        <v>65.1568838372034</v>
      </c>
      <c r="AY176" s="26" t="n">
        <f aca="false">($B$176+AX176-'1 Der Fonds'!$B$6)/AV176</f>
        <v>10.1002041262559</v>
      </c>
      <c r="AZ176" s="26" t="n">
        <f aca="false">AX176+'1 Der Fonds'!$B$26-'2 Der Rueckgabebestand'!$C$9*AY176</f>
        <v>41.896353108938</v>
      </c>
      <c r="BA176" s="26" t="n">
        <f aca="false">AV176+'1 Der Fonds'!$B$26/AY176-'2 Der Rueckgabebestand'!$C$9</f>
        <v>79.6910976300541</v>
      </c>
      <c r="BB176" s="26" t="n">
        <f aca="false">AZ176/($B$176+AZ176-'1 Der Fonds'!$B$6)</f>
        <v>0.0520518610217476</v>
      </c>
      <c r="BC176" s="26" t="n">
        <f aca="false">AZ176+$B$176*'1 Der Fonds'!$B$19/12+AZ176*'1 Der Fonds'!$B$20/12-'1 Der Fonds'!$B$6*'1 Der Fonds'!$B$21/12-($B$176+AZ176-'1 Der Fonds'!$B$6)*'1 Der Fonds'!$B$22/12-$B$176*'1 Der Fonds'!$B$23/12</f>
        <v>43.5578787806674</v>
      </c>
      <c r="BD176" s="26" t="n">
        <f aca="false">($B$176+BC176-'1 Der Fonds'!$B$6)/BA176</f>
        <v>10.1210537031992</v>
      </c>
      <c r="BE176" s="26" t="n">
        <f aca="false">BC176+'1 Der Fonds'!$B$26-'2 Der Rueckgabebestand'!$C$10*BD176</f>
        <v>32.3884035961885</v>
      </c>
      <c r="BF176" s="26" t="n">
        <f aca="false">BA176+'1 Der Fonds'!$B$26/BD176-'2 Der Rueckgabebestand'!$C$10</f>
        <v>78.5875094551442</v>
      </c>
      <c r="BG176" s="26" t="n">
        <f aca="false">BE176/($B$176+BE176-'1 Der Fonds'!$B$6)</f>
        <v>0.0407202361132635</v>
      </c>
      <c r="BH176" s="26" t="n">
        <f aca="false">BE176+$B$176*'1 Der Fonds'!$B$19/12+BE176*'1 Der Fonds'!$B$20/12-'1 Der Fonds'!$B$6*'1 Der Fonds'!$B$21/12-($B$176+BE176-'1 Der Fonds'!$B$6)*'1 Der Fonds'!$B$22/12-$B$176*'1 Der Fonds'!$B$23/12</f>
        <v>34.0408174829682</v>
      </c>
      <c r="BI176" s="26" t="n">
        <f aca="false">($B$176+BH176-'1 Der Fonds'!$B$6)/BF176</f>
        <v>10.1420801220059</v>
      </c>
      <c r="BJ176" s="26" t="n">
        <f aca="false">BH176+'1 Der Fonds'!$B$26-'2 Der Rueckgabebestand'!$C$11*BI176</f>
        <v>30.9555694097646</v>
      </c>
      <c r="BK176" s="26" t="n">
        <f aca="false">BF176+'1 Der Fonds'!$B$26/BI176-'2 Der Rueckgabebestand'!$C$11</f>
        <v>78.2833067633799</v>
      </c>
      <c r="BL176" s="26" t="n">
        <f aca="false">BJ176/($B$176+BJ176-'1 Der Fonds'!$B$6)</f>
        <v>0.0389890449824256</v>
      </c>
      <c r="BM176" s="26" t="n">
        <f aca="false">BJ176+$B$176*'1 Der Fonds'!$B$19/12+BJ176*'1 Der Fonds'!$B$20/12-'1 Der Fonds'!$B$6*'1 Der Fonds'!$B$21/12-($B$176+BJ176-'1 Der Fonds'!$B$6)*'1 Der Fonds'!$B$22/12-$B$176*'1 Der Fonds'!$B$23/12</f>
        <v>32.6066101637823</v>
      </c>
      <c r="BN176" s="26" t="n">
        <f aca="false">($B$176+BM176-'1 Der Fonds'!$B$6)/BK176</f>
        <v>10.1631707072441</v>
      </c>
      <c r="BO176" s="26" t="n">
        <f aca="false">BM176+'1 Der Fonds'!$B$26-'2 Der Rueckgabebestand'!$C$12*BN176</f>
        <v>30.5250248101603</v>
      </c>
      <c r="BP176" s="26" t="n">
        <f aca="false">BK176+'1 Der Fonds'!$B$26/BN176-'2 Der Rueckgabebestand'!$C$12</f>
        <v>78.0784902338161</v>
      </c>
      <c r="BQ176" s="26" t="n">
        <f aca="false">BO176/($B$176+BO176-'1 Der Fonds'!$B$6)</f>
        <v>0.0384676271771807</v>
      </c>
      <c r="BR176" s="26" t="n">
        <f aca="false">BO176+$B$176*'1 Der Fonds'!$B$19/12+BO176*'1 Der Fonds'!$B$20/12-'1 Der Fonds'!$B$6*'1 Der Fonds'!$B$21/12-($B$176+BO176-'1 Der Fonds'!$B$6)*'1 Der Fonds'!$B$22/12-$B$176*'1 Der Fonds'!$B$23/12</f>
        <v>32.1756529589367</v>
      </c>
      <c r="BS176" s="26" t="n">
        <f aca="false">($B$176+BR176-'1 Der Fonds'!$B$6)/BP176</f>
        <v>10.1843113330916</v>
      </c>
      <c r="BT176" s="26" t="n">
        <f aca="false">BR176+'1 Der Fonds'!$B$26-'2 Der Rueckgabebestand'!$C$13*BS176</f>
        <v>30.5927128590455</v>
      </c>
      <c r="BU176" s="26" t="n">
        <f aca="false">BP176+'1 Der Fonds'!$B$26/BS176-'2 Der Rueckgabebestand'!$C$13</f>
        <v>77.9230609614658</v>
      </c>
      <c r="BV176" s="26" t="n">
        <f aca="false">BT176/($B$176+BT176-'1 Der Fonds'!$B$6)</f>
        <v>0.0385496393343007</v>
      </c>
      <c r="BW176" s="26" t="n">
        <f aca="false">BT176+$B$176*'1 Der Fonds'!$B$19/12+BT176*'1 Der Fonds'!$B$20/12-'1 Der Fonds'!$B$6*'1 Der Fonds'!$B$21/12-($B$176+BT176-'1 Der Fonds'!$B$6)*'1 Der Fonds'!$B$22/12-$B$176*'1 Der Fonds'!$B$23/12</f>
        <v>32.2434058755354</v>
      </c>
      <c r="BX176" s="26" t="n">
        <f aca="false">($B$176+BW176-'1 Der Fonds'!$B$6)/BU176</f>
        <v>10.2054949595576</v>
      </c>
      <c r="BY176" s="26" t="n">
        <f aca="false">BW176+'1 Der Fonds'!$B$26-'2 Der Rueckgabebestand'!$C$14*BX176</f>
        <v>31.1612078917123</v>
      </c>
      <c r="BZ176" s="26" t="n">
        <f aca="false">BU176+'1 Der Fonds'!$B$26/BX176-'2 Der Rueckgabebestand'!$C$14</f>
        <v>77.8170202463303</v>
      </c>
      <c r="CA176" s="26" t="n">
        <f aca="false">BY176/($B$176+BY176-'1 Der Fonds'!$B$6)</f>
        <v>0.0392378871972821</v>
      </c>
      <c r="CB176" s="26" t="n">
        <f aca="false">BY176+$B$176*'1 Der Fonds'!$B$19/12+BY176*'1 Der Fonds'!$B$20/12-'1 Der Fonds'!$B$6*'1 Der Fonds'!$B$21/12-($B$176+BY176-'1 Der Fonds'!$B$6)*'1 Der Fonds'!$B$22/12-$B$176*'1 Der Fonds'!$B$23/12</f>
        <v>32.8124457159419</v>
      </c>
      <c r="CC176" s="26" t="n">
        <f aca="false">($B$176+CB176-'1 Der Fonds'!$B$6)/BZ176</f>
        <v>10.2267144539433</v>
      </c>
      <c r="CD176" s="26" t="n">
        <f aca="false">CB176+'1 Der Fonds'!$B$26-'2 Der Rueckgabebestand'!$C$15*CC176</f>
        <v>31.7217599343646</v>
      </c>
      <c r="CE176" s="26" t="n">
        <f aca="false">BZ176+'1 Der Fonds'!$B$26/CC176-'2 Der Rueckgabebestand'!$C$15</f>
        <v>77.7103695926439</v>
      </c>
      <c r="CF176" s="26" t="n">
        <f aca="false">CD176/($B$176+CD176-'1 Der Fonds'!$B$6)</f>
        <v>0.0399155547684821</v>
      </c>
      <c r="CG176" s="26" t="n">
        <f aca="false">CD176+$B$176*'1 Der Fonds'!$B$19/12+CD176*'1 Der Fonds'!$B$20/12-'1 Der Fonds'!$B$6*'1 Der Fonds'!$B$21/12-($B$176+CD176-'1 Der Fonds'!$B$6)*'1 Der Fonds'!$B$22/12-$B$176*'1 Der Fonds'!$B$23/12</f>
        <v>33.3735349543017</v>
      </c>
      <c r="CH176" s="26" t="n">
        <f aca="false">($B$176+CG176-'1 Der Fonds'!$B$6)/CE176</f>
        <v>10.2479699830135</v>
      </c>
      <c r="CI176" s="26" t="n">
        <f aca="false">CG176+'1 Der Fonds'!$B$26-'2 Der Rueckgabebestand'!$C$16*CH176</f>
        <v>31.2495499627949</v>
      </c>
      <c r="CJ176" s="26" t="n">
        <f aca="false">CE176+'1 Der Fonds'!$B$26/CH176-'2 Der Rueckgabebestand'!$C$16</f>
        <v>77.5031104969374</v>
      </c>
      <c r="CK176" s="26" t="n">
        <f aca="false">CI176/($B$176+CI176-'1 Der Fonds'!$B$6)</f>
        <v>0.0393447499772065</v>
      </c>
      <c r="CL176" s="26" t="n">
        <f aca="false">$A$176+$B$176*'1 Der Fonds'!$B$19/12+$A$176*'1 Der Fonds'!$B$20/12-'1 Der Fonds'!$B$6*'1 Der Fonds'!$B$21/12-($B$176+$A$176-'1 Der Fonds'!$B$6)*'1 Der Fonds'!$B$22/12-$B$176*'1 Der Fonds'!$B$23/12</f>
        <v>108.723916666667</v>
      </c>
      <c r="CM176" s="26" t="n">
        <f aca="false">($B$176+CL176-'1 Der Fonds'!$B$6)/'1 Der Fonds'!$B$8</f>
        <v>10.0198151340996</v>
      </c>
      <c r="CN176" s="26" t="n">
        <f aca="false">CL176+0-'2 Der Rueckgabebestand'!$C$5*CM176</f>
        <v>104.715990613027</v>
      </c>
      <c r="CO176" s="26" t="n">
        <f aca="false">'1 Der Fonds'!$B$8+0/CM176-'2 Der Rueckgabebestand'!$C$5</f>
        <v>86.6</v>
      </c>
      <c r="CP176" s="26" t="n">
        <f aca="false">CN176/($B$176+CN176-'1 Der Fonds'!$B$6)</f>
        <v>0.120680028656665</v>
      </c>
      <c r="CQ176" s="26" t="n">
        <f aca="false">CN176+$B$176*'1 Der Fonds'!$B$19/12+CN176*'1 Der Fonds'!$B$20/12-'1 Der Fonds'!$B$6*'1 Der Fonds'!$B$21/12-($B$176+CN176-'1 Der Fonds'!$B$6)*'1 Der Fonds'!$B$22/12-$B$176*'1 Der Fonds'!$B$23/12</f>
        <v>106.437718437364</v>
      </c>
      <c r="CR176" s="26" t="n">
        <f aca="false">($B$176+CQ176-'1 Der Fonds'!$B$6)/CO176</f>
        <v>10.0396965177525</v>
      </c>
      <c r="CS176" s="26" t="n">
        <f aca="false">CQ176+0-'2 Der Rueckgabebestand'!$C$6*CR176</f>
        <v>101.417870178488</v>
      </c>
      <c r="CT176" s="26" t="n">
        <f aca="false">CO176+0/CR176-'2 Der Rueckgabebestand'!$C$6</f>
        <v>86.1</v>
      </c>
      <c r="CU176" s="26" t="n">
        <f aca="false">CS176/($B$176+CS176-'1 Der Fonds'!$B$6)</f>
        <v>0.11732505039206</v>
      </c>
      <c r="CV176" s="26" t="n">
        <f aca="false">CS176+$B$176*'1 Der Fonds'!$B$19/12+CS176*'1 Der Fonds'!$B$20/12-'1 Der Fonds'!$B$6*'1 Der Fonds'!$B$21/12-($B$176+CS176-'1 Der Fonds'!$B$6)*'1 Der Fonds'!$B$22/12-$B$176*'1 Der Fonds'!$B$23/12</f>
        <v>103.136437304076</v>
      </c>
      <c r="CW176" s="26" t="n">
        <f aca="false">($B$176+CV176-'1 Der Fonds'!$B$6)/CT176</f>
        <v>10.0596566469695</v>
      </c>
      <c r="CX176" s="26" t="n">
        <f aca="false">CV176+0-'2 Der Rueckgabebestand'!$C$7*CW176</f>
        <v>81.0051926807429</v>
      </c>
      <c r="CY176" s="26" t="n">
        <f aca="false">CT176+0/CW176-'2 Der Rueckgabebestand'!$C$7</f>
        <v>83.9</v>
      </c>
      <c r="CZ176" s="26" t="n">
        <f aca="false">CX176/($B$176+CX176-'1 Der Fonds'!$B$6)</f>
        <v>0.0959771259504375</v>
      </c>
      <c r="DA176" s="26" t="n">
        <f aca="false">CX176+$B$176*'1 Der Fonds'!$B$19/12+CX176*'1 Der Fonds'!$B$20/12-'1 Der Fonds'!$B$6*'1 Der Fonds'!$B$21/12-($B$176+CX176-'1 Der Fonds'!$B$6)*'1 Der Fonds'!$B$22/12-$B$176*'1 Der Fonds'!$B$23/12</f>
        <v>82.7041976570619</v>
      </c>
      <c r="DB176" s="26" t="n">
        <f aca="false">($B$176+DA176-'1 Der Fonds'!$B$6)/CY176</f>
        <v>10.0799070042558</v>
      </c>
      <c r="DC176" s="26" t="n">
        <f aca="false">DA176+0-'2 Der Rueckgabebestand'!$C$8*DB176</f>
        <v>51.4564859438689</v>
      </c>
      <c r="DD176" s="26" t="n">
        <f aca="false">CY176+0/DB176-'2 Der Rueckgabebestand'!$C$8</f>
        <v>80.8</v>
      </c>
      <c r="DE176" s="26" t="n">
        <f aca="false">DC176/($B$176+DC176-'1 Der Fonds'!$B$6)</f>
        <v>0.063178925862732</v>
      </c>
      <c r="DF176" s="26" t="n">
        <f aca="false">DC176+$B$176*'1 Der Fonds'!$B$19/12+DC176*'1 Der Fonds'!$B$20/12-'1 Der Fonds'!$B$6*'1 Der Fonds'!$B$21/12-($B$176+DC176-'1 Der Fonds'!$B$6)*'1 Der Fonds'!$B$22/12-$B$176*'1 Der Fonds'!$B$23/12</f>
        <v>53.1271734095651</v>
      </c>
      <c r="DG176" s="26" t="n">
        <f aca="false">($B$176+DF176-'1 Der Fonds'!$B$6)/DD176</f>
        <v>10.1005838293263</v>
      </c>
      <c r="DH176" s="26" t="n">
        <f aca="false">DF176+0-'2 Der Rueckgabebestand'!$C$9*DG176</f>
        <v>26.8656554533168</v>
      </c>
      <c r="DI176" s="26" t="n">
        <f aca="false">DD176+0/DG176-'2 Der Rueckgabebestand'!$C$9</f>
        <v>78.2</v>
      </c>
      <c r="DJ176" s="26" t="n">
        <f aca="false">DH176/($B$176+DH176-'1 Der Fonds'!$B$6)</f>
        <v>0.034012942919892</v>
      </c>
      <c r="DK176" s="26" t="n">
        <f aca="false">DH176+$B$176*'1 Der Fonds'!$B$19/12+DH176*'1 Der Fonds'!$B$20/12-'1 Der Fonds'!$B$6*'1 Der Fonds'!$B$21/12-($B$176+DH176-'1 Der Fonds'!$B$6)*'1 Der Fonds'!$B$22/12-$B$176*'1 Der Fonds'!$B$23/12</f>
        <v>28.5127767064595</v>
      </c>
      <c r="DL176" s="26" t="n">
        <f aca="false">($B$176+DK176-'1 Der Fonds'!$B$6)/DI176</f>
        <v>10.1216467609522</v>
      </c>
      <c r="DM176" s="26" t="n">
        <f aca="false">DK176+0-'2 Der Rueckgabebestand'!$C$10*DL176</f>
        <v>14.3424712411265</v>
      </c>
      <c r="DN176" s="26" t="n">
        <f aca="false">DI176+0/DL176-'2 Der Rueckgabebestand'!$C$10</f>
        <v>76.8</v>
      </c>
      <c r="DO176" s="26" t="n">
        <f aca="false">DM176/($B$176+DM176-'1 Der Fonds'!$B$6)</f>
        <v>0.0184506466219797</v>
      </c>
      <c r="DP176" s="26" t="n">
        <f aca="false">DM176+$B$176*'1 Der Fonds'!$B$19/12+DM176*'1 Der Fonds'!$B$20/12-'1 Der Fonds'!$B$6*'1 Der Fonds'!$B$21/12-($B$176+DM176-'1 Der Fonds'!$B$6)*'1 Der Fonds'!$B$22/12-$B$176*'1 Der Fonds'!$B$23/12</f>
        <v>15.9775911093992</v>
      </c>
      <c r="DQ176" s="26" t="n">
        <f aca="false">($B$176+DP176-'1 Der Fonds'!$B$6)/DN176</f>
        <v>10.142937384237</v>
      </c>
      <c r="DR176" s="26" t="n">
        <f aca="false">DP176+0-'2 Der Rueckgabebestand'!$C$11*DQ176</f>
        <v>9.89182867885704</v>
      </c>
      <c r="DS176" s="26" t="n">
        <f aca="false">DN176+0/DQ176-'2 Der Rueckgabebestand'!$C$11</f>
        <v>76.2</v>
      </c>
      <c r="DT176" s="26" t="n">
        <f aca="false">DR176/($B$176+DR176-'1 Der Fonds'!$B$6)</f>
        <v>0.0127984645610313</v>
      </c>
      <c r="DU176" s="26" t="n">
        <f aca="false">DR176+$B$176*'1 Der Fonds'!$B$19/12+DR176*'1 Der Fonds'!$B$20/12-'1 Der Fonds'!$B$6*'1 Der Fonds'!$B$21/12-($B$176+DR176-'1 Der Fonds'!$B$6)*'1 Der Fonds'!$B$22/12-$B$176*'1 Der Fonds'!$B$23/12</f>
        <v>11.5226833480076</v>
      </c>
      <c r="DV176" s="26" t="n">
        <f aca="false">($B$176+DU176-'1 Der Fonds'!$B$6)/DS176</f>
        <v>10.164339676483</v>
      </c>
      <c r="DW176" s="26" t="n">
        <f aca="false">DU176+0-'2 Der Rueckgabebestand'!$C$12*DV176</f>
        <v>6.4405135097661</v>
      </c>
      <c r="DX176" s="26" t="n">
        <f aca="false">DS176+0/DV176-'2 Der Rueckgabebestand'!$C$12</f>
        <v>75.7</v>
      </c>
      <c r="DY176" s="26" t="n">
        <f aca="false">DW176/($B$176+DW176-'1 Der Fonds'!$B$6)</f>
        <v>0.00837038523015639</v>
      </c>
      <c r="DZ176" s="26" t="n">
        <f aca="false">DW176+$B$176*'1 Der Fonds'!$B$19/12+DW176*'1 Der Fonds'!$B$20/12-'1 Der Fonds'!$B$6*'1 Der Fonds'!$B$21/12-($B$176+DW176-'1 Der Fonds'!$B$6)*'1 Der Fonds'!$B$22/12-$B$176*'1 Der Fonds'!$B$23/12</f>
        <v>8.06806066854629</v>
      </c>
      <c r="EA176" s="26" t="n">
        <f aca="false">($B$176+DZ176-'1 Der Fonds'!$B$6)/DX176</f>
        <v>10.1858396389504</v>
      </c>
      <c r="EB176" s="26" t="n">
        <f aca="false">DZ176+0-'2 Der Rueckgabebestand'!$C$13*EA176</f>
        <v>3.48443283101861</v>
      </c>
      <c r="EC176" s="26" t="n">
        <f aca="false">DX176+0/EA176-'2 Der Rueckgabebestand'!$C$13</f>
        <v>75.25</v>
      </c>
      <c r="ED176" s="26" t="n">
        <f aca="false">EB176/($B$176+EB176-'1 Der Fonds'!$B$6)</f>
        <v>0.00454599295402363</v>
      </c>
      <c r="EE176" s="26" t="n">
        <f aca="false">EB176+$B$176*'1 Der Fonds'!$B$19/12+EB176*'1 Der Fonds'!$B$20/12-'1 Der Fonds'!$B$6*'1 Der Fonds'!$B$21/12-($B$176+EB176-'1 Der Fonds'!$B$6)*'1 Der Fonds'!$B$22/12-$B$176*'1 Der Fonds'!$B$23/12</f>
        <v>5.10914707914833</v>
      </c>
      <c r="EF176" s="26" t="n">
        <f aca="false">($B$176+EE176-'1 Der Fonds'!$B$6)/EC176</f>
        <v>10.2074305259687</v>
      </c>
      <c r="EG176" s="26" t="n">
        <f aca="false">EE176+0-'2 Der Rueckgabebestand'!$C$14*EF176</f>
        <v>1.02617486876083</v>
      </c>
      <c r="EH176" s="26" t="n">
        <f aca="false">EC176+0/EF176-'2 Der Rueckgabebestand'!$C$14</f>
        <v>74.85</v>
      </c>
      <c r="EI176" s="26" t="n">
        <f aca="false">EG176/($B$176+EG176-'1 Der Fonds'!$B$6)</f>
        <v>0.00134311480746992</v>
      </c>
      <c r="EJ176" s="26" t="n">
        <f aca="false">EG176+$B$176*'1 Der Fonds'!$B$19/12+EG176*'1 Der Fonds'!$B$20/12-'1 Der Fonds'!$B$6*'1 Der Fonds'!$B$21/12-($B$176+EG176-'1 Der Fonds'!$B$6)*'1 Der Fonds'!$B$22/12-$B$176*'1 Der Fonds'!$B$23/12</f>
        <v>2.64853328634339</v>
      </c>
      <c r="EK176" s="26" t="n">
        <f aca="false">($B$176+EJ176-'1 Der Fonds'!$B$6)/EH176</f>
        <v>10.2291053211268</v>
      </c>
      <c r="EL176" s="26" t="n">
        <f aca="false">EJ176+0-'2 Der Rueckgabebestand'!$C$15*EK176</f>
        <v>-1.44310884210734</v>
      </c>
      <c r="EM176" s="26" t="n">
        <f aca="false">EH176+0/EK176-'2 Der Rueckgabebestand'!$C$15</f>
        <v>74.45</v>
      </c>
      <c r="EN176" s="26" t="n">
        <f aca="false">EL176/($B$176+EL176-'1 Der Fonds'!$B$6)</f>
        <v>-0.00189494555017839</v>
      </c>
      <c r="EO176" s="26" t="n">
        <f aca="false">EL176+$B$176*'1 Der Fonds'!$B$19/12+EL176*'1 Der Fonds'!$B$20/12-'1 Der Fonds'!$B$6*'1 Der Fonds'!$B$21/12-($B$176+EL176-'1 Der Fonds'!$B$6)*'1 Der Fonds'!$B$22/12-$B$176*'1 Der Fonds'!$B$23/12</f>
        <v>0.17688317858564</v>
      </c>
      <c r="EP176" s="26" t="n">
        <f aca="false">($B$176+EO176-'1 Der Fonds'!$B$6)/EM176</f>
        <v>10.2508647841314</v>
      </c>
      <c r="EQ176" s="26" t="n">
        <f aca="false">EO176+0-'2 Der Rueckgabebestand'!$C$16*EP176</f>
        <v>-4.94854921348008</v>
      </c>
      <c r="ER176" s="26" t="n">
        <f aca="false">EM176+0/EP176-'2 Der Rueckgabebestand'!$C$16</f>
        <v>73.95</v>
      </c>
      <c r="ES176" s="26" t="n">
        <f aca="false">EQ176/($B$176+EQ176-'1 Der Fonds'!$B$6)</f>
        <v>-0.006527985941252</v>
      </c>
      <c r="ET176" s="14" t="n">
        <f aca="false">IF(C176=1,$A$176,1000000)</f>
        <v>107</v>
      </c>
      <c r="EU176" s="14" t="n">
        <f aca="false">IF(D176=1,$A$176,1000000)</f>
        <v>107</v>
      </c>
      <c r="EV176" s="14" t="n">
        <f aca="false">IF(E176=1,$A$176,1000000)</f>
        <v>107</v>
      </c>
      <c r="EW176" s="14" t="n">
        <f aca="false">IF(F176=1,$A$176,1000000)</f>
        <v>107</v>
      </c>
      <c r="EX176" s="14" t="n">
        <f aca="false">IF(G176=1,$A$176,1000000)</f>
        <v>107</v>
      </c>
      <c r="EY176" s="26" t="n">
        <f aca="false">IF(H176=1,$A$176,1000000)</f>
        <v>1000000</v>
      </c>
      <c r="EZ176" s="26" t="n">
        <f aca="false">IF(I176=1,$A$176,1000000)</f>
        <v>1000000</v>
      </c>
      <c r="FA176" s="26" t="n">
        <f aca="false">IF(J176=1,$A$176,1000000)</f>
        <v>1000000</v>
      </c>
      <c r="FB176" s="26" t="n">
        <f aca="false">IF(K176=1,$A$176,1000000)</f>
        <v>1000000</v>
      </c>
      <c r="FC176" s="26" t="n">
        <f aca="false">IF(L176=1,$A$176,1000000)</f>
        <v>1000000</v>
      </c>
      <c r="FD176" s="26" t="n">
        <f aca="false">IF(M176=1,$A$176,1000000)</f>
        <v>1000000</v>
      </c>
      <c r="FE176" s="26" t="n">
        <f aca="false">IF(N176=1,$A$176,1000000)</f>
        <v>1000000</v>
      </c>
      <c r="FF176" s="14" t="n">
        <f aca="false">IF(O176=1,$A$176,1000000)</f>
        <v>107</v>
      </c>
      <c r="FG176" s="14" t="n">
        <f aca="false">IF(P176=1,$A$176,1000000)</f>
        <v>107</v>
      </c>
      <c r="FH176" s="14" t="n">
        <f aca="false">IF(Q176=1,$A$176,1000000)</f>
        <v>107</v>
      </c>
      <c r="FI176" s="14" t="n">
        <f aca="false">IF(R176=1,$A$176,1000000)</f>
        <v>107</v>
      </c>
      <c r="FJ176" s="26" t="n">
        <f aca="false">IF(S176=1,$A$176,1000000)</f>
        <v>1000000</v>
      </c>
      <c r="FK176" s="26" t="n">
        <f aca="false">IF(T176=1,$A$176,1000000)</f>
        <v>1000000</v>
      </c>
      <c r="FL176" s="26" t="n">
        <f aca="false">IF(U176=1,$A$176,1000000)</f>
        <v>1000000</v>
      </c>
      <c r="FM176" s="26" t="n">
        <f aca="false">IF(V176=1,$A$176,1000000)</f>
        <v>1000000</v>
      </c>
      <c r="FN176" s="26" t="n">
        <f aca="false">IF(W176=1,$A$176,1000000)</f>
        <v>1000000</v>
      </c>
      <c r="FO176" s="26" t="n">
        <f aca="false">IF(X176=1,$A$176,1000000)</f>
        <v>1000000</v>
      </c>
      <c r="FP176" s="26" t="n">
        <f aca="false">IF(Y176=1,$A$176,1000000)</f>
        <v>1000000</v>
      </c>
      <c r="FQ176" s="26" t="n">
        <f aca="false">IF(Z176=1,$A$176,1000000)</f>
        <v>1000000</v>
      </c>
    </row>
    <row r="177" customFormat="false" ht="15" hidden="false" customHeight="false" outlineLevel="0" collapsed="false">
      <c r="A177" s="14" t="n">
        <f aca="false">A176+$B$38</f>
        <v>107.5</v>
      </c>
      <c r="B177" s="14" t="n">
        <f aca="false">'1 Der Fonds'!$B$36-A177</f>
        <v>1012.5</v>
      </c>
      <c r="C177" s="26" t="n">
        <f aca="false">IF(AH177&gt;='1 Der Fonds'!$B$12,1,0)</f>
        <v>1</v>
      </c>
      <c r="D177" s="26" t="n">
        <f aca="false">IF(AND(C177=1,AM177&gt;='1 Der Fonds'!$B$12),1,0)</f>
        <v>1</v>
      </c>
      <c r="E177" s="26" t="n">
        <f aca="false">IF(AND(D177=1,AR177&gt;='1 Der Fonds'!$B$12),1,0)</f>
        <v>1</v>
      </c>
      <c r="F177" s="26" t="n">
        <f aca="false">IF(AND(E177=1,AW177&gt;='1 Der Fonds'!$B$12),1,0)</f>
        <v>1</v>
      </c>
      <c r="G177" s="26" t="n">
        <f aca="false">IF(AND(F177=1,BB177&gt;='1 Der Fonds'!$B$12),1,0)</f>
        <v>1</v>
      </c>
      <c r="H177" s="26" t="n">
        <f aca="false">IF(AND(G177=1,BG177&gt;='1 Der Fonds'!$B$12),1,0)</f>
        <v>0</v>
      </c>
      <c r="I177" s="26" t="n">
        <f aca="false">IF(AND(H177=1,BL177&gt;='1 Der Fonds'!$B$12),1,0)</f>
        <v>0</v>
      </c>
      <c r="J177" s="26" t="n">
        <f aca="false">IF(AND(I177=1,BQ177&gt;='1 Der Fonds'!$B$12),1,0)</f>
        <v>0</v>
      </c>
      <c r="K177" s="26" t="n">
        <f aca="false">IF(AND(J177=1,BV177&gt;='1 Der Fonds'!$B$12),1,0)</f>
        <v>0</v>
      </c>
      <c r="L177" s="26" t="n">
        <f aca="false">IF(AND(K177=1,CA177&gt;='1 Der Fonds'!$B$12),1,0)</f>
        <v>0</v>
      </c>
      <c r="M177" s="26" t="n">
        <f aca="false">IF(AND(L177=1,CF177&gt;='1 Der Fonds'!$B$12),1,0)</f>
        <v>0</v>
      </c>
      <c r="N177" s="26" t="n">
        <f aca="false">IF(AND(M177=1,CK177&gt;='1 Der Fonds'!$B$12),1,0)</f>
        <v>0</v>
      </c>
      <c r="O177" s="26" t="n">
        <f aca="false">IF(CP177&gt;='1 Der Fonds'!$B$12,1,0)</f>
        <v>1</v>
      </c>
      <c r="P177" s="26" t="n">
        <f aca="false">IF(AND(O177=1,CU177&gt;='1 Der Fonds'!$B$12),1,0)</f>
        <v>1</v>
      </c>
      <c r="Q177" s="26" t="n">
        <f aca="false">IF(AND(P177=1,CZ177&gt;='1 Der Fonds'!$B$12),1,0)</f>
        <v>1</v>
      </c>
      <c r="R177" s="26" t="n">
        <f aca="false">IF(AND(Q177=1,DE177&gt;='1 Der Fonds'!$B$12),1,0)</f>
        <v>1</v>
      </c>
      <c r="S177" s="26" t="n">
        <f aca="false">IF(AND(R177=1,DJ177&gt;='1 Der Fonds'!$B$12),1,0)</f>
        <v>0</v>
      </c>
      <c r="T177" s="26" t="n">
        <f aca="false">IF(AND(S177=1,DO177&gt;='1 Der Fonds'!$B$12),1,0)</f>
        <v>0</v>
      </c>
      <c r="U177" s="26" t="n">
        <f aca="false">IF(AND(T177=1,DT177&gt;='1 Der Fonds'!$B$12),1,0)</f>
        <v>0</v>
      </c>
      <c r="V177" s="26" t="n">
        <f aca="false">IF(AND(U177=1,DY177&gt;='1 Der Fonds'!$B$12),1,0)</f>
        <v>0</v>
      </c>
      <c r="W177" s="26" t="n">
        <f aca="false">IF(AND(V177=1,ED177&gt;='1 Der Fonds'!$B$12),1,0)</f>
        <v>0</v>
      </c>
      <c r="X177" s="26" t="n">
        <f aca="false">IF(AND(W177=1,EI177&gt;='1 Der Fonds'!$B$12),1,0)</f>
        <v>0</v>
      </c>
      <c r="Y177" s="26" t="n">
        <f aca="false">IF(AND(X177=1,EN177&gt;='1 Der Fonds'!$B$12),1,0)</f>
        <v>0</v>
      </c>
      <c r="Z177" s="26" t="n">
        <f aca="false">IF(AND(Y177=1,ES177&gt;='1 Der Fonds'!$B$12),1,0)</f>
        <v>0</v>
      </c>
      <c r="AD177" s="26" t="n">
        <f aca="false">$A$177+$B$177*'1 Der Fonds'!$B$19/12+$A$177*'1 Der Fonds'!$B$20/12-'1 Der Fonds'!$B$6*'1 Der Fonds'!$B$21/12-($B$177+$A$177-'1 Der Fonds'!$B$6)*'1 Der Fonds'!$B$22/12-$B$177*'1 Der Fonds'!$B$23/12</f>
        <v>109.223333333333</v>
      </c>
      <c r="AE177" s="26" t="n">
        <f aca="false">($B$177+AD177-'1 Der Fonds'!$B$6)/'1 Der Fonds'!$B$8</f>
        <v>10.0198084291188</v>
      </c>
      <c r="AF177" s="26" t="n">
        <f aca="false">AD177+'1 Der Fonds'!$B$26-'2 Der Rueckgabebestand'!$C$5*AE177</f>
        <v>108.215409961686</v>
      </c>
      <c r="AG177" s="26" t="n">
        <f aca="false">'1 Der Fonds'!$B$8+'1 Der Fonds'!$B$26/AE177-'2 Der Rueckgabebestand'!$C$5</f>
        <v>86.8994069219209</v>
      </c>
      <c r="AH177" s="26" t="n">
        <f aca="false">AF177/($B$177+AF177-'1 Der Fonds'!$B$6)</f>
        <v>0.124283329229751</v>
      </c>
      <c r="AI177" s="26" t="n">
        <f aca="false">AF177+$B$177*'1 Der Fonds'!$B$19/12+AF177*'1 Der Fonds'!$B$20/12-'1 Der Fonds'!$B$6*'1 Der Fonds'!$B$21/12-($B$177+AF177-'1 Der Fonds'!$B$6)*'1 Der Fonds'!$B$22/12-$B$177*'1 Der Fonds'!$B$23/12</f>
        <v>109.939428896232</v>
      </c>
      <c r="AJ177" s="26" t="n">
        <f aca="false">($B$177+AI177-'1 Der Fonds'!$B$6)/AG177</f>
        <v>10.0396476776892</v>
      </c>
      <c r="AK177" s="26" t="n">
        <f aca="false">AI177+'1 Der Fonds'!$B$26-'2 Der Rueckgabebestand'!$C$6*AJ177</f>
        <v>107.919605057388</v>
      </c>
      <c r="AL177" s="26" t="n">
        <f aca="false">AG177+'1 Der Fonds'!$B$26/AJ177-'2 Der Rueckgabebestand'!$C$6</f>
        <v>86.698222188782</v>
      </c>
      <c r="AM177" s="26" t="n">
        <f aca="false">AK177/($B$177+AK177-'1 Der Fonds'!$B$6)</f>
        <v>0.123985724161478</v>
      </c>
      <c r="AN177" s="26" t="n">
        <f aca="false">AK177+$B$177*'1 Der Fonds'!$B$19/12+AK177*'1 Der Fonds'!$B$20/12-'1 Der Fonds'!$B$6*'1 Der Fonds'!$B$21/12-($B$177+AK177-'1 Der Fonds'!$B$6)*'1 Der Fonds'!$B$22/12-$B$177*'1 Der Fonds'!$B$23/12</f>
        <v>109.643340512235</v>
      </c>
      <c r="AO177" s="26" t="n">
        <f aca="false">($B$177+AN177-'1 Der Fonds'!$B$6)/AL177</f>
        <v>10.059529693852</v>
      </c>
      <c r="AP177" s="26" t="n">
        <f aca="false">AN177+'1 Der Fonds'!$B$26-'2 Der Rueckgabebestand'!$C$7*AO177</f>
        <v>90.51237518576</v>
      </c>
      <c r="AQ177" s="26" t="n">
        <f aca="false">AL177+'1 Der Fonds'!$B$26/AO177-'2 Der Rueckgabebestand'!$C$7</f>
        <v>84.7964468664062</v>
      </c>
      <c r="AR177" s="26" t="n">
        <f aca="false">AP177/($B$177+AP177-'1 Der Fonds'!$B$6)</f>
        <v>0.106109099725604</v>
      </c>
      <c r="AS177" s="26" t="n">
        <f aca="false">AP177+$B$177*'1 Der Fonds'!$B$19/12+AP177*'1 Der Fonds'!$B$20/12-'1 Der Fonds'!$B$6*'1 Der Fonds'!$B$21/12-($B$177+AP177-'1 Der Fonds'!$B$6)*'1 Der Fonds'!$B$22/12-$B$177*'1 Der Fonds'!$B$23/12</f>
        <v>92.2194287119797</v>
      </c>
      <c r="AT177" s="26" t="n">
        <f aca="false">($B$177+AS177-'1 Der Fonds'!$B$6)/AQ177</f>
        <v>10.0796608855388</v>
      </c>
      <c r="AU177" s="26" t="n">
        <f aca="false">AS177+'1 Der Fonds'!$B$26-'2 Der Rueckgabebestand'!$C$8*AT177</f>
        <v>63.9724799668096</v>
      </c>
      <c r="AV177" s="26" t="n">
        <f aca="false">AQ177+'1 Der Fonds'!$B$26/AT177-'2 Der Rueckgabebestand'!$C$8</f>
        <v>81.9940759269537</v>
      </c>
      <c r="AW177" s="26" t="n">
        <f aca="false">AU177/($B$177+AU177-'1 Der Fonds'!$B$6)</f>
        <v>0.0774042469863953</v>
      </c>
      <c r="AX177" s="26" t="n">
        <f aca="false">AU177+$B$177*'1 Der Fonds'!$B$19/12+AU177*'1 Der Fonds'!$B$20/12-'1 Der Fonds'!$B$6*'1 Der Fonds'!$B$21/12-($B$177+AU177-'1 Der Fonds'!$B$6)*'1 Der Fonds'!$B$22/12-$B$177*'1 Der Fonds'!$B$23/12</f>
        <v>65.6540994267778</v>
      </c>
      <c r="AY177" s="26" t="n">
        <f aca="false">($B$177+AX177-'1 Der Fonds'!$B$6)/AV177</f>
        <v>10.1001699215997</v>
      </c>
      <c r="AZ177" s="26" t="n">
        <f aca="false">AX177+'1 Der Fonds'!$B$26-'2 Der Rueckgabebestand'!$C$9*AY177</f>
        <v>42.3936576306186</v>
      </c>
      <c r="BA177" s="26" t="n">
        <f aca="false">AV177+'1 Der Fonds'!$B$26/AY177-'2 Der Rueckgabebestand'!$C$9</f>
        <v>79.6911006328039</v>
      </c>
      <c r="BB177" s="26" t="n">
        <f aca="false">AZ177/($B$177+AZ177-'1 Der Fonds'!$B$6)</f>
        <v>0.0526698865480114</v>
      </c>
      <c r="BC177" s="26" t="n">
        <f aca="false">AZ177+$B$177*'1 Der Fonds'!$B$19/12+AZ177*'1 Der Fonds'!$B$20/12-'1 Der Fonds'!$B$6*'1 Der Fonds'!$B$21/12-($B$177+AZ177-'1 Der Fonds'!$B$6)*'1 Der Fonds'!$B$22/12-$B$177*'1 Der Fonds'!$B$23/12</f>
        <v>44.054597385848</v>
      </c>
      <c r="BD177" s="26" t="n">
        <f aca="false">($B$177+BC177-'1 Der Fonds'!$B$6)/BA177</f>
        <v>10.1210121454119</v>
      </c>
      <c r="BE177" s="26" t="n">
        <f aca="false">BC177+'1 Der Fonds'!$B$26-'2 Der Rueckgabebestand'!$C$10*BD177</f>
        <v>32.8851803822714</v>
      </c>
      <c r="BF177" s="26" t="n">
        <f aca="false">BA177+'1 Der Fonds'!$B$26/BD177-'2 Der Rueckgabebestand'!$C$10</f>
        <v>78.5875136749876</v>
      </c>
      <c r="BG177" s="26" t="n">
        <f aca="false">BE177/($B$177+BE177-'1 Der Fonds'!$B$6)</f>
        <v>0.0413449749798788</v>
      </c>
      <c r="BH177" s="26" t="n">
        <f aca="false">BE177+$B$177*'1 Der Fonds'!$B$19/12+BE177*'1 Der Fonds'!$B$20/12-'1 Der Fonds'!$B$6*'1 Der Fonds'!$B$21/12-($B$177+BE177-'1 Der Fonds'!$B$6)*'1 Der Fonds'!$B$22/12-$B$177*'1 Der Fonds'!$B$23/12</f>
        <v>34.5370078468044</v>
      </c>
      <c r="BI177" s="26" t="n">
        <f aca="false">($B$177+BH177-'1 Der Fonds'!$B$6)/BF177</f>
        <v>10.1420311010613</v>
      </c>
      <c r="BJ177" s="26" t="n">
        <f aca="false">BH177+'1 Der Fonds'!$B$26-'2 Der Rueckgabebestand'!$C$11*BI177</f>
        <v>31.4517891861676</v>
      </c>
      <c r="BK177" s="26" t="n">
        <f aca="false">BF177+'1 Der Fonds'!$B$26/BI177-'2 Der Rueckgabebestand'!$C$11</f>
        <v>78.2833124129432</v>
      </c>
      <c r="BL177" s="26" t="n">
        <f aca="false">BJ177/($B$177+BJ177-'1 Der Fonds'!$B$6)</f>
        <v>0.0396142305043571</v>
      </c>
      <c r="BM177" s="26" t="n">
        <f aca="false">BJ177+$B$177*'1 Der Fonds'!$B$19/12+BJ177*'1 Der Fonds'!$B$20/12-'1 Der Fonds'!$B$6*'1 Der Fonds'!$B$21/12-($B$177+BJ177-'1 Der Fonds'!$B$6)*'1 Der Fonds'!$B$22/12-$B$177*'1 Der Fonds'!$B$23/12</f>
        <v>33.1022429841377</v>
      </c>
      <c r="BN177" s="26" t="n">
        <f aca="false">($B$177+BM177-'1 Der Fonds'!$B$6)/BK177</f>
        <v>10.1631141869336</v>
      </c>
      <c r="BO177" s="26" t="n">
        <f aca="false">BM177+'1 Der Fonds'!$B$26-'2 Der Rueckgabebestand'!$C$12*BN177</f>
        <v>31.0206858906709</v>
      </c>
      <c r="BP177" s="26" t="n">
        <f aca="false">BK177+'1 Der Fonds'!$B$26/BN177-'2 Der Rueckgabebestand'!$C$12</f>
        <v>78.0784975249886</v>
      </c>
      <c r="BQ177" s="26" t="n">
        <f aca="false">BO177/($B$177+BO177-'1 Der Fonds'!$B$6)</f>
        <v>0.0390924728771908</v>
      </c>
      <c r="BR177" s="26" t="n">
        <f aca="false">BO177+$B$177*'1 Der Fonds'!$B$19/12+BO177*'1 Der Fonds'!$B$20/12-'1 Der Fonds'!$B$6*'1 Der Fonds'!$B$21/12-($B$177+BO177-'1 Der Fonds'!$B$6)*'1 Der Fonds'!$B$22/12-$B$177*'1 Der Fonds'!$B$23/12</f>
        <v>32.6707265479828</v>
      </c>
      <c r="BS177" s="26" t="n">
        <f aca="false">($B$177+BR177-'1 Der Fonds'!$B$6)/BP177</f>
        <v>10.1842472864375</v>
      </c>
      <c r="BT177" s="26" t="n">
        <f aca="false">BR177+'1 Der Fonds'!$B$26-'2 Der Rueckgabebestand'!$C$13*BS177</f>
        <v>31.0878152690859</v>
      </c>
      <c r="BU177" s="26" t="n">
        <f aca="false">BP177+'1 Der Fonds'!$B$26/BS177-'2 Der Rueckgabebestand'!$C$13</f>
        <v>77.9230701051335</v>
      </c>
      <c r="BV177" s="26" t="n">
        <f aca="false">BT177/($B$177+BT177-'1 Der Fonds'!$B$6)</f>
        <v>0.0391737557847266</v>
      </c>
      <c r="BW177" s="26" t="n">
        <f aca="false">BT177+$B$177*'1 Der Fonds'!$B$19/12+BT177*'1 Der Fonds'!$B$20/12-'1 Der Fonds'!$B$6*'1 Der Fonds'!$B$21/12-($B$177+BT177-'1 Der Fonds'!$B$6)*'1 Der Fonds'!$B$22/12-$B$177*'1 Der Fonds'!$B$23/12</f>
        <v>32.7379202587188</v>
      </c>
      <c r="BX177" s="26" t="n">
        <f aca="false">($B$177+BW177-'1 Der Fonds'!$B$6)/BU177</f>
        <v>10.2054233641691</v>
      </c>
      <c r="BY177" s="26" t="n">
        <f aca="false">BW177+'1 Der Fonds'!$B$26-'2 Der Rueckgabebestand'!$C$14*BX177</f>
        <v>31.6557509130511</v>
      </c>
      <c r="BZ177" s="26" t="n">
        <f aca="false">BU177+'1 Der Fonds'!$B$26/BX177-'2 Der Rueckgabebestand'!$C$14</f>
        <v>77.8170314522475</v>
      </c>
      <c r="CA177" s="26" t="n">
        <f aca="false">BY177/($B$177+BY177-'1 Der Fonds'!$B$6)</f>
        <v>0.039860884815927</v>
      </c>
      <c r="CB177" s="26" t="n">
        <f aca="false">BY177+$B$177*'1 Der Fonds'!$B$19/12+BY177*'1 Der Fonds'!$B$20/12-'1 Der Fonds'!$B$6*'1 Der Fonds'!$B$21/12-($B$177+BY177-'1 Der Fonds'!$B$6)*'1 Der Fonds'!$B$22/12-$B$177*'1 Der Fonds'!$B$23/12</f>
        <v>33.3064001743428</v>
      </c>
      <c r="CC177" s="26" t="n">
        <f aca="false">($B$177+CB177-'1 Der Fonds'!$B$6)/BZ177</f>
        <v>10.2266352920786</v>
      </c>
      <c r="CD177" s="26" t="n">
        <f aca="false">CB177+'1 Der Fonds'!$B$26-'2 Der Rueckgabebestand'!$C$15*CC177</f>
        <v>32.2157460575114</v>
      </c>
      <c r="CE177" s="26" t="n">
        <f aca="false">BZ177+'1 Der Fonds'!$B$26/CC177-'2 Der Rueckgabebestand'!$C$15</f>
        <v>77.7103830693061</v>
      </c>
      <c r="CF177" s="26" t="n">
        <f aca="false">CD177/($B$177+CD177-'1 Der Fonds'!$B$6)</f>
        <v>0.0405374452655931</v>
      </c>
      <c r="CG177" s="26" t="n">
        <f aca="false">CD177+$B$177*'1 Der Fonds'!$B$19/12+CD177*'1 Der Fonds'!$B$20/12-'1 Der Fonds'!$B$6*'1 Der Fonds'!$B$21/12-($B$177+CD177-'1 Der Fonds'!$B$6)*'1 Der Fonds'!$B$22/12-$B$177*'1 Der Fonds'!$B$23/12</f>
        <v>33.8669319808165</v>
      </c>
      <c r="CH177" s="26" t="n">
        <f aca="false">($B$177+CG177-'1 Der Fonds'!$B$6)/CE177</f>
        <v>10.2478832367944</v>
      </c>
      <c r="CI177" s="26" t="n">
        <f aca="false">CG177+'1 Der Fonds'!$B$26-'2 Der Rueckgabebestand'!$C$16*CH177</f>
        <v>31.7429903624193</v>
      </c>
      <c r="CJ177" s="26" t="n">
        <f aca="false">CE177+'1 Der Fonds'!$B$26/CH177-'2 Der Rueckgabebestand'!$C$16</f>
        <v>77.503126451591</v>
      </c>
      <c r="CK177" s="26" t="n">
        <f aca="false">CI177/($B$177+CI177-'1 Der Fonds'!$B$6)</f>
        <v>0.0399663462537261</v>
      </c>
      <c r="CL177" s="26" t="n">
        <f aca="false">$A$177+$B$177*'1 Der Fonds'!$B$19/12+$A$177*'1 Der Fonds'!$B$20/12-'1 Der Fonds'!$B$6*'1 Der Fonds'!$B$21/12-($B$177+$A$177-'1 Der Fonds'!$B$6)*'1 Der Fonds'!$B$22/12-$B$177*'1 Der Fonds'!$B$23/12</f>
        <v>109.223333333333</v>
      </c>
      <c r="CM177" s="26" t="n">
        <f aca="false">($B$177+CL177-'1 Der Fonds'!$B$6)/'1 Der Fonds'!$B$8</f>
        <v>10.0198084291188</v>
      </c>
      <c r="CN177" s="26" t="n">
        <f aca="false">CL177+0-'2 Der Rueckgabebestand'!$C$5*CM177</f>
        <v>105.215409961686</v>
      </c>
      <c r="CO177" s="26" t="n">
        <f aca="false">'1 Der Fonds'!$B$8+0/CM177-'2 Der Rueckgabebestand'!$C$5</f>
        <v>86.6</v>
      </c>
      <c r="CP177" s="26" t="n">
        <f aca="false">CN177/($B$177+CN177-'1 Der Fonds'!$B$6)</f>
        <v>0.121255666032636</v>
      </c>
      <c r="CQ177" s="26" t="n">
        <f aca="false">CN177+$B$177*'1 Der Fonds'!$B$19/12+CN177*'1 Der Fonds'!$B$20/12-'1 Der Fonds'!$B$6*'1 Der Fonds'!$B$21/12-($B$177+CN177-'1 Der Fonds'!$B$6)*'1 Der Fonds'!$B$22/12-$B$177*'1 Der Fonds'!$B$23/12</f>
        <v>106.936553896232</v>
      </c>
      <c r="CR177" s="26" t="n">
        <f aca="false">($B$177+CQ177-'1 Der Fonds'!$B$6)/CO177</f>
        <v>10.0396830703953</v>
      </c>
      <c r="CS177" s="26" t="n">
        <f aca="false">CQ177+0-'2 Der Rueckgabebestand'!$C$6*CR177</f>
        <v>101.916712361035</v>
      </c>
      <c r="CT177" s="26" t="n">
        <f aca="false">CO177+0/CR177-'2 Der Rueckgabebestand'!$C$6</f>
        <v>86.1</v>
      </c>
      <c r="CU177" s="26" t="n">
        <f aca="false">CS177/($B$177+CS177-'1 Der Fonds'!$B$6)</f>
        <v>0.117902292845153</v>
      </c>
      <c r="CV177" s="26" t="n">
        <f aca="false">CS177+$B$177*'1 Der Fonds'!$B$19/12+CS177*'1 Der Fonds'!$B$20/12-'1 Der Fonds'!$B$6*'1 Der Fonds'!$B$21/12-($B$177+CS177-'1 Der Fonds'!$B$6)*'1 Der Fonds'!$B$22/12-$B$177*'1 Der Fonds'!$B$23/12</f>
        <v>103.634695043714</v>
      </c>
      <c r="CW177" s="26" t="n">
        <f aca="false">($B$177+CV177-'1 Der Fonds'!$B$6)/CT177</f>
        <v>10.0596364116575</v>
      </c>
      <c r="CX177" s="26" t="n">
        <f aca="false">CV177+0-'2 Der Rueckgabebestand'!$C$7*CW177</f>
        <v>81.5034949380676</v>
      </c>
      <c r="CY177" s="26" t="n">
        <f aca="false">CT177+0/CW177-'2 Der Rueckgabebestand'!$C$7</f>
        <v>83.9</v>
      </c>
      <c r="CZ177" s="26" t="n">
        <f aca="false">CX177/($B$177+CX177-'1 Der Fonds'!$B$6)</f>
        <v>0.0965677220851417</v>
      </c>
      <c r="DA177" s="26" t="n">
        <f aca="false">CX177+$B$177*'1 Der Fonds'!$B$19/12+CX177*'1 Der Fonds'!$B$20/12-'1 Der Fonds'!$B$6*'1 Der Fonds'!$B$21/12-($B$177+CX177-'1 Der Fonds'!$B$6)*'1 Der Fonds'!$B$22/12-$B$177*'1 Der Fonds'!$B$23/12</f>
        <v>83.2019149540499</v>
      </c>
      <c r="DB177" s="26" t="n">
        <f aca="false">($B$177+DA177-'1 Der Fonds'!$B$6)/CY177</f>
        <v>10.0798797968302</v>
      </c>
      <c r="DC177" s="26" t="n">
        <f aca="false">DA177+0-'2 Der Rueckgabebestand'!$C$8*DB177</f>
        <v>51.9542875838764</v>
      </c>
      <c r="DD177" s="26" t="n">
        <f aca="false">CY177+0/DB177-'2 Der Rueckgabebestand'!$C$8</f>
        <v>80.8</v>
      </c>
      <c r="DE177" s="26" t="n">
        <f aca="false">DC177/($B$177+DC177-'1 Der Fonds'!$B$6)</f>
        <v>0.0637903052091501</v>
      </c>
      <c r="DF177" s="26" t="n">
        <f aca="false">DC177+$B$177*'1 Der Fonds'!$B$19/12+DC177*'1 Der Fonds'!$B$20/12-'1 Der Fonds'!$B$6*'1 Der Fonds'!$B$21/12-($B$177+DC177-'1 Der Fonds'!$B$6)*'1 Der Fonds'!$B$22/12-$B$177*'1 Der Fonds'!$B$23/12</f>
        <v>53.6243896094776</v>
      </c>
      <c r="DG177" s="26" t="n">
        <f aca="false">($B$177+DF177-'1 Der Fonds'!$B$6)/DD177</f>
        <v>10.1005493763549</v>
      </c>
      <c r="DH177" s="26" t="n">
        <f aca="false">DF177+0-'2 Der Rueckgabebestand'!$C$9*DG177</f>
        <v>27.3629612309548</v>
      </c>
      <c r="DI177" s="26" t="n">
        <f aca="false">DD177+0/DG177-'2 Der Rueckgabebestand'!$C$9</f>
        <v>78.2</v>
      </c>
      <c r="DJ177" s="26" t="n">
        <f aca="false">DH177/($B$177+DH177-'1 Der Fonds'!$B$6)</f>
        <v>0.0346426691388482</v>
      </c>
      <c r="DK177" s="26" t="n">
        <f aca="false">DH177+$B$177*'1 Der Fonds'!$B$19/12+DH177*'1 Der Fonds'!$B$20/12-'1 Der Fonds'!$B$6*'1 Der Fonds'!$B$21/12-($B$177+DH177-'1 Der Fonds'!$B$6)*'1 Der Fonds'!$B$22/12-$B$177*'1 Der Fonds'!$B$23/12</f>
        <v>29.0094965688012</v>
      </c>
      <c r="DL177" s="26" t="n">
        <f aca="false">($B$177+DK177-'1 Der Fonds'!$B$6)/DI177</f>
        <v>10.1216048154578</v>
      </c>
      <c r="DM177" s="26" t="n">
        <f aca="false">DK177+0-'2 Der Rueckgabebestand'!$C$10*DL177</f>
        <v>14.8392498271602</v>
      </c>
      <c r="DN177" s="26" t="n">
        <f aca="false">DI177+0/DL177-'2 Der Rueckgabebestand'!$C$10</f>
        <v>76.8</v>
      </c>
      <c r="DO177" s="26" t="n">
        <f aca="false">DM177/($B$177+DM177-'1 Der Fonds'!$B$6)</f>
        <v>0.0190897987338986</v>
      </c>
      <c r="DP177" s="26" t="n">
        <f aca="false">DM177+$B$177*'1 Der Fonds'!$B$19/12+DM177*'1 Der Fonds'!$B$20/12-'1 Der Fonds'!$B$6*'1 Der Fonds'!$B$21/12-($B$177+DM177-'1 Der Fonds'!$B$6)*'1 Der Fonds'!$B$22/12-$B$177*'1 Der Fonds'!$B$23/12</f>
        <v>16.4737832749113</v>
      </c>
      <c r="DQ177" s="26" t="n">
        <f aca="false">($B$177+DP177-'1 Der Fonds'!$B$6)/DN177</f>
        <v>10.1428878030587</v>
      </c>
      <c r="DR177" s="26" t="n">
        <f aca="false">DP177+0-'2 Der Rueckgabebestand'!$C$11*DQ177</f>
        <v>10.388050593076</v>
      </c>
      <c r="DS177" s="26" t="n">
        <f aca="false">DN177+0/DQ177-'2 Der Rueckgabebestand'!$C$11</f>
        <v>76.2</v>
      </c>
      <c r="DT177" s="26" t="n">
        <f aca="false">DR177/($B$177+DR177-'1 Der Fonds'!$B$6)</f>
        <v>0.0134405630739209</v>
      </c>
      <c r="DU177" s="26" t="n">
        <f aca="false">DR177+$B$177*'1 Der Fonds'!$B$19/12+DR177*'1 Der Fonds'!$B$20/12-'1 Der Fonds'!$B$6*'1 Der Fonds'!$B$21/12-($B$177+DR177-'1 Der Fonds'!$B$6)*'1 Der Fonds'!$B$22/12-$B$177*'1 Der Fonds'!$B$23/12</f>
        <v>12.0183183082277</v>
      </c>
      <c r="DV177" s="26" t="n">
        <f aca="false">($B$177+DU177-'1 Der Fonds'!$B$6)/DS177</f>
        <v>10.1642823924964</v>
      </c>
      <c r="DW177" s="26" t="n">
        <f aca="false">DU177+0-'2 Der Rueckgabebestand'!$C$12*DV177</f>
        <v>6.9361771119795</v>
      </c>
      <c r="DX177" s="26" t="n">
        <f aca="false">DS177+0/DV177-'2 Der Rueckgabebestand'!$C$12</f>
        <v>75.7</v>
      </c>
      <c r="DY177" s="26" t="n">
        <f aca="false">DW177/($B$177+DW177-'1 Der Fonds'!$B$6)</f>
        <v>0.0090146230685616</v>
      </c>
      <c r="DZ177" s="26" t="n">
        <f aca="false">DW177+$B$177*'1 Der Fonds'!$B$19/12+DW177*'1 Der Fonds'!$B$20/12-'1 Der Fonds'!$B$6*'1 Der Fonds'!$B$21/12-($B$177+DW177-'1 Der Fonds'!$B$6)*'1 Der Fonds'!$B$22/12-$B$177*'1 Der Fonds'!$B$23/12</f>
        <v>8.56313678171181</v>
      </c>
      <c r="EA177" s="26" t="n">
        <f aca="false">($B$177+DZ177-'1 Der Fonds'!$B$6)/DX177</f>
        <v>10.1857745942102</v>
      </c>
      <c r="EB177" s="26" t="n">
        <f aca="false">DZ177+0-'2 Der Rueckgabebestand'!$C$13*EA177</f>
        <v>3.97953821431722</v>
      </c>
      <c r="EC177" s="26" t="n">
        <f aca="false">DX177+0/EA177-'2 Der Rueckgabebestand'!$C$13</f>
        <v>75.25</v>
      </c>
      <c r="ED177" s="26" t="n">
        <f aca="false">EB177/($B$177+EB177-'1 Der Fonds'!$B$6)</f>
        <v>0.00519196927759928</v>
      </c>
      <c r="EE177" s="26" t="n">
        <f aca="false">EB177+$B$177*'1 Der Fonds'!$B$19/12+EB177*'1 Der Fonds'!$B$20/12-'1 Der Fonds'!$B$6*'1 Der Fonds'!$B$21/12-($B$177+EB177-'1 Der Fonds'!$B$6)*'1 Der Fonds'!$B$22/12-$B$177*'1 Der Fonds'!$B$23/12</f>
        <v>5.60366443843928</v>
      </c>
      <c r="EF177" s="26" t="n">
        <f aca="false">($B$177+EE177-'1 Der Fonds'!$B$6)/EC177</f>
        <v>10.207357666956</v>
      </c>
      <c r="EG177" s="26" t="n">
        <f aca="false">EE177+0-'2 Der Rueckgabebestand'!$C$14*EF177</f>
        <v>1.52072137165687</v>
      </c>
      <c r="EH177" s="26" t="n">
        <f aca="false">EC177+0/EF177-'2 Der Rueckgabebestand'!$C$14</f>
        <v>74.85</v>
      </c>
      <c r="EI177" s="26" t="n">
        <f aca="false">EG177/($B$177+EG177-'1 Der Fonds'!$B$6)</f>
        <v>0.00199041901497999</v>
      </c>
      <c r="EJ177" s="26" t="n">
        <f aca="false">EG177+$B$177*'1 Der Fonds'!$B$19/12+EG177*'1 Der Fonds'!$B$20/12-'1 Der Fonds'!$B$6*'1 Der Fonds'!$B$21/12-($B$177+EG177-'1 Der Fonds'!$B$6)*'1 Der Fonds'!$B$22/12-$B$177*'1 Der Fonds'!$B$23/12</f>
        <v>3.14249122963805</v>
      </c>
      <c r="EK177" s="26" t="n">
        <f aca="false">($B$177+EJ177-'1 Der Fonds'!$B$6)/EH177</f>
        <v>10.2290245989264</v>
      </c>
      <c r="EL177" s="26" t="n">
        <f aca="false">EJ177+0-'2 Der Rueckgabebestand'!$C$15*EK177</f>
        <v>-0.949118609932497</v>
      </c>
      <c r="EM177" s="26" t="n">
        <f aca="false">EH177+0/EK177-'2 Der Rueckgabebestand'!$C$15</f>
        <v>74.45</v>
      </c>
      <c r="EN177" s="26" t="n">
        <f aca="false">EL177/($B$177+EL177-'1 Der Fonds'!$B$6)</f>
        <v>-0.00124629704084914</v>
      </c>
      <c r="EO177" s="26" t="n">
        <f aca="false">EL177+$B$177*'1 Der Fonds'!$B$19/12+EL177*'1 Der Fonds'!$B$20/12-'1 Der Fonds'!$B$6*'1 Der Fonds'!$B$21/12-($B$177+EL177-'1 Der Fonds'!$B$6)*'1 Der Fonds'!$B$22/12-$B$177*'1 Der Fonds'!$B$23/12</f>
        <v>0.670284318066318</v>
      </c>
      <c r="EP177" s="26" t="n">
        <f aca="false">($B$177+EO177-'1 Der Fonds'!$B$6)/EM177</f>
        <v>10.250776149336</v>
      </c>
      <c r="EQ177" s="26" t="n">
        <f aca="false">EO177+0-'2 Der Rueckgabebestand'!$C$16*EP177</f>
        <v>-4.45510375660169</v>
      </c>
      <c r="ER177" s="26" t="n">
        <f aca="false">EM177+0/EP177-'2 Der Rueckgabebestand'!$C$16</f>
        <v>73.95</v>
      </c>
      <c r="ES177" s="26" t="n">
        <f aca="false">EQ177/($B$177+EQ177-'1 Der Fonds'!$B$6)</f>
        <v>-0.00587709748944898</v>
      </c>
      <c r="ET177" s="14" t="n">
        <f aca="false">IF(C177=1,$A$177,1000000)</f>
        <v>107.5</v>
      </c>
      <c r="EU177" s="14" t="n">
        <f aca="false">IF(D177=1,$A$177,1000000)</f>
        <v>107.5</v>
      </c>
      <c r="EV177" s="14" t="n">
        <f aca="false">IF(E177=1,$A$177,1000000)</f>
        <v>107.5</v>
      </c>
      <c r="EW177" s="14" t="n">
        <f aca="false">IF(F177=1,$A$177,1000000)</f>
        <v>107.5</v>
      </c>
      <c r="EX177" s="14" t="n">
        <f aca="false">IF(G177=1,$A$177,1000000)</f>
        <v>107.5</v>
      </c>
      <c r="EY177" s="26" t="n">
        <f aca="false">IF(H177=1,$A$177,1000000)</f>
        <v>1000000</v>
      </c>
      <c r="EZ177" s="26" t="n">
        <f aca="false">IF(I177=1,$A$177,1000000)</f>
        <v>1000000</v>
      </c>
      <c r="FA177" s="26" t="n">
        <f aca="false">IF(J177=1,$A$177,1000000)</f>
        <v>1000000</v>
      </c>
      <c r="FB177" s="26" t="n">
        <f aca="false">IF(K177=1,$A$177,1000000)</f>
        <v>1000000</v>
      </c>
      <c r="FC177" s="26" t="n">
        <f aca="false">IF(L177=1,$A$177,1000000)</f>
        <v>1000000</v>
      </c>
      <c r="FD177" s="26" t="n">
        <f aca="false">IF(M177=1,$A$177,1000000)</f>
        <v>1000000</v>
      </c>
      <c r="FE177" s="26" t="n">
        <f aca="false">IF(N177=1,$A$177,1000000)</f>
        <v>1000000</v>
      </c>
      <c r="FF177" s="14" t="n">
        <f aca="false">IF(O177=1,$A$177,1000000)</f>
        <v>107.5</v>
      </c>
      <c r="FG177" s="14" t="n">
        <f aca="false">IF(P177=1,$A$177,1000000)</f>
        <v>107.5</v>
      </c>
      <c r="FH177" s="14" t="n">
        <f aca="false">IF(Q177=1,$A$177,1000000)</f>
        <v>107.5</v>
      </c>
      <c r="FI177" s="14" t="n">
        <f aca="false">IF(R177=1,$A$177,1000000)</f>
        <v>107.5</v>
      </c>
      <c r="FJ177" s="26" t="n">
        <f aca="false">IF(S177=1,$A$177,1000000)</f>
        <v>1000000</v>
      </c>
      <c r="FK177" s="26" t="n">
        <f aca="false">IF(T177=1,$A$177,1000000)</f>
        <v>1000000</v>
      </c>
      <c r="FL177" s="26" t="n">
        <f aca="false">IF(U177=1,$A$177,1000000)</f>
        <v>1000000</v>
      </c>
      <c r="FM177" s="26" t="n">
        <f aca="false">IF(V177=1,$A$177,1000000)</f>
        <v>1000000</v>
      </c>
      <c r="FN177" s="26" t="n">
        <f aca="false">IF(W177=1,$A$177,1000000)</f>
        <v>1000000</v>
      </c>
      <c r="FO177" s="26" t="n">
        <f aca="false">IF(X177=1,$A$177,1000000)</f>
        <v>1000000</v>
      </c>
      <c r="FP177" s="26" t="n">
        <f aca="false">IF(Y177=1,$A$177,1000000)</f>
        <v>1000000</v>
      </c>
      <c r="FQ177" s="26" t="n">
        <f aca="false">IF(Z177=1,$A$177,1000000)</f>
        <v>1000000</v>
      </c>
    </row>
    <row r="178" customFormat="false" ht="15" hidden="false" customHeight="false" outlineLevel="0" collapsed="false">
      <c r="A178" s="14" t="n">
        <f aca="false">A177+$B$38</f>
        <v>108</v>
      </c>
      <c r="B178" s="14" t="n">
        <f aca="false">'1 Der Fonds'!$B$36-A178</f>
        <v>1012</v>
      </c>
      <c r="C178" s="26" t="n">
        <f aca="false">IF(AH178&gt;='1 Der Fonds'!$B$12,1,0)</f>
        <v>1</v>
      </c>
      <c r="D178" s="26" t="n">
        <f aca="false">IF(AND(C178=1,AM178&gt;='1 Der Fonds'!$B$12),1,0)</f>
        <v>1</v>
      </c>
      <c r="E178" s="26" t="n">
        <f aca="false">IF(AND(D178=1,AR178&gt;='1 Der Fonds'!$B$12),1,0)</f>
        <v>1</v>
      </c>
      <c r="F178" s="26" t="n">
        <f aca="false">IF(AND(E178=1,AW178&gt;='1 Der Fonds'!$B$12),1,0)</f>
        <v>1</v>
      </c>
      <c r="G178" s="26" t="n">
        <f aca="false">IF(AND(F178=1,BB178&gt;='1 Der Fonds'!$B$12),1,0)</f>
        <v>1</v>
      </c>
      <c r="H178" s="26" t="n">
        <f aca="false">IF(AND(G178=1,BG178&gt;='1 Der Fonds'!$B$12),1,0)</f>
        <v>0</v>
      </c>
      <c r="I178" s="26" t="n">
        <f aca="false">IF(AND(H178=1,BL178&gt;='1 Der Fonds'!$B$12),1,0)</f>
        <v>0</v>
      </c>
      <c r="J178" s="26" t="n">
        <f aca="false">IF(AND(I178=1,BQ178&gt;='1 Der Fonds'!$B$12),1,0)</f>
        <v>0</v>
      </c>
      <c r="K178" s="26" t="n">
        <f aca="false">IF(AND(J178=1,BV178&gt;='1 Der Fonds'!$B$12),1,0)</f>
        <v>0</v>
      </c>
      <c r="L178" s="26" t="n">
        <f aca="false">IF(AND(K178=1,CA178&gt;='1 Der Fonds'!$B$12),1,0)</f>
        <v>0</v>
      </c>
      <c r="M178" s="26" t="n">
        <f aca="false">IF(AND(L178=1,CF178&gt;='1 Der Fonds'!$B$12),1,0)</f>
        <v>0</v>
      </c>
      <c r="N178" s="26" t="n">
        <f aca="false">IF(AND(M178=1,CK178&gt;='1 Der Fonds'!$B$12),1,0)</f>
        <v>0</v>
      </c>
      <c r="O178" s="26" t="n">
        <f aca="false">IF(CP178&gt;='1 Der Fonds'!$B$12,1,0)</f>
        <v>1</v>
      </c>
      <c r="P178" s="26" t="n">
        <f aca="false">IF(AND(O178=1,CU178&gt;='1 Der Fonds'!$B$12),1,0)</f>
        <v>1</v>
      </c>
      <c r="Q178" s="26" t="n">
        <f aca="false">IF(AND(P178=1,CZ178&gt;='1 Der Fonds'!$B$12),1,0)</f>
        <v>1</v>
      </c>
      <c r="R178" s="26" t="n">
        <f aca="false">IF(AND(Q178=1,DE178&gt;='1 Der Fonds'!$B$12),1,0)</f>
        <v>1</v>
      </c>
      <c r="S178" s="26" t="n">
        <f aca="false">IF(AND(R178=1,DJ178&gt;='1 Der Fonds'!$B$12),1,0)</f>
        <v>0</v>
      </c>
      <c r="T178" s="26" t="n">
        <f aca="false">IF(AND(S178=1,DO178&gt;='1 Der Fonds'!$B$12),1,0)</f>
        <v>0</v>
      </c>
      <c r="U178" s="26" t="n">
        <f aca="false">IF(AND(T178=1,DT178&gt;='1 Der Fonds'!$B$12),1,0)</f>
        <v>0</v>
      </c>
      <c r="V178" s="26" t="n">
        <f aca="false">IF(AND(U178=1,DY178&gt;='1 Der Fonds'!$B$12),1,0)</f>
        <v>0</v>
      </c>
      <c r="W178" s="26" t="n">
        <f aca="false">IF(AND(V178=1,ED178&gt;='1 Der Fonds'!$B$12),1,0)</f>
        <v>0</v>
      </c>
      <c r="X178" s="26" t="n">
        <f aca="false">IF(AND(W178=1,EI178&gt;='1 Der Fonds'!$B$12),1,0)</f>
        <v>0</v>
      </c>
      <c r="Y178" s="26" t="n">
        <f aca="false">IF(AND(X178=1,EN178&gt;='1 Der Fonds'!$B$12),1,0)</f>
        <v>0</v>
      </c>
      <c r="Z178" s="26" t="n">
        <f aca="false">IF(AND(Y178=1,ES178&gt;='1 Der Fonds'!$B$12),1,0)</f>
        <v>0</v>
      </c>
      <c r="AD178" s="26" t="n">
        <f aca="false">$A$178+$B$178*'1 Der Fonds'!$B$19/12+$A$178*'1 Der Fonds'!$B$20/12-'1 Der Fonds'!$B$6*'1 Der Fonds'!$B$21/12-($B$178+$A$178-'1 Der Fonds'!$B$6)*'1 Der Fonds'!$B$22/12-$B$178*'1 Der Fonds'!$B$23/12</f>
        <v>109.72275</v>
      </c>
      <c r="AE178" s="26" t="n">
        <f aca="false">($B$178+AD178-'1 Der Fonds'!$B$6)/'1 Der Fonds'!$B$8</f>
        <v>10.0198017241379</v>
      </c>
      <c r="AF178" s="26" t="n">
        <f aca="false">AD178+'1 Der Fonds'!$B$26-'2 Der Rueckgabebestand'!$C$5*AE178</f>
        <v>108.714829310345</v>
      </c>
      <c r="AG178" s="26" t="n">
        <f aca="false">'1 Der Fonds'!$B$8+'1 Der Fonds'!$B$26/AE178-'2 Der Rueckgabebestand'!$C$5</f>
        <v>86.899407122276</v>
      </c>
      <c r="AH178" s="26" t="n">
        <f aca="false">AF178/($B$178+AF178-'1 Der Fonds'!$B$6)</f>
        <v>0.124856986065637</v>
      </c>
      <c r="AI178" s="26" t="n">
        <f aca="false">AF178+$B$178*'1 Der Fonds'!$B$19/12+AF178*'1 Der Fonds'!$B$20/12-'1 Der Fonds'!$B$6*'1 Der Fonds'!$B$21/12-($B$178+AF178-'1 Der Fonds'!$B$6)*'1 Der Fonds'!$B$22/12-$B$178*'1 Der Fonds'!$B$23/12</f>
        <v>110.438264355101</v>
      </c>
      <c r="AJ178" s="26" t="n">
        <f aca="false">($B$178+AI178-'1 Der Fonds'!$B$6)/AG178</f>
        <v>10.0396342535168</v>
      </c>
      <c r="AK178" s="26" t="n">
        <f aca="false">AI178+'1 Der Fonds'!$B$26-'2 Der Rueckgabebestand'!$C$6*AJ178</f>
        <v>108.418447228342</v>
      </c>
      <c r="AL178" s="26" t="n">
        <f aca="false">AG178+'1 Der Fonds'!$B$26/AJ178-'2 Der Rueckgabebestand'!$C$6</f>
        <v>86.6982227886882</v>
      </c>
      <c r="AM178" s="26" t="n">
        <f aca="false">AK178/($B$178+AK178-'1 Der Fonds'!$B$6)</f>
        <v>0.124558995243698</v>
      </c>
      <c r="AN178" s="26" t="n">
        <f aca="false">AK178+$B$178*'1 Der Fonds'!$B$19/12+AK178*'1 Der Fonds'!$B$20/12-'1 Der Fonds'!$B$6*'1 Der Fonds'!$B$21/12-($B$178+AK178-'1 Der Fonds'!$B$6)*'1 Der Fonds'!$B$22/12-$B$178*'1 Der Fonds'!$B$23/12</f>
        <v>110.141598240269</v>
      </c>
      <c r="AO178" s="26" t="n">
        <f aca="false">($B$178+AN178-'1 Der Fonds'!$B$6)/AL178</f>
        <v>10.0595095284244</v>
      </c>
      <c r="AP178" s="26" t="n">
        <f aca="false">AN178+'1 Der Fonds'!$B$26-'2 Der Rueckgabebestand'!$C$7*AO178</f>
        <v>91.0106772777358</v>
      </c>
      <c r="AQ178" s="26" t="n">
        <f aca="false">AL178+'1 Der Fonds'!$B$26/AO178-'2 Der Rueckgabebestand'!$C$7</f>
        <v>84.7964480641376</v>
      </c>
      <c r="AR178" s="26" t="n">
        <f aca="false">AP178/($B$178+AP178-'1 Der Fonds'!$B$6)</f>
        <v>0.106693479580096</v>
      </c>
      <c r="AS178" s="26" t="n">
        <f aca="false">AP178+$B$178*'1 Der Fonds'!$B$19/12+AP178*'1 Der Fonds'!$B$20/12-'1 Der Fonds'!$B$6*'1 Der Fonds'!$B$21/12-($B$178+AP178-'1 Der Fonds'!$B$6)*'1 Der Fonds'!$B$22/12-$B$178*'1 Der Fonds'!$B$23/12</f>
        <v>92.7171458434603</v>
      </c>
      <c r="AT178" s="26" t="n">
        <f aca="false">($B$178+AS178-'1 Der Fonds'!$B$6)/AQ178</f>
        <v>10.0796338214188</v>
      </c>
      <c r="AU178" s="26" t="n">
        <f aca="false">AS178+'1 Der Fonds'!$B$26-'2 Der Rueckgabebestand'!$C$8*AT178</f>
        <v>64.4702809970621</v>
      </c>
      <c r="AV178" s="26" t="n">
        <f aca="false">AQ178+'1 Der Fonds'!$B$26/AT178-'2 Der Rueckgabebestand'!$C$8</f>
        <v>81.9940779238281</v>
      </c>
      <c r="AW178" s="26" t="n">
        <f aca="false">AU178/($B$178+AU178-'1 Der Fonds'!$B$6)</f>
        <v>0.0780067746892054</v>
      </c>
      <c r="AX178" s="26" t="n">
        <f aca="false">AU178+$B$178*'1 Der Fonds'!$B$19/12+AU178*'1 Der Fonds'!$B$20/12-'1 Der Fonds'!$B$6*'1 Der Fonds'!$B$21/12-($B$178+AU178-'1 Der Fonds'!$B$6)*'1 Der Fonds'!$B$22/12-$B$178*'1 Der Fonds'!$B$23/12</f>
        <v>66.151315016351</v>
      </c>
      <c r="AY178" s="26" t="n">
        <f aca="false">($B$178+AX178-'1 Der Fonds'!$B$6)/AV178</f>
        <v>10.1001357169441</v>
      </c>
      <c r="AZ178" s="26" t="n">
        <f aca="false">AX178+'1 Der Fonds'!$B$26-'2 Der Rueckgabebestand'!$C$9*AY178</f>
        <v>42.8909621522964</v>
      </c>
      <c r="BA178" s="26" t="n">
        <f aca="false">AV178+'1 Der Fonds'!$B$26/AY178-'2 Der Rueckgabebestand'!$C$9</f>
        <v>79.6911036355685</v>
      </c>
      <c r="BB178" s="26" t="n">
        <f aca="false">AZ178/($B$178+AZ178-'1 Der Fonds'!$B$6)</f>
        <v>0.0532879162136509</v>
      </c>
      <c r="BC178" s="26" t="n">
        <f aca="false">AZ178+$B$178*'1 Der Fonds'!$B$19/12+AZ178*'1 Der Fonds'!$B$20/12-'1 Der Fonds'!$B$6*'1 Der Fonds'!$B$21/12-($B$178+AZ178-'1 Der Fonds'!$B$6)*'1 Der Fonds'!$B$22/12-$B$178*'1 Der Fonds'!$B$23/12</f>
        <v>44.5513159910257</v>
      </c>
      <c r="BD178" s="26" t="n">
        <f aca="false">($B$178+BC178-'1 Der Fonds'!$B$6)/BA178</f>
        <v>10.1209705876258</v>
      </c>
      <c r="BE178" s="26" t="n">
        <f aca="false">BC178+'1 Der Fonds'!$B$26-'2 Der Rueckgabebestand'!$C$10*BD178</f>
        <v>33.3819571683496</v>
      </c>
      <c r="BF178" s="26" t="n">
        <f aca="false">BA178+'1 Der Fonds'!$B$26/BD178-'2 Der Rueckgabebestand'!$C$10</f>
        <v>78.5875178948558</v>
      </c>
      <c r="BG178" s="26" t="n">
        <f aca="false">BE178/($B$178+BE178-'1 Der Fonds'!$B$6)</f>
        <v>0.0419697189098847</v>
      </c>
      <c r="BH178" s="26" t="n">
        <f aca="false">BE178+$B$178*'1 Der Fonds'!$B$19/12+BE178*'1 Der Fonds'!$B$20/12-'1 Der Fonds'!$B$6*'1 Der Fonds'!$B$21/12-($B$178+BE178-'1 Der Fonds'!$B$6)*'1 Der Fonds'!$B$22/12-$B$178*'1 Der Fonds'!$B$23/12</f>
        <v>35.0331982106359</v>
      </c>
      <c r="BI178" s="26" t="n">
        <f aca="false">($B$178+BH178-'1 Der Fonds'!$B$6)/BF178</f>
        <v>10.1419820801187</v>
      </c>
      <c r="BJ178" s="26" t="n">
        <f aca="false">BH178+'1 Der Fonds'!$B$26-'2 Der Rueckgabebestand'!$C$11*BI178</f>
        <v>31.9480089625647</v>
      </c>
      <c r="BK178" s="26" t="n">
        <f aca="false">BF178+'1 Der Fonds'!$B$26/BI178-'2 Der Rueckgabebestand'!$C$11</f>
        <v>78.283318062545</v>
      </c>
      <c r="BL178" s="26" t="n">
        <f aca="false">BJ178/($B$178+BJ178-'1 Der Fonds'!$B$6)</f>
        <v>0.0402394219796716</v>
      </c>
      <c r="BM178" s="26" t="n">
        <f aca="false">BJ178+$B$178*'1 Der Fonds'!$B$19/12+BJ178*'1 Der Fonds'!$B$20/12-'1 Der Fonds'!$B$6*'1 Der Fonds'!$B$21/12-($B$178+BJ178-'1 Der Fonds'!$B$6)*'1 Der Fonds'!$B$22/12-$B$178*'1 Der Fonds'!$B$23/12</f>
        <v>33.5978758044872</v>
      </c>
      <c r="BN178" s="26" t="n">
        <f aca="false">($B$178+BM178-'1 Der Fonds'!$B$6)/BK178</f>
        <v>10.1630576666262</v>
      </c>
      <c r="BO178" s="26" t="n">
        <f aca="false">BM178+'1 Der Fonds'!$B$26-'2 Der Rueckgabebestand'!$C$12*BN178</f>
        <v>31.5163469711741</v>
      </c>
      <c r="BP178" s="26" t="n">
        <f aca="false">BK178+'1 Der Fonds'!$B$26/BN178-'2 Der Rueckgabebestand'!$C$12</f>
        <v>78.0785048162177</v>
      </c>
      <c r="BQ178" s="26" t="n">
        <f aca="false">BO178/($B$178+BO178-'1 Der Fonds'!$B$6)</f>
        <v>0.0397173254104606</v>
      </c>
      <c r="BR178" s="26" t="n">
        <f aca="false">BO178+$B$178*'1 Der Fonds'!$B$19/12+BO178*'1 Der Fonds'!$B$20/12-'1 Der Fonds'!$B$6*'1 Der Fonds'!$B$21/12-($B$178+BO178-'1 Der Fonds'!$B$6)*'1 Der Fonds'!$B$22/12-$B$178*'1 Der Fonds'!$B$23/12</f>
        <v>33.1658001370214</v>
      </c>
      <c r="BS178" s="26" t="n">
        <f aca="false">($B$178+BR178-'1 Der Fonds'!$B$6)/BP178</f>
        <v>10.1841832397879</v>
      </c>
      <c r="BT178" s="26" t="n">
        <f aca="false">BR178+'1 Der Fonds'!$B$26-'2 Der Rueckgabebestand'!$C$13*BS178</f>
        <v>31.5829176791169</v>
      </c>
      <c r="BU178" s="26" t="n">
        <f aca="false">BP178+'1 Der Fonds'!$B$26/BS178-'2 Der Rueckgabebestand'!$C$13</f>
        <v>77.9230792488811</v>
      </c>
      <c r="BV178" s="26" t="n">
        <f aca="false">BT178/($B$178+BT178-'1 Der Fonds'!$B$6)</f>
        <v>0.0397978799385994</v>
      </c>
      <c r="BW178" s="26" t="n">
        <f aca="false">BT178+$B$178*'1 Der Fonds'!$B$19/12+BT178*'1 Der Fonds'!$B$20/12-'1 Der Fonds'!$B$6*'1 Der Fonds'!$B$21/12-($B$178+BT178-'1 Der Fonds'!$B$6)*'1 Der Fonds'!$B$22/12-$B$178*'1 Der Fonds'!$B$23/12</f>
        <v>33.2324346418927</v>
      </c>
      <c r="BX178" s="26" t="n">
        <f aca="false">($B$178+BW178-'1 Der Fonds'!$B$6)/BU178</f>
        <v>10.2053517687869</v>
      </c>
      <c r="BY178" s="26" t="n">
        <f aca="false">BW178+'1 Der Fonds'!$B$26-'2 Der Rueckgabebestand'!$C$14*BX178</f>
        <v>32.1502939343779</v>
      </c>
      <c r="BZ178" s="26" t="n">
        <f aca="false">BU178+'1 Der Fonds'!$B$26/BX178-'2 Der Rueckgabebestand'!$C$14</f>
        <v>77.8170426582733</v>
      </c>
      <c r="CA178" s="26" t="n">
        <f aca="false">BY178/($B$178+BY178-'1 Der Fonds'!$B$6)</f>
        <v>0.0404838909963742</v>
      </c>
      <c r="CB178" s="26" t="n">
        <f aca="false">BY178+$B$178*'1 Der Fonds'!$B$19/12+BY178*'1 Der Fonds'!$B$20/12-'1 Der Fonds'!$B$6*'1 Der Fonds'!$B$21/12-($B$178+BY178-'1 Der Fonds'!$B$6)*'1 Der Fonds'!$B$22/12-$B$178*'1 Der Fonds'!$B$23/12</f>
        <v>33.8003546327317</v>
      </c>
      <c r="CC178" s="26" t="n">
        <f aca="false">($B$178+CB178-'1 Der Fonds'!$B$6)/BZ178</f>
        <v>10.2265561302223</v>
      </c>
      <c r="CD178" s="26" t="n">
        <f aca="false">CB178+'1 Der Fonds'!$B$26-'2 Der Rueckgabebestand'!$C$15*CC178</f>
        <v>32.7097321806428</v>
      </c>
      <c r="CE178" s="26" t="n">
        <f aca="false">BZ178+'1 Der Fonds'!$B$26/CC178-'2 Der Rueckgabebestand'!$C$15</f>
        <v>77.7103965461119</v>
      </c>
      <c r="CF178" s="26" t="n">
        <f aca="false">CD178/($B$178+CD178-'1 Der Fonds'!$B$6)</f>
        <v>0.041159345174859</v>
      </c>
      <c r="CG178" s="26" t="n">
        <f aca="false">CD178+$B$178*'1 Der Fonds'!$B$19/12+CD178*'1 Der Fonds'!$B$20/12-'1 Der Fonds'!$B$6*'1 Der Fonds'!$B$21/12-($B$178+CD178-'1 Der Fonds'!$B$6)*'1 Der Fonds'!$B$22/12-$B$178*'1 Der Fonds'!$B$23/12</f>
        <v>34.3603290073159</v>
      </c>
      <c r="CH178" s="26" t="n">
        <f aca="false">($B$178+CG178-'1 Der Fonds'!$B$6)/CE178</f>
        <v>10.2477964905863</v>
      </c>
      <c r="CI178" s="26" t="n">
        <f aca="false">CG178+'1 Der Fonds'!$B$26-'2 Der Rueckgabebestand'!$C$16*CH178</f>
        <v>32.2364307620228</v>
      </c>
      <c r="CJ178" s="26" t="n">
        <f aca="false">CE178+'1 Der Fonds'!$B$26/CH178-'2 Der Rueckgabebestand'!$C$16</f>
        <v>77.5031424064298</v>
      </c>
      <c r="CK178" s="26" t="n">
        <f aca="false">CI178/($B$178+CI178-'1 Der Fonds'!$B$6)</f>
        <v>0.0405879527977504</v>
      </c>
      <c r="CL178" s="26" t="n">
        <f aca="false">$A$178+$B$178*'1 Der Fonds'!$B$19/12+$A$178*'1 Der Fonds'!$B$20/12-'1 Der Fonds'!$B$6*'1 Der Fonds'!$B$21/12-($B$178+$A$178-'1 Der Fonds'!$B$6)*'1 Der Fonds'!$B$22/12-$B$178*'1 Der Fonds'!$B$23/12</f>
        <v>109.72275</v>
      </c>
      <c r="CM178" s="26" t="n">
        <f aca="false">($B$178+CL178-'1 Der Fonds'!$B$6)/'1 Der Fonds'!$B$8</f>
        <v>10.0198017241379</v>
      </c>
      <c r="CN178" s="26" t="n">
        <f aca="false">CL178+0-'2 Der Rueckgabebestand'!$C$5*CM178</f>
        <v>105.714829310345</v>
      </c>
      <c r="CO178" s="26" t="n">
        <f aca="false">'1 Der Fonds'!$B$8+0/CM178-'2 Der Rueckgabebestand'!$C$5</f>
        <v>86.6</v>
      </c>
      <c r="CP178" s="26" t="n">
        <f aca="false">CN178/($B$178+CN178-'1 Der Fonds'!$B$6)</f>
        <v>0.121831304179008</v>
      </c>
      <c r="CQ178" s="26" t="n">
        <f aca="false">CN178+$B$178*'1 Der Fonds'!$B$19/12+CN178*'1 Der Fonds'!$B$20/12-'1 Der Fonds'!$B$6*'1 Der Fonds'!$B$21/12-($B$178+CN178-'1 Der Fonds'!$B$6)*'1 Der Fonds'!$B$22/12-$B$178*'1 Der Fonds'!$B$23/12</f>
        <v>107.435389355101</v>
      </c>
      <c r="CR178" s="26" t="n">
        <f aca="false">($B$178+CQ178-'1 Der Fonds'!$B$6)/CO178</f>
        <v>10.0396696230381</v>
      </c>
      <c r="CS178" s="26" t="n">
        <f aca="false">CQ178+0-'2 Der Rueckgabebestand'!$C$6*CR178</f>
        <v>102.415554543582</v>
      </c>
      <c r="CT178" s="26" t="n">
        <f aca="false">CO178+0/CR178-'2 Der Rueckgabebestand'!$C$6</f>
        <v>86.1</v>
      </c>
      <c r="CU178" s="26" t="n">
        <f aca="false">CS178/($B$178+CS178-'1 Der Fonds'!$B$6)</f>
        <v>0.118479536844588</v>
      </c>
      <c r="CV178" s="26" t="n">
        <f aca="false">CS178+$B$178*'1 Der Fonds'!$B$19/12+CS178*'1 Der Fonds'!$B$20/12-'1 Der Fonds'!$B$6*'1 Der Fonds'!$B$21/12-($B$178+CS178-'1 Der Fonds'!$B$6)*'1 Der Fonds'!$B$22/12-$B$178*'1 Der Fonds'!$B$23/12</f>
        <v>104.132952783352</v>
      </c>
      <c r="CW178" s="26" t="n">
        <f aca="false">($B$178+CV178-'1 Der Fonds'!$B$6)/CT178</f>
        <v>10.0596161763456</v>
      </c>
      <c r="CX178" s="26" t="n">
        <f aca="false">CV178+0-'2 Der Rueckgabebestand'!$C$7*CW178</f>
        <v>82.0017971953922</v>
      </c>
      <c r="CY178" s="26" t="n">
        <f aca="false">CT178+0/CW178-'2 Der Rueckgabebestand'!$C$7</f>
        <v>83.9</v>
      </c>
      <c r="CZ178" s="26" t="n">
        <f aca="false">CX178/($B$178+CX178-'1 Der Fonds'!$B$6)</f>
        <v>0.0971583205958604</v>
      </c>
      <c r="DA178" s="26" t="n">
        <f aca="false">CX178+$B$178*'1 Der Fonds'!$B$19/12+CX178*'1 Der Fonds'!$B$20/12-'1 Der Fonds'!$B$6*'1 Der Fonds'!$B$21/12-($B$178+CX178-'1 Der Fonds'!$B$6)*'1 Der Fonds'!$B$22/12-$B$178*'1 Der Fonds'!$B$23/12</f>
        <v>83.6996322510378</v>
      </c>
      <c r="DB178" s="26" t="n">
        <f aca="false">($B$178+DA178-'1 Der Fonds'!$B$6)/CY178</f>
        <v>10.0798525894045</v>
      </c>
      <c r="DC178" s="26" t="n">
        <f aca="false">DA178+0-'2 Der Rueckgabebestand'!$C$8*DB178</f>
        <v>52.4520892238839</v>
      </c>
      <c r="DD178" s="26" t="n">
        <f aca="false">CY178+0/DB178-'2 Der Rueckgabebestand'!$C$8</f>
        <v>80.8</v>
      </c>
      <c r="DE178" s="26" t="n">
        <f aca="false">DC178/($B$178+DC178-'1 Der Fonds'!$B$6)</f>
        <v>0.0644016878560249</v>
      </c>
      <c r="DF178" s="26" t="n">
        <f aca="false">DC178+$B$178*'1 Der Fonds'!$B$19/12+DC178*'1 Der Fonds'!$B$20/12-'1 Der Fonds'!$B$6*'1 Der Fonds'!$B$21/12-($B$178+DC178-'1 Der Fonds'!$B$6)*'1 Der Fonds'!$B$22/12-$B$178*'1 Der Fonds'!$B$23/12</f>
        <v>54.1216058093901</v>
      </c>
      <c r="DG178" s="26" t="n">
        <f aca="false">($B$178+DF178-'1 Der Fonds'!$B$6)/DD178</f>
        <v>10.1005149233835</v>
      </c>
      <c r="DH178" s="26" t="n">
        <f aca="false">DF178+0-'2 Der Rueckgabebestand'!$C$9*DG178</f>
        <v>27.8602670085929</v>
      </c>
      <c r="DI178" s="26" t="n">
        <f aca="false">DD178+0/DG178-'2 Der Rueckgabebestand'!$C$9</f>
        <v>78.2</v>
      </c>
      <c r="DJ178" s="26" t="n">
        <f aca="false">DH178/($B$178+DH178-'1 Der Fonds'!$B$6)</f>
        <v>0.0352723996538109</v>
      </c>
      <c r="DK178" s="26" t="n">
        <f aca="false">DH178+$B$178*'1 Der Fonds'!$B$19/12+DH178*'1 Der Fonds'!$B$20/12-'1 Der Fonds'!$B$6*'1 Der Fonds'!$B$21/12-($B$178+DH178-'1 Der Fonds'!$B$6)*'1 Der Fonds'!$B$22/12-$B$178*'1 Der Fonds'!$B$23/12</f>
        <v>29.5062164311428</v>
      </c>
      <c r="DL178" s="26" t="n">
        <f aca="false">($B$178+DK178-'1 Der Fonds'!$B$6)/DI178</f>
        <v>10.1215628699635</v>
      </c>
      <c r="DM178" s="26" t="n">
        <f aca="false">DK178+0-'2 Der Rueckgabebestand'!$C$10*DL178</f>
        <v>15.3360284131939</v>
      </c>
      <c r="DN178" s="26" t="n">
        <f aca="false">DI178+0/DL178-'2 Der Rueckgabebestand'!$C$10</f>
        <v>76.8</v>
      </c>
      <c r="DO178" s="26" t="n">
        <f aca="false">DM178/($B$178+DM178-'1 Der Fonds'!$B$6)</f>
        <v>0.0197289561433296</v>
      </c>
      <c r="DP178" s="26" t="n">
        <f aca="false">DM178+$B$178*'1 Der Fonds'!$B$19/12+DM178*'1 Der Fonds'!$B$20/12-'1 Der Fonds'!$B$6*'1 Der Fonds'!$B$21/12-($B$178+DM178-'1 Der Fonds'!$B$6)*'1 Der Fonds'!$B$22/12-$B$178*'1 Der Fonds'!$B$23/12</f>
        <v>16.9699754404232</v>
      </c>
      <c r="DQ178" s="26" t="n">
        <f aca="false">($B$178+DP178-'1 Der Fonds'!$B$6)/DN178</f>
        <v>10.1428382218805</v>
      </c>
      <c r="DR178" s="26" t="n">
        <f aca="false">DP178+0-'2 Der Rueckgabebestand'!$C$11*DQ178</f>
        <v>10.8842725072949</v>
      </c>
      <c r="DS178" s="26" t="n">
        <f aca="false">DN178+0/DQ178-'2 Der Rueckgabebestand'!$C$11</f>
        <v>76.2</v>
      </c>
      <c r="DT178" s="26" t="n">
        <f aca="false">DR178/($B$178+DR178-'1 Der Fonds'!$B$6)</f>
        <v>0.0140826678643434</v>
      </c>
      <c r="DU178" s="26" t="n">
        <f aca="false">DR178+$B$178*'1 Der Fonds'!$B$19/12+DR178*'1 Der Fonds'!$B$20/12-'1 Der Fonds'!$B$6*'1 Der Fonds'!$B$21/12-($B$178+DR178-'1 Der Fonds'!$B$6)*'1 Der Fonds'!$B$22/12-$B$178*'1 Der Fonds'!$B$23/12</f>
        <v>12.5139532684478</v>
      </c>
      <c r="DV178" s="26" t="n">
        <f aca="false">($B$178+DU178-'1 Der Fonds'!$B$6)/DS178</f>
        <v>10.1642251085098</v>
      </c>
      <c r="DW178" s="26" t="n">
        <f aca="false">DU178+0-'2 Der Rueckgabebestand'!$C$12*DV178</f>
        <v>7.43184071419285</v>
      </c>
      <c r="DX178" s="26" t="n">
        <f aca="false">DS178+0/DV178-'2 Der Rueckgabebestand'!$C$12</f>
        <v>75.7</v>
      </c>
      <c r="DY178" s="26" t="n">
        <f aca="false">DW178/($B$178+DW178-'1 Der Fonds'!$B$6)</f>
        <v>0.00965886816861459</v>
      </c>
      <c r="DZ178" s="26" t="n">
        <f aca="false">DW178+$B$178*'1 Der Fonds'!$B$19/12+DW178*'1 Der Fonds'!$B$20/12-'1 Der Fonds'!$B$6*'1 Der Fonds'!$B$21/12-($B$178+DW178-'1 Der Fonds'!$B$6)*'1 Der Fonds'!$B$22/12-$B$178*'1 Der Fonds'!$B$23/12</f>
        <v>9.05821289487728</v>
      </c>
      <c r="EA178" s="26" t="n">
        <f aca="false">($B$178+DZ178-'1 Der Fonds'!$B$6)/DX178</f>
        <v>10.18570954947</v>
      </c>
      <c r="EB178" s="26" t="n">
        <f aca="false">DZ178+0-'2 Der Rueckgabebestand'!$C$13*EA178</f>
        <v>4.47464359761579</v>
      </c>
      <c r="EC178" s="26" t="n">
        <f aca="false">DX178+0/EA178-'2 Der Rueckgabebestand'!$C$13</f>
        <v>75.25</v>
      </c>
      <c r="ED178" s="26" t="n">
        <f aca="false">EB178/($B$178+EB178-'1 Der Fonds'!$B$6)</f>
        <v>0.00583795385143216</v>
      </c>
      <c r="EE178" s="26" t="n">
        <f aca="false">EB178+$B$178*'1 Der Fonds'!$B$19/12+EB178*'1 Der Fonds'!$B$20/12-'1 Der Fonds'!$B$6*'1 Der Fonds'!$B$21/12-($B$178+EB178-'1 Der Fonds'!$B$6)*'1 Der Fonds'!$B$22/12-$B$178*'1 Der Fonds'!$B$23/12</f>
        <v>6.09818179773018</v>
      </c>
      <c r="EF178" s="26" t="n">
        <f aca="false">($B$178+EE178-'1 Der Fonds'!$B$6)/EC178</f>
        <v>10.2072848079433</v>
      </c>
      <c r="EG178" s="26" t="n">
        <f aca="false">EE178+0-'2 Der Rueckgabebestand'!$C$14*EF178</f>
        <v>2.01526787455287</v>
      </c>
      <c r="EH178" s="26" t="n">
        <f aca="false">EC178+0/EF178-'2 Der Rueckgabebestand'!$C$14</f>
        <v>74.85</v>
      </c>
      <c r="EI178" s="26" t="n">
        <f aca="false">EG178/($B$178+EG178-'1 Der Fonds'!$B$6)</f>
        <v>0.00263773246333052</v>
      </c>
      <c r="EJ178" s="26" t="n">
        <f aca="false">EG178+$B$178*'1 Der Fonds'!$B$19/12+EG178*'1 Der Fonds'!$B$20/12-'1 Der Fonds'!$B$6*'1 Der Fonds'!$B$21/12-($B$178+EG178-'1 Der Fonds'!$B$6)*'1 Der Fonds'!$B$22/12-$B$178*'1 Der Fonds'!$B$23/12</f>
        <v>3.63644917293265</v>
      </c>
      <c r="EK178" s="26" t="n">
        <f aca="false">($B$178+EJ178-'1 Der Fonds'!$B$6)/EH178</f>
        <v>10.2289438767259</v>
      </c>
      <c r="EL178" s="26" t="n">
        <f aca="false">EJ178+0-'2 Der Rueckgabebestand'!$C$15*EK178</f>
        <v>-0.455128377757703</v>
      </c>
      <c r="EM178" s="26" t="n">
        <f aca="false">EH178+0/EK178-'2 Der Rueckgabebestand'!$C$15</f>
        <v>74.45</v>
      </c>
      <c r="EN178" s="26" t="n">
        <f aca="false">EL178/($B$178+EL178-'1 Der Fonds'!$B$6)</f>
        <v>-0.000597638293838404</v>
      </c>
      <c r="EO178" s="26" t="n">
        <f aca="false">EL178+$B$178*'1 Der Fonds'!$B$19/12+EL178*'1 Der Fonds'!$B$20/12-'1 Der Fonds'!$B$6*'1 Der Fonds'!$B$21/12-($B$178+EL178-'1 Der Fonds'!$B$6)*'1 Der Fonds'!$B$22/12-$B$178*'1 Der Fonds'!$B$23/12</f>
        <v>1.16368545754695</v>
      </c>
      <c r="EP178" s="26" t="n">
        <f aca="false">($B$178+EO178-'1 Der Fonds'!$B$6)/EM178</f>
        <v>10.2506875145406</v>
      </c>
      <c r="EQ178" s="26" t="n">
        <f aca="false">EO178+0-'2 Der Rueckgabebestand'!$C$16*EP178</f>
        <v>-3.96165829972335</v>
      </c>
      <c r="ER178" s="26" t="n">
        <f aca="false">EM178+0/EP178-'2 Der Rueckgabebestand'!$C$16</f>
        <v>73.95</v>
      </c>
      <c r="ES178" s="26" t="n">
        <f aca="false">EQ178/($B$178+EQ178-'1 Der Fonds'!$B$6)</f>
        <v>-0.00522619778154937</v>
      </c>
      <c r="ET178" s="14" t="n">
        <f aca="false">IF(C178=1,$A$178,1000000)</f>
        <v>108</v>
      </c>
      <c r="EU178" s="14" t="n">
        <f aca="false">IF(D178=1,$A$178,1000000)</f>
        <v>108</v>
      </c>
      <c r="EV178" s="14" t="n">
        <f aca="false">IF(E178=1,$A$178,1000000)</f>
        <v>108</v>
      </c>
      <c r="EW178" s="14" t="n">
        <f aca="false">IF(F178=1,$A$178,1000000)</f>
        <v>108</v>
      </c>
      <c r="EX178" s="14" t="n">
        <f aca="false">IF(G178=1,$A$178,1000000)</f>
        <v>108</v>
      </c>
      <c r="EY178" s="26" t="n">
        <f aca="false">IF(H178=1,$A$178,1000000)</f>
        <v>1000000</v>
      </c>
      <c r="EZ178" s="26" t="n">
        <f aca="false">IF(I178=1,$A$178,1000000)</f>
        <v>1000000</v>
      </c>
      <c r="FA178" s="26" t="n">
        <f aca="false">IF(J178=1,$A$178,1000000)</f>
        <v>1000000</v>
      </c>
      <c r="FB178" s="26" t="n">
        <f aca="false">IF(K178=1,$A$178,1000000)</f>
        <v>1000000</v>
      </c>
      <c r="FC178" s="26" t="n">
        <f aca="false">IF(L178=1,$A$178,1000000)</f>
        <v>1000000</v>
      </c>
      <c r="FD178" s="26" t="n">
        <f aca="false">IF(M178=1,$A$178,1000000)</f>
        <v>1000000</v>
      </c>
      <c r="FE178" s="26" t="n">
        <f aca="false">IF(N178=1,$A$178,1000000)</f>
        <v>1000000</v>
      </c>
      <c r="FF178" s="14" t="n">
        <f aca="false">IF(O178=1,$A$178,1000000)</f>
        <v>108</v>
      </c>
      <c r="FG178" s="14" t="n">
        <f aca="false">IF(P178=1,$A$178,1000000)</f>
        <v>108</v>
      </c>
      <c r="FH178" s="14" t="n">
        <f aca="false">IF(Q178=1,$A$178,1000000)</f>
        <v>108</v>
      </c>
      <c r="FI178" s="14" t="n">
        <f aca="false">IF(R178=1,$A$178,1000000)</f>
        <v>108</v>
      </c>
      <c r="FJ178" s="26" t="n">
        <f aca="false">IF(S178=1,$A$178,1000000)</f>
        <v>1000000</v>
      </c>
      <c r="FK178" s="26" t="n">
        <f aca="false">IF(T178=1,$A$178,1000000)</f>
        <v>1000000</v>
      </c>
      <c r="FL178" s="26" t="n">
        <f aca="false">IF(U178=1,$A$178,1000000)</f>
        <v>1000000</v>
      </c>
      <c r="FM178" s="26" t="n">
        <f aca="false">IF(V178=1,$A$178,1000000)</f>
        <v>1000000</v>
      </c>
      <c r="FN178" s="26" t="n">
        <f aca="false">IF(W178=1,$A$178,1000000)</f>
        <v>1000000</v>
      </c>
      <c r="FO178" s="26" t="n">
        <f aca="false">IF(X178=1,$A$178,1000000)</f>
        <v>1000000</v>
      </c>
      <c r="FP178" s="26" t="n">
        <f aca="false">IF(Y178=1,$A$178,1000000)</f>
        <v>1000000</v>
      </c>
      <c r="FQ178" s="26" t="n">
        <f aca="false">IF(Z178=1,$A$178,1000000)</f>
        <v>1000000</v>
      </c>
    </row>
    <row r="179" customFormat="false" ht="15" hidden="false" customHeight="false" outlineLevel="0" collapsed="false">
      <c r="A179" s="14" t="n">
        <f aca="false">A178+$B$38</f>
        <v>108.5</v>
      </c>
      <c r="B179" s="14" t="n">
        <f aca="false">'1 Der Fonds'!$B$36-A179</f>
        <v>1011.5</v>
      </c>
      <c r="C179" s="26" t="n">
        <f aca="false">IF(AH179&gt;='1 Der Fonds'!$B$12,1,0)</f>
        <v>1</v>
      </c>
      <c r="D179" s="26" t="n">
        <f aca="false">IF(AND(C179=1,AM179&gt;='1 Der Fonds'!$B$12),1,0)</f>
        <v>1</v>
      </c>
      <c r="E179" s="26" t="n">
        <f aca="false">IF(AND(D179=1,AR179&gt;='1 Der Fonds'!$B$12),1,0)</f>
        <v>1</v>
      </c>
      <c r="F179" s="26" t="n">
        <f aca="false">IF(AND(E179=1,AW179&gt;='1 Der Fonds'!$B$12),1,0)</f>
        <v>1</v>
      </c>
      <c r="G179" s="26" t="n">
        <f aca="false">IF(AND(F179=1,BB179&gt;='1 Der Fonds'!$B$12),1,0)</f>
        <v>1</v>
      </c>
      <c r="H179" s="26" t="n">
        <f aca="false">IF(AND(G179=1,BG179&gt;='1 Der Fonds'!$B$12),1,0)</f>
        <v>0</v>
      </c>
      <c r="I179" s="26" t="n">
        <f aca="false">IF(AND(H179=1,BL179&gt;='1 Der Fonds'!$B$12),1,0)</f>
        <v>0</v>
      </c>
      <c r="J179" s="26" t="n">
        <f aca="false">IF(AND(I179=1,BQ179&gt;='1 Der Fonds'!$B$12),1,0)</f>
        <v>0</v>
      </c>
      <c r="K179" s="26" t="n">
        <f aca="false">IF(AND(J179=1,BV179&gt;='1 Der Fonds'!$B$12),1,0)</f>
        <v>0</v>
      </c>
      <c r="L179" s="26" t="n">
        <f aca="false">IF(AND(K179=1,CA179&gt;='1 Der Fonds'!$B$12),1,0)</f>
        <v>0</v>
      </c>
      <c r="M179" s="26" t="n">
        <f aca="false">IF(AND(L179=1,CF179&gt;='1 Der Fonds'!$B$12),1,0)</f>
        <v>0</v>
      </c>
      <c r="N179" s="26" t="n">
        <f aca="false">IF(AND(M179=1,CK179&gt;='1 Der Fonds'!$B$12),1,0)</f>
        <v>0</v>
      </c>
      <c r="O179" s="26" t="n">
        <f aca="false">IF(CP179&gt;='1 Der Fonds'!$B$12,1,0)</f>
        <v>1</v>
      </c>
      <c r="P179" s="26" t="n">
        <f aca="false">IF(AND(O179=1,CU179&gt;='1 Der Fonds'!$B$12),1,0)</f>
        <v>1</v>
      </c>
      <c r="Q179" s="26" t="n">
        <f aca="false">IF(AND(P179=1,CZ179&gt;='1 Der Fonds'!$B$12),1,0)</f>
        <v>1</v>
      </c>
      <c r="R179" s="26" t="n">
        <f aca="false">IF(AND(Q179=1,DE179&gt;='1 Der Fonds'!$B$12),1,0)</f>
        <v>1</v>
      </c>
      <c r="S179" s="26" t="n">
        <f aca="false">IF(AND(R179=1,DJ179&gt;='1 Der Fonds'!$B$12),1,0)</f>
        <v>0</v>
      </c>
      <c r="T179" s="26" t="n">
        <f aca="false">IF(AND(S179=1,DO179&gt;='1 Der Fonds'!$B$12),1,0)</f>
        <v>0</v>
      </c>
      <c r="U179" s="26" t="n">
        <f aca="false">IF(AND(T179=1,DT179&gt;='1 Der Fonds'!$B$12),1,0)</f>
        <v>0</v>
      </c>
      <c r="V179" s="26" t="n">
        <f aca="false">IF(AND(U179=1,DY179&gt;='1 Der Fonds'!$B$12),1,0)</f>
        <v>0</v>
      </c>
      <c r="W179" s="26" t="n">
        <f aca="false">IF(AND(V179=1,ED179&gt;='1 Der Fonds'!$B$12),1,0)</f>
        <v>0</v>
      </c>
      <c r="X179" s="26" t="n">
        <f aca="false">IF(AND(W179=1,EI179&gt;='1 Der Fonds'!$B$12),1,0)</f>
        <v>0</v>
      </c>
      <c r="Y179" s="26" t="n">
        <f aca="false">IF(AND(X179=1,EN179&gt;='1 Der Fonds'!$B$12),1,0)</f>
        <v>0</v>
      </c>
      <c r="Z179" s="26" t="n">
        <f aca="false">IF(AND(Y179=1,ES179&gt;='1 Der Fonds'!$B$12),1,0)</f>
        <v>0</v>
      </c>
      <c r="AD179" s="26" t="n">
        <f aca="false">$A$179+$B$179*'1 Der Fonds'!$B$19/12+$A$179*'1 Der Fonds'!$B$20/12-'1 Der Fonds'!$B$6*'1 Der Fonds'!$B$21/12-($B$179+$A$179-'1 Der Fonds'!$B$6)*'1 Der Fonds'!$B$22/12-$B$179*'1 Der Fonds'!$B$23/12</f>
        <v>110.222166666667</v>
      </c>
      <c r="AE179" s="26" t="n">
        <f aca="false">($B$179+AD179-'1 Der Fonds'!$B$6)/'1 Der Fonds'!$B$8</f>
        <v>10.0197950191571</v>
      </c>
      <c r="AF179" s="26" t="n">
        <f aca="false">AD179+'1 Der Fonds'!$B$26-'2 Der Rueckgabebestand'!$C$5*AE179</f>
        <v>109.214248659004</v>
      </c>
      <c r="AG179" s="26" t="n">
        <f aca="false">'1 Der Fonds'!$B$8+'1 Der Fonds'!$B$26/AE179-'2 Der Rueckgabebestand'!$C$5</f>
        <v>86.8994073226313</v>
      </c>
      <c r="AH179" s="26" t="n">
        <f aca="false">AF179/($B$179+AF179-'1 Der Fonds'!$B$6)</f>
        <v>0.125430643666629</v>
      </c>
      <c r="AI179" s="26" t="n">
        <f aca="false">AF179+$B$179*'1 Der Fonds'!$B$19/12+AF179*'1 Der Fonds'!$B$20/12-'1 Der Fonds'!$B$6*'1 Der Fonds'!$B$21/12-($B$179+AF179-'1 Der Fonds'!$B$6)*'1 Der Fonds'!$B$22/12-$B$179*'1 Der Fonds'!$B$23/12</f>
        <v>110.937099813969</v>
      </c>
      <c r="AJ179" s="26" t="n">
        <f aca="false">($B$179+AI179-'1 Der Fonds'!$B$6)/AG179</f>
        <v>10.0396208293444</v>
      </c>
      <c r="AK179" s="26" t="n">
        <f aca="false">AI179+'1 Der Fonds'!$B$26-'2 Der Rueckgabebestand'!$C$6*AJ179</f>
        <v>108.917289399297</v>
      </c>
      <c r="AL179" s="26" t="n">
        <f aca="false">AG179+'1 Der Fonds'!$B$26/AJ179-'2 Der Rueckgabebestand'!$C$6</f>
        <v>86.6982233885958</v>
      </c>
      <c r="AM179" s="26" t="n">
        <f aca="false">AK179/($B$179+AK179-'1 Der Fonds'!$B$6)</f>
        <v>0.125132267851049</v>
      </c>
      <c r="AN179" s="26" t="n">
        <f aca="false">AK179+$B$179*'1 Der Fonds'!$B$19/12+AK179*'1 Der Fonds'!$B$20/12-'1 Der Fonds'!$B$6*'1 Der Fonds'!$B$21/12-($B$179+AK179-'1 Der Fonds'!$B$6)*'1 Der Fonds'!$B$22/12-$B$179*'1 Der Fonds'!$B$23/12</f>
        <v>110.639855968304</v>
      </c>
      <c r="AO179" s="26" t="n">
        <f aca="false">($B$179+AN179-'1 Der Fonds'!$B$6)/AL179</f>
        <v>10.0594893629969</v>
      </c>
      <c r="AP179" s="26" t="n">
        <f aca="false">AN179+'1 Der Fonds'!$B$26-'2 Der Rueckgabebestand'!$C$7*AO179</f>
        <v>91.5089793697111</v>
      </c>
      <c r="AQ179" s="26" t="n">
        <f aca="false">AL179+'1 Der Fonds'!$B$26/AO179-'2 Der Rueckgabebestand'!$C$7</f>
        <v>84.7964492618727</v>
      </c>
      <c r="AR179" s="26" t="n">
        <f aca="false">AP179/($B$179+AP179-'1 Der Fonds'!$B$6)</f>
        <v>0.107277861760995</v>
      </c>
      <c r="AS179" s="26" t="n">
        <f aca="false">AP179+$B$179*'1 Der Fonds'!$B$19/12+AP179*'1 Der Fonds'!$B$20/12-'1 Der Fonds'!$B$6*'1 Der Fonds'!$B$21/12-($B$179+AP179-'1 Der Fonds'!$B$6)*'1 Der Fonds'!$B$22/12-$B$179*'1 Der Fonds'!$B$23/12</f>
        <v>93.2148629749404</v>
      </c>
      <c r="AT179" s="26" t="n">
        <f aca="false">($B$179+AS179-'1 Der Fonds'!$B$6)/AQ179</f>
        <v>10.0796067572991</v>
      </c>
      <c r="AU179" s="26" t="n">
        <f aca="false">AS179+'1 Der Fonds'!$B$26-'2 Der Rueckgabebestand'!$C$8*AT179</f>
        <v>64.9680820273133</v>
      </c>
      <c r="AV179" s="26" t="n">
        <f aca="false">AQ179+'1 Der Fonds'!$B$26/AT179-'2 Der Rueckgabebestand'!$C$8</f>
        <v>81.9940799207105</v>
      </c>
      <c r="AW179" s="26" t="n">
        <f aca="false">AU179/($B$179+AU179-'1 Der Fonds'!$B$6)</f>
        <v>0.0786093055982847</v>
      </c>
      <c r="AX179" s="26" t="n">
        <f aca="false">AU179+$B$179*'1 Der Fonds'!$B$19/12+AU179*'1 Der Fonds'!$B$20/12-'1 Der Fonds'!$B$6*'1 Der Fonds'!$B$21/12-($B$179+AU179-'1 Der Fonds'!$B$6)*'1 Der Fonds'!$B$22/12-$B$179*'1 Der Fonds'!$B$23/12</f>
        <v>66.6485306059228</v>
      </c>
      <c r="AY179" s="26" t="n">
        <f aca="false">($B$179+AX179-'1 Der Fonds'!$B$6)/AV179</f>
        <v>10.1001015122891</v>
      </c>
      <c r="AZ179" s="26" t="n">
        <f aca="false">AX179+'1 Der Fonds'!$B$26-'2 Der Rueckgabebestand'!$C$9*AY179</f>
        <v>43.3882666739711</v>
      </c>
      <c r="BA179" s="26" t="n">
        <f aca="false">AV179+'1 Der Fonds'!$B$26/AY179-'2 Der Rueckgabebestand'!$C$9</f>
        <v>79.6911066383479</v>
      </c>
      <c r="BB179" s="26" t="n">
        <f aca="false">AZ179/($B$179+AZ179-'1 Der Fonds'!$B$6)</f>
        <v>0.0539059500187074</v>
      </c>
      <c r="BC179" s="26" t="n">
        <f aca="false">AZ179+$B$179*'1 Der Fonds'!$B$19/12+AZ179*'1 Der Fonds'!$B$20/12-'1 Der Fonds'!$B$6*'1 Der Fonds'!$B$21/12-($B$179+AZ179-'1 Der Fonds'!$B$6)*'1 Der Fonds'!$B$22/12-$B$179*'1 Der Fonds'!$B$23/12</f>
        <v>45.0480345962003</v>
      </c>
      <c r="BD179" s="26" t="n">
        <f aca="false">($B$179+BC179-'1 Der Fonds'!$B$6)/BA179</f>
        <v>10.1209290298409</v>
      </c>
      <c r="BE179" s="26" t="n">
        <f aca="false">BC179+'1 Der Fonds'!$B$26-'2 Der Rueckgabebestand'!$C$10*BD179</f>
        <v>33.8787339544231</v>
      </c>
      <c r="BF179" s="26" t="n">
        <f aca="false">BA179+'1 Der Fonds'!$B$26/BD179-'2 Der Rueckgabebestand'!$C$10</f>
        <v>78.5875221147488</v>
      </c>
      <c r="BG179" s="26" t="n">
        <f aca="false">BE179/($B$179+BE179-'1 Der Fonds'!$B$6)</f>
        <v>0.0425944679033428</v>
      </c>
      <c r="BH179" s="26" t="n">
        <f aca="false">BE179+$B$179*'1 Der Fonds'!$B$19/12+BE179*'1 Der Fonds'!$B$20/12-'1 Der Fonds'!$B$6*'1 Der Fonds'!$B$21/12-($B$179+BE179-'1 Der Fonds'!$B$6)*'1 Der Fonds'!$B$22/12-$B$179*'1 Der Fonds'!$B$23/12</f>
        <v>35.5293885744627</v>
      </c>
      <c r="BI179" s="26" t="n">
        <f aca="false">($B$179+BH179-'1 Der Fonds'!$B$6)/BF179</f>
        <v>10.1419330591781</v>
      </c>
      <c r="BJ179" s="26" t="n">
        <f aca="false">BH179+'1 Der Fonds'!$B$26-'2 Der Rueckgabebestand'!$C$11*BI179</f>
        <v>32.4442287389558</v>
      </c>
      <c r="BK179" s="26" t="n">
        <f aca="false">BF179+'1 Der Fonds'!$B$26/BI179-'2 Der Rueckgabebestand'!$C$11</f>
        <v>78.2833237121854</v>
      </c>
      <c r="BL179" s="26" t="n">
        <f aca="false">BJ179/($B$179+BJ179-'1 Der Fonds'!$B$6)</f>
        <v>0.0408646194084538</v>
      </c>
      <c r="BM179" s="26" t="n">
        <f aca="false">BJ179+$B$179*'1 Der Fonds'!$B$19/12+BJ179*'1 Der Fonds'!$B$20/12-'1 Der Fonds'!$B$6*'1 Der Fonds'!$B$21/12-($B$179+BJ179-'1 Der Fonds'!$B$6)*'1 Der Fonds'!$B$22/12-$B$179*'1 Der Fonds'!$B$23/12</f>
        <v>34.0935086248307</v>
      </c>
      <c r="BN179" s="26" t="n">
        <f aca="false">($B$179+BM179-'1 Der Fonds'!$B$6)/BK179</f>
        <v>10.1630011463219</v>
      </c>
      <c r="BO179" s="26" t="n">
        <f aca="false">BM179+'1 Der Fonds'!$B$26-'2 Der Rueckgabebestand'!$C$12*BN179</f>
        <v>32.0120080516697</v>
      </c>
      <c r="BP179" s="26" t="n">
        <f aca="false">BK179+'1 Der Fonds'!$B$26/BN179-'2 Der Rueckgabebestand'!$C$12</f>
        <v>78.0785121075036</v>
      </c>
      <c r="BQ179" s="26" t="n">
        <f aca="false">BO179/($B$179+BO179-'1 Der Fonds'!$B$6)</f>
        <v>0.040342184777102</v>
      </c>
      <c r="BR179" s="26" t="n">
        <f aca="false">BO179+$B$179*'1 Der Fonds'!$B$19/12+BO179*'1 Der Fonds'!$B$20/12-'1 Der Fonds'!$B$6*'1 Der Fonds'!$B$21/12-($B$179+BO179-'1 Der Fonds'!$B$6)*'1 Der Fonds'!$B$22/12-$B$179*'1 Der Fonds'!$B$23/12</f>
        <v>33.6608737260526</v>
      </c>
      <c r="BS179" s="26" t="n">
        <f aca="false">($B$179+BR179-'1 Der Fonds'!$B$6)/BP179</f>
        <v>10.1841191931427</v>
      </c>
      <c r="BT179" s="26" t="n">
        <f aca="false">BR179+'1 Der Fonds'!$B$26-'2 Der Rueckgabebestand'!$C$13*BS179</f>
        <v>32.0780200891383</v>
      </c>
      <c r="BU179" s="26" t="n">
        <f aca="false">BP179+'1 Der Fonds'!$B$26/BS179-'2 Der Rueckgabebestand'!$C$13</f>
        <v>77.9230883927085</v>
      </c>
      <c r="BV179" s="26" t="n">
        <f aca="false">BT179/($B$179+BT179-'1 Der Fonds'!$B$6)</f>
        <v>0.0404220117960616</v>
      </c>
      <c r="BW179" s="26" t="n">
        <f aca="false">BT179+$B$179*'1 Der Fonds'!$B$19/12+BT179*'1 Der Fonds'!$B$20/12-'1 Der Fonds'!$B$6*'1 Der Fonds'!$B$21/12-($B$179+BT179-'1 Der Fonds'!$B$6)*'1 Der Fonds'!$B$22/12-$B$179*'1 Der Fonds'!$B$23/12</f>
        <v>33.7269490250571</v>
      </c>
      <c r="BX179" s="26" t="n">
        <f aca="false">($B$179+BW179-'1 Der Fonds'!$B$6)/BU179</f>
        <v>10.205280173411</v>
      </c>
      <c r="BY179" s="26" t="n">
        <f aca="false">BW179+'1 Der Fonds'!$B$26-'2 Der Rueckgabebestand'!$C$14*BX179</f>
        <v>32.6448369556927</v>
      </c>
      <c r="BZ179" s="26" t="n">
        <f aca="false">BU179+'1 Der Fonds'!$B$26/BX179-'2 Der Rueckgabebestand'!$C$14</f>
        <v>77.8170538644078</v>
      </c>
      <c r="CA179" s="26" t="n">
        <f aca="false">BY179/($B$179+BY179-'1 Der Fonds'!$B$6)</f>
        <v>0.0411069057388005</v>
      </c>
      <c r="CB179" s="26" t="n">
        <f aca="false">BY179+$B$179*'1 Der Fonds'!$B$19/12+BY179*'1 Der Fonds'!$B$20/12-'1 Der Fonds'!$B$6*'1 Der Fonds'!$B$21/12-($B$179+BY179-'1 Der Fonds'!$B$6)*'1 Der Fonds'!$B$22/12-$B$179*'1 Der Fonds'!$B$23/12</f>
        <v>34.2943090911086</v>
      </c>
      <c r="CC179" s="26" t="n">
        <f aca="false">($B$179+CB179-'1 Der Fonds'!$B$6)/BZ179</f>
        <v>10.2264769683743</v>
      </c>
      <c r="CD179" s="26" t="n">
        <f aca="false">CB179+'1 Der Fonds'!$B$26-'2 Der Rueckgabebestand'!$C$15*CC179</f>
        <v>33.2037183037589</v>
      </c>
      <c r="CE179" s="26" t="n">
        <f aca="false">BZ179+'1 Der Fonds'!$B$26/CC179-'2 Der Rueckgabebestand'!$C$15</f>
        <v>77.7104100230612</v>
      </c>
      <c r="CF179" s="26" t="n">
        <f aca="false">CD179/($B$179+CD179-'1 Der Fonds'!$B$6)</f>
        <v>0.0417812544964933</v>
      </c>
      <c r="CG179" s="26" t="n">
        <f aca="false">CD179+$B$179*'1 Der Fonds'!$B$19/12+CD179*'1 Der Fonds'!$B$20/12-'1 Der Fonds'!$B$6*'1 Der Fonds'!$B$21/12-($B$179+CD179-'1 Der Fonds'!$B$6)*'1 Der Fonds'!$B$22/12-$B$179*'1 Der Fonds'!$B$23/12</f>
        <v>34.8537260338</v>
      </c>
      <c r="CH179" s="26" t="n">
        <f aca="false">($B$179+CG179-'1 Der Fonds'!$B$6)/CE179</f>
        <v>10.2477097443891</v>
      </c>
      <c r="CI179" s="26" t="n">
        <f aca="false">CG179+'1 Der Fonds'!$B$26-'2 Der Rueckgabebestand'!$C$16*CH179</f>
        <v>32.7298711616054</v>
      </c>
      <c r="CJ179" s="26" t="n">
        <f aca="false">CE179+'1 Der Fonds'!$B$26/CH179-'2 Der Rueckgabebestand'!$C$16</f>
        <v>77.5031583614538</v>
      </c>
      <c r="CK179" s="26" t="n">
        <f aca="false">CI179/($B$179+CI179-'1 Der Fonds'!$B$6)</f>
        <v>0.041209569609534</v>
      </c>
      <c r="CL179" s="26" t="n">
        <f aca="false">$A$179+$B$179*'1 Der Fonds'!$B$19/12+$A$179*'1 Der Fonds'!$B$20/12-'1 Der Fonds'!$B$6*'1 Der Fonds'!$B$21/12-($B$179+$A$179-'1 Der Fonds'!$B$6)*'1 Der Fonds'!$B$22/12-$B$179*'1 Der Fonds'!$B$23/12</f>
        <v>110.222166666667</v>
      </c>
      <c r="CM179" s="26" t="n">
        <f aca="false">($B$179+CL179-'1 Der Fonds'!$B$6)/'1 Der Fonds'!$B$8</f>
        <v>10.0197950191571</v>
      </c>
      <c r="CN179" s="26" t="n">
        <f aca="false">CL179+0-'2 Der Rueckgabebestand'!$C$5*CM179</f>
        <v>106.214248659004</v>
      </c>
      <c r="CO179" s="26" t="n">
        <f aca="false">'1 Der Fonds'!$B$8+0/CM179-'2 Der Rueckgabebestand'!$C$5</f>
        <v>86.6</v>
      </c>
      <c r="CP179" s="26" t="n">
        <f aca="false">CN179/($B$179+CN179-'1 Der Fonds'!$B$6)</f>
        <v>0.122406943095784</v>
      </c>
      <c r="CQ179" s="26" t="n">
        <f aca="false">CN179+$B$179*'1 Der Fonds'!$B$19/12+CN179*'1 Der Fonds'!$B$20/12-'1 Der Fonds'!$B$6*'1 Der Fonds'!$B$21/12-($B$179+CN179-'1 Der Fonds'!$B$6)*'1 Der Fonds'!$B$22/12-$B$179*'1 Der Fonds'!$B$23/12</f>
        <v>107.934224813969</v>
      </c>
      <c r="CR179" s="26" t="n">
        <f aca="false">($B$179+CQ179-'1 Der Fonds'!$B$6)/CO179</f>
        <v>10.0396561756809</v>
      </c>
      <c r="CS179" s="26" t="n">
        <f aca="false">CQ179+0-'2 Der Rueckgabebestand'!$C$6*CR179</f>
        <v>102.914396726128</v>
      </c>
      <c r="CT179" s="26" t="n">
        <f aca="false">CO179+0/CR179-'2 Der Rueckgabebestand'!$C$6</f>
        <v>86.1</v>
      </c>
      <c r="CU179" s="26" t="n">
        <f aca="false">CS179/($B$179+CS179-'1 Der Fonds'!$B$6)</f>
        <v>0.119056782390373</v>
      </c>
      <c r="CV179" s="26" t="n">
        <f aca="false">CS179+$B$179*'1 Der Fonds'!$B$19/12+CS179*'1 Der Fonds'!$B$20/12-'1 Der Fonds'!$B$6*'1 Der Fonds'!$B$21/12-($B$179+CS179-'1 Der Fonds'!$B$6)*'1 Der Fonds'!$B$22/12-$B$179*'1 Der Fonds'!$B$23/12</f>
        <v>104.631210522991</v>
      </c>
      <c r="CW179" s="26" t="n">
        <f aca="false">($B$179+CV179-'1 Der Fonds'!$B$6)/CT179</f>
        <v>10.0595959410336</v>
      </c>
      <c r="CX179" s="26" t="n">
        <f aca="false">CV179+0-'2 Der Rueckgabebestand'!$C$7*CW179</f>
        <v>82.5000994527169</v>
      </c>
      <c r="CY179" s="26" t="n">
        <f aca="false">CT179+0/CW179-'2 Der Rueckgabebestand'!$C$7</f>
        <v>83.9</v>
      </c>
      <c r="CZ179" s="26" t="n">
        <f aca="false">CX179/($B$179+CX179-'1 Der Fonds'!$B$6)</f>
        <v>0.0977489214826079</v>
      </c>
      <c r="DA179" s="26" t="n">
        <f aca="false">CX179+$B$179*'1 Der Fonds'!$B$19/12+CX179*'1 Der Fonds'!$B$20/12-'1 Der Fonds'!$B$6*'1 Der Fonds'!$B$21/12-($B$179+CX179-'1 Der Fonds'!$B$6)*'1 Der Fonds'!$B$22/12-$B$179*'1 Der Fonds'!$B$23/12</f>
        <v>84.1973495480258</v>
      </c>
      <c r="DB179" s="26" t="n">
        <f aca="false">($B$179+DA179-'1 Der Fonds'!$B$6)/CY179</f>
        <v>10.0798253819789</v>
      </c>
      <c r="DC179" s="26" t="n">
        <f aca="false">DA179+0-'2 Der Rueckgabebestand'!$C$8*DB179</f>
        <v>52.9498908638913</v>
      </c>
      <c r="DD179" s="26" t="n">
        <f aca="false">CY179+0/DB179-'2 Der Rueckgabebestand'!$C$8</f>
        <v>80.8</v>
      </c>
      <c r="DE179" s="26" t="n">
        <f aca="false">DC179/($B$179+DC179-'1 Der Fonds'!$B$6)</f>
        <v>0.0650130738033829</v>
      </c>
      <c r="DF179" s="26" t="n">
        <f aca="false">DC179+$B$179*'1 Der Fonds'!$B$19/12+DC179*'1 Der Fonds'!$B$20/12-'1 Der Fonds'!$B$6*'1 Der Fonds'!$B$21/12-($B$179+DC179-'1 Der Fonds'!$B$6)*'1 Der Fonds'!$B$22/12-$B$179*'1 Der Fonds'!$B$23/12</f>
        <v>54.6188220093026</v>
      </c>
      <c r="DG179" s="26" t="n">
        <f aca="false">($B$179+DF179-'1 Der Fonds'!$B$6)/DD179</f>
        <v>10.1004804704122</v>
      </c>
      <c r="DH179" s="26" t="n">
        <f aca="false">DF179+0-'2 Der Rueckgabebestand'!$C$9*DG179</f>
        <v>28.3575727862309</v>
      </c>
      <c r="DI179" s="26" t="n">
        <f aca="false">DD179+0/DG179-'2 Der Rueckgabebestand'!$C$9</f>
        <v>78.2</v>
      </c>
      <c r="DJ179" s="26" t="n">
        <f aca="false">DH179/($B$179+DH179-'1 Der Fonds'!$B$6)</f>
        <v>0.0359021344648242</v>
      </c>
      <c r="DK179" s="26" t="n">
        <f aca="false">DH179+$B$179*'1 Der Fonds'!$B$19/12+DH179*'1 Der Fonds'!$B$20/12-'1 Der Fonds'!$B$6*'1 Der Fonds'!$B$21/12-($B$179+DH179-'1 Der Fonds'!$B$6)*'1 Der Fonds'!$B$22/12-$B$179*'1 Der Fonds'!$B$23/12</f>
        <v>30.0029362934844</v>
      </c>
      <c r="DL179" s="26" t="n">
        <f aca="false">($B$179+DK179-'1 Der Fonds'!$B$6)/DI179</f>
        <v>10.1215209244691</v>
      </c>
      <c r="DM179" s="26" t="n">
        <f aca="false">DK179+0-'2 Der Rueckgabebestand'!$C$10*DL179</f>
        <v>15.8328069992276</v>
      </c>
      <c r="DN179" s="26" t="n">
        <f aca="false">DI179+0/DL179-'2 Der Rueckgabebestand'!$C$10</f>
        <v>76.8</v>
      </c>
      <c r="DO179" s="26" t="n">
        <f aca="false">DM179/($B$179+DM179-'1 Der Fonds'!$B$6)</f>
        <v>0.0203681188503387</v>
      </c>
      <c r="DP179" s="26" t="n">
        <f aca="false">DM179+$B$179*'1 Der Fonds'!$B$19/12+DM179*'1 Der Fonds'!$B$20/12-'1 Der Fonds'!$B$6*'1 Der Fonds'!$B$21/12-($B$179+DM179-'1 Der Fonds'!$B$6)*'1 Der Fonds'!$B$22/12-$B$179*'1 Der Fonds'!$B$23/12</f>
        <v>17.4661676059352</v>
      </c>
      <c r="DQ179" s="26" t="n">
        <f aca="false">($B$179+DP179-'1 Der Fonds'!$B$6)/DN179</f>
        <v>10.1427886407023</v>
      </c>
      <c r="DR179" s="26" t="n">
        <f aca="false">DP179+0-'2 Der Rueckgabebestand'!$C$11*DQ179</f>
        <v>11.3804944215139</v>
      </c>
      <c r="DS179" s="26" t="n">
        <f aca="false">DN179+0/DQ179-'2 Der Rueckgabebestand'!$C$11</f>
        <v>76.2</v>
      </c>
      <c r="DT179" s="26" t="n">
        <f aca="false">DR179/($B$179+DR179-'1 Der Fonds'!$B$6)</f>
        <v>0.014724778932391</v>
      </c>
      <c r="DU179" s="26" t="n">
        <f aca="false">DR179+$B$179*'1 Der Fonds'!$B$19/12+DR179*'1 Der Fonds'!$B$20/12-'1 Der Fonds'!$B$6*'1 Der Fonds'!$B$21/12-($B$179+DR179-'1 Der Fonds'!$B$6)*'1 Der Fonds'!$B$22/12-$B$179*'1 Der Fonds'!$B$23/12</f>
        <v>13.0095882286678</v>
      </c>
      <c r="DV179" s="26" t="n">
        <f aca="false">($B$179+DU179-'1 Der Fonds'!$B$6)/DS179</f>
        <v>10.1641678245232</v>
      </c>
      <c r="DW179" s="26" t="n">
        <f aca="false">DU179+0-'2 Der Rueckgabebestand'!$C$12*DV179</f>
        <v>7.92750431640623</v>
      </c>
      <c r="DX179" s="26" t="n">
        <f aca="false">DS179+0/DV179-'2 Der Rueckgabebestand'!$C$12</f>
        <v>75.7</v>
      </c>
      <c r="DY179" s="26" t="n">
        <f aca="false">DW179/($B$179+DW179-'1 Der Fonds'!$B$6)</f>
        <v>0.0103031205304382</v>
      </c>
      <c r="DZ179" s="26" t="n">
        <f aca="false">DW179+$B$179*'1 Der Fonds'!$B$19/12+DW179*'1 Der Fonds'!$B$20/12-'1 Der Fonds'!$B$6*'1 Der Fonds'!$B$21/12-($B$179+DW179-'1 Der Fonds'!$B$6)*'1 Der Fonds'!$B$22/12-$B$179*'1 Der Fonds'!$B$23/12</f>
        <v>9.55328900804278</v>
      </c>
      <c r="EA179" s="26" t="n">
        <f aca="false">($B$179+DZ179-'1 Der Fonds'!$B$6)/DX179</f>
        <v>10.1856445047298</v>
      </c>
      <c r="EB179" s="26" t="n">
        <f aca="false">DZ179+0-'2 Der Rueckgabebestand'!$C$13*EA179</f>
        <v>4.96974898091439</v>
      </c>
      <c r="EC179" s="26" t="n">
        <f aca="false">DX179+0/EA179-'2 Der Rueckgabebestand'!$C$13</f>
        <v>75.25</v>
      </c>
      <c r="ED179" s="26" t="n">
        <f aca="false">EB179/($B$179+EB179-'1 Der Fonds'!$B$6)</f>
        <v>0.0064839466756804</v>
      </c>
      <c r="EE179" s="26" t="n">
        <f aca="false">EB179+$B$179*'1 Der Fonds'!$B$19/12+EB179*'1 Der Fonds'!$B$20/12-'1 Der Fonds'!$B$6*'1 Der Fonds'!$B$21/12-($B$179+EB179-'1 Der Fonds'!$B$6)*'1 Der Fonds'!$B$22/12-$B$179*'1 Der Fonds'!$B$23/12</f>
        <v>6.5926991570211</v>
      </c>
      <c r="EF179" s="26" t="n">
        <f aca="false">($B$179+EE179-'1 Der Fonds'!$B$6)/EC179</f>
        <v>10.2072119489305</v>
      </c>
      <c r="EG179" s="26" t="n">
        <f aca="false">EE179+0-'2 Der Rueckgabebestand'!$C$14*EF179</f>
        <v>2.5098143774489</v>
      </c>
      <c r="EH179" s="26" t="n">
        <f aca="false">EC179+0/EF179-'2 Der Rueckgabebestand'!$C$14</f>
        <v>74.85</v>
      </c>
      <c r="EI179" s="26" t="n">
        <f aca="false">EG179/($B$179+EG179-'1 Der Fonds'!$B$6)</f>
        <v>0.00328505515271949</v>
      </c>
      <c r="EJ179" s="26" t="n">
        <f aca="false">EG179+$B$179*'1 Der Fonds'!$B$19/12+EG179*'1 Der Fonds'!$B$20/12-'1 Der Fonds'!$B$6*'1 Der Fonds'!$B$21/12-($B$179+EG179-'1 Der Fonds'!$B$6)*'1 Der Fonds'!$B$22/12-$B$179*'1 Der Fonds'!$B$23/12</f>
        <v>4.13040711622729</v>
      </c>
      <c r="EK179" s="26" t="n">
        <f aca="false">($B$179+EJ179-'1 Der Fonds'!$B$6)/EH179</f>
        <v>10.2288631545254</v>
      </c>
      <c r="EL179" s="26" t="n">
        <f aca="false">EJ179+0-'2 Der Rueckgabebestand'!$C$15*EK179</f>
        <v>0.03886185441712</v>
      </c>
      <c r="EM179" s="26" t="n">
        <f aca="false">EH179+0/EK179-'2 Der Rueckgabebestand'!$C$15</f>
        <v>74.45</v>
      </c>
      <c r="EN179" s="26" t="n">
        <f aca="false">EL179/($B$179+EL179-'1 Der Fonds'!$B$6)</f>
        <v>5.10306910962991E-005</v>
      </c>
      <c r="EO179" s="26" t="n">
        <f aca="false">EL179+$B$179*'1 Der Fonds'!$B$19/12+EL179*'1 Der Fonds'!$B$20/12-'1 Der Fonds'!$B$6*'1 Der Fonds'!$B$21/12-($B$179+EL179-'1 Der Fonds'!$B$6)*'1 Der Fonds'!$B$22/12-$B$179*'1 Der Fonds'!$B$23/12</f>
        <v>1.6570865970276</v>
      </c>
      <c r="EP179" s="26" t="n">
        <f aca="false">($B$179+EO179-'1 Der Fonds'!$B$6)/EM179</f>
        <v>10.2505988797452</v>
      </c>
      <c r="EQ179" s="26" t="n">
        <f aca="false">EO179+0-'2 Der Rueckgabebestand'!$C$16*EP179</f>
        <v>-3.46821284284498</v>
      </c>
      <c r="ER179" s="26" t="n">
        <f aca="false">EM179+0/EP179-'2 Der Rueckgabebestand'!$C$16</f>
        <v>73.95</v>
      </c>
      <c r="ES179" s="26" t="n">
        <f aca="false">EQ179/($B$179+EQ179-'1 Der Fonds'!$B$6)</f>
        <v>-0.00457528681726107</v>
      </c>
      <c r="ET179" s="14" t="n">
        <f aca="false">IF(C179=1,$A$179,1000000)</f>
        <v>108.5</v>
      </c>
      <c r="EU179" s="14" t="n">
        <f aca="false">IF(D179=1,$A$179,1000000)</f>
        <v>108.5</v>
      </c>
      <c r="EV179" s="14" t="n">
        <f aca="false">IF(E179=1,$A$179,1000000)</f>
        <v>108.5</v>
      </c>
      <c r="EW179" s="14" t="n">
        <f aca="false">IF(F179=1,$A$179,1000000)</f>
        <v>108.5</v>
      </c>
      <c r="EX179" s="14" t="n">
        <f aca="false">IF(G179=1,$A$179,1000000)</f>
        <v>108.5</v>
      </c>
      <c r="EY179" s="26" t="n">
        <f aca="false">IF(H179=1,$A$179,1000000)</f>
        <v>1000000</v>
      </c>
      <c r="EZ179" s="26" t="n">
        <f aca="false">IF(I179=1,$A$179,1000000)</f>
        <v>1000000</v>
      </c>
      <c r="FA179" s="26" t="n">
        <f aca="false">IF(J179=1,$A$179,1000000)</f>
        <v>1000000</v>
      </c>
      <c r="FB179" s="26" t="n">
        <f aca="false">IF(K179=1,$A$179,1000000)</f>
        <v>1000000</v>
      </c>
      <c r="FC179" s="26" t="n">
        <f aca="false">IF(L179=1,$A$179,1000000)</f>
        <v>1000000</v>
      </c>
      <c r="FD179" s="26" t="n">
        <f aca="false">IF(M179=1,$A$179,1000000)</f>
        <v>1000000</v>
      </c>
      <c r="FE179" s="26" t="n">
        <f aca="false">IF(N179=1,$A$179,1000000)</f>
        <v>1000000</v>
      </c>
      <c r="FF179" s="14" t="n">
        <f aca="false">IF(O179=1,$A$179,1000000)</f>
        <v>108.5</v>
      </c>
      <c r="FG179" s="14" t="n">
        <f aca="false">IF(P179=1,$A$179,1000000)</f>
        <v>108.5</v>
      </c>
      <c r="FH179" s="14" t="n">
        <f aca="false">IF(Q179=1,$A$179,1000000)</f>
        <v>108.5</v>
      </c>
      <c r="FI179" s="14" t="n">
        <f aca="false">IF(R179=1,$A$179,1000000)</f>
        <v>108.5</v>
      </c>
      <c r="FJ179" s="26" t="n">
        <f aca="false">IF(S179=1,$A$179,1000000)</f>
        <v>1000000</v>
      </c>
      <c r="FK179" s="26" t="n">
        <f aca="false">IF(T179=1,$A$179,1000000)</f>
        <v>1000000</v>
      </c>
      <c r="FL179" s="26" t="n">
        <f aca="false">IF(U179=1,$A$179,1000000)</f>
        <v>1000000</v>
      </c>
      <c r="FM179" s="26" t="n">
        <f aca="false">IF(V179=1,$A$179,1000000)</f>
        <v>1000000</v>
      </c>
      <c r="FN179" s="26" t="n">
        <f aca="false">IF(W179=1,$A$179,1000000)</f>
        <v>1000000</v>
      </c>
      <c r="FO179" s="26" t="n">
        <f aca="false">IF(X179=1,$A$179,1000000)</f>
        <v>1000000</v>
      </c>
      <c r="FP179" s="26" t="n">
        <f aca="false">IF(Y179=1,$A$179,1000000)</f>
        <v>1000000</v>
      </c>
      <c r="FQ179" s="26" t="n">
        <f aca="false">IF(Z179=1,$A$179,1000000)</f>
        <v>1000000</v>
      </c>
    </row>
    <row r="180" customFormat="false" ht="15" hidden="false" customHeight="false" outlineLevel="0" collapsed="false">
      <c r="A180" s="14" t="n">
        <f aca="false">A179+$B$38</f>
        <v>109</v>
      </c>
      <c r="B180" s="14" t="n">
        <f aca="false">'1 Der Fonds'!$B$36-A180</f>
        <v>1011</v>
      </c>
      <c r="C180" s="26" t="n">
        <f aca="false">IF(AH180&gt;='1 Der Fonds'!$B$12,1,0)</f>
        <v>1</v>
      </c>
      <c r="D180" s="26" t="n">
        <f aca="false">IF(AND(C180=1,AM180&gt;='1 Der Fonds'!$B$12),1,0)</f>
        <v>1</v>
      </c>
      <c r="E180" s="26" t="n">
        <f aca="false">IF(AND(D180=1,AR180&gt;='1 Der Fonds'!$B$12),1,0)</f>
        <v>1</v>
      </c>
      <c r="F180" s="26" t="n">
        <f aca="false">IF(AND(E180=1,AW180&gt;='1 Der Fonds'!$B$12),1,0)</f>
        <v>1</v>
      </c>
      <c r="G180" s="26" t="n">
        <f aca="false">IF(AND(F180=1,BB180&gt;='1 Der Fonds'!$B$12),1,0)</f>
        <v>1</v>
      </c>
      <c r="H180" s="26" t="n">
        <f aca="false">IF(AND(G180=1,BG180&gt;='1 Der Fonds'!$B$12),1,0)</f>
        <v>0</v>
      </c>
      <c r="I180" s="26" t="n">
        <f aca="false">IF(AND(H180=1,BL180&gt;='1 Der Fonds'!$B$12),1,0)</f>
        <v>0</v>
      </c>
      <c r="J180" s="26" t="n">
        <f aca="false">IF(AND(I180=1,BQ180&gt;='1 Der Fonds'!$B$12),1,0)</f>
        <v>0</v>
      </c>
      <c r="K180" s="26" t="n">
        <f aca="false">IF(AND(J180=1,BV180&gt;='1 Der Fonds'!$B$12),1,0)</f>
        <v>0</v>
      </c>
      <c r="L180" s="26" t="n">
        <f aca="false">IF(AND(K180=1,CA180&gt;='1 Der Fonds'!$B$12),1,0)</f>
        <v>0</v>
      </c>
      <c r="M180" s="26" t="n">
        <f aca="false">IF(AND(L180=1,CF180&gt;='1 Der Fonds'!$B$12),1,0)</f>
        <v>0</v>
      </c>
      <c r="N180" s="26" t="n">
        <f aca="false">IF(AND(M180=1,CK180&gt;='1 Der Fonds'!$B$12),1,0)</f>
        <v>0</v>
      </c>
      <c r="O180" s="26" t="n">
        <f aca="false">IF(CP180&gt;='1 Der Fonds'!$B$12,1,0)</f>
        <v>1</v>
      </c>
      <c r="P180" s="26" t="n">
        <f aca="false">IF(AND(O180=1,CU180&gt;='1 Der Fonds'!$B$12),1,0)</f>
        <v>1</v>
      </c>
      <c r="Q180" s="26" t="n">
        <f aca="false">IF(AND(P180=1,CZ180&gt;='1 Der Fonds'!$B$12),1,0)</f>
        <v>1</v>
      </c>
      <c r="R180" s="26" t="n">
        <f aca="false">IF(AND(Q180=1,DE180&gt;='1 Der Fonds'!$B$12),1,0)</f>
        <v>1</v>
      </c>
      <c r="S180" s="26" t="n">
        <f aca="false">IF(AND(R180=1,DJ180&gt;='1 Der Fonds'!$B$12),1,0)</f>
        <v>0</v>
      </c>
      <c r="T180" s="26" t="n">
        <f aca="false">IF(AND(S180=1,DO180&gt;='1 Der Fonds'!$B$12),1,0)</f>
        <v>0</v>
      </c>
      <c r="U180" s="26" t="n">
        <f aca="false">IF(AND(T180=1,DT180&gt;='1 Der Fonds'!$B$12),1,0)</f>
        <v>0</v>
      </c>
      <c r="V180" s="26" t="n">
        <f aca="false">IF(AND(U180=1,DY180&gt;='1 Der Fonds'!$B$12),1,0)</f>
        <v>0</v>
      </c>
      <c r="W180" s="26" t="n">
        <f aca="false">IF(AND(V180=1,ED180&gt;='1 Der Fonds'!$B$12),1,0)</f>
        <v>0</v>
      </c>
      <c r="X180" s="26" t="n">
        <f aca="false">IF(AND(W180=1,EI180&gt;='1 Der Fonds'!$B$12),1,0)</f>
        <v>0</v>
      </c>
      <c r="Y180" s="26" t="n">
        <f aca="false">IF(AND(X180=1,EN180&gt;='1 Der Fonds'!$B$12),1,0)</f>
        <v>0</v>
      </c>
      <c r="Z180" s="26" t="n">
        <f aca="false">IF(AND(Y180=1,ES180&gt;='1 Der Fonds'!$B$12),1,0)</f>
        <v>0</v>
      </c>
      <c r="AD180" s="26" t="n">
        <f aca="false">$A$180+$B$180*'1 Der Fonds'!$B$19/12+$A$180*'1 Der Fonds'!$B$20/12-'1 Der Fonds'!$B$6*'1 Der Fonds'!$B$21/12-($B$180+$A$180-'1 Der Fonds'!$B$6)*'1 Der Fonds'!$B$22/12-$B$180*'1 Der Fonds'!$B$23/12</f>
        <v>110.721583333333</v>
      </c>
      <c r="AE180" s="26" t="n">
        <f aca="false">($B$180+AD180-'1 Der Fonds'!$B$6)/'1 Der Fonds'!$B$8</f>
        <v>10.0197883141762</v>
      </c>
      <c r="AF180" s="26" t="n">
        <f aca="false">AD180+'1 Der Fonds'!$B$26-'2 Der Rueckgabebestand'!$C$5*AE180</f>
        <v>109.713668007663</v>
      </c>
      <c r="AG180" s="26" t="n">
        <f aca="false">'1 Der Fonds'!$B$8+'1 Der Fonds'!$B$26/AE180-'2 Der Rueckgabebestand'!$C$5</f>
        <v>86.8994075229868</v>
      </c>
      <c r="AH180" s="26" t="n">
        <f aca="false">AF180/($B$180+AF180-'1 Der Fonds'!$B$6)</f>
        <v>0.126004302032729</v>
      </c>
      <c r="AI180" s="26" t="n">
        <f aca="false">AF180+$B$180*'1 Der Fonds'!$B$19/12+AF180*'1 Der Fonds'!$B$20/12-'1 Der Fonds'!$B$6*'1 Der Fonds'!$B$21/12-($B$180+AF180-'1 Der Fonds'!$B$6)*'1 Der Fonds'!$B$22/12-$B$180*'1 Der Fonds'!$B$23/12</f>
        <v>111.435935272837</v>
      </c>
      <c r="AJ180" s="26" t="n">
        <f aca="false">($B$180+AI180-'1 Der Fonds'!$B$6)/AG180</f>
        <v>10.039607405172</v>
      </c>
      <c r="AK180" s="26" t="n">
        <f aca="false">AI180+'1 Der Fonds'!$B$26-'2 Der Rueckgabebestand'!$C$6*AJ180</f>
        <v>109.416131570251</v>
      </c>
      <c r="AL180" s="26" t="n">
        <f aca="false">AG180+'1 Der Fonds'!$B$26/AJ180-'2 Der Rueckgabebestand'!$C$6</f>
        <v>86.6982239885047</v>
      </c>
      <c r="AM180" s="26" t="n">
        <f aca="false">AK180/($B$180+AK180-'1 Der Fonds'!$B$6)</f>
        <v>0.125705541983536</v>
      </c>
      <c r="AN180" s="26" t="n">
        <f aca="false">AK180+$B$180*'1 Der Fonds'!$B$19/12+AK180*'1 Der Fonds'!$B$20/12-'1 Der Fonds'!$B$6*'1 Der Fonds'!$B$21/12-($B$180+AK180-'1 Der Fonds'!$B$6)*'1 Der Fonds'!$B$22/12-$B$180*'1 Der Fonds'!$B$23/12</f>
        <v>111.138113696339</v>
      </c>
      <c r="AO180" s="26" t="n">
        <f aca="false">($B$180+AN180-'1 Der Fonds'!$B$6)/AL180</f>
        <v>10.0594691975694</v>
      </c>
      <c r="AP180" s="26" t="n">
        <f aca="false">AN180+'1 Der Fonds'!$B$26-'2 Der Rueckgabebestand'!$C$7*AO180</f>
        <v>92.0072814616862</v>
      </c>
      <c r="AQ180" s="26" t="n">
        <f aca="false">AL180+'1 Der Fonds'!$B$26/AO180-'2 Der Rueckgabebestand'!$C$7</f>
        <v>84.7964504596116</v>
      </c>
      <c r="AR180" s="26" t="n">
        <f aca="false">AP180/($B$180+AP180-'1 Der Fonds'!$B$6)</f>
        <v>0.107862246268315</v>
      </c>
      <c r="AS180" s="26" t="n">
        <f aca="false">AP180+$B$180*'1 Der Fonds'!$B$19/12+AP180*'1 Der Fonds'!$B$20/12-'1 Der Fonds'!$B$6*'1 Der Fonds'!$B$21/12-($B$180+AP180-'1 Der Fonds'!$B$6)*'1 Der Fonds'!$B$22/12-$B$180*'1 Der Fonds'!$B$23/12</f>
        <v>93.7125801064204</v>
      </c>
      <c r="AT180" s="26" t="n">
        <f aca="false">($B$180+AS180-'1 Der Fonds'!$B$6)/AQ180</f>
        <v>10.0795796931797</v>
      </c>
      <c r="AU180" s="26" t="n">
        <f aca="false">AS180+'1 Der Fonds'!$B$26-'2 Der Rueckgabebestand'!$C$8*AT180</f>
        <v>65.4658830575633</v>
      </c>
      <c r="AV180" s="26" t="n">
        <f aca="false">AQ180+'1 Der Fonds'!$B$26/AT180-'2 Der Rueckgabebestand'!$C$8</f>
        <v>81.9940819176008</v>
      </c>
      <c r="AW180" s="26" t="n">
        <f aca="false">AU180/($B$180+AU180-'1 Der Fonds'!$B$6)</f>
        <v>0.0792118397136589</v>
      </c>
      <c r="AX180" s="26" t="n">
        <f aca="false">AU180+$B$180*'1 Der Fonds'!$B$19/12+AU180*'1 Der Fonds'!$B$20/12-'1 Der Fonds'!$B$6*'1 Der Fonds'!$B$21/12-($B$180+AU180-'1 Der Fonds'!$B$6)*'1 Der Fonds'!$B$22/12-$B$180*'1 Der Fonds'!$B$23/12</f>
        <v>67.1457461954934</v>
      </c>
      <c r="AY180" s="26" t="n">
        <f aca="false">($B$180+AX180-'1 Der Fonds'!$B$6)/AV180</f>
        <v>10.1000673076348</v>
      </c>
      <c r="AZ180" s="26" t="n">
        <f aca="false">AX180+'1 Der Fonds'!$B$26-'2 Der Rueckgabebestand'!$C$9*AY180</f>
        <v>43.8855711956428</v>
      </c>
      <c r="BA180" s="26" t="n">
        <f aca="false">AV180+'1 Der Fonds'!$B$26/AY180-'2 Der Rueckgabebestand'!$C$9</f>
        <v>79.6911096411421</v>
      </c>
      <c r="BB180" s="26" t="n">
        <f aca="false">AZ180/($B$180+AZ180-'1 Der Fonds'!$B$6)</f>
        <v>0.0545239879632227</v>
      </c>
      <c r="BC180" s="26" t="n">
        <f aca="false">AZ180+$B$180*'1 Der Fonds'!$B$19/12+AZ180*'1 Der Fonds'!$B$20/12-'1 Der Fonds'!$B$6*'1 Der Fonds'!$B$21/12-($B$180+AZ180-'1 Der Fonds'!$B$6)*'1 Der Fonds'!$B$22/12-$B$180*'1 Der Fonds'!$B$23/12</f>
        <v>45.544753201372</v>
      </c>
      <c r="BD180" s="26" t="n">
        <f aca="false">($B$180+BC180-'1 Der Fonds'!$B$6)/BA180</f>
        <v>10.1208874720572</v>
      </c>
      <c r="BE180" s="26" t="n">
        <f aca="false">BC180+'1 Der Fonds'!$B$26-'2 Der Rueckgabebestand'!$C$10*BD180</f>
        <v>34.3755107404919</v>
      </c>
      <c r="BF180" s="26" t="n">
        <f aca="false">BA180+'1 Der Fonds'!$B$26/BD180-'2 Der Rueckgabebestand'!$C$10</f>
        <v>78.5875263346665</v>
      </c>
      <c r="BG180" s="26" t="n">
        <f aca="false">BE180/($B$180+BE180-'1 Der Fonds'!$B$6)</f>
        <v>0.0432192219603146</v>
      </c>
      <c r="BH180" s="26" t="n">
        <f aca="false">BE180+$B$180*'1 Der Fonds'!$B$19/12+BE180*'1 Der Fonds'!$B$20/12-'1 Der Fonds'!$B$6*'1 Der Fonds'!$B$21/12-($B$180+BE180-'1 Der Fonds'!$B$6)*'1 Der Fonds'!$B$22/12-$B$180*'1 Der Fonds'!$B$23/12</f>
        <v>36.0255789382849</v>
      </c>
      <c r="BI180" s="26" t="n">
        <f aca="false">($B$180+BH180-'1 Der Fonds'!$B$6)/BF180</f>
        <v>10.1418840382396</v>
      </c>
      <c r="BJ180" s="26" t="n">
        <f aca="false">BH180+'1 Der Fonds'!$B$26-'2 Der Rueckgabebestand'!$C$11*BI180</f>
        <v>32.9404485153411</v>
      </c>
      <c r="BK180" s="26" t="n">
        <f aca="false">BF180+'1 Der Fonds'!$B$26/BI180-'2 Der Rueckgabebestand'!$C$11</f>
        <v>78.2833293618643</v>
      </c>
      <c r="BL180" s="26" t="n">
        <f aca="false">BJ180/($B$180+BJ180-'1 Der Fonds'!$B$6)</f>
        <v>0.0414898227907891</v>
      </c>
      <c r="BM180" s="26" t="n">
        <f aca="false">BJ180+$B$180*'1 Der Fonds'!$B$19/12+BJ180*'1 Der Fonds'!$B$20/12-'1 Der Fonds'!$B$6*'1 Der Fonds'!$B$21/12-($B$180+BJ180-'1 Der Fonds'!$B$6)*'1 Der Fonds'!$B$22/12-$B$180*'1 Der Fonds'!$B$23/12</f>
        <v>34.5891414451683</v>
      </c>
      <c r="BN180" s="26" t="n">
        <f aca="false">($B$180+BM180-'1 Der Fonds'!$B$6)/BK180</f>
        <v>10.1629446260207</v>
      </c>
      <c r="BO180" s="26" t="n">
        <f aca="false">BM180+'1 Der Fonds'!$B$26-'2 Der Rueckgabebestand'!$C$12*BN180</f>
        <v>32.507669132158</v>
      </c>
      <c r="BP180" s="26" t="n">
        <f aca="false">BK180+'1 Der Fonds'!$B$26/BN180-'2 Der Rueckgabebestand'!$C$12</f>
        <v>78.0785193988462</v>
      </c>
      <c r="BQ180" s="26" t="n">
        <f aca="false">BO180/($B$180+BO180-'1 Der Fonds'!$B$6)</f>
        <v>0.0409670509772274</v>
      </c>
      <c r="BR180" s="26" t="n">
        <f aca="false">BO180+$B$180*'1 Der Fonds'!$B$19/12+BO180*'1 Der Fonds'!$B$20/12-'1 Der Fonds'!$B$6*'1 Der Fonds'!$B$21/12-($B$180+BO180-'1 Der Fonds'!$B$6)*'1 Der Fonds'!$B$22/12-$B$180*'1 Der Fonds'!$B$23/12</f>
        <v>34.1559473150763</v>
      </c>
      <c r="BS180" s="26" t="n">
        <f aca="false">($B$180+BR180-'1 Der Fonds'!$B$6)/BP180</f>
        <v>10.184055146502</v>
      </c>
      <c r="BT180" s="26" t="n">
        <f aca="false">BR180+'1 Der Fonds'!$B$26-'2 Der Rueckgabebestand'!$C$13*BS180</f>
        <v>32.5731224991504</v>
      </c>
      <c r="BU180" s="26" t="n">
        <f aca="false">BP180+'1 Der Fonds'!$B$26/BS180-'2 Der Rueckgabebestand'!$C$13</f>
        <v>77.9230975366158</v>
      </c>
      <c r="BV180" s="26" t="n">
        <f aca="false">BT180/($B$180+BT180-'1 Der Fonds'!$B$6)</f>
        <v>0.041046151357256</v>
      </c>
      <c r="BW180" s="26" t="n">
        <f aca="false">BT180+$B$180*'1 Der Fonds'!$B$19/12+BT180*'1 Der Fonds'!$B$20/12-'1 Der Fonds'!$B$6*'1 Der Fonds'!$B$21/12-($B$180+BT180-'1 Der Fonds'!$B$6)*'1 Der Fonds'!$B$22/12-$B$180*'1 Der Fonds'!$B$23/12</f>
        <v>34.2214634082121</v>
      </c>
      <c r="BX180" s="26" t="n">
        <f aca="false">($B$180+BW180-'1 Der Fonds'!$B$6)/BU180</f>
        <v>10.2052085780412</v>
      </c>
      <c r="BY180" s="26" t="n">
        <f aca="false">BW180+'1 Der Fonds'!$B$26-'2 Der Rueckgabebestand'!$C$14*BX180</f>
        <v>33.1393799769956</v>
      </c>
      <c r="BZ180" s="26" t="n">
        <f aca="false">BU180+'1 Der Fonds'!$B$26/BX180-'2 Der Rueckgabebestand'!$C$14</f>
        <v>77.8170650706508</v>
      </c>
      <c r="CA180" s="26" t="n">
        <f aca="false">BY180/($B$180+BY180-'1 Der Fonds'!$B$6)</f>
        <v>0.0417299290433823</v>
      </c>
      <c r="CB180" s="26" t="n">
        <f aca="false">BY180+$B$180*'1 Der Fonds'!$B$19/12+BY180*'1 Der Fonds'!$B$20/12-'1 Der Fonds'!$B$6*'1 Der Fonds'!$B$21/12-($B$180+BY180-'1 Der Fonds'!$B$6)*'1 Der Fonds'!$B$22/12-$B$180*'1 Der Fonds'!$B$23/12</f>
        <v>34.7882635494736</v>
      </c>
      <c r="CC180" s="26" t="n">
        <f aca="false">($B$180+CB180-'1 Der Fonds'!$B$6)/BZ180</f>
        <v>10.2263978065347</v>
      </c>
      <c r="CD180" s="26" t="n">
        <f aca="false">CB180+'1 Der Fonds'!$B$26-'2 Der Rueckgabebestand'!$C$15*CC180</f>
        <v>33.6977044268597</v>
      </c>
      <c r="CE180" s="26" t="n">
        <f aca="false">BZ180+'1 Der Fonds'!$B$26/CC180-'2 Der Rueckgabebestand'!$C$15</f>
        <v>77.710423500154</v>
      </c>
      <c r="CF180" s="26" t="n">
        <f aca="false">CD180/($B$180+CD180-'1 Der Fonds'!$B$6)</f>
        <v>0.04240317323071</v>
      </c>
      <c r="CG180" s="26" t="n">
        <f aca="false">CD180+$B$180*'1 Der Fonds'!$B$19/12+CD180*'1 Der Fonds'!$B$20/12-'1 Der Fonds'!$B$6*'1 Der Fonds'!$B$21/12-($B$180+CD180-'1 Der Fonds'!$B$6)*'1 Der Fonds'!$B$22/12-$B$180*'1 Der Fonds'!$B$23/12</f>
        <v>35.3471230602687</v>
      </c>
      <c r="CH180" s="26" t="n">
        <f aca="false">($B$180+CG180-'1 Der Fonds'!$B$6)/CE180</f>
        <v>10.2476229982029</v>
      </c>
      <c r="CI180" s="26" t="n">
        <f aca="false">CG180+'1 Der Fonds'!$B$26-'2 Der Rueckgabebestand'!$C$16*CH180</f>
        <v>33.2233115611673</v>
      </c>
      <c r="CJ180" s="26" t="n">
        <f aca="false">CE180+'1 Der Fonds'!$B$26/CH180-'2 Der Rueckgabebestand'!$C$16</f>
        <v>77.503174316663</v>
      </c>
      <c r="CK180" s="26" t="n">
        <f aca="false">CI180/($B$180+CI180-'1 Der Fonds'!$B$6)</f>
        <v>0.0418311966893313</v>
      </c>
      <c r="CL180" s="26" t="n">
        <f aca="false">$A$180+$B$180*'1 Der Fonds'!$B$19/12+$A$180*'1 Der Fonds'!$B$20/12-'1 Der Fonds'!$B$6*'1 Der Fonds'!$B$21/12-($B$180+$A$180-'1 Der Fonds'!$B$6)*'1 Der Fonds'!$B$22/12-$B$180*'1 Der Fonds'!$B$23/12</f>
        <v>110.721583333333</v>
      </c>
      <c r="CM180" s="26" t="n">
        <f aca="false">($B$180+CL180-'1 Der Fonds'!$B$6)/'1 Der Fonds'!$B$8</f>
        <v>10.0197883141762</v>
      </c>
      <c r="CN180" s="26" t="n">
        <f aca="false">CL180+0-'2 Der Rueckgabebestand'!$C$5*CM180</f>
        <v>106.713668007663</v>
      </c>
      <c r="CO180" s="26" t="n">
        <f aca="false">'1 Der Fonds'!$B$8+0/CM180-'2 Der Rueckgabebestand'!$C$5</f>
        <v>86.6</v>
      </c>
      <c r="CP180" s="26" t="n">
        <f aca="false">CN180/($B$180+CN180-'1 Der Fonds'!$B$6)</f>
        <v>0.122982582782965</v>
      </c>
      <c r="CQ180" s="26" t="n">
        <f aca="false">CN180+$B$180*'1 Der Fonds'!$B$19/12+CN180*'1 Der Fonds'!$B$20/12-'1 Der Fonds'!$B$6*'1 Der Fonds'!$B$21/12-($B$180+CN180-'1 Der Fonds'!$B$6)*'1 Der Fonds'!$B$22/12-$B$180*'1 Der Fonds'!$B$23/12</f>
        <v>108.433060272837</v>
      </c>
      <c r="CR180" s="26" t="n">
        <f aca="false">($B$180+CQ180-'1 Der Fonds'!$B$6)/CO180</f>
        <v>10.0396427283238</v>
      </c>
      <c r="CS180" s="26" t="n">
        <f aca="false">CQ180+0-'2 Der Rueckgabebestand'!$C$6*CR180</f>
        <v>103.413238908675</v>
      </c>
      <c r="CT180" s="26" t="n">
        <f aca="false">CO180+0/CR180-'2 Der Rueckgabebestand'!$C$6</f>
        <v>86.1</v>
      </c>
      <c r="CU180" s="26" t="n">
        <f aca="false">CS180/($B$180+CS180-'1 Der Fonds'!$B$6)</f>
        <v>0.119634029482513</v>
      </c>
      <c r="CV180" s="26" t="n">
        <f aca="false">CS180+$B$180*'1 Der Fonds'!$B$19/12+CS180*'1 Der Fonds'!$B$20/12-'1 Der Fonds'!$B$6*'1 Der Fonds'!$B$21/12-($B$180+CS180-'1 Der Fonds'!$B$6)*'1 Der Fonds'!$B$22/12-$B$180*'1 Der Fonds'!$B$23/12</f>
        <v>105.129468262629</v>
      </c>
      <c r="CW180" s="26" t="n">
        <f aca="false">($B$180+CV180-'1 Der Fonds'!$B$6)/CT180</f>
        <v>10.0595757057216</v>
      </c>
      <c r="CX180" s="26" t="n">
        <f aca="false">CV180+0-'2 Der Rueckgabebestand'!$C$7*CW180</f>
        <v>82.9984017100416</v>
      </c>
      <c r="CY180" s="26" t="n">
        <f aca="false">CT180+0/CW180-'2 Der Rueckgabebestand'!$C$7</f>
        <v>83.9</v>
      </c>
      <c r="CZ180" s="26" t="n">
        <f aca="false">CX180/($B$180+CX180-'1 Der Fonds'!$B$6)</f>
        <v>0.0983395247453987</v>
      </c>
      <c r="DA180" s="26" t="n">
        <f aca="false">CX180+$B$180*'1 Der Fonds'!$B$19/12+CX180*'1 Der Fonds'!$B$20/12-'1 Der Fonds'!$B$6*'1 Der Fonds'!$B$21/12-($B$180+CX180-'1 Der Fonds'!$B$6)*'1 Der Fonds'!$B$22/12-$B$180*'1 Der Fonds'!$B$23/12</f>
        <v>84.6950668450137</v>
      </c>
      <c r="DB180" s="26" t="n">
        <f aca="false">($B$180+DA180-'1 Der Fonds'!$B$6)/CY180</f>
        <v>10.0797981745532</v>
      </c>
      <c r="DC180" s="26" t="n">
        <f aca="false">DA180+0-'2 Der Rueckgabebestand'!$C$8*DB180</f>
        <v>53.4476925038988</v>
      </c>
      <c r="DD180" s="26" t="n">
        <f aca="false">CY180+0/DB180-'2 Der Rueckgabebestand'!$C$8</f>
        <v>80.8</v>
      </c>
      <c r="DE180" s="26" t="n">
        <f aca="false">DC180/($B$180+DC180-'1 Der Fonds'!$B$6)</f>
        <v>0.0656244630512511</v>
      </c>
      <c r="DF180" s="26" t="n">
        <f aca="false">DC180+$B$180*'1 Der Fonds'!$B$19/12+DC180*'1 Der Fonds'!$B$20/12-'1 Der Fonds'!$B$6*'1 Der Fonds'!$B$21/12-($B$180+DC180-'1 Der Fonds'!$B$6)*'1 Der Fonds'!$B$22/12-$B$180*'1 Der Fonds'!$B$23/12</f>
        <v>55.116038209215</v>
      </c>
      <c r="DG180" s="26" t="n">
        <f aca="false">($B$180+DF180-'1 Der Fonds'!$B$6)/DD180</f>
        <v>10.1004460174408</v>
      </c>
      <c r="DH180" s="26" t="n">
        <f aca="false">DF180+0-'2 Der Rueckgabebestand'!$C$9*DG180</f>
        <v>28.854878563869</v>
      </c>
      <c r="DI180" s="26" t="n">
        <f aca="false">DD180+0/DG180-'2 Der Rueckgabebestand'!$C$9</f>
        <v>78.2</v>
      </c>
      <c r="DJ180" s="26" t="n">
        <f aca="false">DH180/($B$180+DH180-'1 Der Fonds'!$B$6)</f>
        <v>0.0365318735719321</v>
      </c>
      <c r="DK180" s="26" t="n">
        <f aca="false">DH180+$B$180*'1 Der Fonds'!$B$19/12+DH180*'1 Der Fonds'!$B$20/12-'1 Der Fonds'!$B$6*'1 Der Fonds'!$B$21/12-($B$180+DH180-'1 Der Fonds'!$B$6)*'1 Der Fonds'!$B$22/12-$B$180*'1 Der Fonds'!$B$23/12</f>
        <v>30.4996561558261</v>
      </c>
      <c r="DL180" s="26" t="n">
        <f aca="false">($B$180+DK180-'1 Der Fonds'!$B$6)/DI180</f>
        <v>10.1214789789748</v>
      </c>
      <c r="DM180" s="26" t="n">
        <f aca="false">DK180+0-'2 Der Rueckgabebestand'!$C$10*DL180</f>
        <v>16.3295855852614</v>
      </c>
      <c r="DN180" s="26" t="n">
        <f aca="false">DI180+0/DL180-'2 Der Rueckgabebestand'!$C$10</f>
        <v>76.8</v>
      </c>
      <c r="DO180" s="26" t="n">
        <f aca="false">DM180/($B$180+DM180-'1 Der Fonds'!$B$6)</f>
        <v>0.0210072868549917</v>
      </c>
      <c r="DP180" s="26" t="n">
        <f aca="false">DM180+$B$180*'1 Der Fonds'!$B$19/12+DM180*'1 Der Fonds'!$B$20/12-'1 Der Fonds'!$B$6*'1 Der Fonds'!$B$21/12-($B$180+DM180-'1 Der Fonds'!$B$6)*'1 Der Fonds'!$B$22/12-$B$180*'1 Der Fonds'!$B$23/12</f>
        <v>17.9623597714473</v>
      </c>
      <c r="DQ180" s="26" t="n">
        <f aca="false">($B$180+DP180-'1 Der Fonds'!$B$6)/DN180</f>
        <v>10.1427390595241</v>
      </c>
      <c r="DR180" s="26" t="n">
        <f aca="false">DP180+0-'2 Der Rueckgabebestand'!$C$11*DQ180</f>
        <v>11.8767163357328</v>
      </c>
      <c r="DS180" s="26" t="n">
        <f aca="false">DN180+0/DQ180-'2 Der Rueckgabebestand'!$C$11</f>
        <v>76.2</v>
      </c>
      <c r="DT180" s="26" t="n">
        <f aca="false">DR180/($B$180+DR180-'1 Der Fonds'!$B$6)</f>
        <v>0.0153668962781558</v>
      </c>
      <c r="DU180" s="26" t="n">
        <f aca="false">DR180+$B$180*'1 Der Fonds'!$B$19/12+DR180*'1 Der Fonds'!$B$20/12-'1 Der Fonds'!$B$6*'1 Der Fonds'!$B$21/12-($B$180+DR180-'1 Der Fonds'!$B$6)*'1 Der Fonds'!$B$22/12-$B$180*'1 Der Fonds'!$B$23/12</f>
        <v>13.5052231888879</v>
      </c>
      <c r="DV180" s="26" t="n">
        <f aca="false">($B$180+DU180-'1 Der Fonds'!$B$6)/DS180</f>
        <v>10.1641105405366</v>
      </c>
      <c r="DW180" s="26" t="n">
        <f aca="false">DU180+0-'2 Der Rueckgabebestand'!$C$12*DV180</f>
        <v>8.42316791861963</v>
      </c>
      <c r="DX180" s="26" t="n">
        <f aca="false">DS180+0/DV180-'2 Der Rueckgabebestand'!$C$12</f>
        <v>75.7</v>
      </c>
      <c r="DY180" s="26" t="n">
        <f aca="false">DW180/($B$180+DW180-'1 Der Fonds'!$B$6)</f>
        <v>0.0109473801541553</v>
      </c>
      <c r="DZ180" s="26" t="n">
        <f aca="false">DW180+$B$180*'1 Der Fonds'!$B$19/12+DW180*'1 Der Fonds'!$B$20/12-'1 Der Fonds'!$B$6*'1 Der Fonds'!$B$21/12-($B$180+DW180-'1 Der Fonds'!$B$6)*'1 Der Fonds'!$B$22/12-$B$180*'1 Der Fonds'!$B$23/12</f>
        <v>10.0483651212083</v>
      </c>
      <c r="EA180" s="26" t="n">
        <f aca="false">($B$180+DZ180-'1 Der Fonds'!$B$6)/DX180</f>
        <v>10.1855794599895</v>
      </c>
      <c r="EB180" s="26" t="n">
        <f aca="false">DZ180+0-'2 Der Rueckgabebestand'!$C$13*EA180</f>
        <v>5.46485436421301</v>
      </c>
      <c r="EC180" s="26" t="n">
        <f aca="false">DX180+0/EA180-'2 Der Rueckgabebestand'!$C$13</f>
        <v>75.25</v>
      </c>
      <c r="ED180" s="26" t="n">
        <f aca="false">EB180/($B$180+EB180-'1 Der Fonds'!$B$6)</f>
        <v>0.00712994775050206</v>
      </c>
      <c r="EE180" s="26" t="n">
        <f aca="false">EB180+$B$180*'1 Der Fonds'!$B$19/12+EB180*'1 Der Fonds'!$B$20/12-'1 Der Fonds'!$B$6*'1 Der Fonds'!$B$21/12-($B$180+EB180-'1 Der Fonds'!$B$6)*'1 Der Fonds'!$B$22/12-$B$180*'1 Der Fonds'!$B$23/12</f>
        <v>7.08721651631205</v>
      </c>
      <c r="EF180" s="26" t="n">
        <f aca="false">($B$180+EE180-'1 Der Fonds'!$B$6)/EC180</f>
        <v>10.2071390899178</v>
      </c>
      <c r="EG180" s="26" t="n">
        <f aca="false">EE180+0-'2 Der Rueckgabebestand'!$C$14*EF180</f>
        <v>3.00436088034494</v>
      </c>
      <c r="EH180" s="26" t="n">
        <f aca="false">EC180+0/EF180-'2 Der Rueckgabebestand'!$C$14</f>
        <v>74.85</v>
      </c>
      <c r="EI180" s="26" t="n">
        <f aca="false">EG180/($B$180+EG180-'1 Der Fonds'!$B$6)</f>
        <v>0.00393238708334476</v>
      </c>
      <c r="EJ180" s="26" t="n">
        <f aca="false">EG180+$B$180*'1 Der Fonds'!$B$19/12+EG180*'1 Der Fonds'!$B$20/12-'1 Der Fonds'!$B$6*'1 Der Fonds'!$B$21/12-($B$180+EG180-'1 Der Fonds'!$B$6)*'1 Der Fonds'!$B$22/12-$B$180*'1 Der Fonds'!$B$23/12</f>
        <v>4.62436505952194</v>
      </c>
      <c r="EK180" s="26" t="n">
        <f aca="false">($B$180+EJ180-'1 Der Fonds'!$B$6)/EH180</f>
        <v>10.2287824323249</v>
      </c>
      <c r="EL180" s="26" t="n">
        <f aca="false">EJ180+0-'2 Der Rueckgabebestand'!$C$15*EK180</f>
        <v>0.532852086591959</v>
      </c>
      <c r="EM180" s="26" t="n">
        <f aca="false">EH180+0/EK180-'2 Der Rueckgabebestand'!$C$15</f>
        <v>74.45</v>
      </c>
      <c r="EN180" s="26" t="n">
        <f aca="false">EL180/($B$180+EL180-'1 Der Fonds'!$B$6)</f>
        <v>0.000699709914197332</v>
      </c>
      <c r="EO180" s="26" t="n">
        <f aca="false">EL180+$B$180*'1 Der Fonds'!$B$19/12+EL180*'1 Der Fonds'!$B$20/12-'1 Der Fonds'!$B$6*'1 Der Fonds'!$B$21/12-($B$180+EL180-'1 Der Fonds'!$B$6)*'1 Der Fonds'!$B$22/12-$B$180*'1 Der Fonds'!$B$23/12</f>
        <v>2.15048773650828</v>
      </c>
      <c r="EP180" s="26" t="n">
        <f aca="false">($B$180+EO180-'1 Der Fonds'!$B$6)/EM180</f>
        <v>10.2505102449497</v>
      </c>
      <c r="EQ180" s="26" t="n">
        <f aca="false">EO180+0-'2 Der Rueckgabebestand'!$C$16*EP180</f>
        <v>-2.97476738596659</v>
      </c>
      <c r="ER180" s="26" t="n">
        <f aca="false">EM180+0/EP180-'2 Der Rueckgabebestand'!$C$16</f>
        <v>73.95</v>
      </c>
      <c r="ES180" s="26" t="n">
        <f aca="false">EQ180/($B$180+EQ180-'1 Der Fonds'!$B$6)</f>
        <v>-0.0039243645962921</v>
      </c>
      <c r="ET180" s="14" t="n">
        <f aca="false">IF(C180=1,$A$180,1000000)</f>
        <v>109</v>
      </c>
      <c r="EU180" s="14" t="n">
        <f aca="false">IF(D180=1,$A$180,1000000)</f>
        <v>109</v>
      </c>
      <c r="EV180" s="14" t="n">
        <f aca="false">IF(E180=1,$A$180,1000000)</f>
        <v>109</v>
      </c>
      <c r="EW180" s="14" t="n">
        <f aca="false">IF(F180=1,$A$180,1000000)</f>
        <v>109</v>
      </c>
      <c r="EX180" s="14" t="n">
        <f aca="false">IF(G180=1,$A$180,1000000)</f>
        <v>109</v>
      </c>
      <c r="EY180" s="26" t="n">
        <f aca="false">IF(H180=1,$A$180,1000000)</f>
        <v>1000000</v>
      </c>
      <c r="EZ180" s="26" t="n">
        <f aca="false">IF(I180=1,$A$180,1000000)</f>
        <v>1000000</v>
      </c>
      <c r="FA180" s="26" t="n">
        <f aca="false">IF(J180=1,$A$180,1000000)</f>
        <v>1000000</v>
      </c>
      <c r="FB180" s="26" t="n">
        <f aca="false">IF(K180=1,$A$180,1000000)</f>
        <v>1000000</v>
      </c>
      <c r="FC180" s="26" t="n">
        <f aca="false">IF(L180=1,$A$180,1000000)</f>
        <v>1000000</v>
      </c>
      <c r="FD180" s="26" t="n">
        <f aca="false">IF(M180=1,$A$180,1000000)</f>
        <v>1000000</v>
      </c>
      <c r="FE180" s="26" t="n">
        <f aca="false">IF(N180=1,$A$180,1000000)</f>
        <v>1000000</v>
      </c>
      <c r="FF180" s="14" t="n">
        <f aca="false">IF(O180=1,$A$180,1000000)</f>
        <v>109</v>
      </c>
      <c r="FG180" s="14" t="n">
        <f aca="false">IF(P180=1,$A$180,1000000)</f>
        <v>109</v>
      </c>
      <c r="FH180" s="14" t="n">
        <f aca="false">IF(Q180=1,$A$180,1000000)</f>
        <v>109</v>
      </c>
      <c r="FI180" s="14" t="n">
        <f aca="false">IF(R180=1,$A$180,1000000)</f>
        <v>109</v>
      </c>
      <c r="FJ180" s="26" t="n">
        <f aca="false">IF(S180=1,$A$180,1000000)</f>
        <v>1000000</v>
      </c>
      <c r="FK180" s="26" t="n">
        <f aca="false">IF(T180=1,$A$180,1000000)</f>
        <v>1000000</v>
      </c>
      <c r="FL180" s="26" t="n">
        <f aca="false">IF(U180=1,$A$180,1000000)</f>
        <v>1000000</v>
      </c>
      <c r="FM180" s="26" t="n">
        <f aca="false">IF(V180=1,$A$180,1000000)</f>
        <v>1000000</v>
      </c>
      <c r="FN180" s="26" t="n">
        <f aca="false">IF(W180=1,$A$180,1000000)</f>
        <v>1000000</v>
      </c>
      <c r="FO180" s="26" t="n">
        <f aca="false">IF(X180=1,$A$180,1000000)</f>
        <v>1000000</v>
      </c>
      <c r="FP180" s="26" t="n">
        <f aca="false">IF(Y180=1,$A$180,1000000)</f>
        <v>1000000</v>
      </c>
      <c r="FQ180" s="26" t="n">
        <f aca="false">IF(Z180=1,$A$180,1000000)</f>
        <v>1000000</v>
      </c>
    </row>
    <row r="181" customFormat="false" ht="15" hidden="false" customHeight="false" outlineLevel="0" collapsed="false">
      <c r="A181" s="14" t="n">
        <f aca="false">A180+$B$38</f>
        <v>109.5</v>
      </c>
      <c r="B181" s="14" t="n">
        <f aca="false">'1 Der Fonds'!$B$36-A181</f>
        <v>1010.5</v>
      </c>
      <c r="C181" s="26" t="n">
        <f aca="false">IF(AH181&gt;='1 Der Fonds'!$B$12,1,0)</f>
        <v>1</v>
      </c>
      <c r="D181" s="26" t="n">
        <f aca="false">IF(AND(C181=1,AM181&gt;='1 Der Fonds'!$B$12),1,0)</f>
        <v>1</v>
      </c>
      <c r="E181" s="26" t="n">
        <f aca="false">IF(AND(D181=1,AR181&gt;='1 Der Fonds'!$B$12),1,0)</f>
        <v>1</v>
      </c>
      <c r="F181" s="26" t="n">
        <f aca="false">IF(AND(E181=1,AW181&gt;='1 Der Fonds'!$B$12),1,0)</f>
        <v>1</v>
      </c>
      <c r="G181" s="26" t="n">
        <f aca="false">IF(AND(F181=1,BB181&gt;='1 Der Fonds'!$B$12),1,0)</f>
        <v>1</v>
      </c>
      <c r="H181" s="26" t="n">
        <f aca="false">IF(AND(G181=1,BG181&gt;='1 Der Fonds'!$B$12),1,0)</f>
        <v>0</v>
      </c>
      <c r="I181" s="26" t="n">
        <f aca="false">IF(AND(H181=1,BL181&gt;='1 Der Fonds'!$B$12),1,0)</f>
        <v>0</v>
      </c>
      <c r="J181" s="26" t="n">
        <f aca="false">IF(AND(I181=1,BQ181&gt;='1 Der Fonds'!$B$12),1,0)</f>
        <v>0</v>
      </c>
      <c r="K181" s="26" t="n">
        <f aca="false">IF(AND(J181=1,BV181&gt;='1 Der Fonds'!$B$12),1,0)</f>
        <v>0</v>
      </c>
      <c r="L181" s="26" t="n">
        <f aca="false">IF(AND(K181=1,CA181&gt;='1 Der Fonds'!$B$12),1,0)</f>
        <v>0</v>
      </c>
      <c r="M181" s="26" t="n">
        <f aca="false">IF(AND(L181=1,CF181&gt;='1 Der Fonds'!$B$12),1,0)</f>
        <v>0</v>
      </c>
      <c r="N181" s="26" t="n">
        <f aca="false">IF(AND(M181=1,CK181&gt;='1 Der Fonds'!$B$12),1,0)</f>
        <v>0</v>
      </c>
      <c r="O181" s="26" t="n">
        <f aca="false">IF(CP181&gt;='1 Der Fonds'!$B$12,1,0)</f>
        <v>1</v>
      </c>
      <c r="P181" s="26" t="n">
        <f aca="false">IF(AND(O181=1,CU181&gt;='1 Der Fonds'!$B$12),1,0)</f>
        <v>1</v>
      </c>
      <c r="Q181" s="26" t="n">
        <f aca="false">IF(AND(P181=1,CZ181&gt;='1 Der Fonds'!$B$12),1,0)</f>
        <v>1</v>
      </c>
      <c r="R181" s="26" t="n">
        <f aca="false">IF(AND(Q181=1,DE181&gt;='1 Der Fonds'!$B$12),1,0)</f>
        <v>1</v>
      </c>
      <c r="S181" s="26" t="n">
        <f aca="false">IF(AND(R181=1,DJ181&gt;='1 Der Fonds'!$B$12),1,0)</f>
        <v>0</v>
      </c>
      <c r="T181" s="26" t="n">
        <f aca="false">IF(AND(S181=1,DO181&gt;='1 Der Fonds'!$B$12),1,0)</f>
        <v>0</v>
      </c>
      <c r="U181" s="26" t="n">
        <f aca="false">IF(AND(T181=1,DT181&gt;='1 Der Fonds'!$B$12),1,0)</f>
        <v>0</v>
      </c>
      <c r="V181" s="26" t="n">
        <f aca="false">IF(AND(U181=1,DY181&gt;='1 Der Fonds'!$B$12),1,0)</f>
        <v>0</v>
      </c>
      <c r="W181" s="26" t="n">
        <f aca="false">IF(AND(V181=1,ED181&gt;='1 Der Fonds'!$B$12),1,0)</f>
        <v>0</v>
      </c>
      <c r="X181" s="26" t="n">
        <f aca="false">IF(AND(W181=1,EI181&gt;='1 Der Fonds'!$B$12),1,0)</f>
        <v>0</v>
      </c>
      <c r="Y181" s="26" t="n">
        <f aca="false">IF(AND(X181=1,EN181&gt;='1 Der Fonds'!$B$12),1,0)</f>
        <v>0</v>
      </c>
      <c r="Z181" s="26" t="n">
        <f aca="false">IF(AND(Y181=1,ES181&gt;='1 Der Fonds'!$B$12),1,0)</f>
        <v>0</v>
      </c>
      <c r="AD181" s="26" t="n">
        <f aca="false">$A$181+$B$181*'1 Der Fonds'!$B$19/12+$A$181*'1 Der Fonds'!$B$20/12-'1 Der Fonds'!$B$6*'1 Der Fonds'!$B$21/12-($B$181+$A$181-'1 Der Fonds'!$B$6)*'1 Der Fonds'!$B$22/12-$B$181*'1 Der Fonds'!$B$23/12</f>
        <v>111.221</v>
      </c>
      <c r="AE181" s="26" t="n">
        <f aca="false">($B$181+AD181-'1 Der Fonds'!$B$6)/'1 Der Fonds'!$B$8</f>
        <v>10.0197816091954</v>
      </c>
      <c r="AF181" s="26" t="n">
        <f aca="false">AD181+'1 Der Fonds'!$B$26-'2 Der Rueckgabebestand'!$C$5*AE181</f>
        <v>110.213087356322</v>
      </c>
      <c r="AG181" s="26" t="n">
        <f aca="false">'1 Der Fonds'!$B$8+'1 Der Fonds'!$B$26/AE181-'2 Der Rueckgabebestand'!$C$5</f>
        <v>86.8994077233427</v>
      </c>
      <c r="AH181" s="26" t="n">
        <f aca="false">AF181/($B$181+AF181-'1 Der Fonds'!$B$6)</f>
        <v>0.126577961163939</v>
      </c>
      <c r="AI181" s="26" t="n">
        <f aca="false">AF181+$B$181*'1 Der Fonds'!$B$19/12+AF181*'1 Der Fonds'!$B$20/12-'1 Der Fonds'!$B$6*'1 Der Fonds'!$B$21/12-($B$181+AF181-'1 Der Fonds'!$B$6)*'1 Der Fonds'!$B$22/12-$B$181*'1 Der Fonds'!$B$23/12</f>
        <v>111.934770731705</v>
      </c>
      <c r="AJ181" s="26" t="n">
        <f aca="false">($B$181+AI181-'1 Der Fonds'!$B$6)/AG181</f>
        <v>10.0395939809996</v>
      </c>
      <c r="AK181" s="26" t="n">
        <f aca="false">AI181+'1 Der Fonds'!$B$26-'2 Der Rueckgabebestand'!$C$6*AJ181</f>
        <v>109.914973741205</v>
      </c>
      <c r="AL181" s="26" t="n">
        <f aca="false">AG181+'1 Der Fonds'!$B$26/AJ181-'2 Der Rueckgabebestand'!$C$6</f>
        <v>86.6982245884149</v>
      </c>
      <c r="AM181" s="26" t="n">
        <f aca="false">AK181/($B$181+AK181-'1 Der Fonds'!$B$6)</f>
        <v>0.126278817641165</v>
      </c>
      <c r="AN181" s="26" t="n">
        <f aca="false">AK181+$B$181*'1 Der Fonds'!$B$19/12+AK181*'1 Der Fonds'!$B$20/12-'1 Der Fonds'!$B$6*'1 Der Fonds'!$B$21/12-($B$181+AK181-'1 Der Fonds'!$B$6)*'1 Der Fonds'!$B$22/12-$B$181*'1 Der Fonds'!$B$23/12</f>
        <v>111.636371424374</v>
      </c>
      <c r="AO181" s="26" t="n">
        <f aca="false">($B$181+AN181-'1 Der Fonds'!$B$6)/AL181</f>
        <v>10.0594490321422</v>
      </c>
      <c r="AP181" s="26" t="n">
        <f aca="false">AN181+'1 Der Fonds'!$B$26-'2 Der Rueckgabebestand'!$C$7*AO181</f>
        <v>92.5055835536611</v>
      </c>
      <c r="AQ181" s="26" t="n">
        <f aca="false">AL181+'1 Der Fonds'!$B$26/AO181-'2 Der Rueckgabebestand'!$C$7</f>
        <v>84.7964516573542</v>
      </c>
      <c r="AR181" s="26" t="n">
        <f aca="false">AP181/($B$181+AP181-'1 Der Fonds'!$B$6)</f>
        <v>0.10844663310207</v>
      </c>
      <c r="AS181" s="26" t="n">
        <f aca="false">AP181+$B$181*'1 Der Fonds'!$B$19/12+AP181*'1 Der Fonds'!$B$20/12-'1 Der Fonds'!$B$6*'1 Der Fonds'!$B$21/12-($B$181+AP181-'1 Der Fonds'!$B$6)*'1 Der Fonds'!$B$22/12-$B$181*'1 Der Fonds'!$B$23/12</f>
        <v>94.2102972379</v>
      </c>
      <c r="AT181" s="26" t="n">
        <f aca="false">($B$181+AS181-'1 Der Fonds'!$B$6)/AQ181</f>
        <v>10.0795526290607</v>
      </c>
      <c r="AU181" s="26" t="n">
        <f aca="false">AS181+'1 Der Fonds'!$B$26-'2 Der Rueckgabebestand'!$C$8*AT181</f>
        <v>65.963684087812</v>
      </c>
      <c r="AV181" s="26" t="n">
        <f aca="false">AQ181+'1 Der Fonds'!$B$26/AT181-'2 Der Rueckgabebestand'!$C$8</f>
        <v>81.9940839144992</v>
      </c>
      <c r="AW181" s="26" t="n">
        <f aca="false">AU181/($B$181+AU181-'1 Der Fonds'!$B$6)</f>
        <v>0.0798143770353536</v>
      </c>
      <c r="AX181" s="26" t="n">
        <f aca="false">AU181+$B$181*'1 Der Fonds'!$B$19/12+AU181*'1 Der Fonds'!$B$20/12-'1 Der Fonds'!$B$6*'1 Der Fonds'!$B$21/12-($B$181+AU181-'1 Der Fonds'!$B$6)*'1 Der Fonds'!$B$22/12-$B$181*'1 Der Fonds'!$B$23/12</f>
        <v>67.6429617850628</v>
      </c>
      <c r="AY181" s="26" t="n">
        <f aca="false">($B$181+AX181-'1 Der Fonds'!$B$6)/AV181</f>
        <v>10.1000331029812</v>
      </c>
      <c r="AZ181" s="26" t="n">
        <f aca="false">AX181+'1 Der Fonds'!$B$26-'2 Der Rueckgabebestand'!$C$9*AY181</f>
        <v>44.3828757173116</v>
      </c>
      <c r="BA181" s="26" t="n">
        <f aca="false">AV181+'1 Der Fonds'!$B$26/AY181-'2 Der Rueckgabebestand'!$C$9</f>
        <v>79.6911126439511</v>
      </c>
      <c r="BB181" s="26" t="n">
        <f aca="false">AZ181/($B$181+AZ181-'1 Der Fonds'!$B$6)</f>
        <v>0.0551420300472383</v>
      </c>
      <c r="BC181" s="26" t="n">
        <f aca="false">AZ181+$B$181*'1 Der Fonds'!$B$19/12+AZ181*'1 Der Fonds'!$B$20/12-'1 Der Fonds'!$B$6*'1 Der Fonds'!$B$21/12-($B$181+AZ181-'1 Der Fonds'!$B$6)*'1 Der Fonds'!$B$22/12-$B$181*'1 Der Fonds'!$B$23/12</f>
        <v>46.0414718065407</v>
      </c>
      <c r="BD181" s="26" t="n">
        <f aca="false">($B$181+BC181-'1 Der Fonds'!$B$6)/BA181</f>
        <v>10.1208459142747</v>
      </c>
      <c r="BE181" s="26" t="n">
        <f aca="false">BC181+'1 Der Fonds'!$B$26-'2 Der Rueckgabebestand'!$C$10*BD181</f>
        <v>34.872287526556</v>
      </c>
      <c r="BF181" s="26" t="n">
        <f aca="false">BA181+'1 Der Fonds'!$B$26/BD181-'2 Der Rueckgabebestand'!$C$10</f>
        <v>78.587530554609</v>
      </c>
      <c r="BG181" s="26" t="n">
        <f aca="false">BE181/($B$181+BE181-'1 Der Fonds'!$B$6)</f>
        <v>0.0438439810808617</v>
      </c>
      <c r="BH181" s="26" t="n">
        <f aca="false">BE181+$B$181*'1 Der Fonds'!$B$19/12+BE181*'1 Der Fonds'!$B$20/12-'1 Der Fonds'!$B$6*'1 Der Fonds'!$B$21/12-($B$181+BE181-'1 Der Fonds'!$B$6)*'1 Der Fonds'!$B$22/12-$B$181*'1 Der Fonds'!$B$23/12</f>
        <v>36.5217693021023</v>
      </c>
      <c r="BI181" s="26" t="n">
        <f aca="false">($B$181+BH181-'1 Der Fonds'!$B$6)/BF181</f>
        <v>10.141835017303</v>
      </c>
      <c r="BJ181" s="26" t="n">
        <f aca="false">BH181+'1 Der Fonds'!$B$26-'2 Der Rueckgabebestand'!$C$11*BI181</f>
        <v>33.4366682917205</v>
      </c>
      <c r="BK181" s="26" t="n">
        <f aca="false">BF181+'1 Der Fonds'!$B$26/BI181-'2 Der Rueckgabebestand'!$C$11</f>
        <v>78.2833350115817</v>
      </c>
      <c r="BL181" s="26" t="n">
        <f aca="false">BJ181/($B$181+BJ181-'1 Der Fonds'!$B$6)</f>
        <v>0.0421150321267624</v>
      </c>
      <c r="BM181" s="26" t="n">
        <f aca="false">BJ181+$B$181*'1 Der Fonds'!$B$19/12+BJ181*'1 Der Fonds'!$B$20/12-'1 Der Fonds'!$B$6*'1 Der Fonds'!$B$21/12-($B$181+BJ181-'1 Der Fonds'!$B$6)*'1 Der Fonds'!$B$22/12-$B$181*'1 Der Fonds'!$B$23/12</f>
        <v>35.0847742655001</v>
      </c>
      <c r="BN181" s="26" t="n">
        <f aca="false">($B$181+BM181-'1 Der Fonds'!$B$6)/BK181</f>
        <v>10.1628881057226</v>
      </c>
      <c r="BO181" s="26" t="n">
        <f aca="false">BM181+'1 Der Fonds'!$B$26-'2 Der Rueckgabebestand'!$C$12*BN181</f>
        <v>33.0033302126388</v>
      </c>
      <c r="BP181" s="26" t="n">
        <f aca="false">BK181+'1 Der Fonds'!$B$26/BN181-'2 Der Rueckgabebestand'!$C$12</f>
        <v>78.0785266902454</v>
      </c>
      <c r="BQ181" s="26" t="n">
        <f aca="false">BO181/($B$181+BO181-'1 Der Fonds'!$B$6)</f>
        <v>0.0415919240109487</v>
      </c>
      <c r="BR181" s="26" t="n">
        <f aca="false">BO181+$B$181*'1 Der Fonds'!$B$19/12+BO181*'1 Der Fonds'!$B$20/12-'1 Der Fonds'!$B$6*'1 Der Fonds'!$B$21/12-($B$181+BO181-'1 Der Fonds'!$B$6)*'1 Der Fonds'!$B$22/12-$B$181*'1 Der Fonds'!$B$23/12</f>
        <v>34.6510209040926</v>
      </c>
      <c r="BS181" s="26" t="n">
        <f aca="false">($B$181+BR181-'1 Der Fonds'!$B$6)/BP181</f>
        <v>10.1839910998658</v>
      </c>
      <c r="BT181" s="26" t="n">
        <f aca="false">BR181+'1 Der Fonds'!$B$26-'2 Der Rueckgabebestand'!$C$13*BS181</f>
        <v>33.068224909153</v>
      </c>
      <c r="BU181" s="26" t="n">
        <f aca="false">BP181+'1 Der Fonds'!$B$26/BS181-'2 Der Rueckgabebestand'!$C$13</f>
        <v>77.923106680603</v>
      </c>
      <c r="BV181" s="26" t="n">
        <f aca="false">BT181/($B$181+BT181-'1 Der Fonds'!$B$6)</f>
        <v>0.0416702986223252</v>
      </c>
      <c r="BW181" s="26" t="n">
        <f aca="false">BT181+$B$181*'1 Der Fonds'!$B$19/12+BT181*'1 Der Fonds'!$B$20/12-'1 Der Fonds'!$B$6*'1 Der Fonds'!$B$21/12-($B$181+BT181-'1 Der Fonds'!$B$6)*'1 Der Fonds'!$B$22/12-$B$181*'1 Der Fonds'!$B$23/12</f>
        <v>34.7159777913576</v>
      </c>
      <c r="BX181" s="26" t="n">
        <f aca="false">($B$181+BW181-'1 Der Fonds'!$B$6)/BU181</f>
        <v>10.2051369826777</v>
      </c>
      <c r="BY181" s="26" t="n">
        <f aca="false">BW181+'1 Der Fonds'!$B$26-'2 Der Rueckgabebestand'!$C$14*BX181</f>
        <v>33.6339229982865</v>
      </c>
      <c r="BZ181" s="26" t="n">
        <f aca="false">BU181+'1 Der Fonds'!$B$26/BX181-'2 Der Rueckgabebestand'!$C$14</f>
        <v>77.8170762770026</v>
      </c>
      <c r="CA181" s="26" t="n">
        <f aca="false">BY181/($B$181+BY181-'1 Der Fonds'!$B$6)</f>
        <v>0.0423529609102961</v>
      </c>
      <c r="CB181" s="26" t="n">
        <f aca="false">BY181+$B$181*'1 Der Fonds'!$B$19/12+BY181*'1 Der Fonds'!$B$20/12-'1 Der Fonds'!$B$6*'1 Der Fonds'!$B$21/12-($B$181+BY181-'1 Der Fonds'!$B$6)*'1 Der Fonds'!$B$22/12-$B$181*'1 Der Fonds'!$B$23/12</f>
        <v>35.2822180078265</v>
      </c>
      <c r="CC181" s="26" t="n">
        <f aca="false">($B$181+CB181-'1 Der Fonds'!$B$6)/BZ181</f>
        <v>10.2263186447035</v>
      </c>
      <c r="CD181" s="26" t="n">
        <f aca="false">CB181+'1 Der Fonds'!$B$26-'2 Der Rueckgabebestand'!$C$15*CC181</f>
        <v>34.1916905499451</v>
      </c>
      <c r="CE181" s="26" t="n">
        <f aca="false">BZ181+'1 Der Fonds'!$B$26/CC181-'2 Der Rueckgabebestand'!$C$15</f>
        <v>77.7104369773904</v>
      </c>
      <c r="CF181" s="26" t="n">
        <f aca="false">CD181/($B$181+CD181-'1 Der Fonds'!$B$6)</f>
        <v>0.0430251013777226</v>
      </c>
      <c r="CG181" s="26" t="n">
        <f aca="false">CD181+$B$181*'1 Der Fonds'!$B$19/12+CD181*'1 Der Fonds'!$B$20/12-'1 Der Fonds'!$B$6*'1 Der Fonds'!$B$21/12-($B$181+CD181-'1 Der Fonds'!$B$6)*'1 Der Fonds'!$B$22/12-$B$181*'1 Der Fonds'!$B$23/12</f>
        <v>35.8405200867221</v>
      </c>
      <c r="CH181" s="26" t="n">
        <f aca="false">($B$181+CG181-'1 Der Fonds'!$B$6)/CE181</f>
        <v>10.2475362520277</v>
      </c>
      <c r="CI181" s="26" t="n">
        <f aca="false">CG181+'1 Der Fonds'!$B$26-'2 Der Rueckgabebestand'!$C$16*CH181</f>
        <v>33.7167519607083</v>
      </c>
      <c r="CJ181" s="26" t="n">
        <f aca="false">CE181+'1 Der Fonds'!$B$26/CH181-'2 Der Rueckgabebestand'!$C$16</f>
        <v>77.5031902720574</v>
      </c>
      <c r="CK181" s="26" t="n">
        <f aca="false">CI181/($B$181+CI181-'1 Der Fonds'!$B$6)</f>
        <v>0.0424528340373968</v>
      </c>
      <c r="CL181" s="26" t="n">
        <f aca="false">$A$181+$B$181*'1 Der Fonds'!$B$19/12+$A$181*'1 Der Fonds'!$B$20/12-'1 Der Fonds'!$B$6*'1 Der Fonds'!$B$21/12-($B$181+$A$181-'1 Der Fonds'!$B$6)*'1 Der Fonds'!$B$22/12-$B$181*'1 Der Fonds'!$B$23/12</f>
        <v>111.221</v>
      </c>
      <c r="CM181" s="26" t="n">
        <f aca="false">($B$181+CL181-'1 Der Fonds'!$B$6)/'1 Der Fonds'!$B$8</f>
        <v>10.0197816091954</v>
      </c>
      <c r="CN181" s="26" t="n">
        <f aca="false">CL181+0-'2 Der Rueckgabebestand'!$C$5*CM181</f>
        <v>107.213087356322</v>
      </c>
      <c r="CO181" s="26" t="n">
        <f aca="false">'1 Der Fonds'!$B$8+0/CM181-'2 Der Rueckgabebestand'!$C$5</f>
        <v>86.6</v>
      </c>
      <c r="CP181" s="26" t="n">
        <f aca="false">CN181/($B$181+CN181-'1 Der Fonds'!$B$6)</f>
        <v>0.123558223240553</v>
      </c>
      <c r="CQ181" s="26" t="n">
        <f aca="false">CN181+$B$181*'1 Der Fonds'!$B$19/12+CN181*'1 Der Fonds'!$B$20/12-'1 Der Fonds'!$B$6*'1 Der Fonds'!$B$21/12-($B$181+CN181-'1 Der Fonds'!$B$6)*'1 Der Fonds'!$B$22/12-$B$181*'1 Der Fonds'!$B$23/12</f>
        <v>108.931895731705</v>
      </c>
      <c r="CR181" s="26" t="n">
        <f aca="false">($B$181+CQ181-'1 Der Fonds'!$B$6)/CO181</f>
        <v>10.0396292809666</v>
      </c>
      <c r="CS181" s="26" t="n">
        <f aca="false">CQ181+0-'2 Der Rueckgabebestand'!$C$6*CR181</f>
        <v>103.912081091222</v>
      </c>
      <c r="CT181" s="26" t="n">
        <f aca="false">CO181+0/CR181-'2 Der Rueckgabebestand'!$C$6</f>
        <v>86.1</v>
      </c>
      <c r="CU181" s="26" t="n">
        <f aca="false">CS181/($B$181+CS181-'1 Der Fonds'!$B$6)</f>
        <v>0.120211278121014</v>
      </c>
      <c r="CV181" s="26" t="n">
        <f aca="false">CS181+$B$181*'1 Der Fonds'!$B$19/12+CS181*'1 Der Fonds'!$B$20/12-'1 Der Fonds'!$B$6*'1 Der Fonds'!$B$21/12-($B$181+CS181-'1 Der Fonds'!$B$6)*'1 Der Fonds'!$B$22/12-$B$181*'1 Der Fonds'!$B$23/12</f>
        <v>105.627726002267</v>
      </c>
      <c r="CW181" s="26" t="n">
        <f aca="false">($B$181+CV181-'1 Der Fonds'!$B$6)/CT181</f>
        <v>10.0595554704096</v>
      </c>
      <c r="CX181" s="26" t="n">
        <f aca="false">CV181+0-'2 Der Rueckgabebestand'!$C$7*CW181</f>
        <v>83.4967039673663</v>
      </c>
      <c r="CY181" s="26" t="n">
        <f aca="false">CT181+0/CW181-'2 Der Rueckgabebestand'!$C$7</f>
        <v>83.9</v>
      </c>
      <c r="CZ181" s="26" t="n">
        <f aca="false">CX181/($B$181+CX181-'1 Der Fonds'!$B$6)</f>
        <v>0.0989301303842471</v>
      </c>
      <c r="DA181" s="26" t="n">
        <f aca="false">CX181+$B$181*'1 Der Fonds'!$B$19/12+CX181*'1 Der Fonds'!$B$20/12-'1 Der Fonds'!$B$6*'1 Der Fonds'!$B$21/12-($B$181+CX181-'1 Der Fonds'!$B$6)*'1 Der Fonds'!$B$22/12-$B$181*'1 Der Fonds'!$B$23/12</f>
        <v>85.1927841420017</v>
      </c>
      <c r="DB181" s="26" t="n">
        <f aca="false">($B$181+DA181-'1 Der Fonds'!$B$6)/CY181</f>
        <v>10.0797709671276</v>
      </c>
      <c r="DC181" s="26" t="n">
        <f aca="false">DA181+0-'2 Der Rueckgabebestand'!$C$8*DB181</f>
        <v>53.9454941439063</v>
      </c>
      <c r="DD181" s="26" t="n">
        <f aca="false">CY181+0/DB181-'2 Der Rueckgabebestand'!$C$8</f>
        <v>80.8</v>
      </c>
      <c r="DE181" s="26" t="n">
        <f aca="false">DC181/($B$181+DC181-'1 Der Fonds'!$B$6)</f>
        <v>0.0662358555996561</v>
      </c>
      <c r="DF181" s="26" t="n">
        <f aca="false">DC181+$B$181*'1 Der Fonds'!$B$19/12+DC181*'1 Der Fonds'!$B$20/12-'1 Der Fonds'!$B$6*'1 Der Fonds'!$B$21/12-($B$181+DC181-'1 Der Fonds'!$B$6)*'1 Der Fonds'!$B$22/12-$B$181*'1 Der Fonds'!$B$23/12</f>
        <v>55.6132544091276</v>
      </c>
      <c r="DG181" s="26" t="n">
        <f aca="false">($B$181+DF181-'1 Der Fonds'!$B$6)/DD181</f>
        <v>10.1004115644694</v>
      </c>
      <c r="DH181" s="26" t="n">
        <f aca="false">DF181+0-'2 Der Rueckgabebestand'!$C$9*DG181</f>
        <v>29.3521843415071</v>
      </c>
      <c r="DI181" s="26" t="n">
        <f aca="false">DD181+0/DG181-'2 Der Rueckgabebestand'!$C$9</f>
        <v>78.2</v>
      </c>
      <c r="DJ181" s="26" t="n">
        <f aca="false">DH181/($B$181+DH181-'1 Der Fonds'!$B$6)</f>
        <v>0.0371616169751784</v>
      </c>
      <c r="DK181" s="26" t="n">
        <f aca="false">DH181+$B$181*'1 Der Fonds'!$B$19/12+DH181*'1 Der Fonds'!$B$20/12-'1 Der Fonds'!$B$6*'1 Der Fonds'!$B$21/12-($B$181+DH181-'1 Der Fonds'!$B$6)*'1 Der Fonds'!$B$22/12-$B$181*'1 Der Fonds'!$B$23/12</f>
        <v>30.9963760181677</v>
      </c>
      <c r="DL181" s="26" t="n">
        <f aca="false">($B$181+DK181-'1 Der Fonds'!$B$6)/DI181</f>
        <v>10.1214370334804</v>
      </c>
      <c r="DM181" s="26" t="n">
        <f aca="false">DK181+0-'2 Der Rueckgabebestand'!$C$10*DL181</f>
        <v>16.8263641712951</v>
      </c>
      <c r="DN181" s="26" t="n">
        <f aca="false">DI181+0/DL181-'2 Der Rueckgabebestand'!$C$10</f>
        <v>76.8</v>
      </c>
      <c r="DO181" s="26" t="n">
        <f aca="false">DM181/($B$181+DM181-'1 Der Fonds'!$B$6)</f>
        <v>0.0216464601573545</v>
      </c>
      <c r="DP181" s="26" t="n">
        <f aca="false">DM181+$B$181*'1 Der Fonds'!$B$19/12+DM181*'1 Der Fonds'!$B$20/12-'1 Der Fonds'!$B$6*'1 Der Fonds'!$B$21/12-($B$181+DM181-'1 Der Fonds'!$B$6)*'1 Der Fonds'!$B$22/12-$B$181*'1 Der Fonds'!$B$23/12</f>
        <v>18.4585519369593</v>
      </c>
      <c r="DQ181" s="26" t="n">
        <f aca="false">($B$181+DP181-'1 Der Fonds'!$B$6)/DN181</f>
        <v>10.1426894783458</v>
      </c>
      <c r="DR181" s="26" t="n">
        <f aca="false">DP181+0-'2 Der Rueckgabebestand'!$C$11*DQ181</f>
        <v>12.3729382499518</v>
      </c>
      <c r="DS181" s="26" t="n">
        <f aca="false">DN181+0/DQ181-'2 Der Rueckgabebestand'!$C$11</f>
        <v>76.2</v>
      </c>
      <c r="DT181" s="26" t="n">
        <f aca="false">DR181/($B$181+DR181-'1 Der Fonds'!$B$6)</f>
        <v>0.0160090199017297</v>
      </c>
      <c r="DU181" s="26" t="n">
        <f aca="false">DR181+$B$181*'1 Der Fonds'!$B$19/12+DR181*'1 Der Fonds'!$B$20/12-'1 Der Fonds'!$B$6*'1 Der Fonds'!$B$21/12-($B$181+DR181-'1 Der Fonds'!$B$6)*'1 Der Fonds'!$B$22/12-$B$181*'1 Der Fonds'!$B$23/12</f>
        <v>14.000858149108</v>
      </c>
      <c r="DV181" s="26" t="n">
        <f aca="false">($B$181+DU181-'1 Der Fonds'!$B$6)/DS181</f>
        <v>10.16405325655</v>
      </c>
      <c r="DW181" s="26" t="n">
        <f aca="false">DU181+0-'2 Der Rueckgabebestand'!$C$12*DV181</f>
        <v>8.91883152083303</v>
      </c>
      <c r="DX181" s="26" t="n">
        <f aca="false">DS181+0/DV181-'2 Der Rueckgabebestand'!$C$12</f>
        <v>75.7</v>
      </c>
      <c r="DY181" s="26" t="n">
        <f aca="false">DW181/($B$181+DW181-'1 Der Fonds'!$B$6)</f>
        <v>0.0115916470398886</v>
      </c>
      <c r="DZ181" s="26" t="n">
        <f aca="false">DW181+$B$181*'1 Der Fonds'!$B$19/12+DW181*'1 Der Fonds'!$B$20/12-'1 Der Fonds'!$B$6*'1 Der Fonds'!$B$21/12-($B$181+DW181-'1 Der Fonds'!$B$6)*'1 Der Fonds'!$B$22/12-$B$181*'1 Der Fonds'!$B$23/12</f>
        <v>10.5434412343738</v>
      </c>
      <c r="EA181" s="26" t="n">
        <f aca="false">($B$181+DZ181-'1 Der Fonds'!$B$6)/DX181</f>
        <v>10.1855144152493</v>
      </c>
      <c r="EB181" s="26" t="n">
        <f aca="false">DZ181+0-'2 Der Rueckgabebestand'!$C$13*EA181</f>
        <v>5.95995974751163</v>
      </c>
      <c r="EC181" s="26" t="n">
        <f aca="false">DX181+0/EA181-'2 Der Rueckgabebestand'!$C$13</f>
        <v>75.25</v>
      </c>
      <c r="ED181" s="26" t="n">
        <f aca="false">EB181/($B$181+EB181-'1 Der Fonds'!$B$6)</f>
        <v>0.00777595707605518</v>
      </c>
      <c r="EE181" s="26" t="n">
        <f aca="false">EB181+$B$181*'1 Der Fonds'!$B$19/12+EB181*'1 Der Fonds'!$B$20/12-'1 Der Fonds'!$B$6*'1 Der Fonds'!$B$21/12-($B$181+EB181-'1 Der Fonds'!$B$6)*'1 Der Fonds'!$B$22/12-$B$181*'1 Der Fonds'!$B$23/12</f>
        <v>7.581733875603</v>
      </c>
      <c r="EF181" s="26" t="n">
        <f aca="false">($B$181+EE181-'1 Der Fonds'!$B$6)/EC181</f>
        <v>10.207066230905</v>
      </c>
      <c r="EG181" s="26" t="n">
        <f aca="false">EE181+0-'2 Der Rueckgabebestand'!$C$14*EF181</f>
        <v>3.49890738324099</v>
      </c>
      <c r="EH181" s="26" t="n">
        <f aca="false">EC181+0/EF181-'2 Der Rueckgabebestand'!$C$14</f>
        <v>74.85</v>
      </c>
      <c r="EI181" s="26" t="n">
        <f aca="false">EG181/($B$181+EG181-'1 Der Fonds'!$B$6)</f>
        <v>0.00457972825540423</v>
      </c>
      <c r="EJ181" s="26" t="n">
        <f aca="false">EG181+$B$181*'1 Der Fonds'!$B$19/12+EG181*'1 Der Fonds'!$B$20/12-'1 Der Fonds'!$B$6*'1 Der Fonds'!$B$21/12-($B$181+EG181-'1 Der Fonds'!$B$6)*'1 Der Fonds'!$B$22/12-$B$181*'1 Der Fonds'!$B$23/12</f>
        <v>5.11832300281659</v>
      </c>
      <c r="EK181" s="26" t="n">
        <f aca="false">($B$181+EJ181-'1 Der Fonds'!$B$6)/EH181</f>
        <v>10.2287017101245</v>
      </c>
      <c r="EL181" s="26" t="n">
        <f aca="false">EJ181+0-'2 Der Rueckgabebestand'!$C$15*EK181</f>
        <v>1.0268423187668</v>
      </c>
      <c r="EM181" s="26" t="n">
        <f aca="false">EH181+0/EK181-'2 Der Rueckgabebestand'!$C$15</f>
        <v>74.45</v>
      </c>
      <c r="EN181" s="26" t="n">
        <f aca="false">EL181/($B$181+EL181-'1 Der Fonds'!$B$6)</f>
        <v>0.00134839937570707</v>
      </c>
      <c r="EO181" s="26" t="n">
        <f aca="false">EL181+$B$181*'1 Der Fonds'!$B$19/12+EL181*'1 Der Fonds'!$B$20/12-'1 Der Fonds'!$B$6*'1 Der Fonds'!$B$21/12-($B$181+EL181-'1 Der Fonds'!$B$6)*'1 Der Fonds'!$B$22/12-$B$181*'1 Der Fonds'!$B$23/12</f>
        <v>2.64388887598895</v>
      </c>
      <c r="EP181" s="26" t="n">
        <f aca="false">($B$181+EO181-'1 Der Fonds'!$B$6)/EM181</f>
        <v>10.2504216101543</v>
      </c>
      <c r="EQ181" s="26" t="n">
        <f aca="false">EO181+0-'2 Der Rueckgabebestand'!$C$16*EP181</f>
        <v>-2.48132192908821</v>
      </c>
      <c r="ER181" s="26" t="n">
        <f aca="false">EM181+0/EP181-'2 Der Rueckgabebestand'!$C$16</f>
        <v>73.95</v>
      </c>
      <c r="ES181" s="26" t="n">
        <f aca="false">EQ181/($B$181+EQ181-'1 Der Fonds'!$B$6)</f>
        <v>-0.00327343111835046</v>
      </c>
      <c r="ET181" s="14" t="n">
        <f aca="false">IF(C181=1,$A$181,1000000)</f>
        <v>109.5</v>
      </c>
      <c r="EU181" s="14" t="n">
        <f aca="false">IF(D181=1,$A$181,1000000)</f>
        <v>109.5</v>
      </c>
      <c r="EV181" s="14" t="n">
        <f aca="false">IF(E181=1,$A$181,1000000)</f>
        <v>109.5</v>
      </c>
      <c r="EW181" s="14" t="n">
        <f aca="false">IF(F181=1,$A$181,1000000)</f>
        <v>109.5</v>
      </c>
      <c r="EX181" s="14" t="n">
        <f aca="false">IF(G181=1,$A$181,1000000)</f>
        <v>109.5</v>
      </c>
      <c r="EY181" s="26" t="n">
        <f aca="false">IF(H181=1,$A$181,1000000)</f>
        <v>1000000</v>
      </c>
      <c r="EZ181" s="26" t="n">
        <f aca="false">IF(I181=1,$A$181,1000000)</f>
        <v>1000000</v>
      </c>
      <c r="FA181" s="26" t="n">
        <f aca="false">IF(J181=1,$A$181,1000000)</f>
        <v>1000000</v>
      </c>
      <c r="FB181" s="26" t="n">
        <f aca="false">IF(K181=1,$A$181,1000000)</f>
        <v>1000000</v>
      </c>
      <c r="FC181" s="26" t="n">
        <f aca="false">IF(L181=1,$A$181,1000000)</f>
        <v>1000000</v>
      </c>
      <c r="FD181" s="26" t="n">
        <f aca="false">IF(M181=1,$A$181,1000000)</f>
        <v>1000000</v>
      </c>
      <c r="FE181" s="26" t="n">
        <f aca="false">IF(N181=1,$A$181,1000000)</f>
        <v>1000000</v>
      </c>
      <c r="FF181" s="14" t="n">
        <f aca="false">IF(O181=1,$A$181,1000000)</f>
        <v>109.5</v>
      </c>
      <c r="FG181" s="14" t="n">
        <f aca="false">IF(P181=1,$A$181,1000000)</f>
        <v>109.5</v>
      </c>
      <c r="FH181" s="14" t="n">
        <f aca="false">IF(Q181=1,$A$181,1000000)</f>
        <v>109.5</v>
      </c>
      <c r="FI181" s="14" t="n">
        <f aca="false">IF(R181=1,$A$181,1000000)</f>
        <v>109.5</v>
      </c>
      <c r="FJ181" s="26" t="n">
        <f aca="false">IF(S181=1,$A$181,1000000)</f>
        <v>1000000</v>
      </c>
      <c r="FK181" s="26" t="n">
        <f aca="false">IF(T181=1,$A$181,1000000)</f>
        <v>1000000</v>
      </c>
      <c r="FL181" s="26" t="n">
        <f aca="false">IF(U181=1,$A$181,1000000)</f>
        <v>1000000</v>
      </c>
      <c r="FM181" s="26" t="n">
        <f aca="false">IF(V181=1,$A$181,1000000)</f>
        <v>1000000</v>
      </c>
      <c r="FN181" s="26" t="n">
        <f aca="false">IF(W181=1,$A$181,1000000)</f>
        <v>1000000</v>
      </c>
      <c r="FO181" s="26" t="n">
        <f aca="false">IF(X181=1,$A$181,1000000)</f>
        <v>1000000</v>
      </c>
      <c r="FP181" s="26" t="n">
        <f aca="false">IF(Y181=1,$A$181,1000000)</f>
        <v>1000000</v>
      </c>
      <c r="FQ181" s="26" t="n">
        <f aca="false">IF(Z181=1,$A$181,1000000)</f>
        <v>1000000</v>
      </c>
    </row>
    <row r="182" customFormat="false" ht="15" hidden="false" customHeight="false" outlineLevel="0" collapsed="false">
      <c r="A182" s="14" t="n">
        <f aca="false">A181+$B$38</f>
        <v>110</v>
      </c>
      <c r="B182" s="14" t="n">
        <f aca="false">'1 Der Fonds'!$B$36-A182</f>
        <v>1010</v>
      </c>
      <c r="C182" s="26" t="n">
        <f aca="false">IF(AH182&gt;='1 Der Fonds'!$B$12,1,0)</f>
        <v>1</v>
      </c>
      <c r="D182" s="26" t="n">
        <f aca="false">IF(AND(C182=1,AM182&gt;='1 Der Fonds'!$B$12),1,0)</f>
        <v>1</v>
      </c>
      <c r="E182" s="26" t="n">
        <f aca="false">IF(AND(D182=1,AR182&gt;='1 Der Fonds'!$B$12),1,0)</f>
        <v>1</v>
      </c>
      <c r="F182" s="26" t="n">
        <f aca="false">IF(AND(E182=1,AW182&gt;='1 Der Fonds'!$B$12),1,0)</f>
        <v>1</v>
      </c>
      <c r="G182" s="26" t="n">
        <f aca="false">IF(AND(F182=1,BB182&gt;='1 Der Fonds'!$B$12),1,0)</f>
        <v>1</v>
      </c>
      <c r="H182" s="26" t="n">
        <f aca="false">IF(AND(G182=1,BG182&gt;='1 Der Fonds'!$B$12),1,0)</f>
        <v>0</v>
      </c>
      <c r="I182" s="26" t="n">
        <f aca="false">IF(AND(H182=1,BL182&gt;='1 Der Fonds'!$B$12),1,0)</f>
        <v>0</v>
      </c>
      <c r="J182" s="26" t="n">
        <f aca="false">IF(AND(I182=1,BQ182&gt;='1 Der Fonds'!$B$12),1,0)</f>
        <v>0</v>
      </c>
      <c r="K182" s="26" t="n">
        <f aca="false">IF(AND(J182=1,BV182&gt;='1 Der Fonds'!$B$12),1,0)</f>
        <v>0</v>
      </c>
      <c r="L182" s="26" t="n">
        <f aca="false">IF(AND(K182=1,CA182&gt;='1 Der Fonds'!$B$12),1,0)</f>
        <v>0</v>
      </c>
      <c r="M182" s="26" t="n">
        <f aca="false">IF(AND(L182=1,CF182&gt;='1 Der Fonds'!$B$12),1,0)</f>
        <v>0</v>
      </c>
      <c r="N182" s="26" t="n">
        <f aca="false">IF(AND(M182=1,CK182&gt;='1 Der Fonds'!$B$12),1,0)</f>
        <v>0</v>
      </c>
      <c r="O182" s="26" t="n">
        <f aca="false">IF(CP182&gt;='1 Der Fonds'!$B$12,1,0)</f>
        <v>1</v>
      </c>
      <c r="P182" s="26" t="n">
        <f aca="false">IF(AND(O182=1,CU182&gt;='1 Der Fonds'!$B$12),1,0)</f>
        <v>1</v>
      </c>
      <c r="Q182" s="26" t="n">
        <f aca="false">IF(AND(P182=1,CZ182&gt;='1 Der Fonds'!$B$12),1,0)</f>
        <v>1</v>
      </c>
      <c r="R182" s="26" t="n">
        <f aca="false">IF(AND(Q182=1,DE182&gt;='1 Der Fonds'!$B$12),1,0)</f>
        <v>1</v>
      </c>
      <c r="S182" s="26" t="n">
        <f aca="false">IF(AND(R182=1,DJ182&gt;='1 Der Fonds'!$B$12),1,0)</f>
        <v>0</v>
      </c>
      <c r="T182" s="26" t="n">
        <f aca="false">IF(AND(S182=1,DO182&gt;='1 Der Fonds'!$B$12),1,0)</f>
        <v>0</v>
      </c>
      <c r="U182" s="26" t="n">
        <f aca="false">IF(AND(T182=1,DT182&gt;='1 Der Fonds'!$B$12),1,0)</f>
        <v>0</v>
      </c>
      <c r="V182" s="26" t="n">
        <f aca="false">IF(AND(U182=1,DY182&gt;='1 Der Fonds'!$B$12),1,0)</f>
        <v>0</v>
      </c>
      <c r="W182" s="26" t="n">
        <f aca="false">IF(AND(V182=1,ED182&gt;='1 Der Fonds'!$B$12),1,0)</f>
        <v>0</v>
      </c>
      <c r="X182" s="26" t="n">
        <f aca="false">IF(AND(W182=1,EI182&gt;='1 Der Fonds'!$B$12),1,0)</f>
        <v>0</v>
      </c>
      <c r="Y182" s="26" t="n">
        <f aca="false">IF(AND(X182=1,EN182&gt;='1 Der Fonds'!$B$12),1,0)</f>
        <v>0</v>
      </c>
      <c r="Z182" s="26" t="n">
        <f aca="false">IF(AND(Y182=1,ES182&gt;='1 Der Fonds'!$B$12),1,0)</f>
        <v>0</v>
      </c>
      <c r="AD182" s="26" t="n">
        <f aca="false">$A$182+$B$182*'1 Der Fonds'!$B$19/12+$A$182*'1 Der Fonds'!$B$20/12-'1 Der Fonds'!$B$6*'1 Der Fonds'!$B$21/12-($B$182+$A$182-'1 Der Fonds'!$B$6)*'1 Der Fonds'!$B$22/12-$B$182*'1 Der Fonds'!$B$23/12</f>
        <v>111.720416666667</v>
      </c>
      <c r="AE182" s="26" t="n">
        <f aca="false">($B$182+AD182-'1 Der Fonds'!$B$6)/'1 Der Fonds'!$B$8</f>
        <v>10.0197749042146</v>
      </c>
      <c r="AF182" s="26" t="n">
        <f aca="false">AD182+'1 Der Fonds'!$B$26-'2 Der Rueckgabebestand'!$C$5*AE182</f>
        <v>110.712506704981</v>
      </c>
      <c r="AG182" s="26" t="n">
        <f aca="false">'1 Der Fonds'!$B$8+'1 Der Fonds'!$B$26/AE182-'2 Der Rueckgabebestand'!$C$5</f>
        <v>86.8994079236988</v>
      </c>
      <c r="AH182" s="26" t="n">
        <f aca="false">AF182/($B$182+AF182-'1 Der Fonds'!$B$6)</f>
        <v>0.12715162106026</v>
      </c>
      <c r="AI182" s="26" t="n">
        <f aca="false">AF182+$B$182*'1 Der Fonds'!$B$19/12+AF182*'1 Der Fonds'!$B$20/12-'1 Der Fonds'!$B$6*'1 Der Fonds'!$B$21/12-($B$182+AF182-'1 Der Fonds'!$B$6)*'1 Der Fonds'!$B$22/12-$B$182*'1 Der Fonds'!$B$23/12</f>
        <v>112.433606190573</v>
      </c>
      <c r="AJ182" s="26" t="n">
        <f aca="false">($B$182+AI182-'1 Der Fonds'!$B$6)/AG182</f>
        <v>10.0395805568273</v>
      </c>
      <c r="AK182" s="26" t="n">
        <f aca="false">AI182+'1 Der Fonds'!$B$26-'2 Der Rueckgabebestand'!$C$6*AJ182</f>
        <v>110.413815912159</v>
      </c>
      <c r="AL182" s="26" t="n">
        <f aca="false">AG182+'1 Der Fonds'!$B$26/AJ182-'2 Der Rueckgabebestand'!$C$6</f>
        <v>86.6982251883264</v>
      </c>
      <c r="AM182" s="26" t="n">
        <f aca="false">AK182/($B$182+AK182-'1 Der Fonds'!$B$6)</f>
        <v>0.126852094823943</v>
      </c>
      <c r="AN182" s="26" t="n">
        <f aca="false">AK182+$B$182*'1 Der Fonds'!$B$19/12+AK182*'1 Der Fonds'!$B$20/12-'1 Der Fonds'!$B$6*'1 Der Fonds'!$B$21/12-($B$182+AK182-'1 Der Fonds'!$B$6)*'1 Der Fonds'!$B$22/12-$B$182*'1 Der Fonds'!$B$23/12</f>
        <v>112.134629152409</v>
      </c>
      <c r="AO182" s="26" t="n">
        <f aca="false">($B$182+AN182-'1 Der Fonds'!$B$6)/AL182</f>
        <v>10.059428866715</v>
      </c>
      <c r="AP182" s="26" t="n">
        <f aca="false">AN182+'1 Der Fonds'!$B$26-'2 Der Rueckgabebestand'!$C$7*AO182</f>
        <v>93.0038856456356</v>
      </c>
      <c r="AQ182" s="26" t="n">
        <f aca="false">AL182+'1 Der Fonds'!$B$26/AO182-'2 Der Rueckgabebestand'!$C$7</f>
        <v>84.7964528551005</v>
      </c>
      <c r="AR182" s="26" t="n">
        <f aca="false">AP182/($B$182+AP182-'1 Der Fonds'!$B$6)</f>
        <v>0.109031022262274</v>
      </c>
      <c r="AS182" s="26" t="n">
        <f aca="false">AP182+$B$182*'1 Der Fonds'!$B$19/12+AP182*'1 Der Fonds'!$B$20/12-'1 Der Fonds'!$B$6*'1 Der Fonds'!$B$21/12-($B$182+AP182-'1 Der Fonds'!$B$6)*'1 Der Fonds'!$B$22/12-$B$182*'1 Der Fonds'!$B$23/12</f>
        <v>94.7080143693793</v>
      </c>
      <c r="AT182" s="26" t="n">
        <f aca="false">($B$182+AS182-'1 Der Fonds'!$B$6)/AQ182</f>
        <v>10.0795255649419</v>
      </c>
      <c r="AU182" s="26" t="n">
        <f aca="false">AS182+'1 Der Fonds'!$B$26-'2 Der Rueckgabebestand'!$C$8*AT182</f>
        <v>66.4614851180593</v>
      </c>
      <c r="AV182" s="26" t="n">
        <f aca="false">AQ182+'1 Der Fonds'!$B$26/AT182-'2 Der Rueckgabebestand'!$C$8</f>
        <v>81.9940859114057</v>
      </c>
      <c r="AW182" s="26" t="n">
        <f aca="false">AU182/($B$182+AU182-'1 Der Fonds'!$B$6)</f>
        <v>0.0804169175633942</v>
      </c>
      <c r="AX182" s="26" t="n">
        <f aca="false">AU182+$B$182*'1 Der Fonds'!$B$19/12+AU182*'1 Der Fonds'!$B$20/12-'1 Der Fonds'!$B$6*'1 Der Fonds'!$B$21/12-($B$182+AU182-'1 Der Fonds'!$B$6)*'1 Der Fonds'!$B$22/12-$B$182*'1 Der Fonds'!$B$23/12</f>
        <v>68.1401773746308</v>
      </c>
      <c r="AY182" s="26" t="n">
        <f aca="false">($B$182+AX182-'1 Der Fonds'!$B$6)/AV182</f>
        <v>10.0999988983283</v>
      </c>
      <c r="AZ182" s="26" t="n">
        <f aca="false">AX182+'1 Der Fonds'!$B$26-'2 Der Rueckgabebestand'!$C$9*AY182</f>
        <v>44.8801802389773</v>
      </c>
      <c r="BA182" s="26" t="n">
        <f aca="false">AV182+'1 Der Fonds'!$B$26/AY182-'2 Der Rueckgabebestand'!$C$9</f>
        <v>79.6911156467749</v>
      </c>
      <c r="BB182" s="26" t="n">
        <f aca="false">AZ182/($B$182+AZ182-'1 Der Fonds'!$B$6)</f>
        <v>0.0557600762707958</v>
      </c>
      <c r="BC182" s="26" t="n">
        <f aca="false">AZ182+$B$182*'1 Der Fonds'!$B$19/12+AZ182*'1 Der Fonds'!$B$20/12-'1 Der Fonds'!$B$6*'1 Der Fonds'!$B$21/12-($B$182+AZ182-'1 Der Fonds'!$B$6)*'1 Der Fonds'!$B$22/12-$B$182*'1 Der Fonds'!$B$23/12</f>
        <v>46.5381904117063</v>
      </c>
      <c r="BD182" s="26" t="n">
        <f aca="false">($B$182+BC182-'1 Der Fonds'!$B$6)/BA182</f>
        <v>10.1208043564935</v>
      </c>
      <c r="BE182" s="26" t="n">
        <f aca="false">BC182+'1 Der Fonds'!$B$26-'2 Der Rueckgabebestand'!$C$10*BD182</f>
        <v>35.3690643126154</v>
      </c>
      <c r="BF182" s="26" t="n">
        <f aca="false">BA182+'1 Der Fonds'!$B$26/BD182-'2 Der Rueckgabebestand'!$C$10</f>
        <v>78.5875347745763</v>
      </c>
      <c r="BG182" s="26" t="n">
        <f aca="false">BE182/($B$182+BE182-'1 Der Fonds'!$B$6)</f>
        <v>0.0444687452650456</v>
      </c>
      <c r="BH182" s="26" t="n">
        <f aca="false">BE182+$B$182*'1 Der Fonds'!$B$19/12+BE182*'1 Der Fonds'!$B$20/12-'1 Der Fonds'!$B$6*'1 Der Fonds'!$B$21/12-($B$182+BE182-'1 Der Fonds'!$B$6)*'1 Der Fonds'!$B$22/12-$B$182*'1 Der Fonds'!$B$23/12</f>
        <v>37.017959665915</v>
      </c>
      <c r="BI182" s="26" t="n">
        <f aca="false">($B$182+BH182-'1 Der Fonds'!$B$6)/BF182</f>
        <v>10.1417859963684</v>
      </c>
      <c r="BJ182" s="26" t="n">
        <f aca="false">BH182+'1 Der Fonds'!$B$26-'2 Der Rueckgabebestand'!$C$11*BI182</f>
        <v>33.9328880680939</v>
      </c>
      <c r="BK182" s="26" t="n">
        <f aca="false">BF182+'1 Der Fonds'!$B$26/BI182-'2 Der Rueckgabebestand'!$C$11</f>
        <v>78.2833406613377</v>
      </c>
      <c r="BL182" s="26" t="n">
        <f aca="false">BJ182/($B$182+BJ182-'1 Der Fonds'!$B$6)</f>
        <v>0.0427402474164587</v>
      </c>
      <c r="BM182" s="26" t="n">
        <f aca="false">BJ182+$B$182*'1 Der Fonds'!$B$19/12+BJ182*'1 Der Fonds'!$B$20/12-'1 Der Fonds'!$B$6*'1 Der Fonds'!$B$21/12-($B$182+BJ182-'1 Der Fonds'!$B$6)*'1 Der Fonds'!$B$22/12-$B$182*'1 Der Fonds'!$B$23/12</f>
        <v>35.5804070858259</v>
      </c>
      <c r="BN182" s="26" t="n">
        <f aca="false">($B$182+BM182-'1 Der Fonds'!$B$6)/BK182</f>
        <v>10.1628315854275</v>
      </c>
      <c r="BO182" s="26" t="n">
        <f aca="false">BM182+'1 Der Fonds'!$B$26-'2 Der Rueckgabebestand'!$C$12*BN182</f>
        <v>33.4989912931121</v>
      </c>
      <c r="BP182" s="26" t="n">
        <f aca="false">BK182+'1 Der Fonds'!$B$26/BN182-'2 Der Rueckgabebestand'!$C$12</f>
        <v>78.0785339817014</v>
      </c>
      <c r="BQ182" s="26" t="n">
        <f aca="false">BO182/($B$182+BO182-'1 Der Fonds'!$B$6)</f>
        <v>0.042216803878378</v>
      </c>
      <c r="BR182" s="26" t="n">
        <f aca="false">BO182+$B$182*'1 Der Fonds'!$B$19/12+BO182*'1 Der Fonds'!$B$20/12-'1 Der Fonds'!$B$6*'1 Der Fonds'!$B$21/12-($B$182+BO182-'1 Der Fonds'!$B$6)*'1 Der Fonds'!$B$22/12-$B$182*'1 Der Fonds'!$B$23/12</f>
        <v>35.1460944931013</v>
      </c>
      <c r="BS182" s="26" t="n">
        <f aca="false">($B$182+BR182-'1 Der Fonds'!$B$6)/BP182</f>
        <v>10.183927053234</v>
      </c>
      <c r="BT182" s="26" t="n">
        <f aca="false">BR182+'1 Der Fonds'!$B$26-'2 Der Rueckgabebestand'!$C$13*BS182</f>
        <v>33.563327319146</v>
      </c>
      <c r="BU182" s="26" t="n">
        <f aca="false">BP182+'1 Der Fonds'!$B$26/BS182-'2 Der Rueckgabebestand'!$C$13</f>
        <v>77.9231158246701</v>
      </c>
      <c r="BV182" s="26" t="n">
        <f aca="false">BT182/($B$182+BT182-'1 Der Fonds'!$B$6)</f>
        <v>0.0422944535914119</v>
      </c>
      <c r="BW182" s="26" t="n">
        <f aca="false">BT182+$B$182*'1 Der Fonds'!$B$19/12+BT182*'1 Der Fonds'!$B$20/12-'1 Der Fonds'!$B$6*'1 Der Fonds'!$B$21/12-($B$182+BT182-'1 Der Fonds'!$B$6)*'1 Der Fonds'!$B$22/12-$B$182*'1 Der Fonds'!$B$23/12</f>
        <v>35.2104921744935</v>
      </c>
      <c r="BX182" s="26" t="n">
        <f aca="false">($B$182+BW182-'1 Der Fonds'!$B$6)/BU182</f>
        <v>10.2050653873203</v>
      </c>
      <c r="BY182" s="26" t="n">
        <f aca="false">BW182+'1 Der Fonds'!$B$26-'2 Der Rueckgabebestand'!$C$14*BX182</f>
        <v>34.1284660195654</v>
      </c>
      <c r="BZ182" s="26" t="n">
        <f aca="false">BU182+'1 Der Fonds'!$B$26/BX182-'2 Der Rueckgabebestand'!$C$14</f>
        <v>77.8170874834629</v>
      </c>
      <c r="CA182" s="26" t="n">
        <f aca="false">BY182/($B$182+BY182-'1 Der Fonds'!$B$6)</f>
        <v>0.0429760013397184</v>
      </c>
      <c r="CB182" s="26" t="n">
        <f aca="false">BY182+$B$182*'1 Der Fonds'!$B$19/12+BY182*'1 Der Fonds'!$B$20/12-'1 Der Fonds'!$B$6*'1 Der Fonds'!$B$21/12-($B$182+BY182-'1 Der Fonds'!$B$6)*'1 Der Fonds'!$B$22/12-$B$182*'1 Der Fonds'!$B$23/12</f>
        <v>35.7761724661675</v>
      </c>
      <c r="CC182" s="26" t="n">
        <f aca="false">($B$182+CB182-'1 Der Fonds'!$B$6)/BZ182</f>
        <v>10.2262394828807</v>
      </c>
      <c r="CD182" s="26" t="n">
        <f aca="false">CB182+'1 Der Fonds'!$B$26-'2 Der Rueckgabebestand'!$C$15*CC182</f>
        <v>34.6856766730152</v>
      </c>
      <c r="CE182" s="26" t="n">
        <f aca="false">BZ182+'1 Der Fonds'!$B$26/CC182-'2 Der Rueckgabebestand'!$C$15</f>
        <v>77.7104504547704</v>
      </c>
      <c r="CF182" s="26" t="n">
        <f aca="false">CD182/($B$182+CD182-'1 Der Fonds'!$B$6)</f>
        <v>0.0436470389377448</v>
      </c>
      <c r="CG182" s="26" t="n">
        <f aca="false">CD182+$B$182*'1 Der Fonds'!$B$19/12+CD182*'1 Der Fonds'!$B$20/12-'1 Der Fonds'!$B$6*'1 Der Fonds'!$B$21/12-($B$182+CD182-'1 Der Fonds'!$B$6)*'1 Der Fonds'!$B$22/12-$B$182*'1 Der Fonds'!$B$23/12</f>
        <v>36.3339171131602</v>
      </c>
      <c r="CH182" s="26" t="n">
        <f aca="false">($B$182+CG182-'1 Der Fonds'!$B$6)/CE182</f>
        <v>10.2474495058634</v>
      </c>
      <c r="CI182" s="26" t="n">
        <f aca="false">CG182+'1 Der Fonds'!$B$26-'2 Der Rueckgabebestand'!$C$16*CH182</f>
        <v>34.2101923602285</v>
      </c>
      <c r="CJ182" s="26" t="n">
        <f aca="false">CE182+'1 Der Fonds'!$B$26/CH182-'2 Der Rueckgabebestand'!$C$16</f>
        <v>77.5032062276369</v>
      </c>
      <c r="CK182" s="26" t="n">
        <f aca="false">CI182/($B$182+CI182-'1 Der Fonds'!$B$6)</f>
        <v>0.0430744816539849</v>
      </c>
      <c r="CL182" s="26" t="n">
        <f aca="false">$A$182+$B$182*'1 Der Fonds'!$B$19/12+$A$182*'1 Der Fonds'!$B$20/12-'1 Der Fonds'!$B$6*'1 Der Fonds'!$B$21/12-($B$182+$A$182-'1 Der Fonds'!$B$6)*'1 Der Fonds'!$B$22/12-$B$182*'1 Der Fonds'!$B$23/12</f>
        <v>111.720416666667</v>
      </c>
      <c r="CM182" s="26" t="n">
        <f aca="false">($B$182+CL182-'1 Der Fonds'!$B$6)/'1 Der Fonds'!$B$8</f>
        <v>10.0197749042146</v>
      </c>
      <c r="CN182" s="26" t="n">
        <f aca="false">CL182+0-'2 Der Rueckgabebestand'!$C$5*CM182</f>
        <v>107.712506704981</v>
      </c>
      <c r="CO182" s="26" t="n">
        <f aca="false">'1 Der Fonds'!$B$8+0/CM182-'2 Der Rueckgabebestand'!$C$5</f>
        <v>86.6</v>
      </c>
      <c r="CP182" s="26" t="n">
        <f aca="false">CN182/($B$182+CN182-'1 Der Fonds'!$B$6)</f>
        <v>0.124133864468549</v>
      </c>
      <c r="CQ182" s="26" t="n">
        <f aca="false">CN182+$B$182*'1 Der Fonds'!$B$19/12+CN182*'1 Der Fonds'!$B$20/12-'1 Der Fonds'!$B$6*'1 Der Fonds'!$B$21/12-($B$182+CN182-'1 Der Fonds'!$B$6)*'1 Der Fonds'!$B$22/12-$B$182*'1 Der Fonds'!$B$23/12</f>
        <v>109.430731190573</v>
      </c>
      <c r="CR182" s="26" t="n">
        <f aca="false">($B$182+CQ182-'1 Der Fonds'!$B$6)/CO182</f>
        <v>10.0396158336094</v>
      </c>
      <c r="CS182" s="26" t="n">
        <f aca="false">CQ182+0-'2 Der Rueckgabebestand'!$C$6*CR182</f>
        <v>104.410923273768</v>
      </c>
      <c r="CT182" s="26" t="n">
        <f aca="false">CO182+0/CR182-'2 Der Rueckgabebestand'!$C$6</f>
        <v>86.1</v>
      </c>
      <c r="CU182" s="26" t="n">
        <f aca="false">CS182/($B$182+CS182-'1 Der Fonds'!$B$6)</f>
        <v>0.120788528305883</v>
      </c>
      <c r="CV182" s="26" t="n">
        <f aca="false">CS182+$B$182*'1 Der Fonds'!$B$19/12+CS182*'1 Der Fonds'!$B$20/12-'1 Der Fonds'!$B$6*'1 Der Fonds'!$B$21/12-($B$182+CS182-'1 Der Fonds'!$B$6)*'1 Der Fonds'!$B$22/12-$B$182*'1 Der Fonds'!$B$23/12</f>
        <v>106.125983741906</v>
      </c>
      <c r="CW182" s="26" t="n">
        <f aca="false">($B$182+CV182-'1 Der Fonds'!$B$6)/CT182</f>
        <v>10.0595352350976</v>
      </c>
      <c r="CX182" s="26" t="n">
        <f aca="false">CV182+0-'2 Der Rueckgabebestand'!$C$7*CW182</f>
        <v>83.995006224691</v>
      </c>
      <c r="CY182" s="26" t="n">
        <f aca="false">CT182+0/CW182-'2 Der Rueckgabebestand'!$C$7</f>
        <v>83.9</v>
      </c>
      <c r="CZ182" s="26" t="n">
        <f aca="false">CX182/($B$182+CX182-'1 Der Fonds'!$B$6)</f>
        <v>0.0995207383991673</v>
      </c>
      <c r="DA182" s="26" t="n">
        <f aca="false">CX182+$B$182*'1 Der Fonds'!$B$19/12+CX182*'1 Der Fonds'!$B$20/12-'1 Der Fonds'!$B$6*'1 Der Fonds'!$B$21/12-($B$182+CX182-'1 Der Fonds'!$B$6)*'1 Der Fonds'!$B$22/12-$B$182*'1 Der Fonds'!$B$23/12</f>
        <v>85.6905014389897</v>
      </c>
      <c r="DB182" s="26" t="n">
        <f aca="false">($B$182+DA182-'1 Der Fonds'!$B$6)/CY182</f>
        <v>10.0797437597019</v>
      </c>
      <c r="DC182" s="26" t="n">
        <f aca="false">DA182+0-'2 Der Rueckgabebestand'!$C$8*DB182</f>
        <v>54.4432957839138</v>
      </c>
      <c r="DD182" s="26" t="n">
        <f aca="false">CY182+0/DB182-'2 Der Rueckgabebestand'!$C$8</f>
        <v>80.8</v>
      </c>
      <c r="DE182" s="26" t="n">
        <f aca="false">DC182/($B$182+DC182-'1 Der Fonds'!$B$6)</f>
        <v>0.0668472514486245</v>
      </c>
      <c r="DF182" s="26" t="n">
        <f aca="false">DC182+$B$182*'1 Der Fonds'!$B$19/12+DC182*'1 Der Fonds'!$B$20/12-'1 Der Fonds'!$B$6*'1 Der Fonds'!$B$21/12-($B$182+DC182-'1 Der Fonds'!$B$6)*'1 Der Fonds'!$B$22/12-$B$182*'1 Der Fonds'!$B$23/12</f>
        <v>56.11047060904</v>
      </c>
      <c r="DG182" s="26" t="n">
        <f aca="false">($B$182+DF182-'1 Der Fonds'!$B$6)/DD182</f>
        <v>10.100377111498</v>
      </c>
      <c r="DH182" s="26" t="n">
        <f aca="false">DF182+0-'2 Der Rueckgabebestand'!$C$9*DG182</f>
        <v>29.8494901191452</v>
      </c>
      <c r="DI182" s="26" t="n">
        <f aca="false">DD182+0/DG182-'2 Der Rueckgabebestand'!$C$9</f>
        <v>78.2</v>
      </c>
      <c r="DJ182" s="26" t="n">
        <f aca="false">DH182/($B$182+DH182-'1 Der Fonds'!$B$6)</f>
        <v>0.0377913646746072</v>
      </c>
      <c r="DK182" s="26" t="n">
        <f aca="false">DH182+$B$182*'1 Der Fonds'!$B$19/12+DH182*'1 Der Fonds'!$B$20/12-'1 Der Fonds'!$B$6*'1 Der Fonds'!$B$21/12-($B$182+DH182-'1 Der Fonds'!$B$6)*'1 Der Fonds'!$B$22/12-$B$182*'1 Der Fonds'!$B$23/12</f>
        <v>31.4930958805093</v>
      </c>
      <c r="DL182" s="26" t="n">
        <f aca="false">($B$182+DK182-'1 Der Fonds'!$B$6)/DI182</f>
        <v>10.1213950879861</v>
      </c>
      <c r="DM182" s="26" t="n">
        <f aca="false">DK182+0-'2 Der Rueckgabebestand'!$C$10*DL182</f>
        <v>17.3231427573289</v>
      </c>
      <c r="DN182" s="26" t="n">
        <f aca="false">DI182+0/DL182-'2 Der Rueckgabebestand'!$C$10</f>
        <v>76.8</v>
      </c>
      <c r="DO182" s="26" t="n">
        <f aca="false">DM182/($B$182+DM182-'1 Der Fonds'!$B$6)</f>
        <v>0.0222856387574928</v>
      </c>
      <c r="DP182" s="26" t="n">
        <f aca="false">DM182+$B$182*'1 Der Fonds'!$B$19/12+DM182*'1 Der Fonds'!$B$20/12-'1 Der Fonds'!$B$6*'1 Der Fonds'!$B$21/12-($B$182+DM182-'1 Der Fonds'!$B$6)*'1 Der Fonds'!$B$22/12-$B$182*'1 Der Fonds'!$B$23/12</f>
        <v>18.9547441024713</v>
      </c>
      <c r="DQ182" s="26" t="n">
        <f aca="false">($B$182+DP182-'1 Der Fonds'!$B$6)/DN182</f>
        <v>10.1426398971676</v>
      </c>
      <c r="DR182" s="26" t="n">
        <f aca="false">DP182+0-'2 Der Rueckgabebestand'!$C$11*DQ182</f>
        <v>12.8691601641707</v>
      </c>
      <c r="DS182" s="26" t="n">
        <f aca="false">DN182+0/DQ182-'2 Der Rueckgabebestand'!$C$11</f>
        <v>76.2</v>
      </c>
      <c r="DT182" s="26" t="n">
        <f aca="false">DR182/($B$182+DR182-'1 Der Fonds'!$B$6)</f>
        <v>0.0166511498032049</v>
      </c>
      <c r="DU182" s="26" t="n">
        <f aca="false">DR182+$B$182*'1 Der Fonds'!$B$19/12+DR182*'1 Der Fonds'!$B$20/12-'1 Der Fonds'!$B$6*'1 Der Fonds'!$B$21/12-($B$182+DR182-'1 Der Fonds'!$B$6)*'1 Der Fonds'!$B$22/12-$B$182*'1 Der Fonds'!$B$23/12</f>
        <v>14.4964931093281</v>
      </c>
      <c r="DV182" s="26" t="n">
        <f aca="false">($B$182+DU182-'1 Der Fonds'!$B$6)/DS182</f>
        <v>10.1639959725634</v>
      </c>
      <c r="DW182" s="26" t="n">
        <f aca="false">DU182+0-'2 Der Rueckgabebestand'!$C$12*DV182</f>
        <v>9.4144951230464</v>
      </c>
      <c r="DX182" s="26" t="n">
        <f aca="false">DS182+0/DV182-'2 Der Rueckgabebestand'!$C$12</f>
        <v>75.7</v>
      </c>
      <c r="DY182" s="26" t="n">
        <f aca="false">DW182/($B$182+DW182-'1 Der Fonds'!$B$6)</f>
        <v>0.0122359211877608</v>
      </c>
      <c r="DZ182" s="26" t="n">
        <f aca="false">DW182+$B$182*'1 Der Fonds'!$B$19/12+DW182*'1 Der Fonds'!$B$20/12-'1 Der Fonds'!$B$6*'1 Der Fonds'!$B$21/12-($B$182+DW182-'1 Der Fonds'!$B$6)*'1 Der Fonds'!$B$22/12-$B$182*'1 Der Fonds'!$B$23/12</f>
        <v>11.0385173475393</v>
      </c>
      <c r="EA182" s="26" t="n">
        <f aca="false">($B$182+DZ182-'1 Der Fonds'!$B$6)/DX182</f>
        <v>10.1854493705091</v>
      </c>
      <c r="EB182" s="26" t="n">
        <f aca="false">DZ182+0-'2 Der Rueckgabebestand'!$C$13*EA182</f>
        <v>6.45506513081022</v>
      </c>
      <c r="EC182" s="26" t="n">
        <f aca="false">DX182+0/EA182-'2 Der Rueckgabebestand'!$C$13</f>
        <v>75.25</v>
      </c>
      <c r="ED182" s="26" t="n">
        <f aca="false">EB182/($B$182+EB182-'1 Der Fonds'!$B$6)</f>
        <v>0.00842197465249778</v>
      </c>
      <c r="EE182" s="26" t="n">
        <f aca="false">EB182+$B$182*'1 Der Fonds'!$B$19/12+EB182*'1 Der Fonds'!$B$20/12-'1 Der Fonds'!$B$6*'1 Der Fonds'!$B$21/12-($B$182+EB182-'1 Der Fonds'!$B$6)*'1 Der Fonds'!$B$22/12-$B$182*'1 Der Fonds'!$B$23/12</f>
        <v>8.07625123489391</v>
      </c>
      <c r="EF182" s="26" t="n">
        <f aca="false">($B$182+EE182-'1 Der Fonds'!$B$6)/EC182</f>
        <v>10.2069933718923</v>
      </c>
      <c r="EG182" s="26" t="n">
        <f aca="false">EE182+0-'2 Der Rueckgabebestand'!$C$14*EF182</f>
        <v>3.993453886137</v>
      </c>
      <c r="EH182" s="26" t="n">
        <f aca="false">EC182+0/EF182-'2 Der Rueckgabebestand'!$C$14</f>
        <v>74.85</v>
      </c>
      <c r="EI182" s="26" t="n">
        <f aca="false">EG182/($B$182+EG182-'1 Der Fonds'!$B$6)</f>
        <v>0.00522707866909573</v>
      </c>
      <c r="EJ182" s="26" t="n">
        <f aca="false">EG182+$B$182*'1 Der Fonds'!$B$19/12+EG182*'1 Der Fonds'!$B$20/12-'1 Der Fonds'!$B$6*'1 Der Fonds'!$B$21/12-($B$182+EG182-'1 Der Fonds'!$B$6)*'1 Der Fonds'!$B$22/12-$B$182*'1 Der Fonds'!$B$23/12</f>
        <v>5.61228094611121</v>
      </c>
      <c r="EK182" s="26" t="n">
        <f aca="false">($B$182+EJ182-'1 Der Fonds'!$B$6)/EH182</f>
        <v>10.228620987924</v>
      </c>
      <c r="EL182" s="26" t="n">
        <f aca="false">EJ182+0-'2 Der Rueckgabebestand'!$C$15*EK182</f>
        <v>1.52083255094161</v>
      </c>
      <c r="EM182" s="26" t="n">
        <f aca="false">EH182+0/EK182-'2 Der Rueckgabebestand'!$C$15</f>
        <v>74.45</v>
      </c>
      <c r="EN182" s="26" t="n">
        <f aca="false">EL182/($B$182+EL182-'1 Der Fonds'!$B$6)</f>
        <v>0.00199709907586787</v>
      </c>
      <c r="EO182" s="26" t="n">
        <f aca="false">EL182+$B$182*'1 Der Fonds'!$B$19/12+EL182*'1 Der Fonds'!$B$20/12-'1 Der Fonds'!$B$6*'1 Der Fonds'!$B$21/12-($B$182+EL182-'1 Der Fonds'!$B$6)*'1 Der Fonds'!$B$22/12-$B$182*'1 Der Fonds'!$B$23/12</f>
        <v>3.1372900154696</v>
      </c>
      <c r="EP182" s="26" t="n">
        <f aca="false">($B$182+EO182-'1 Der Fonds'!$B$6)/EM182</f>
        <v>10.2503329753589</v>
      </c>
      <c r="EQ182" s="26" t="n">
        <f aca="false">EO182+0-'2 Der Rueckgabebestand'!$C$16*EP182</f>
        <v>-1.98787647220985</v>
      </c>
      <c r="ER182" s="26" t="n">
        <f aca="false">EM182+0/EP182-'2 Der Rueckgabebestand'!$C$16</f>
        <v>73.95</v>
      </c>
      <c r="ES182" s="26" t="n">
        <f aca="false">EQ182/($B$182+EQ182-'1 Der Fonds'!$B$6)</f>
        <v>-0.0026224863831442</v>
      </c>
      <c r="ET182" s="14" t="n">
        <f aca="false">IF(C182=1,$A$182,1000000)</f>
        <v>110</v>
      </c>
      <c r="EU182" s="14" t="n">
        <f aca="false">IF(D182=1,$A$182,1000000)</f>
        <v>110</v>
      </c>
      <c r="EV182" s="14" t="n">
        <f aca="false">IF(E182=1,$A$182,1000000)</f>
        <v>110</v>
      </c>
      <c r="EW182" s="14" t="n">
        <f aca="false">IF(F182=1,$A$182,1000000)</f>
        <v>110</v>
      </c>
      <c r="EX182" s="14" t="n">
        <f aca="false">IF(G182=1,$A$182,1000000)</f>
        <v>110</v>
      </c>
      <c r="EY182" s="26" t="n">
        <f aca="false">IF(H182=1,$A$182,1000000)</f>
        <v>1000000</v>
      </c>
      <c r="EZ182" s="26" t="n">
        <f aca="false">IF(I182=1,$A$182,1000000)</f>
        <v>1000000</v>
      </c>
      <c r="FA182" s="26" t="n">
        <f aca="false">IF(J182=1,$A$182,1000000)</f>
        <v>1000000</v>
      </c>
      <c r="FB182" s="26" t="n">
        <f aca="false">IF(K182=1,$A$182,1000000)</f>
        <v>1000000</v>
      </c>
      <c r="FC182" s="26" t="n">
        <f aca="false">IF(L182=1,$A$182,1000000)</f>
        <v>1000000</v>
      </c>
      <c r="FD182" s="26" t="n">
        <f aca="false">IF(M182=1,$A$182,1000000)</f>
        <v>1000000</v>
      </c>
      <c r="FE182" s="26" t="n">
        <f aca="false">IF(N182=1,$A$182,1000000)</f>
        <v>1000000</v>
      </c>
      <c r="FF182" s="14" t="n">
        <f aca="false">IF(O182=1,$A$182,1000000)</f>
        <v>110</v>
      </c>
      <c r="FG182" s="14" t="n">
        <f aca="false">IF(P182=1,$A$182,1000000)</f>
        <v>110</v>
      </c>
      <c r="FH182" s="14" t="n">
        <f aca="false">IF(Q182=1,$A$182,1000000)</f>
        <v>110</v>
      </c>
      <c r="FI182" s="14" t="n">
        <f aca="false">IF(R182=1,$A$182,1000000)</f>
        <v>110</v>
      </c>
      <c r="FJ182" s="26" t="n">
        <f aca="false">IF(S182=1,$A$182,1000000)</f>
        <v>1000000</v>
      </c>
      <c r="FK182" s="26" t="n">
        <f aca="false">IF(T182=1,$A$182,1000000)</f>
        <v>1000000</v>
      </c>
      <c r="FL182" s="26" t="n">
        <f aca="false">IF(U182=1,$A$182,1000000)</f>
        <v>1000000</v>
      </c>
      <c r="FM182" s="26" t="n">
        <f aca="false">IF(V182=1,$A$182,1000000)</f>
        <v>1000000</v>
      </c>
      <c r="FN182" s="26" t="n">
        <f aca="false">IF(W182=1,$A$182,1000000)</f>
        <v>1000000</v>
      </c>
      <c r="FO182" s="26" t="n">
        <f aca="false">IF(X182=1,$A$182,1000000)</f>
        <v>1000000</v>
      </c>
      <c r="FP182" s="26" t="n">
        <f aca="false">IF(Y182=1,$A$182,1000000)</f>
        <v>1000000</v>
      </c>
      <c r="FQ182" s="26" t="n">
        <f aca="false">IF(Z182=1,$A$182,1000000)</f>
        <v>1000000</v>
      </c>
    </row>
    <row r="183" customFormat="false" ht="15" hidden="false" customHeight="false" outlineLevel="0" collapsed="false">
      <c r="A183" s="14" t="n">
        <f aca="false">A182+$B$38</f>
        <v>110.5</v>
      </c>
      <c r="B183" s="14" t="n">
        <f aca="false">'1 Der Fonds'!$B$36-A183</f>
        <v>1009.5</v>
      </c>
      <c r="C183" s="26" t="n">
        <f aca="false">IF(AH183&gt;='1 Der Fonds'!$B$12,1,0)</f>
        <v>1</v>
      </c>
      <c r="D183" s="26" t="n">
        <f aca="false">IF(AND(C183=1,AM183&gt;='1 Der Fonds'!$B$12),1,0)</f>
        <v>1</v>
      </c>
      <c r="E183" s="26" t="n">
        <f aca="false">IF(AND(D183=1,AR183&gt;='1 Der Fonds'!$B$12),1,0)</f>
        <v>1</v>
      </c>
      <c r="F183" s="26" t="n">
        <f aca="false">IF(AND(E183=1,AW183&gt;='1 Der Fonds'!$B$12),1,0)</f>
        <v>1</v>
      </c>
      <c r="G183" s="26" t="n">
        <f aca="false">IF(AND(F183=1,BB183&gt;='1 Der Fonds'!$B$12),1,0)</f>
        <v>1</v>
      </c>
      <c r="H183" s="26" t="n">
        <f aca="false">IF(AND(G183=1,BG183&gt;='1 Der Fonds'!$B$12),1,0)</f>
        <v>0</v>
      </c>
      <c r="I183" s="26" t="n">
        <f aca="false">IF(AND(H183=1,BL183&gt;='1 Der Fonds'!$B$12),1,0)</f>
        <v>0</v>
      </c>
      <c r="J183" s="26" t="n">
        <f aca="false">IF(AND(I183=1,BQ183&gt;='1 Der Fonds'!$B$12),1,0)</f>
        <v>0</v>
      </c>
      <c r="K183" s="26" t="n">
        <f aca="false">IF(AND(J183=1,BV183&gt;='1 Der Fonds'!$B$12),1,0)</f>
        <v>0</v>
      </c>
      <c r="L183" s="26" t="n">
        <f aca="false">IF(AND(K183=1,CA183&gt;='1 Der Fonds'!$B$12),1,0)</f>
        <v>0</v>
      </c>
      <c r="M183" s="26" t="n">
        <f aca="false">IF(AND(L183=1,CF183&gt;='1 Der Fonds'!$B$12),1,0)</f>
        <v>0</v>
      </c>
      <c r="N183" s="26" t="n">
        <f aca="false">IF(AND(M183=1,CK183&gt;='1 Der Fonds'!$B$12),1,0)</f>
        <v>0</v>
      </c>
      <c r="O183" s="26" t="n">
        <f aca="false">IF(CP183&gt;='1 Der Fonds'!$B$12,1,0)</f>
        <v>1</v>
      </c>
      <c r="P183" s="26" t="n">
        <f aca="false">IF(AND(O183=1,CU183&gt;='1 Der Fonds'!$B$12),1,0)</f>
        <v>1</v>
      </c>
      <c r="Q183" s="26" t="n">
        <f aca="false">IF(AND(P183=1,CZ183&gt;='1 Der Fonds'!$B$12),1,0)</f>
        <v>1</v>
      </c>
      <c r="R183" s="26" t="n">
        <f aca="false">IF(AND(Q183=1,DE183&gt;='1 Der Fonds'!$B$12),1,0)</f>
        <v>1</v>
      </c>
      <c r="S183" s="26" t="n">
        <f aca="false">IF(AND(R183=1,DJ183&gt;='1 Der Fonds'!$B$12),1,0)</f>
        <v>0</v>
      </c>
      <c r="T183" s="26" t="n">
        <f aca="false">IF(AND(S183=1,DO183&gt;='1 Der Fonds'!$B$12),1,0)</f>
        <v>0</v>
      </c>
      <c r="U183" s="26" t="n">
        <f aca="false">IF(AND(T183=1,DT183&gt;='1 Der Fonds'!$B$12),1,0)</f>
        <v>0</v>
      </c>
      <c r="V183" s="26" t="n">
        <f aca="false">IF(AND(U183=1,DY183&gt;='1 Der Fonds'!$B$12),1,0)</f>
        <v>0</v>
      </c>
      <c r="W183" s="26" t="n">
        <f aca="false">IF(AND(V183=1,ED183&gt;='1 Der Fonds'!$B$12),1,0)</f>
        <v>0</v>
      </c>
      <c r="X183" s="26" t="n">
        <f aca="false">IF(AND(W183=1,EI183&gt;='1 Der Fonds'!$B$12),1,0)</f>
        <v>0</v>
      </c>
      <c r="Y183" s="26" t="n">
        <f aca="false">IF(AND(X183=1,EN183&gt;='1 Der Fonds'!$B$12),1,0)</f>
        <v>0</v>
      </c>
      <c r="Z183" s="26" t="n">
        <f aca="false">IF(AND(Y183=1,ES183&gt;='1 Der Fonds'!$B$12),1,0)</f>
        <v>0</v>
      </c>
      <c r="AD183" s="26" t="n">
        <f aca="false">$A$183+$B$183*'1 Der Fonds'!$B$19/12+$A$183*'1 Der Fonds'!$B$20/12-'1 Der Fonds'!$B$6*'1 Der Fonds'!$B$21/12-($B$183+$A$183-'1 Der Fonds'!$B$6)*'1 Der Fonds'!$B$22/12-$B$183*'1 Der Fonds'!$B$23/12</f>
        <v>112.219833333333</v>
      </c>
      <c r="AE183" s="26" t="n">
        <f aca="false">($B$183+AD183-'1 Der Fonds'!$B$6)/'1 Der Fonds'!$B$8</f>
        <v>10.0197681992337</v>
      </c>
      <c r="AF183" s="26" t="n">
        <f aca="false">AD183+'1 Der Fonds'!$B$26-'2 Der Rueckgabebestand'!$C$5*AE183</f>
        <v>111.21192605364</v>
      </c>
      <c r="AG183" s="26" t="n">
        <f aca="false">'1 Der Fonds'!$B$8+'1 Der Fonds'!$B$26/AE183-'2 Der Rueckgabebestand'!$C$5</f>
        <v>86.8994081240551</v>
      </c>
      <c r="AH183" s="26" t="n">
        <f aca="false">AF183/($B$183+AF183-'1 Der Fonds'!$B$6)</f>
        <v>0.127725281721694</v>
      </c>
      <c r="AI183" s="26" t="n">
        <f aca="false">AF183+$B$183*'1 Der Fonds'!$B$19/12+AF183*'1 Der Fonds'!$B$20/12-'1 Der Fonds'!$B$6*'1 Der Fonds'!$B$21/12-($B$183+AF183-'1 Der Fonds'!$B$6)*'1 Der Fonds'!$B$22/12-$B$183*'1 Der Fonds'!$B$23/12</f>
        <v>112.932441649441</v>
      </c>
      <c r="AJ183" s="26" t="n">
        <f aca="false">($B$183+AI183-'1 Der Fonds'!$B$6)/AG183</f>
        <v>10.0395671326551</v>
      </c>
      <c r="AK183" s="26" t="n">
        <f aca="false">AI183+'1 Der Fonds'!$B$26-'2 Der Rueckgabebestand'!$C$6*AJ183</f>
        <v>110.912658083114</v>
      </c>
      <c r="AL183" s="26" t="n">
        <f aca="false">AG183+'1 Der Fonds'!$B$26/AJ183-'2 Der Rueckgabebestand'!$C$6</f>
        <v>86.6982257882393</v>
      </c>
      <c r="AM183" s="26" t="n">
        <f aca="false">AK183/($B$183+AK183-'1 Der Fonds'!$B$6)</f>
        <v>0.127425373531876</v>
      </c>
      <c r="AN183" s="26" t="n">
        <f aca="false">AK183+$B$183*'1 Der Fonds'!$B$19/12+AK183*'1 Der Fonds'!$B$20/12-'1 Der Fonds'!$B$6*'1 Der Fonds'!$B$21/12-($B$183+AK183-'1 Der Fonds'!$B$6)*'1 Der Fonds'!$B$22/12-$B$183*'1 Der Fonds'!$B$23/12</f>
        <v>112.632886880443</v>
      </c>
      <c r="AO183" s="26" t="n">
        <f aca="false">($B$183+AN183-'1 Der Fonds'!$B$6)/AL183</f>
        <v>10.059408701288</v>
      </c>
      <c r="AP183" s="26" t="n">
        <f aca="false">AN183+'1 Der Fonds'!$B$26-'2 Der Rueckgabebestand'!$C$7*AO183</f>
        <v>93.5021877376099</v>
      </c>
      <c r="AQ183" s="26" t="n">
        <f aca="false">AL183+'1 Der Fonds'!$B$26/AO183-'2 Der Rueckgabebestand'!$C$7</f>
        <v>84.7964540528505</v>
      </c>
      <c r="AR183" s="26" t="n">
        <f aca="false">AP183/($B$183+AP183-'1 Der Fonds'!$B$6)</f>
        <v>0.109615413748941</v>
      </c>
      <c r="AS183" s="26" t="n">
        <f aca="false">AP183+$B$183*'1 Der Fonds'!$B$19/12+AP183*'1 Der Fonds'!$B$20/12-'1 Der Fonds'!$B$6*'1 Der Fonds'!$B$21/12-($B$183+AP183-'1 Der Fonds'!$B$6)*'1 Der Fonds'!$B$22/12-$B$183*'1 Der Fonds'!$B$23/12</f>
        <v>95.2057315008584</v>
      </c>
      <c r="AT183" s="26" t="n">
        <f aca="false">($B$183+AS183-'1 Der Fonds'!$B$6)/AQ183</f>
        <v>10.0794985008235</v>
      </c>
      <c r="AU183" s="26" t="n">
        <f aca="false">AS183+'1 Der Fonds'!$B$26-'2 Der Rueckgabebestand'!$C$8*AT183</f>
        <v>66.9592861483054</v>
      </c>
      <c r="AV183" s="26" t="n">
        <f aca="false">AQ183+'1 Der Fonds'!$B$26/AT183-'2 Der Rueckgabebestand'!$C$8</f>
        <v>81.9940879083201</v>
      </c>
      <c r="AW183" s="26" t="n">
        <f aca="false">AU183/($B$183+AU183-'1 Der Fonds'!$B$6)</f>
        <v>0.0810194612978065</v>
      </c>
      <c r="AX183" s="26" t="n">
        <f aca="false">AU183+$B$183*'1 Der Fonds'!$B$19/12+AU183*'1 Der Fonds'!$B$20/12-'1 Der Fonds'!$B$6*'1 Der Fonds'!$B$21/12-($B$183+AU183-'1 Der Fonds'!$B$6)*'1 Der Fonds'!$B$22/12-$B$183*'1 Der Fonds'!$B$23/12</f>
        <v>68.6373929641976</v>
      </c>
      <c r="AY183" s="26" t="n">
        <f aca="false">($B$183+AX183-'1 Der Fonds'!$B$6)/AV183</f>
        <v>10.099964693676</v>
      </c>
      <c r="AZ183" s="26" t="n">
        <f aca="false">AX183+'1 Der Fonds'!$B$26-'2 Der Rueckgabebestand'!$C$9*AY183</f>
        <v>45.37748476064</v>
      </c>
      <c r="BA183" s="26" t="n">
        <f aca="false">AV183+'1 Der Fonds'!$B$26/AY183-'2 Der Rueckgabebestand'!$C$9</f>
        <v>79.6911186496135</v>
      </c>
      <c r="BB183" s="26" t="n">
        <f aca="false">AZ183/($B$183+AZ183-'1 Der Fonds'!$B$6)</f>
        <v>0.0563781266339369</v>
      </c>
      <c r="BC183" s="26" t="n">
        <f aca="false">AZ183+$B$183*'1 Der Fonds'!$B$19/12+AZ183*'1 Der Fonds'!$B$20/12-'1 Der Fonds'!$B$6*'1 Der Fonds'!$B$21/12-($B$183+AZ183-'1 Der Fonds'!$B$6)*'1 Der Fonds'!$B$22/12-$B$183*'1 Der Fonds'!$B$23/12</f>
        <v>47.034909016869</v>
      </c>
      <c r="BD183" s="26" t="n">
        <f aca="false">($B$183+BC183-'1 Der Fonds'!$B$6)/BA183</f>
        <v>10.1207627987135</v>
      </c>
      <c r="BE183" s="26" t="n">
        <f aca="false">BC183+'1 Der Fonds'!$B$26-'2 Der Rueckgabebestand'!$C$10*BD183</f>
        <v>35.8658410986701</v>
      </c>
      <c r="BF183" s="26" t="n">
        <f aca="false">BA183+'1 Der Fonds'!$B$26/BD183-'2 Der Rueckgabebestand'!$C$10</f>
        <v>78.5875389945683</v>
      </c>
      <c r="BG183" s="26" t="n">
        <f aca="false">BE183/($B$183+BE183-'1 Der Fonds'!$B$6)</f>
        <v>0.0450935145129281</v>
      </c>
      <c r="BH183" s="26" t="n">
        <f aca="false">BE183+$B$183*'1 Der Fonds'!$B$19/12+BE183*'1 Der Fonds'!$B$20/12-'1 Der Fonds'!$B$6*'1 Der Fonds'!$B$21/12-($B$183+BE183-'1 Der Fonds'!$B$6)*'1 Der Fonds'!$B$22/12-$B$183*'1 Der Fonds'!$B$23/12</f>
        <v>37.514150029723</v>
      </c>
      <c r="BI183" s="26" t="n">
        <f aca="false">($B$183+BH183-'1 Der Fonds'!$B$6)/BF183</f>
        <v>10.1417369754359</v>
      </c>
      <c r="BJ183" s="26" t="n">
        <f aca="false">BH183+'1 Der Fonds'!$B$26-'2 Der Rueckgabebestand'!$C$11*BI183</f>
        <v>34.4291078444615</v>
      </c>
      <c r="BK183" s="26" t="n">
        <f aca="false">BF183+'1 Der Fonds'!$B$26/BI183-'2 Der Rueckgabebestand'!$C$11</f>
        <v>78.2833463111321</v>
      </c>
      <c r="BL183" s="26" t="n">
        <f aca="false">BJ183/($B$183+BJ183-'1 Der Fonds'!$B$6)</f>
        <v>0.0433654686599631</v>
      </c>
      <c r="BM183" s="26" t="n">
        <f aca="false">BJ183+$B$183*'1 Der Fonds'!$B$19/12+BJ183*'1 Der Fonds'!$B$20/12-'1 Der Fonds'!$B$6*'1 Der Fonds'!$B$21/12-($B$183+BJ183-'1 Der Fonds'!$B$6)*'1 Der Fonds'!$B$22/12-$B$183*'1 Der Fonds'!$B$23/12</f>
        <v>36.0760399061457</v>
      </c>
      <c r="BN183" s="26" t="n">
        <f aca="false">($B$183+BM183-'1 Der Fonds'!$B$6)/BK183</f>
        <v>10.1627750651356</v>
      </c>
      <c r="BO183" s="26" t="n">
        <f aca="false">BM183+'1 Der Fonds'!$B$26-'2 Der Rueckgabebestand'!$C$12*BN183</f>
        <v>33.994652373578</v>
      </c>
      <c r="BP183" s="26" t="n">
        <f aca="false">BK183+'1 Der Fonds'!$B$26/BN183-'2 Der Rueckgabebestand'!$C$12</f>
        <v>78.0785412732141</v>
      </c>
      <c r="BQ183" s="26" t="n">
        <f aca="false">BO183/($B$183+BO183-'1 Der Fonds'!$B$6)</f>
        <v>0.0428416905796276</v>
      </c>
      <c r="BR183" s="26" t="n">
        <f aca="false">BO183+$B$183*'1 Der Fonds'!$B$19/12+BO183*'1 Der Fonds'!$B$20/12-'1 Der Fonds'!$B$6*'1 Der Fonds'!$B$21/12-($B$183+BO183-'1 Der Fonds'!$B$6)*'1 Der Fonds'!$B$22/12-$B$183*'1 Der Fonds'!$B$23/12</f>
        <v>35.6411680821026</v>
      </c>
      <c r="BS183" s="26" t="n">
        <f aca="false">($B$183+BR183-'1 Der Fonds'!$B$6)/BP183</f>
        <v>10.1838630066067</v>
      </c>
      <c r="BT183" s="26" t="n">
        <f aca="false">BR183+'1 Der Fonds'!$B$26-'2 Der Rueckgabebestand'!$C$13*BS183</f>
        <v>34.0584297291296</v>
      </c>
      <c r="BU183" s="26" t="n">
        <f aca="false">BP183+'1 Der Fonds'!$B$26/BS183-'2 Der Rueckgabebestand'!$C$13</f>
        <v>77.923124968817</v>
      </c>
      <c r="BV183" s="26" t="n">
        <f aca="false">BT183/($B$183+BT183-'1 Der Fonds'!$B$6)</f>
        <v>0.0429186162646587</v>
      </c>
      <c r="BW183" s="26" t="n">
        <f aca="false">BT183+$B$183*'1 Der Fonds'!$B$19/12+BT183*'1 Der Fonds'!$B$20/12-'1 Der Fonds'!$B$6*'1 Der Fonds'!$B$21/12-($B$183+BT183-'1 Der Fonds'!$B$6)*'1 Der Fonds'!$B$22/12-$B$183*'1 Der Fonds'!$B$23/12</f>
        <v>35.70500655762</v>
      </c>
      <c r="BX183" s="26" t="n">
        <f aca="false">($B$183+BW183-'1 Der Fonds'!$B$6)/BU183</f>
        <v>10.2049937919692</v>
      </c>
      <c r="BY183" s="26" t="n">
        <f aca="false">BW183+'1 Der Fonds'!$B$26-'2 Der Rueckgabebestand'!$C$14*BX183</f>
        <v>34.6230090408323</v>
      </c>
      <c r="BZ183" s="26" t="n">
        <f aca="false">BU183+'1 Der Fonds'!$B$26/BX183-'2 Der Rueckgabebestand'!$C$14</f>
        <v>77.8170986900319</v>
      </c>
      <c r="CA183" s="26" t="n">
        <f aca="false">BY183/($B$183+BY183-'1 Der Fonds'!$B$6)</f>
        <v>0.0435990503318259</v>
      </c>
      <c r="CB183" s="26" t="n">
        <f aca="false">BY183+$B$183*'1 Der Fonds'!$B$19/12+BY183*'1 Der Fonds'!$B$20/12-'1 Der Fonds'!$B$6*'1 Der Fonds'!$B$21/12-($B$183+BY183-'1 Der Fonds'!$B$6)*'1 Der Fonds'!$B$22/12-$B$183*'1 Der Fonds'!$B$23/12</f>
        <v>36.2701269244964</v>
      </c>
      <c r="CC183" s="26" t="n">
        <f aca="false">($B$183+CB183-'1 Der Fonds'!$B$6)/BZ183</f>
        <v>10.2261603210662</v>
      </c>
      <c r="CD183" s="26" t="n">
        <f aca="false">CB183+'1 Der Fonds'!$B$26-'2 Der Rueckgabebestand'!$C$15*CC183</f>
        <v>35.17966279607</v>
      </c>
      <c r="CE183" s="26" t="n">
        <f aca="false">BZ183+'1 Der Fonds'!$B$26/CC183-'2 Der Rueckgabebestand'!$C$15</f>
        <v>77.7104639322939</v>
      </c>
      <c r="CF183" s="26" t="n">
        <f aca="false">CD183/($B$183+CD183-'1 Der Fonds'!$B$6)</f>
        <v>0.0442689859109906</v>
      </c>
      <c r="CG183" s="26" t="n">
        <f aca="false">CD183+$B$183*'1 Der Fonds'!$B$19/12+CD183*'1 Der Fonds'!$B$20/12-'1 Der Fonds'!$B$6*'1 Der Fonds'!$B$21/12-($B$183+CD183-'1 Der Fonds'!$B$6)*'1 Der Fonds'!$B$22/12-$B$183*'1 Der Fonds'!$B$23/12</f>
        <v>36.8273141395829</v>
      </c>
      <c r="CH183" s="26" t="n">
        <f aca="false">($B$183+CG183-'1 Der Fonds'!$B$6)/CE183</f>
        <v>10.2473627597101</v>
      </c>
      <c r="CI183" s="26" t="n">
        <f aca="false">CG183+'1 Der Fonds'!$B$26-'2 Der Rueckgabebestand'!$C$16*CH183</f>
        <v>34.7036327597278</v>
      </c>
      <c r="CJ183" s="26" t="n">
        <f aca="false">CE183+'1 Der Fonds'!$B$26/CH183-'2 Der Rueckgabebestand'!$C$16</f>
        <v>77.5032221834017</v>
      </c>
      <c r="CK183" s="26" t="n">
        <f aca="false">CI183/($B$183+CI183-'1 Der Fonds'!$B$6)</f>
        <v>0.0436961395393501</v>
      </c>
      <c r="CL183" s="26" t="n">
        <f aca="false">$A$183+$B$183*'1 Der Fonds'!$B$19/12+$A$183*'1 Der Fonds'!$B$20/12-'1 Der Fonds'!$B$6*'1 Der Fonds'!$B$21/12-($B$183+$A$183-'1 Der Fonds'!$B$6)*'1 Der Fonds'!$B$22/12-$B$183*'1 Der Fonds'!$B$23/12</f>
        <v>112.219833333333</v>
      </c>
      <c r="CM183" s="26" t="n">
        <f aca="false">($B$183+CL183-'1 Der Fonds'!$B$6)/'1 Der Fonds'!$B$8</f>
        <v>10.0197681992337</v>
      </c>
      <c r="CN183" s="26" t="n">
        <f aca="false">CL183+0-'2 Der Rueckgabebestand'!$C$5*CM183</f>
        <v>108.21192605364</v>
      </c>
      <c r="CO183" s="26" t="n">
        <f aca="false">'1 Der Fonds'!$B$8+0/CM183-'2 Der Rueckgabebestand'!$C$5</f>
        <v>86.6</v>
      </c>
      <c r="CP183" s="26" t="n">
        <f aca="false">CN183/($B$183+CN183-'1 Der Fonds'!$B$6)</f>
        <v>0.124709506466954</v>
      </c>
      <c r="CQ183" s="26" t="n">
        <f aca="false">CN183+$B$183*'1 Der Fonds'!$B$19/12+CN183*'1 Der Fonds'!$B$20/12-'1 Der Fonds'!$B$6*'1 Der Fonds'!$B$21/12-($B$183+CN183-'1 Der Fonds'!$B$6)*'1 Der Fonds'!$B$22/12-$B$183*'1 Der Fonds'!$B$23/12</f>
        <v>109.929566649441</v>
      </c>
      <c r="CR183" s="26" t="n">
        <f aca="false">($B$183+CQ183-'1 Der Fonds'!$B$6)/CO183</f>
        <v>10.0396023862522</v>
      </c>
      <c r="CS183" s="26" t="n">
        <f aca="false">CQ183+0-'2 Der Rueckgabebestand'!$C$6*CR183</f>
        <v>104.909765456315</v>
      </c>
      <c r="CT183" s="26" t="n">
        <f aca="false">CO183+0/CR183-'2 Der Rueckgabebestand'!$C$6</f>
        <v>86.1</v>
      </c>
      <c r="CU183" s="26" t="n">
        <f aca="false">CS183/($B$183+CS183-'1 Der Fonds'!$B$6)</f>
        <v>0.121365780037126</v>
      </c>
      <c r="CV183" s="26" t="n">
        <f aca="false">CS183+$B$183*'1 Der Fonds'!$B$19/12+CS183*'1 Der Fonds'!$B$20/12-'1 Der Fonds'!$B$6*'1 Der Fonds'!$B$21/12-($B$183+CS183-'1 Der Fonds'!$B$6)*'1 Der Fonds'!$B$22/12-$B$183*'1 Der Fonds'!$B$23/12</f>
        <v>106.624241481544</v>
      </c>
      <c r="CW183" s="26" t="n">
        <f aca="false">($B$183+CV183-'1 Der Fonds'!$B$6)/CT183</f>
        <v>10.0595149997856</v>
      </c>
      <c r="CX183" s="26" t="n">
        <f aca="false">CV183+0-'2 Der Rueckgabebestand'!$C$7*CW183</f>
        <v>84.4933084820157</v>
      </c>
      <c r="CY183" s="26" t="n">
        <f aca="false">CT183+0/CW183-'2 Der Rueckgabebestand'!$C$7</f>
        <v>83.9</v>
      </c>
      <c r="CZ183" s="26" t="n">
        <f aca="false">CX183/($B$183+CX183-'1 Der Fonds'!$B$6)</f>
        <v>0.100111348790174</v>
      </c>
      <c r="DA183" s="26" t="n">
        <f aca="false">CX183+$B$183*'1 Der Fonds'!$B$19/12+CX183*'1 Der Fonds'!$B$20/12-'1 Der Fonds'!$B$6*'1 Der Fonds'!$B$21/12-($B$183+CX183-'1 Der Fonds'!$B$6)*'1 Der Fonds'!$B$22/12-$B$183*'1 Der Fonds'!$B$23/12</f>
        <v>86.1882187359776</v>
      </c>
      <c r="DB183" s="26" t="n">
        <f aca="false">($B$183+DA183-'1 Der Fonds'!$B$6)/CY183</f>
        <v>10.0797165522763</v>
      </c>
      <c r="DC183" s="26" t="n">
        <f aca="false">DA183+0-'2 Der Rueckgabebestand'!$C$8*DB183</f>
        <v>54.9410974239212</v>
      </c>
      <c r="DD183" s="26" t="n">
        <f aca="false">CY183+0/DB183-'2 Der Rueckgabebestand'!$C$8</f>
        <v>80.8</v>
      </c>
      <c r="DE183" s="26" t="n">
        <f aca="false">DC183/($B$183+DC183-'1 Der Fonds'!$B$6)</f>
        <v>0.0674586505981832</v>
      </c>
      <c r="DF183" s="26" t="n">
        <f aca="false">DC183+$B$183*'1 Der Fonds'!$B$19/12+DC183*'1 Der Fonds'!$B$20/12-'1 Der Fonds'!$B$6*'1 Der Fonds'!$B$21/12-($B$183+DC183-'1 Der Fonds'!$B$6)*'1 Der Fonds'!$B$22/12-$B$183*'1 Der Fonds'!$B$23/12</f>
        <v>56.6076868089525</v>
      </c>
      <c r="DG183" s="26" t="n">
        <f aca="false">($B$183+DF183-'1 Der Fonds'!$B$6)/DD183</f>
        <v>10.1003426585266</v>
      </c>
      <c r="DH183" s="26" t="n">
        <f aca="false">DF183+0-'2 Der Rueckgabebestand'!$C$9*DG183</f>
        <v>30.3467958967832</v>
      </c>
      <c r="DI183" s="26" t="n">
        <f aca="false">DD183+0/DG183-'2 Der Rueckgabebestand'!$C$9</f>
        <v>78.2</v>
      </c>
      <c r="DJ183" s="26" t="n">
        <f aca="false">DH183/($B$183+DH183-'1 Der Fonds'!$B$6)</f>
        <v>0.0384211166702624</v>
      </c>
      <c r="DK183" s="26" t="n">
        <f aca="false">DH183+$B$183*'1 Der Fonds'!$B$19/12+DH183*'1 Der Fonds'!$B$20/12-'1 Der Fonds'!$B$6*'1 Der Fonds'!$B$21/12-($B$183+DH183-'1 Der Fonds'!$B$6)*'1 Der Fonds'!$B$22/12-$B$183*'1 Der Fonds'!$B$23/12</f>
        <v>31.989815742851</v>
      </c>
      <c r="DL183" s="26" t="n">
        <f aca="false">($B$183+DK183-'1 Der Fonds'!$B$6)/DI183</f>
        <v>10.1213531424917</v>
      </c>
      <c r="DM183" s="26" t="n">
        <f aca="false">DK183+0-'2 Der Rueckgabebestand'!$C$10*DL183</f>
        <v>17.8199213433626</v>
      </c>
      <c r="DN183" s="26" t="n">
        <f aca="false">DI183+0/DL183-'2 Der Rueckgabebestand'!$C$10</f>
        <v>76.8</v>
      </c>
      <c r="DO183" s="26" t="n">
        <f aca="false">DM183/($B$183+DM183-'1 Der Fonds'!$B$6)</f>
        <v>0.0229248226554727</v>
      </c>
      <c r="DP183" s="26" t="n">
        <f aca="false">DM183+$B$183*'1 Der Fonds'!$B$19/12+DM183*'1 Der Fonds'!$B$20/12-'1 Der Fonds'!$B$6*'1 Der Fonds'!$B$21/12-($B$183+DM183-'1 Der Fonds'!$B$6)*'1 Der Fonds'!$B$22/12-$B$183*'1 Der Fonds'!$B$23/12</f>
        <v>19.4509362679833</v>
      </c>
      <c r="DQ183" s="26" t="n">
        <f aca="false">($B$183+DP183-'1 Der Fonds'!$B$6)/DN183</f>
        <v>10.1425903159894</v>
      </c>
      <c r="DR183" s="26" t="n">
        <f aca="false">DP183+0-'2 Der Rueckgabebestand'!$C$11*DQ183</f>
        <v>13.3653820783897</v>
      </c>
      <c r="DS183" s="26" t="n">
        <f aca="false">DN183+0/DQ183-'2 Der Rueckgabebestand'!$C$11</f>
        <v>76.2</v>
      </c>
      <c r="DT183" s="26" t="n">
        <f aca="false">DR183/($B$183+DR183-'1 Der Fonds'!$B$6)</f>
        <v>0.0172932859826733</v>
      </c>
      <c r="DU183" s="26" t="n">
        <f aca="false">DR183+$B$183*'1 Der Fonds'!$B$19/12+DR183*'1 Der Fonds'!$B$20/12-'1 Der Fonds'!$B$6*'1 Der Fonds'!$B$21/12-($B$183+DR183-'1 Der Fonds'!$B$6)*'1 Der Fonds'!$B$22/12-$B$183*'1 Der Fonds'!$B$23/12</f>
        <v>14.9921280695481</v>
      </c>
      <c r="DV183" s="26" t="n">
        <f aca="false">($B$183+DU183-'1 Der Fonds'!$B$6)/DS183</f>
        <v>10.1639386885767</v>
      </c>
      <c r="DW183" s="26" t="n">
        <f aca="false">DU183+0-'2 Der Rueckgabebestand'!$C$12*DV183</f>
        <v>9.91015872525977</v>
      </c>
      <c r="DX183" s="26" t="n">
        <f aca="false">DS183+0/DV183-'2 Der Rueckgabebestand'!$C$12</f>
        <v>75.7</v>
      </c>
      <c r="DY183" s="26" t="n">
        <f aca="false">DW183/($B$183+DW183-'1 Der Fonds'!$B$6)</f>
        <v>0.0128802025978948</v>
      </c>
      <c r="DZ183" s="26" t="n">
        <f aca="false">DW183+$B$183*'1 Der Fonds'!$B$19/12+DW183*'1 Der Fonds'!$B$20/12-'1 Der Fonds'!$B$6*'1 Der Fonds'!$B$21/12-($B$183+DW183-'1 Der Fonds'!$B$6)*'1 Der Fonds'!$B$22/12-$B$183*'1 Der Fonds'!$B$23/12</f>
        <v>11.5335934607048</v>
      </c>
      <c r="EA183" s="26" t="n">
        <f aca="false">($B$183+DZ183-'1 Der Fonds'!$B$6)/DX183</f>
        <v>10.1853843257689</v>
      </c>
      <c r="EB183" s="26" t="n">
        <f aca="false">DZ183+0-'2 Der Rueckgabebestand'!$C$13*EA183</f>
        <v>6.95017051410881</v>
      </c>
      <c r="EC183" s="26" t="n">
        <f aca="false">DX183+0/EA183-'2 Der Rueckgabebestand'!$C$13</f>
        <v>75.25</v>
      </c>
      <c r="ED183" s="26" t="n">
        <f aca="false">EB183/($B$183+EB183-'1 Der Fonds'!$B$6)</f>
        <v>0.00906800047998798</v>
      </c>
      <c r="EE183" s="26" t="n">
        <f aca="false">EB183+$B$183*'1 Der Fonds'!$B$19/12+EB183*'1 Der Fonds'!$B$20/12-'1 Der Fonds'!$B$6*'1 Der Fonds'!$B$21/12-($B$183+EB183-'1 Der Fonds'!$B$6)*'1 Der Fonds'!$B$22/12-$B$183*'1 Der Fonds'!$B$23/12</f>
        <v>8.57076859418483</v>
      </c>
      <c r="EF183" s="26" t="n">
        <f aca="false">($B$183+EE183-'1 Der Fonds'!$B$6)/EC183</f>
        <v>10.2069205128795</v>
      </c>
      <c r="EG183" s="26" t="n">
        <f aca="false">EE183+0-'2 Der Rueckgabebestand'!$C$14*EF183</f>
        <v>4.48800038903302</v>
      </c>
      <c r="EH183" s="26" t="n">
        <f aca="false">EC183+0/EF183-'2 Der Rueckgabebestand'!$C$14</f>
        <v>74.85</v>
      </c>
      <c r="EI183" s="26" t="n">
        <f aca="false">EG183/($B$183+EG183-'1 Der Fonds'!$B$6)</f>
        <v>0.00587443832461723</v>
      </c>
      <c r="EJ183" s="26" t="n">
        <f aca="false">EG183+$B$183*'1 Der Fonds'!$B$19/12+EG183*'1 Der Fonds'!$B$20/12-'1 Der Fonds'!$B$6*'1 Der Fonds'!$B$21/12-($B$183+EG183-'1 Der Fonds'!$B$6)*'1 Der Fonds'!$B$22/12-$B$183*'1 Der Fonds'!$B$23/12</f>
        <v>6.10623888940584</v>
      </c>
      <c r="EK183" s="26" t="n">
        <f aca="false">($B$183+EJ183-'1 Der Fonds'!$B$6)/EH183</f>
        <v>10.2285402657235</v>
      </c>
      <c r="EL183" s="26" t="n">
        <f aca="false">EJ183+0-'2 Der Rueckgabebestand'!$C$15*EK183</f>
        <v>2.01482278311643</v>
      </c>
      <c r="EM183" s="26" t="n">
        <f aca="false">EH183+0/EK183-'2 Der Rueckgabebestand'!$C$15</f>
        <v>74.45</v>
      </c>
      <c r="EN183" s="26" t="n">
        <f aca="false">EL183/($B$183+EL183-'1 Der Fonds'!$B$6)</f>
        <v>0.00264580901492217</v>
      </c>
      <c r="EO183" s="26" t="n">
        <f aca="false">EL183+$B$183*'1 Der Fonds'!$B$19/12+EL183*'1 Der Fonds'!$B$20/12-'1 Der Fonds'!$B$6*'1 Der Fonds'!$B$21/12-($B$183+EL183-'1 Der Fonds'!$B$6)*'1 Der Fonds'!$B$22/12-$B$183*'1 Der Fonds'!$B$23/12</f>
        <v>3.63069115495025</v>
      </c>
      <c r="EP183" s="26" t="n">
        <f aca="false">($B$183+EO183-'1 Der Fonds'!$B$6)/EM183</f>
        <v>10.2502443405635</v>
      </c>
      <c r="EQ183" s="26" t="n">
        <f aca="false">EO183+0-'2 Der Rueckgabebestand'!$C$16*EP183</f>
        <v>-1.49443101533149</v>
      </c>
      <c r="ER183" s="26" t="n">
        <f aca="false">EM183+0/EP183-'2 Der Rueckgabebestand'!$C$16</f>
        <v>73.95</v>
      </c>
      <c r="ES183" s="26" t="n">
        <f aca="false">EQ183/($B$183+EQ183-'1 Der Fonds'!$B$6)</f>
        <v>-0.00197153039038122</v>
      </c>
      <c r="ET183" s="14" t="n">
        <f aca="false">IF(C183=1,$A$183,1000000)</f>
        <v>110.5</v>
      </c>
      <c r="EU183" s="14" t="n">
        <f aca="false">IF(D183=1,$A$183,1000000)</f>
        <v>110.5</v>
      </c>
      <c r="EV183" s="14" t="n">
        <f aca="false">IF(E183=1,$A$183,1000000)</f>
        <v>110.5</v>
      </c>
      <c r="EW183" s="14" t="n">
        <f aca="false">IF(F183=1,$A$183,1000000)</f>
        <v>110.5</v>
      </c>
      <c r="EX183" s="14" t="n">
        <f aca="false">IF(G183=1,$A$183,1000000)</f>
        <v>110.5</v>
      </c>
      <c r="EY183" s="26" t="n">
        <f aca="false">IF(H183=1,$A$183,1000000)</f>
        <v>1000000</v>
      </c>
      <c r="EZ183" s="26" t="n">
        <f aca="false">IF(I183=1,$A$183,1000000)</f>
        <v>1000000</v>
      </c>
      <c r="FA183" s="26" t="n">
        <f aca="false">IF(J183=1,$A$183,1000000)</f>
        <v>1000000</v>
      </c>
      <c r="FB183" s="26" t="n">
        <f aca="false">IF(K183=1,$A$183,1000000)</f>
        <v>1000000</v>
      </c>
      <c r="FC183" s="26" t="n">
        <f aca="false">IF(L183=1,$A$183,1000000)</f>
        <v>1000000</v>
      </c>
      <c r="FD183" s="26" t="n">
        <f aca="false">IF(M183=1,$A$183,1000000)</f>
        <v>1000000</v>
      </c>
      <c r="FE183" s="26" t="n">
        <f aca="false">IF(N183=1,$A$183,1000000)</f>
        <v>1000000</v>
      </c>
      <c r="FF183" s="14" t="n">
        <f aca="false">IF(O183=1,$A$183,1000000)</f>
        <v>110.5</v>
      </c>
      <c r="FG183" s="14" t="n">
        <f aca="false">IF(P183=1,$A$183,1000000)</f>
        <v>110.5</v>
      </c>
      <c r="FH183" s="14" t="n">
        <f aca="false">IF(Q183=1,$A$183,1000000)</f>
        <v>110.5</v>
      </c>
      <c r="FI183" s="14" t="n">
        <f aca="false">IF(R183=1,$A$183,1000000)</f>
        <v>110.5</v>
      </c>
      <c r="FJ183" s="26" t="n">
        <f aca="false">IF(S183=1,$A$183,1000000)</f>
        <v>1000000</v>
      </c>
      <c r="FK183" s="26" t="n">
        <f aca="false">IF(T183=1,$A$183,1000000)</f>
        <v>1000000</v>
      </c>
      <c r="FL183" s="26" t="n">
        <f aca="false">IF(U183=1,$A$183,1000000)</f>
        <v>1000000</v>
      </c>
      <c r="FM183" s="26" t="n">
        <f aca="false">IF(V183=1,$A$183,1000000)</f>
        <v>1000000</v>
      </c>
      <c r="FN183" s="26" t="n">
        <f aca="false">IF(W183=1,$A$183,1000000)</f>
        <v>1000000</v>
      </c>
      <c r="FO183" s="26" t="n">
        <f aca="false">IF(X183=1,$A$183,1000000)</f>
        <v>1000000</v>
      </c>
      <c r="FP183" s="26" t="n">
        <f aca="false">IF(Y183=1,$A$183,1000000)</f>
        <v>1000000</v>
      </c>
      <c r="FQ183" s="26" t="n">
        <f aca="false">IF(Z183=1,$A$183,1000000)</f>
        <v>1000000</v>
      </c>
    </row>
    <row r="184" customFormat="false" ht="15" hidden="false" customHeight="false" outlineLevel="0" collapsed="false">
      <c r="A184" s="14" t="n">
        <f aca="false">A183+$B$38</f>
        <v>111</v>
      </c>
      <c r="B184" s="14" t="n">
        <f aca="false">'1 Der Fonds'!$B$36-A184</f>
        <v>1009</v>
      </c>
      <c r="C184" s="26" t="n">
        <f aca="false">IF(AH184&gt;='1 Der Fonds'!$B$12,1,0)</f>
        <v>1</v>
      </c>
      <c r="D184" s="26" t="n">
        <f aca="false">IF(AND(C184=1,AM184&gt;='1 Der Fonds'!$B$12),1,0)</f>
        <v>1</v>
      </c>
      <c r="E184" s="26" t="n">
        <f aca="false">IF(AND(D184=1,AR184&gt;='1 Der Fonds'!$B$12),1,0)</f>
        <v>1</v>
      </c>
      <c r="F184" s="26" t="n">
        <f aca="false">IF(AND(E184=1,AW184&gt;='1 Der Fonds'!$B$12),1,0)</f>
        <v>1</v>
      </c>
      <c r="G184" s="26" t="n">
        <f aca="false">IF(AND(F184=1,BB184&gt;='1 Der Fonds'!$B$12),1,0)</f>
        <v>1</v>
      </c>
      <c r="H184" s="26" t="n">
        <f aca="false">IF(AND(G184=1,BG184&gt;='1 Der Fonds'!$B$12),1,0)</f>
        <v>0</v>
      </c>
      <c r="I184" s="26" t="n">
        <f aca="false">IF(AND(H184=1,BL184&gt;='1 Der Fonds'!$B$12),1,0)</f>
        <v>0</v>
      </c>
      <c r="J184" s="26" t="n">
        <f aca="false">IF(AND(I184=1,BQ184&gt;='1 Der Fonds'!$B$12),1,0)</f>
        <v>0</v>
      </c>
      <c r="K184" s="26" t="n">
        <f aca="false">IF(AND(J184=1,BV184&gt;='1 Der Fonds'!$B$12),1,0)</f>
        <v>0</v>
      </c>
      <c r="L184" s="26" t="n">
        <f aca="false">IF(AND(K184=1,CA184&gt;='1 Der Fonds'!$B$12),1,0)</f>
        <v>0</v>
      </c>
      <c r="M184" s="26" t="n">
        <f aca="false">IF(AND(L184=1,CF184&gt;='1 Der Fonds'!$B$12),1,0)</f>
        <v>0</v>
      </c>
      <c r="N184" s="26" t="n">
        <f aca="false">IF(AND(M184=1,CK184&gt;='1 Der Fonds'!$B$12),1,0)</f>
        <v>0</v>
      </c>
      <c r="O184" s="26" t="n">
        <f aca="false">IF(CP184&gt;='1 Der Fonds'!$B$12,1,0)</f>
        <v>1</v>
      </c>
      <c r="P184" s="26" t="n">
        <f aca="false">IF(AND(O184=1,CU184&gt;='1 Der Fonds'!$B$12),1,0)</f>
        <v>1</v>
      </c>
      <c r="Q184" s="26" t="n">
        <f aca="false">IF(AND(P184=1,CZ184&gt;='1 Der Fonds'!$B$12),1,0)</f>
        <v>1</v>
      </c>
      <c r="R184" s="26" t="n">
        <f aca="false">IF(AND(Q184=1,DE184&gt;='1 Der Fonds'!$B$12),1,0)</f>
        <v>1</v>
      </c>
      <c r="S184" s="26" t="n">
        <f aca="false">IF(AND(R184=1,DJ184&gt;='1 Der Fonds'!$B$12),1,0)</f>
        <v>0</v>
      </c>
      <c r="T184" s="26" t="n">
        <f aca="false">IF(AND(S184=1,DO184&gt;='1 Der Fonds'!$B$12),1,0)</f>
        <v>0</v>
      </c>
      <c r="U184" s="26" t="n">
        <f aca="false">IF(AND(T184=1,DT184&gt;='1 Der Fonds'!$B$12),1,0)</f>
        <v>0</v>
      </c>
      <c r="V184" s="26" t="n">
        <f aca="false">IF(AND(U184=1,DY184&gt;='1 Der Fonds'!$B$12),1,0)</f>
        <v>0</v>
      </c>
      <c r="W184" s="26" t="n">
        <f aca="false">IF(AND(V184=1,ED184&gt;='1 Der Fonds'!$B$12),1,0)</f>
        <v>0</v>
      </c>
      <c r="X184" s="26" t="n">
        <f aca="false">IF(AND(W184=1,EI184&gt;='1 Der Fonds'!$B$12),1,0)</f>
        <v>0</v>
      </c>
      <c r="Y184" s="26" t="n">
        <f aca="false">IF(AND(X184=1,EN184&gt;='1 Der Fonds'!$B$12),1,0)</f>
        <v>0</v>
      </c>
      <c r="Z184" s="26" t="n">
        <f aca="false">IF(AND(Y184=1,ES184&gt;='1 Der Fonds'!$B$12),1,0)</f>
        <v>0</v>
      </c>
      <c r="AD184" s="26" t="n">
        <f aca="false">$A$184+$B$184*'1 Der Fonds'!$B$19/12+$A$184*'1 Der Fonds'!$B$20/12-'1 Der Fonds'!$B$6*'1 Der Fonds'!$B$21/12-($B$184+$A$184-'1 Der Fonds'!$B$6)*'1 Der Fonds'!$B$22/12-$B$184*'1 Der Fonds'!$B$23/12</f>
        <v>112.71925</v>
      </c>
      <c r="AE184" s="26" t="n">
        <f aca="false">($B$184+AD184-'1 Der Fonds'!$B$6)/'1 Der Fonds'!$B$8</f>
        <v>10.0197614942529</v>
      </c>
      <c r="AF184" s="26" t="n">
        <f aca="false">AD184+'1 Der Fonds'!$B$26-'2 Der Rueckgabebestand'!$C$5*AE184</f>
        <v>111.711345402299</v>
      </c>
      <c r="AG184" s="26" t="n">
        <f aca="false">'1 Der Fonds'!$B$8+'1 Der Fonds'!$B$26/AE184-'2 Der Rueckgabebestand'!$C$5</f>
        <v>86.8994083244118</v>
      </c>
      <c r="AH184" s="26" t="n">
        <f aca="false">AF184/($B$184+AF184-'1 Der Fonds'!$B$6)</f>
        <v>0.128298943148242</v>
      </c>
      <c r="AI184" s="26" t="n">
        <f aca="false">AF184+$B$184*'1 Der Fonds'!$B$19/12+AF184*'1 Der Fonds'!$B$20/12-'1 Der Fonds'!$B$6*'1 Der Fonds'!$B$21/12-($B$184+AF184-'1 Der Fonds'!$B$6)*'1 Der Fonds'!$B$22/12-$B$184*'1 Der Fonds'!$B$23/12</f>
        <v>113.431277108309</v>
      </c>
      <c r="AJ184" s="26" t="n">
        <f aca="false">($B$184+AI184-'1 Der Fonds'!$B$6)/AG184</f>
        <v>10.0395537084828</v>
      </c>
      <c r="AK184" s="26" t="n">
        <f aca="false">AI184+'1 Der Fonds'!$B$26-'2 Der Rueckgabebestand'!$C$6*AJ184</f>
        <v>111.411500254068</v>
      </c>
      <c r="AL184" s="26" t="n">
        <f aca="false">AG184+'1 Der Fonds'!$B$26/AJ184-'2 Der Rueckgabebestand'!$C$6</f>
        <v>86.6982263881535</v>
      </c>
      <c r="AM184" s="26" t="n">
        <f aca="false">AK184/($B$184+AK184-'1 Der Fonds'!$B$6)</f>
        <v>0.127998653764969</v>
      </c>
      <c r="AN184" s="26" t="n">
        <f aca="false">AK184+$B$184*'1 Der Fonds'!$B$19/12+AK184*'1 Der Fonds'!$B$20/12-'1 Der Fonds'!$B$6*'1 Der Fonds'!$B$21/12-($B$184+AK184-'1 Der Fonds'!$B$6)*'1 Der Fonds'!$B$22/12-$B$184*'1 Der Fonds'!$B$23/12</f>
        <v>113.131144608478</v>
      </c>
      <c r="AO184" s="26" t="n">
        <f aca="false">($B$184+AN184-'1 Der Fonds'!$B$6)/AL184</f>
        <v>10.0593885358611</v>
      </c>
      <c r="AP184" s="26" t="n">
        <f aca="false">AN184+'1 Der Fonds'!$B$26-'2 Der Rueckgabebestand'!$C$7*AO184</f>
        <v>94.0004898295838</v>
      </c>
      <c r="AQ184" s="26" t="n">
        <f aca="false">AL184+'1 Der Fonds'!$B$26/AO184-'2 Der Rueckgabebestand'!$C$7</f>
        <v>84.7964552506043</v>
      </c>
      <c r="AR184" s="26" t="n">
        <f aca="false">AP184/($B$184+AP184-'1 Der Fonds'!$B$6)</f>
        <v>0.110199807562084</v>
      </c>
      <c r="AS184" s="26" t="n">
        <f aca="false">AP184+$B$184*'1 Der Fonds'!$B$19/12+AP184*'1 Der Fonds'!$B$20/12-'1 Der Fonds'!$B$6*'1 Der Fonds'!$B$21/12-($B$184+AP184-'1 Der Fonds'!$B$6)*'1 Der Fonds'!$B$22/12-$B$184*'1 Der Fonds'!$B$23/12</f>
        <v>95.7034486323371</v>
      </c>
      <c r="AT184" s="26" t="n">
        <f aca="false">($B$184+AS184-'1 Der Fonds'!$B$6)/AQ184</f>
        <v>10.0794714367054</v>
      </c>
      <c r="AU184" s="26" t="n">
        <f aca="false">AS184+'1 Der Fonds'!$B$26-'2 Der Rueckgabebestand'!$C$8*AT184</f>
        <v>67.4570871785503</v>
      </c>
      <c r="AV184" s="26" t="n">
        <f aca="false">AQ184+'1 Der Fonds'!$B$26/AT184-'2 Der Rueckgabebestand'!$C$8</f>
        <v>81.9940899052425</v>
      </c>
      <c r="AW184" s="26" t="n">
        <f aca="false">AU184/($B$184+AU184-'1 Der Fonds'!$B$6)</f>
        <v>0.0816220082386161</v>
      </c>
      <c r="AX184" s="26" t="n">
        <f aca="false">AU184+$B$184*'1 Der Fonds'!$B$19/12+AU184*'1 Der Fonds'!$B$20/12-'1 Der Fonds'!$B$6*'1 Der Fonds'!$B$21/12-($B$184+AU184-'1 Der Fonds'!$B$6)*'1 Der Fonds'!$B$22/12-$B$184*'1 Der Fonds'!$B$23/12</f>
        <v>69.134608553763</v>
      </c>
      <c r="AY184" s="26" t="n">
        <f aca="false">($B$184+AX184-'1 Der Fonds'!$B$6)/AV184</f>
        <v>10.0999304890244</v>
      </c>
      <c r="AZ184" s="26" t="n">
        <f aca="false">AX184+'1 Der Fonds'!$B$26-'2 Der Rueckgabebestand'!$C$9*AY184</f>
        <v>45.8747892822997</v>
      </c>
      <c r="BA184" s="26" t="n">
        <f aca="false">AV184+'1 Der Fonds'!$B$26/AY184-'2 Der Rueckgabebestand'!$C$9</f>
        <v>79.691121652467</v>
      </c>
      <c r="BB184" s="26" t="n">
        <f aca="false">AZ184/($B$184+AZ184-'1 Der Fonds'!$B$6)</f>
        <v>0.0569961811367031</v>
      </c>
      <c r="BC184" s="26" t="n">
        <f aca="false">AZ184+$B$184*'1 Der Fonds'!$B$19/12+AZ184*'1 Der Fonds'!$B$20/12-'1 Der Fonds'!$B$6*'1 Der Fonds'!$B$21/12-($B$184+AZ184-'1 Der Fonds'!$B$6)*'1 Der Fonds'!$B$22/12-$B$184*'1 Der Fonds'!$B$23/12</f>
        <v>47.5316276220286</v>
      </c>
      <c r="BD184" s="26" t="n">
        <f aca="false">($B$184+BC184-'1 Der Fonds'!$B$6)/BA184</f>
        <v>10.1207212409346</v>
      </c>
      <c r="BE184" s="26" t="n">
        <f aca="false">BC184+'1 Der Fonds'!$B$26-'2 Der Rueckgabebestand'!$C$10*BD184</f>
        <v>36.3626178847201</v>
      </c>
      <c r="BF184" s="26" t="n">
        <f aca="false">BA184+'1 Der Fonds'!$B$26/BD184-'2 Der Rueckgabebestand'!$C$10</f>
        <v>78.5875432145851</v>
      </c>
      <c r="BG184" s="26" t="n">
        <f aca="false">BE184/($B$184+BE184-'1 Der Fonds'!$B$6)</f>
        <v>0.0457182888245705</v>
      </c>
      <c r="BH184" s="26" t="n">
        <f aca="false">BE184+$B$184*'1 Der Fonds'!$B$19/12+BE184*'1 Der Fonds'!$B$20/12-'1 Der Fonds'!$B$6*'1 Der Fonds'!$B$21/12-($B$184+BE184-'1 Der Fonds'!$B$6)*'1 Der Fonds'!$B$22/12-$B$184*'1 Der Fonds'!$B$23/12</f>
        <v>38.0103403935263</v>
      </c>
      <c r="BI184" s="26" t="n">
        <f aca="false">($B$184+BH184-'1 Der Fonds'!$B$6)/BF184</f>
        <v>10.1416879545054</v>
      </c>
      <c r="BJ184" s="26" t="n">
        <f aca="false">BH184+'1 Der Fonds'!$B$26-'2 Der Rueckgabebestand'!$C$11*BI184</f>
        <v>34.9253276208231</v>
      </c>
      <c r="BK184" s="26" t="n">
        <f aca="false">BF184+'1 Der Fonds'!$B$26/BI184-'2 Der Rueckgabebestand'!$C$11</f>
        <v>78.2833519609651</v>
      </c>
      <c r="BL184" s="26" t="n">
        <f aca="false">BJ184/($B$184+BJ184-'1 Der Fonds'!$B$6)</f>
        <v>0.0439906958573607</v>
      </c>
      <c r="BM184" s="26" t="n">
        <f aca="false">BJ184+$B$184*'1 Der Fonds'!$B$19/12+BJ184*'1 Der Fonds'!$B$20/12-'1 Der Fonds'!$B$6*'1 Der Fonds'!$B$21/12-($B$184+BJ184-'1 Der Fonds'!$B$6)*'1 Der Fonds'!$B$22/12-$B$184*'1 Der Fonds'!$B$23/12</f>
        <v>36.5716727264597</v>
      </c>
      <c r="BN184" s="26" t="n">
        <f aca="false">($B$184+BM184-'1 Der Fonds'!$B$6)/BK184</f>
        <v>10.1627185448467</v>
      </c>
      <c r="BO184" s="26" t="n">
        <f aca="false">BM184+'1 Der Fonds'!$B$26-'2 Der Rueckgabebestand'!$C$12*BN184</f>
        <v>34.4903134540364</v>
      </c>
      <c r="BP184" s="26" t="n">
        <f aca="false">BK184+'1 Der Fonds'!$B$26/BN184-'2 Der Rueckgabebestand'!$C$12</f>
        <v>78.0785485647834</v>
      </c>
      <c r="BQ184" s="26" t="n">
        <f aca="false">BO184/($B$184+BO184-'1 Der Fonds'!$B$6)</f>
        <v>0.0434665841148094</v>
      </c>
      <c r="BR184" s="26" t="n">
        <f aca="false">BO184+$B$184*'1 Der Fonds'!$B$19/12+BO184*'1 Der Fonds'!$B$20/12-'1 Der Fonds'!$B$6*'1 Der Fonds'!$B$21/12-($B$184+BO184-'1 Der Fonds'!$B$6)*'1 Der Fonds'!$B$22/12-$B$184*'1 Der Fonds'!$B$23/12</f>
        <v>36.1362416710965</v>
      </c>
      <c r="BS184" s="26" t="n">
        <f aca="false">($B$184+BR184-'1 Der Fonds'!$B$6)/BP184</f>
        <v>10.1837989599839</v>
      </c>
      <c r="BT184" s="26" t="n">
        <f aca="false">BR184+'1 Der Fonds'!$B$26-'2 Der Rueckgabebestand'!$C$13*BS184</f>
        <v>34.5535321391037</v>
      </c>
      <c r="BU184" s="26" t="n">
        <f aca="false">BP184+'1 Der Fonds'!$B$26/BS184-'2 Der Rueckgabebestand'!$C$13</f>
        <v>77.9231341130438</v>
      </c>
      <c r="BV184" s="26" t="n">
        <f aca="false">BT184/($B$184+BT184-'1 Der Fonds'!$B$6)</f>
        <v>0.0435427866422082</v>
      </c>
      <c r="BW184" s="26" t="n">
        <f aca="false">BT184+$B$184*'1 Der Fonds'!$B$19/12+BT184*'1 Der Fonds'!$B$20/12-'1 Der Fonds'!$B$6*'1 Der Fonds'!$B$21/12-($B$184+BT184-'1 Der Fonds'!$B$6)*'1 Der Fonds'!$B$22/12-$B$184*'1 Der Fonds'!$B$23/12</f>
        <v>36.199520940737</v>
      </c>
      <c r="BX184" s="26" t="n">
        <f aca="false">($B$184+BW184-'1 Der Fonds'!$B$6)/BU184</f>
        <v>10.2049221966244</v>
      </c>
      <c r="BY184" s="26" t="n">
        <f aca="false">BW184+'1 Der Fonds'!$B$26-'2 Der Rueckgabebestand'!$C$14*BX184</f>
        <v>35.1175520620873</v>
      </c>
      <c r="BZ184" s="26" t="n">
        <f aca="false">BU184+'1 Der Fonds'!$B$26/BX184-'2 Der Rueckgabebestand'!$C$14</f>
        <v>77.8171098967095</v>
      </c>
      <c r="CA184" s="26" t="n">
        <f aca="false">BY184/($B$184+BY184-'1 Der Fonds'!$B$6)</f>
        <v>0.0442221078867951</v>
      </c>
      <c r="CB184" s="26" t="n">
        <f aca="false">BY184+$B$184*'1 Der Fonds'!$B$19/12+BY184*'1 Der Fonds'!$B$20/12-'1 Der Fonds'!$B$6*'1 Der Fonds'!$B$21/12-($B$184+BY184-'1 Der Fonds'!$B$6)*'1 Der Fonds'!$B$22/12-$B$184*'1 Der Fonds'!$B$23/12</f>
        <v>36.7640813828134</v>
      </c>
      <c r="CC184" s="26" t="n">
        <f aca="false">($B$184+CB184-'1 Der Fonds'!$B$6)/BZ184</f>
        <v>10.2260811592601</v>
      </c>
      <c r="CD184" s="26" t="n">
        <f aca="false">CB184+'1 Der Fonds'!$B$26-'2 Der Rueckgabebestand'!$C$15*CC184</f>
        <v>35.6736489191094</v>
      </c>
      <c r="CE184" s="26" t="n">
        <f aca="false">BZ184+'1 Der Fonds'!$B$26/CC184-'2 Der Rueckgabebestand'!$C$15</f>
        <v>77.7104774099609</v>
      </c>
      <c r="CF184" s="26" t="n">
        <f aca="false">CD184/($B$184+CD184-'1 Der Fonds'!$B$6)</f>
        <v>0.0448909422976735</v>
      </c>
      <c r="CG184" s="26" t="n">
        <f aca="false">CD184+$B$184*'1 Der Fonds'!$B$19/12+CD184*'1 Der Fonds'!$B$20/12-'1 Der Fonds'!$B$6*'1 Der Fonds'!$B$21/12-($B$184+CD184-'1 Der Fonds'!$B$6)*'1 Der Fonds'!$B$22/12-$B$184*'1 Der Fonds'!$B$23/12</f>
        <v>37.3207111659902</v>
      </c>
      <c r="CH184" s="26" t="n">
        <f aca="false">($B$184+CG184-'1 Der Fonds'!$B$6)/CE184</f>
        <v>10.2472760135677</v>
      </c>
      <c r="CI184" s="26" t="n">
        <f aca="false">CG184+'1 Der Fonds'!$B$26-'2 Der Rueckgabebestand'!$C$16*CH184</f>
        <v>35.1970731592063</v>
      </c>
      <c r="CJ184" s="26" t="n">
        <f aca="false">CE184+'1 Der Fonds'!$B$26/CH184-'2 Der Rueckgabebestand'!$C$16</f>
        <v>77.5032381393516</v>
      </c>
      <c r="CK184" s="26" t="n">
        <f aca="false">CI184/($B$184+CI184-'1 Der Fonds'!$B$6)</f>
        <v>0.0443178076937469</v>
      </c>
      <c r="CL184" s="26" t="n">
        <f aca="false">$A$184+$B$184*'1 Der Fonds'!$B$19/12+$A$184*'1 Der Fonds'!$B$20/12-'1 Der Fonds'!$B$6*'1 Der Fonds'!$B$21/12-($B$184+$A$184-'1 Der Fonds'!$B$6)*'1 Der Fonds'!$B$22/12-$B$184*'1 Der Fonds'!$B$23/12</f>
        <v>112.71925</v>
      </c>
      <c r="CM184" s="26" t="n">
        <f aca="false">($B$184+CL184-'1 Der Fonds'!$B$6)/'1 Der Fonds'!$B$8</f>
        <v>10.0197614942529</v>
      </c>
      <c r="CN184" s="26" t="n">
        <f aca="false">CL184+0-'2 Der Rueckgabebestand'!$C$5*CM184</f>
        <v>108.711345402299</v>
      </c>
      <c r="CO184" s="26" t="n">
        <f aca="false">'1 Der Fonds'!$B$8+0/CM184-'2 Der Rueckgabebestand'!$C$5</f>
        <v>86.6</v>
      </c>
      <c r="CP184" s="26" t="n">
        <f aca="false">CN184/($B$184+CN184-'1 Der Fonds'!$B$6)</f>
        <v>0.125285149235771</v>
      </c>
      <c r="CQ184" s="26" t="n">
        <f aca="false">CN184+$B$184*'1 Der Fonds'!$B$19/12+CN184*'1 Der Fonds'!$B$20/12-'1 Der Fonds'!$B$6*'1 Der Fonds'!$B$21/12-($B$184+CN184-'1 Der Fonds'!$B$6)*'1 Der Fonds'!$B$22/12-$B$184*'1 Der Fonds'!$B$23/12</f>
        <v>110.428402108309</v>
      </c>
      <c r="CR184" s="26" t="n">
        <f aca="false">($B$184+CQ184-'1 Der Fonds'!$B$6)/CO184</f>
        <v>10.039588938895</v>
      </c>
      <c r="CS184" s="26" t="n">
        <f aca="false">CQ184+0-'2 Der Rueckgabebestand'!$C$6*CR184</f>
        <v>105.408607638862</v>
      </c>
      <c r="CT184" s="26" t="n">
        <f aca="false">CO184+0/CR184-'2 Der Rueckgabebestand'!$C$6</f>
        <v>86.1</v>
      </c>
      <c r="CU184" s="26" t="n">
        <f aca="false">CS184/($B$184+CS184-'1 Der Fonds'!$B$6)</f>
        <v>0.121943033314749</v>
      </c>
      <c r="CV184" s="26" t="n">
        <f aca="false">CS184+$B$184*'1 Der Fonds'!$B$19/12+CS184*'1 Der Fonds'!$B$20/12-'1 Der Fonds'!$B$6*'1 Der Fonds'!$B$21/12-($B$184+CS184-'1 Der Fonds'!$B$6)*'1 Der Fonds'!$B$22/12-$B$184*'1 Der Fonds'!$B$23/12</f>
        <v>107.122499221182</v>
      </c>
      <c r="CW184" s="26" t="n">
        <f aca="false">($B$184+CV184-'1 Der Fonds'!$B$6)/CT184</f>
        <v>10.0594947644737</v>
      </c>
      <c r="CX184" s="26" t="n">
        <f aca="false">CV184+0-'2 Der Rueckgabebestand'!$C$7*CW184</f>
        <v>84.9916107393404</v>
      </c>
      <c r="CY184" s="26" t="n">
        <f aca="false">CT184+0/CW184-'2 Der Rueckgabebestand'!$C$7</f>
        <v>83.9</v>
      </c>
      <c r="CZ184" s="26" t="n">
        <f aca="false">CX184/($B$184+CX184-'1 Der Fonds'!$B$6)</f>
        <v>0.100701961557281</v>
      </c>
      <c r="DA184" s="26" t="n">
        <f aca="false">CX184+$B$184*'1 Der Fonds'!$B$19/12+CX184*'1 Der Fonds'!$B$20/12-'1 Der Fonds'!$B$6*'1 Der Fonds'!$B$21/12-($B$184+CX184-'1 Der Fonds'!$B$6)*'1 Der Fonds'!$B$22/12-$B$184*'1 Der Fonds'!$B$23/12</f>
        <v>86.6859360329656</v>
      </c>
      <c r="DB184" s="26" t="n">
        <f aca="false">($B$184+DA184-'1 Der Fonds'!$B$6)/CY184</f>
        <v>10.0796893448506</v>
      </c>
      <c r="DC184" s="26" t="n">
        <f aca="false">DA184+0-'2 Der Rueckgabebestand'!$C$8*DB184</f>
        <v>55.4388990639287</v>
      </c>
      <c r="DD184" s="26" t="n">
        <f aca="false">CY184+0/DB184-'2 Der Rueckgabebestand'!$C$8</f>
        <v>80.8</v>
      </c>
      <c r="DE184" s="26" t="n">
        <f aca="false">DC184/($B$184+DC184-'1 Der Fonds'!$B$6)</f>
        <v>0.068070053048359</v>
      </c>
      <c r="DF184" s="26" t="n">
        <f aca="false">DC184+$B$184*'1 Der Fonds'!$B$19/12+DC184*'1 Der Fonds'!$B$20/12-'1 Der Fonds'!$B$6*'1 Der Fonds'!$B$21/12-($B$184+DC184-'1 Der Fonds'!$B$6)*'1 Der Fonds'!$B$22/12-$B$184*'1 Der Fonds'!$B$23/12</f>
        <v>57.1049030088649</v>
      </c>
      <c r="DG184" s="26" t="n">
        <f aca="false">($B$184+DF184-'1 Der Fonds'!$B$6)/DD184</f>
        <v>10.1003082055553</v>
      </c>
      <c r="DH184" s="26" t="n">
        <f aca="false">DF184+0-'2 Der Rueckgabebestand'!$C$9*DG184</f>
        <v>30.8441016744213</v>
      </c>
      <c r="DI184" s="26" t="n">
        <f aca="false">DD184+0/DG184-'2 Der Rueckgabebestand'!$C$9</f>
        <v>78.2</v>
      </c>
      <c r="DJ184" s="26" t="n">
        <f aca="false">DH184/($B$184+DH184-'1 Der Fonds'!$B$6)</f>
        <v>0.0390508729621879</v>
      </c>
      <c r="DK184" s="26" t="n">
        <f aca="false">DH184+$B$184*'1 Der Fonds'!$B$19/12+DH184*'1 Der Fonds'!$B$20/12-'1 Der Fonds'!$B$6*'1 Der Fonds'!$B$21/12-($B$184+DH184-'1 Der Fonds'!$B$6)*'1 Der Fonds'!$B$22/12-$B$184*'1 Der Fonds'!$B$23/12</f>
        <v>32.4865356051926</v>
      </c>
      <c r="DL184" s="26" t="n">
        <f aca="false">($B$184+DK184-'1 Der Fonds'!$B$6)/DI184</f>
        <v>10.1213111969973</v>
      </c>
      <c r="DM184" s="26" t="n">
        <f aca="false">DK184+0-'2 Der Rueckgabebestand'!$C$10*DL184</f>
        <v>18.3166999293963</v>
      </c>
      <c r="DN184" s="26" t="n">
        <f aca="false">DI184+0/DL184-'2 Der Rueckgabebestand'!$C$10</f>
        <v>76.8</v>
      </c>
      <c r="DO184" s="26" t="n">
        <f aca="false">DM184/($B$184+DM184-'1 Der Fonds'!$B$6)</f>
        <v>0.02356401185136</v>
      </c>
      <c r="DP184" s="26" t="n">
        <f aca="false">DM184+$B$184*'1 Der Fonds'!$B$19/12+DM184*'1 Der Fonds'!$B$20/12-'1 Der Fonds'!$B$6*'1 Der Fonds'!$B$21/12-($B$184+DM184-'1 Der Fonds'!$B$6)*'1 Der Fonds'!$B$22/12-$B$184*'1 Der Fonds'!$B$23/12</f>
        <v>19.9471284334953</v>
      </c>
      <c r="DQ184" s="26" t="n">
        <f aca="false">($B$184+DP184-'1 Der Fonds'!$B$6)/DN184</f>
        <v>10.1425407348111</v>
      </c>
      <c r="DR184" s="26" t="n">
        <f aca="false">DP184+0-'2 Der Rueckgabebestand'!$C$11*DQ184</f>
        <v>13.8616039926086</v>
      </c>
      <c r="DS184" s="26" t="n">
        <f aca="false">DN184+0/DQ184-'2 Der Rueckgabebestand'!$C$11</f>
        <v>76.2</v>
      </c>
      <c r="DT184" s="26" t="n">
        <f aca="false">DR184/($B$184+DR184-'1 Der Fonds'!$B$6)</f>
        <v>0.0179354284402272</v>
      </c>
      <c r="DU184" s="26" t="n">
        <f aca="false">DR184+$B$184*'1 Der Fonds'!$B$19/12+DR184*'1 Der Fonds'!$B$20/12-'1 Der Fonds'!$B$6*'1 Der Fonds'!$B$21/12-($B$184+DR184-'1 Der Fonds'!$B$6)*'1 Der Fonds'!$B$22/12-$B$184*'1 Der Fonds'!$B$23/12</f>
        <v>15.4877630297682</v>
      </c>
      <c r="DV184" s="26" t="n">
        <f aca="false">($B$184+DU184-'1 Der Fonds'!$B$6)/DS184</f>
        <v>10.1638814045901</v>
      </c>
      <c r="DW184" s="26" t="n">
        <f aca="false">DU184+0-'2 Der Rueckgabebestand'!$C$12*DV184</f>
        <v>10.4058223274731</v>
      </c>
      <c r="DX184" s="26" t="n">
        <f aca="false">DS184+0/DV184-'2 Der Rueckgabebestand'!$C$12</f>
        <v>75.7</v>
      </c>
      <c r="DY184" s="26" t="n">
        <f aca="false">DW184/($B$184+DW184-'1 Der Fonds'!$B$6)</f>
        <v>0.0135244912704134</v>
      </c>
      <c r="DZ184" s="26" t="n">
        <f aca="false">DW184+$B$184*'1 Der Fonds'!$B$19/12+DW184*'1 Der Fonds'!$B$20/12-'1 Der Fonds'!$B$6*'1 Der Fonds'!$B$21/12-($B$184+DW184-'1 Der Fonds'!$B$6)*'1 Der Fonds'!$B$22/12-$B$184*'1 Der Fonds'!$B$23/12</f>
        <v>12.0286695738703</v>
      </c>
      <c r="EA184" s="26" t="n">
        <f aca="false">($B$184+DZ184-'1 Der Fonds'!$B$6)/DX184</f>
        <v>10.1853192810287</v>
      </c>
      <c r="EB184" s="26" t="n">
        <f aca="false">DZ184+0-'2 Der Rueckgabebestand'!$C$13*EA184</f>
        <v>7.44527589740741</v>
      </c>
      <c r="EC184" s="26" t="n">
        <f aca="false">DX184+0/EA184-'2 Der Rueckgabebestand'!$C$13</f>
        <v>75.25</v>
      </c>
      <c r="ED184" s="26" t="n">
        <f aca="false">EB184/($B$184+EB184-'1 Der Fonds'!$B$6)</f>
        <v>0.00971403455868387</v>
      </c>
      <c r="EE184" s="26" t="n">
        <f aca="false">EB184+$B$184*'1 Der Fonds'!$B$19/12+EB184*'1 Der Fonds'!$B$20/12-'1 Der Fonds'!$B$6*'1 Der Fonds'!$B$21/12-($B$184+EB184-'1 Der Fonds'!$B$6)*'1 Der Fonds'!$B$22/12-$B$184*'1 Der Fonds'!$B$23/12</f>
        <v>9.06528595347576</v>
      </c>
      <c r="EF184" s="26" t="n">
        <f aca="false">($B$184+EE184-'1 Der Fonds'!$B$6)/EC184</f>
        <v>10.2068476538668</v>
      </c>
      <c r="EG184" s="26" t="n">
        <f aca="false">EE184+0-'2 Der Rueckgabebestand'!$C$14*EF184</f>
        <v>4.98254689192904</v>
      </c>
      <c r="EH184" s="26" t="n">
        <f aca="false">EC184+0/EF184-'2 Der Rueckgabebestand'!$C$14</f>
        <v>74.85</v>
      </c>
      <c r="EI184" s="26" t="n">
        <f aca="false">EG184/($B$184+EG184-'1 Der Fonds'!$B$6)</f>
        <v>0.00652180722216663</v>
      </c>
      <c r="EJ184" s="26" t="n">
        <f aca="false">EG184+$B$184*'1 Der Fonds'!$B$19/12+EG184*'1 Der Fonds'!$B$20/12-'1 Der Fonds'!$B$6*'1 Der Fonds'!$B$21/12-($B$184+EG184-'1 Der Fonds'!$B$6)*'1 Der Fonds'!$B$22/12-$B$184*'1 Der Fonds'!$B$23/12</f>
        <v>6.60019683270047</v>
      </c>
      <c r="EK184" s="26" t="n">
        <f aca="false">($B$184+EJ184-'1 Der Fonds'!$B$6)/EH184</f>
        <v>10.2284595435231</v>
      </c>
      <c r="EL184" s="26" t="n">
        <f aca="false">EJ184+0-'2 Der Rueckgabebestand'!$C$15*EK184</f>
        <v>2.50881301529125</v>
      </c>
      <c r="EM184" s="26" t="n">
        <f aca="false">EH184+0/EK184-'2 Der Rueckgabebestand'!$C$15</f>
        <v>74.45</v>
      </c>
      <c r="EN184" s="26" t="n">
        <f aca="false">EL184/($B$184+EL184-'1 Der Fonds'!$B$6)</f>
        <v>0.0032945291931124</v>
      </c>
      <c r="EO184" s="26" t="n">
        <f aca="false">EL184+$B$184*'1 Der Fonds'!$B$19/12+EL184*'1 Der Fonds'!$B$20/12-'1 Der Fonds'!$B$6*'1 Der Fonds'!$B$21/12-($B$184+EL184-'1 Der Fonds'!$B$6)*'1 Der Fonds'!$B$22/12-$B$184*'1 Der Fonds'!$B$23/12</f>
        <v>4.12409229443091</v>
      </c>
      <c r="EP184" s="26" t="n">
        <f aca="false">($B$184+EO184-'1 Der Fonds'!$B$6)/EM184</f>
        <v>10.250155705768</v>
      </c>
      <c r="EQ184" s="26" t="n">
        <f aca="false">EO184+0-'2 Der Rueckgabebestand'!$C$16*EP184</f>
        <v>-1.00098555845312</v>
      </c>
      <c r="ER184" s="26" t="n">
        <f aca="false">EM184+0/EP184-'2 Der Rueckgabebestand'!$C$16</f>
        <v>73.95</v>
      </c>
      <c r="ES184" s="26" t="n">
        <f aca="false">EQ184/($B$184+EQ184-'1 Der Fonds'!$B$6)</f>
        <v>-0.0013205631397695</v>
      </c>
      <c r="ET184" s="14" t="n">
        <f aca="false">IF(C184=1,$A$184,1000000)</f>
        <v>111</v>
      </c>
      <c r="EU184" s="14" t="n">
        <f aca="false">IF(D184=1,$A$184,1000000)</f>
        <v>111</v>
      </c>
      <c r="EV184" s="14" t="n">
        <f aca="false">IF(E184=1,$A$184,1000000)</f>
        <v>111</v>
      </c>
      <c r="EW184" s="14" t="n">
        <f aca="false">IF(F184=1,$A$184,1000000)</f>
        <v>111</v>
      </c>
      <c r="EX184" s="14" t="n">
        <f aca="false">IF(G184=1,$A$184,1000000)</f>
        <v>111</v>
      </c>
      <c r="EY184" s="26" t="n">
        <f aca="false">IF(H184=1,$A$184,1000000)</f>
        <v>1000000</v>
      </c>
      <c r="EZ184" s="26" t="n">
        <f aca="false">IF(I184=1,$A$184,1000000)</f>
        <v>1000000</v>
      </c>
      <c r="FA184" s="26" t="n">
        <f aca="false">IF(J184=1,$A$184,1000000)</f>
        <v>1000000</v>
      </c>
      <c r="FB184" s="26" t="n">
        <f aca="false">IF(K184=1,$A$184,1000000)</f>
        <v>1000000</v>
      </c>
      <c r="FC184" s="26" t="n">
        <f aca="false">IF(L184=1,$A$184,1000000)</f>
        <v>1000000</v>
      </c>
      <c r="FD184" s="26" t="n">
        <f aca="false">IF(M184=1,$A$184,1000000)</f>
        <v>1000000</v>
      </c>
      <c r="FE184" s="26" t="n">
        <f aca="false">IF(N184=1,$A$184,1000000)</f>
        <v>1000000</v>
      </c>
      <c r="FF184" s="14" t="n">
        <f aca="false">IF(O184=1,$A$184,1000000)</f>
        <v>111</v>
      </c>
      <c r="FG184" s="14" t="n">
        <f aca="false">IF(P184=1,$A$184,1000000)</f>
        <v>111</v>
      </c>
      <c r="FH184" s="14" t="n">
        <f aca="false">IF(Q184=1,$A$184,1000000)</f>
        <v>111</v>
      </c>
      <c r="FI184" s="14" t="n">
        <f aca="false">IF(R184=1,$A$184,1000000)</f>
        <v>111</v>
      </c>
      <c r="FJ184" s="26" t="n">
        <f aca="false">IF(S184=1,$A$184,1000000)</f>
        <v>1000000</v>
      </c>
      <c r="FK184" s="26" t="n">
        <f aca="false">IF(T184=1,$A$184,1000000)</f>
        <v>1000000</v>
      </c>
      <c r="FL184" s="26" t="n">
        <f aca="false">IF(U184=1,$A$184,1000000)</f>
        <v>1000000</v>
      </c>
      <c r="FM184" s="26" t="n">
        <f aca="false">IF(V184=1,$A$184,1000000)</f>
        <v>1000000</v>
      </c>
      <c r="FN184" s="26" t="n">
        <f aca="false">IF(W184=1,$A$184,1000000)</f>
        <v>1000000</v>
      </c>
      <c r="FO184" s="26" t="n">
        <f aca="false">IF(X184=1,$A$184,1000000)</f>
        <v>1000000</v>
      </c>
      <c r="FP184" s="26" t="n">
        <f aca="false">IF(Y184=1,$A$184,1000000)</f>
        <v>1000000</v>
      </c>
      <c r="FQ184" s="26" t="n">
        <f aca="false">IF(Z184=1,$A$184,1000000)</f>
        <v>1000000</v>
      </c>
    </row>
    <row r="185" customFormat="false" ht="15" hidden="false" customHeight="false" outlineLevel="0" collapsed="false">
      <c r="A185" s="14" t="n">
        <f aca="false">A184+$B$38</f>
        <v>111.5</v>
      </c>
      <c r="B185" s="14" t="n">
        <f aca="false">'1 Der Fonds'!$B$36-A185</f>
        <v>1008.5</v>
      </c>
      <c r="C185" s="26" t="n">
        <f aca="false">IF(AH185&gt;='1 Der Fonds'!$B$12,1,0)</f>
        <v>1</v>
      </c>
      <c r="D185" s="26" t="n">
        <f aca="false">IF(AND(C185=1,AM185&gt;='1 Der Fonds'!$B$12),1,0)</f>
        <v>1</v>
      </c>
      <c r="E185" s="26" t="n">
        <f aca="false">IF(AND(D185=1,AR185&gt;='1 Der Fonds'!$B$12),1,0)</f>
        <v>1</v>
      </c>
      <c r="F185" s="26" t="n">
        <f aca="false">IF(AND(E185=1,AW185&gt;='1 Der Fonds'!$B$12),1,0)</f>
        <v>1</v>
      </c>
      <c r="G185" s="26" t="n">
        <f aca="false">IF(AND(F185=1,BB185&gt;='1 Der Fonds'!$B$12),1,0)</f>
        <v>1</v>
      </c>
      <c r="H185" s="26" t="n">
        <f aca="false">IF(AND(G185=1,BG185&gt;='1 Der Fonds'!$B$12),1,0)</f>
        <v>0</v>
      </c>
      <c r="I185" s="26" t="n">
        <f aca="false">IF(AND(H185=1,BL185&gt;='1 Der Fonds'!$B$12),1,0)</f>
        <v>0</v>
      </c>
      <c r="J185" s="26" t="n">
        <f aca="false">IF(AND(I185=1,BQ185&gt;='1 Der Fonds'!$B$12),1,0)</f>
        <v>0</v>
      </c>
      <c r="K185" s="26" t="n">
        <f aca="false">IF(AND(J185=1,BV185&gt;='1 Der Fonds'!$B$12),1,0)</f>
        <v>0</v>
      </c>
      <c r="L185" s="26" t="n">
        <f aca="false">IF(AND(K185=1,CA185&gt;='1 Der Fonds'!$B$12),1,0)</f>
        <v>0</v>
      </c>
      <c r="M185" s="26" t="n">
        <f aca="false">IF(AND(L185=1,CF185&gt;='1 Der Fonds'!$B$12),1,0)</f>
        <v>0</v>
      </c>
      <c r="N185" s="26" t="n">
        <f aca="false">IF(AND(M185=1,CK185&gt;='1 Der Fonds'!$B$12),1,0)</f>
        <v>0</v>
      </c>
      <c r="O185" s="26" t="n">
        <f aca="false">IF(CP185&gt;='1 Der Fonds'!$B$12,1,0)</f>
        <v>1</v>
      </c>
      <c r="P185" s="26" t="n">
        <f aca="false">IF(AND(O185=1,CU185&gt;='1 Der Fonds'!$B$12),1,0)</f>
        <v>1</v>
      </c>
      <c r="Q185" s="26" t="n">
        <f aca="false">IF(AND(P185=1,CZ185&gt;='1 Der Fonds'!$B$12),1,0)</f>
        <v>1</v>
      </c>
      <c r="R185" s="26" t="n">
        <f aca="false">IF(AND(Q185=1,DE185&gt;='1 Der Fonds'!$B$12),1,0)</f>
        <v>1</v>
      </c>
      <c r="S185" s="26" t="n">
        <f aca="false">IF(AND(R185=1,DJ185&gt;='1 Der Fonds'!$B$12),1,0)</f>
        <v>0</v>
      </c>
      <c r="T185" s="26" t="n">
        <f aca="false">IF(AND(S185=1,DO185&gt;='1 Der Fonds'!$B$12),1,0)</f>
        <v>0</v>
      </c>
      <c r="U185" s="26" t="n">
        <f aca="false">IF(AND(T185=1,DT185&gt;='1 Der Fonds'!$B$12),1,0)</f>
        <v>0</v>
      </c>
      <c r="V185" s="26" t="n">
        <f aca="false">IF(AND(U185=1,DY185&gt;='1 Der Fonds'!$B$12),1,0)</f>
        <v>0</v>
      </c>
      <c r="W185" s="26" t="n">
        <f aca="false">IF(AND(V185=1,ED185&gt;='1 Der Fonds'!$B$12),1,0)</f>
        <v>0</v>
      </c>
      <c r="X185" s="26" t="n">
        <f aca="false">IF(AND(W185=1,EI185&gt;='1 Der Fonds'!$B$12),1,0)</f>
        <v>0</v>
      </c>
      <c r="Y185" s="26" t="n">
        <f aca="false">IF(AND(X185=1,EN185&gt;='1 Der Fonds'!$B$12),1,0)</f>
        <v>0</v>
      </c>
      <c r="Z185" s="26" t="n">
        <f aca="false">IF(AND(Y185=1,ES185&gt;='1 Der Fonds'!$B$12),1,0)</f>
        <v>0</v>
      </c>
      <c r="AD185" s="26" t="n">
        <f aca="false">$A$185+$B$185*'1 Der Fonds'!$B$19/12+$A$185*'1 Der Fonds'!$B$20/12-'1 Der Fonds'!$B$6*'1 Der Fonds'!$B$21/12-($B$185+$A$185-'1 Der Fonds'!$B$6)*'1 Der Fonds'!$B$22/12-$B$185*'1 Der Fonds'!$B$23/12</f>
        <v>113.218666666667</v>
      </c>
      <c r="AE185" s="26" t="n">
        <f aca="false">($B$185+AD185-'1 Der Fonds'!$B$6)/'1 Der Fonds'!$B$8</f>
        <v>10.019754789272</v>
      </c>
      <c r="AF185" s="26" t="n">
        <f aca="false">AD185+'1 Der Fonds'!$B$26-'2 Der Rueckgabebestand'!$C$5*AE185</f>
        <v>112.210764750958</v>
      </c>
      <c r="AG185" s="26" t="n">
        <f aca="false">'1 Der Fonds'!$B$8+'1 Der Fonds'!$B$26/AE185-'2 Der Rueckgabebestand'!$C$5</f>
        <v>86.8994085247687</v>
      </c>
      <c r="AH185" s="26" t="n">
        <f aca="false">AF185/($B$185+AF185-'1 Der Fonds'!$B$6)</f>
        <v>0.128872605339906</v>
      </c>
      <c r="AI185" s="26" t="n">
        <f aca="false">AF185+$B$185*'1 Der Fonds'!$B$19/12+AF185*'1 Der Fonds'!$B$20/12-'1 Der Fonds'!$B$6*'1 Der Fonds'!$B$21/12-($B$185+AF185-'1 Der Fonds'!$B$6)*'1 Der Fonds'!$B$22/12-$B$185*'1 Der Fonds'!$B$23/12</f>
        <v>113.930112567178</v>
      </c>
      <c r="AJ185" s="26" t="n">
        <f aca="false">($B$185+AI185-'1 Der Fonds'!$B$6)/AG185</f>
        <v>10.0395402843106</v>
      </c>
      <c r="AK185" s="26" t="n">
        <f aca="false">AI185+'1 Der Fonds'!$B$26-'2 Der Rueckgabebestand'!$C$6*AJ185</f>
        <v>111.910342425022</v>
      </c>
      <c r="AL185" s="26" t="n">
        <f aca="false">AG185+'1 Der Fonds'!$B$26/AJ185-'2 Der Rueckgabebestand'!$C$6</f>
        <v>86.6982269880691</v>
      </c>
      <c r="AM185" s="26" t="n">
        <f aca="false">AK185/($B$185+AK185-'1 Der Fonds'!$B$6)</f>
        <v>0.12857193552323</v>
      </c>
      <c r="AN185" s="26" t="n">
        <f aca="false">AK185+$B$185*'1 Der Fonds'!$B$19/12+AK185*'1 Der Fonds'!$B$20/12-'1 Der Fonds'!$B$6*'1 Der Fonds'!$B$21/12-($B$185+AK185-'1 Der Fonds'!$B$6)*'1 Der Fonds'!$B$22/12-$B$185*'1 Der Fonds'!$B$23/12</f>
        <v>113.629402336513</v>
      </c>
      <c r="AO185" s="26" t="n">
        <f aca="false">($B$185+AN185-'1 Der Fonds'!$B$6)/AL185</f>
        <v>10.0593683704343</v>
      </c>
      <c r="AP185" s="26" t="n">
        <f aca="false">AN185+'1 Der Fonds'!$B$26-'2 Der Rueckgabebestand'!$C$7*AO185</f>
        <v>94.4987919215575</v>
      </c>
      <c r="AQ185" s="26" t="n">
        <f aca="false">AL185+'1 Der Fonds'!$B$26/AO185-'2 Der Rueckgabebestand'!$C$7</f>
        <v>84.7964564483618</v>
      </c>
      <c r="AR185" s="26" t="n">
        <f aca="false">AP185/($B$185+AP185-'1 Der Fonds'!$B$6)</f>
        <v>0.110784203701718</v>
      </c>
      <c r="AS185" s="26" t="n">
        <f aca="false">AP185+$B$185*'1 Der Fonds'!$B$19/12+AP185*'1 Der Fonds'!$B$20/12-'1 Der Fonds'!$B$6*'1 Der Fonds'!$B$21/12-($B$185+AP185-'1 Der Fonds'!$B$6)*'1 Der Fonds'!$B$22/12-$B$185*'1 Der Fonds'!$B$23/12</f>
        <v>96.2011657638157</v>
      </c>
      <c r="AT185" s="26" t="n">
        <f aca="false">($B$185+AS185-'1 Der Fonds'!$B$6)/AQ185</f>
        <v>10.0794443725877</v>
      </c>
      <c r="AU185" s="26" t="n">
        <f aca="false">AS185+'1 Der Fonds'!$B$26-'2 Der Rueckgabebestand'!$C$8*AT185</f>
        <v>67.9548882087939</v>
      </c>
      <c r="AV185" s="26" t="n">
        <f aca="false">AQ185+'1 Der Fonds'!$B$26/AT185-'2 Der Rueckgabebestand'!$C$8</f>
        <v>81.994091902173</v>
      </c>
      <c r="AW185" s="26" t="n">
        <f aca="false">AU185/($B$185+AU185-'1 Der Fonds'!$B$6)</f>
        <v>0.0822245583858486</v>
      </c>
      <c r="AX185" s="26" t="n">
        <f aca="false">AU185+$B$185*'1 Der Fonds'!$B$19/12+AU185*'1 Der Fonds'!$B$20/12-'1 Der Fonds'!$B$6*'1 Der Fonds'!$B$21/12-($B$185+AU185-'1 Der Fonds'!$B$6)*'1 Der Fonds'!$B$22/12-$B$185*'1 Der Fonds'!$B$23/12</f>
        <v>69.6318241433274</v>
      </c>
      <c r="AY185" s="26" t="n">
        <f aca="false">($B$185+AX185-'1 Der Fonds'!$B$6)/AV185</f>
        <v>10.0998962843734</v>
      </c>
      <c r="AZ185" s="26" t="n">
        <f aca="false">AX185+'1 Der Fonds'!$B$26-'2 Der Rueckgabebestand'!$C$9*AY185</f>
        <v>46.3720938039566</v>
      </c>
      <c r="BA185" s="26" t="n">
        <f aca="false">AV185+'1 Der Fonds'!$B$26/AY185-'2 Der Rueckgabebestand'!$C$9</f>
        <v>79.6911246553352</v>
      </c>
      <c r="BB185" s="26" t="n">
        <f aca="false">AZ185/($B$185+AZ185-'1 Der Fonds'!$B$6)</f>
        <v>0.0576142397791362</v>
      </c>
      <c r="BC185" s="26" t="n">
        <f aca="false">AZ185+$B$185*'1 Der Fonds'!$B$19/12+AZ185*'1 Der Fonds'!$B$20/12-'1 Der Fonds'!$B$6*'1 Der Fonds'!$B$21/12-($B$185+AZ185-'1 Der Fonds'!$B$6)*'1 Der Fonds'!$B$22/12-$B$185*'1 Der Fonds'!$B$23/12</f>
        <v>48.0283462271853</v>
      </c>
      <c r="BD185" s="26" t="n">
        <f aca="false">($B$185+BC185-'1 Der Fonds'!$B$6)/BA185</f>
        <v>10.120679683157</v>
      </c>
      <c r="BE185" s="26" t="n">
        <f aca="false">BC185+'1 Der Fonds'!$B$26-'2 Der Rueckgabebestand'!$C$10*BD185</f>
        <v>36.8593946707655</v>
      </c>
      <c r="BF185" s="26" t="n">
        <f aca="false">BA185+'1 Der Fonds'!$B$26/BD185-'2 Der Rueckgabebestand'!$C$10</f>
        <v>78.5875474346266</v>
      </c>
      <c r="BG185" s="26" t="n">
        <f aca="false">BE185/($B$185+BE185-'1 Der Fonds'!$B$6)</f>
        <v>0.0463430682000346</v>
      </c>
      <c r="BH185" s="26" t="n">
        <f aca="false">BE185+$B$185*'1 Der Fonds'!$B$19/12+BE185*'1 Der Fonds'!$B$20/12-'1 Der Fonds'!$B$6*'1 Der Fonds'!$B$21/12-($B$185+BE185-'1 Der Fonds'!$B$6)*'1 Der Fonds'!$B$22/12-$B$185*'1 Der Fonds'!$B$23/12</f>
        <v>38.506530757325</v>
      </c>
      <c r="BI185" s="26" t="n">
        <f aca="false">($B$185+BH185-'1 Der Fonds'!$B$6)/BF185</f>
        <v>10.1416389335768</v>
      </c>
      <c r="BJ185" s="26" t="n">
        <f aca="false">BH185+'1 Der Fonds'!$B$26-'2 Der Rueckgabebestand'!$C$11*BI185</f>
        <v>35.4215473971789</v>
      </c>
      <c r="BK185" s="26" t="n">
        <f aca="false">BF185+'1 Der Fonds'!$B$26/BI185-'2 Der Rueckgabebestand'!$C$11</f>
        <v>78.2833576108367</v>
      </c>
      <c r="BL185" s="26" t="n">
        <f aca="false">BJ185/($B$185+BJ185-'1 Der Fonds'!$B$6)</f>
        <v>0.0446159290087366</v>
      </c>
      <c r="BM185" s="26" t="n">
        <f aca="false">BJ185+$B$185*'1 Der Fonds'!$B$19/12+BJ185*'1 Der Fonds'!$B$20/12-'1 Der Fonds'!$B$6*'1 Der Fonds'!$B$21/12-($B$185+BJ185-'1 Der Fonds'!$B$6)*'1 Der Fonds'!$B$22/12-$B$185*'1 Der Fonds'!$B$23/12</f>
        <v>37.0673055467678</v>
      </c>
      <c r="BN185" s="26" t="n">
        <f aca="false">($B$185+BM185-'1 Der Fonds'!$B$6)/BK185</f>
        <v>10.1626620245609</v>
      </c>
      <c r="BO185" s="26" t="n">
        <f aca="false">BM185+'1 Der Fonds'!$B$26-'2 Der Rueckgabebestand'!$C$12*BN185</f>
        <v>34.9859745344874</v>
      </c>
      <c r="BP185" s="26" t="n">
        <f aca="false">BK185+'1 Der Fonds'!$B$26/BN185-'2 Der Rueckgabebestand'!$C$12</f>
        <v>78.0785558564095</v>
      </c>
      <c r="BQ185" s="26" t="n">
        <f aca="false">BO185/($B$185+BO185-'1 Der Fonds'!$B$6)</f>
        <v>0.0440914844840358</v>
      </c>
      <c r="BR185" s="26" t="n">
        <f aca="false">BO185+$B$185*'1 Der Fonds'!$B$19/12+BO185*'1 Der Fonds'!$B$20/12-'1 Der Fonds'!$B$6*'1 Der Fonds'!$B$21/12-($B$185+BO185-'1 Der Fonds'!$B$6)*'1 Der Fonds'!$B$22/12-$B$185*'1 Der Fonds'!$B$23/12</f>
        <v>36.6313152600829</v>
      </c>
      <c r="BS185" s="26" t="n">
        <f aca="false">($B$185+BR185-'1 Der Fonds'!$B$6)/BP185</f>
        <v>10.1837349133656</v>
      </c>
      <c r="BT185" s="26" t="n">
        <f aca="false">BR185+'1 Der Fonds'!$B$26-'2 Der Rueckgabebestand'!$C$13*BS185</f>
        <v>35.0486345490684</v>
      </c>
      <c r="BU185" s="26" t="n">
        <f aca="false">BP185+'1 Der Fonds'!$B$26/BS185-'2 Der Rueckgabebestand'!$C$13</f>
        <v>77.9231432573505</v>
      </c>
      <c r="BV185" s="26" t="n">
        <f aca="false">BT185/($B$185+BT185-'1 Der Fonds'!$B$6)</f>
        <v>0.0441669647242033</v>
      </c>
      <c r="BW185" s="26" t="n">
        <f aca="false">BT185+$B$185*'1 Der Fonds'!$B$19/12+BT185*'1 Der Fonds'!$B$20/12-'1 Der Fonds'!$B$6*'1 Der Fonds'!$B$21/12-($B$185+BT185-'1 Der Fonds'!$B$6)*'1 Der Fonds'!$B$22/12-$B$185*'1 Der Fonds'!$B$23/12</f>
        <v>36.6940353238446</v>
      </c>
      <c r="BX185" s="26" t="n">
        <f aca="false">($B$185+BW185-'1 Der Fonds'!$B$6)/BU185</f>
        <v>10.2048506012857</v>
      </c>
      <c r="BY185" s="26" t="n">
        <f aca="false">BW185+'1 Der Fonds'!$B$26-'2 Der Rueckgabebestand'!$C$14*BX185</f>
        <v>35.6120950833303</v>
      </c>
      <c r="BZ185" s="26" t="n">
        <f aca="false">BU185+'1 Der Fonds'!$B$26/BX185-'2 Der Rueckgabebestand'!$C$14</f>
        <v>77.8171211034957</v>
      </c>
      <c r="CA185" s="26" t="n">
        <f aca="false">BY185/($B$185+BY185-'1 Der Fonds'!$B$6)</f>
        <v>0.0448451740048026</v>
      </c>
      <c r="CB185" s="26" t="n">
        <f aca="false">BY185+$B$185*'1 Der Fonds'!$B$19/12+BY185*'1 Der Fonds'!$B$20/12-'1 Der Fonds'!$B$6*'1 Der Fonds'!$B$21/12-($B$185+BY185-'1 Der Fonds'!$B$6)*'1 Der Fonds'!$B$22/12-$B$185*'1 Der Fonds'!$B$23/12</f>
        <v>37.2580358411185</v>
      </c>
      <c r="CC185" s="26" t="n">
        <f aca="false">($B$185+CB185-'1 Der Fonds'!$B$6)/BZ185</f>
        <v>10.2260019974624</v>
      </c>
      <c r="CD185" s="26" t="n">
        <f aca="false">CB185+'1 Der Fonds'!$B$26-'2 Der Rueckgabebestand'!$C$15*CC185</f>
        <v>36.1676350421336</v>
      </c>
      <c r="CE185" s="26" t="n">
        <f aca="false">BZ185+'1 Der Fonds'!$B$26/CC185-'2 Der Rueckgabebestand'!$C$15</f>
        <v>77.7104908877715</v>
      </c>
      <c r="CF185" s="26" t="n">
        <f aca="false">CD185/($B$185+CD185-'1 Der Fonds'!$B$6)</f>
        <v>0.0455129080980075</v>
      </c>
      <c r="CG185" s="26" t="n">
        <f aca="false">CD185+$B$185*'1 Der Fonds'!$B$19/12+CD185*'1 Der Fonds'!$B$20/12-'1 Der Fonds'!$B$6*'1 Der Fonds'!$B$21/12-($B$185+CD185-'1 Der Fonds'!$B$6)*'1 Der Fonds'!$B$22/12-$B$185*'1 Der Fonds'!$B$23/12</f>
        <v>37.8141081923823</v>
      </c>
      <c r="CH185" s="26" t="n">
        <f aca="false">($B$185+CG185-'1 Der Fonds'!$B$6)/CE185</f>
        <v>10.2471892674363</v>
      </c>
      <c r="CI185" s="26" t="n">
        <f aca="false">CG185+'1 Der Fonds'!$B$26-'2 Der Rueckgabebestand'!$C$16*CH185</f>
        <v>35.6905135586641</v>
      </c>
      <c r="CJ185" s="26" t="n">
        <f aca="false">CE185+'1 Der Fonds'!$B$26/CH185-'2 Der Rueckgabebestand'!$C$16</f>
        <v>77.5032540954868</v>
      </c>
      <c r="CK185" s="26" t="n">
        <f aca="false">CI185/($B$185+CI185-'1 Der Fonds'!$B$6)</f>
        <v>0.0449394861174299</v>
      </c>
      <c r="CL185" s="26" t="n">
        <f aca="false">$A$185+$B$185*'1 Der Fonds'!$B$19/12+$A$185*'1 Der Fonds'!$B$20/12-'1 Der Fonds'!$B$6*'1 Der Fonds'!$B$21/12-($B$185+$A$185-'1 Der Fonds'!$B$6)*'1 Der Fonds'!$B$22/12-$B$185*'1 Der Fonds'!$B$23/12</f>
        <v>113.218666666667</v>
      </c>
      <c r="CM185" s="26" t="n">
        <f aca="false">($B$185+CL185-'1 Der Fonds'!$B$6)/'1 Der Fonds'!$B$8</f>
        <v>10.019754789272</v>
      </c>
      <c r="CN185" s="26" t="n">
        <f aca="false">CL185+0-'2 Der Rueckgabebestand'!$C$5*CM185</f>
        <v>109.210764750958</v>
      </c>
      <c r="CO185" s="26" t="n">
        <f aca="false">'1 Der Fonds'!$B$8+0/CM185-'2 Der Rueckgabebestand'!$C$5</f>
        <v>86.6</v>
      </c>
      <c r="CP185" s="26" t="n">
        <f aca="false">CN185/($B$185+CN185-'1 Der Fonds'!$B$6)</f>
        <v>0.125860792775001</v>
      </c>
      <c r="CQ185" s="26" t="n">
        <f aca="false">CN185+$B$185*'1 Der Fonds'!$B$19/12+CN185*'1 Der Fonds'!$B$20/12-'1 Der Fonds'!$B$6*'1 Der Fonds'!$B$21/12-($B$185+CN185-'1 Der Fonds'!$B$6)*'1 Der Fonds'!$B$22/12-$B$185*'1 Der Fonds'!$B$23/12</f>
        <v>110.927237567178</v>
      </c>
      <c r="CR185" s="26" t="n">
        <f aca="false">($B$185+CQ185-'1 Der Fonds'!$B$6)/CO185</f>
        <v>10.0395754915378</v>
      </c>
      <c r="CS185" s="26" t="n">
        <f aca="false">CQ185+0-'2 Der Rueckgabebestand'!$C$6*CR185</f>
        <v>105.907449821409</v>
      </c>
      <c r="CT185" s="26" t="n">
        <f aca="false">CO185+0/CR185-'2 Der Rueckgabebestand'!$C$6</f>
        <v>86.1</v>
      </c>
      <c r="CU185" s="26" t="n">
        <f aca="false">CS185/($B$185+CS185-'1 Der Fonds'!$B$6)</f>
        <v>0.122520288138759</v>
      </c>
      <c r="CV185" s="26" t="n">
        <f aca="false">CS185+$B$185*'1 Der Fonds'!$B$19/12+CS185*'1 Der Fonds'!$B$20/12-'1 Der Fonds'!$B$6*'1 Der Fonds'!$B$21/12-($B$185+CS185-'1 Der Fonds'!$B$6)*'1 Der Fonds'!$B$22/12-$B$185*'1 Der Fonds'!$B$23/12</f>
        <v>107.620756960821</v>
      </c>
      <c r="CW185" s="26" t="n">
        <f aca="false">($B$185+CV185-'1 Der Fonds'!$B$6)/CT185</f>
        <v>10.0594745291617</v>
      </c>
      <c r="CX185" s="26" t="n">
        <f aca="false">CV185+0-'2 Der Rueckgabebestand'!$C$7*CW185</f>
        <v>85.4899129966651</v>
      </c>
      <c r="CY185" s="26" t="n">
        <f aca="false">CT185+0/CW185-'2 Der Rueckgabebestand'!$C$7</f>
        <v>83.9</v>
      </c>
      <c r="CZ185" s="26" t="n">
        <f aca="false">CX185/($B$185+CX185-'1 Der Fonds'!$B$6)</f>
        <v>0.101292576700503</v>
      </c>
      <c r="DA185" s="26" t="n">
        <f aca="false">CX185+$B$185*'1 Der Fonds'!$B$19/12+CX185*'1 Der Fonds'!$B$20/12-'1 Der Fonds'!$B$6*'1 Der Fonds'!$B$21/12-($B$185+CX185-'1 Der Fonds'!$B$6)*'1 Der Fonds'!$B$22/12-$B$185*'1 Der Fonds'!$B$23/12</f>
        <v>87.1836533299536</v>
      </c>
      <c r="DB185" s="26" t="n">
        <f aca="false">($B$185+DA185-'1 Der Fonds'!$B$6)/CY185</f>
        <v>10.079662137425</v>
      </c>
      <c r="DC185" s="26" t="n">
        <f aca="false">DA185+0-'2 Der Rueckgabebestand'!$C$8*DB185</f>
        <v>55.9367007039363</v>
      </c>
      <c r="DD185" s="26" t="n">
        <f aca="false">CY185+0/DB185-'2 Der Rueckgabebestand'!$C$8</f>
        <v>80.8</v>
      </c>
      <c r="DE185" s="26" t="n">
        <f aca="false">DC185/($B$185+DC185-'1 Der Fonds'!$B$6)</f>
        <v>0.0686814587991785</v>
      </c>
      <c r="DF185" s="26" t="n">
        <f aca="false">DC185+$B$185*'1 Der Fonds'!$B$19/12+DC185*'1 Der Fonds'!$B$20/12-'1 Der Fonds'!$B$6*'1 Der Fonds'!$B$21/12-($B$185+DC185-'1 Der Fonds'!$B$6)*'1 Der Fonds'!$B$22/12-$B$185*'1 Der Fonds'!$B$23/12</f>
        <v>57.6021192087775</v>
      </c>
      <c r="DG185" s="26" t="n">
        <f aca="false">($B$185+DF185-'1 Der Fonds'!$B$6)/DD185</f>
        <v>10.1002737525839</v>
      </c>
      <c r="DH185" s="26" t="n">
        <f aca="false">DF185+0-'2 Der Rueckgabebestand'!$C$9*DG185</f>
        <v>31.3414074520594</v>
      </c>
      <c r="DI185" s="26" t="n">
        <f aca="false">DD185+0/DG185-'2 Der Rueckgabebestand'!$C$9</f>
        <v>78.2</v>
      </c>
      <c r="DJ185" s="26" t="n">
        <f aca="false">DH185/($B$185+DH185-'1 Der Fonds'!$B$6)</f>
        <v>0.039680633550428</v>
      </c>
      <c r="DK185" s="26" t="n">
        <f aca="false">DH185+$B$185*'1 Der Fonds'!$B$19/12+DH185*'1 Der Fonds'!$B$20/12-'1 Der Fonds'!$B$6*'1 Der Fonds'!$B$21/12-($B$185+DH185-'1 Der Fonds'!$B$6)*'1 Der Fonds'!$B$22/12-$B$185*'1 Der Fonds'!$B$23/12</f>
        <v>32.9832554675343</v>
      </c>
      <c r="DL185" s="26" t="n">
        <f aca="false">($B$185+DK185-'1 Der Fonds'!$B$6)/DI185</f>
        <v>10.121269251503</v>
      </c>
      <c r="DM185" s="26" t="n">
        <f aca="false">DK185+0-'2 Der Rueckgabebestand'!$C$10*DL185</f>
        <v>18.8134785154301</v>
      </c>
      <c r="DN185" s="26" t="n">
        <f aca="false">DI185+0/DL185-'2 Der Rueckgabebestand'!$C$10</f>
        <v>76.8</v>
      </c>
      <c r="DO185" s="26" t="n">
        <f aca="false">DM185/($B$185+DM185-'1 Der Fonds'!$B$6)</f>
        <v>0.0242032063452206</v>
      </c>
      <c r="DP185" s="26" t="n">
        <f aca="false">DM185+$B$185*'1 Der Fonds'!$B$19/12+DM185*'1 Der Fonds'!$B$20/12-'1 Der Fonds'!$B$6*'1 Der Fonds'!$B$21/12-($B$185+DM185-'1 Der Fonds'!$B$6)*'1 Der Fonds'!$B$22/12-$B$185*'1 Der Fonds'!$B$23/12</f>
        <v>20.4433205990074</v>
      </c>
      <c r="DQ185" s="26" t="n">
        <f aca="false">($B$185+DP185-'1 Der Fonds'!$B$6)/DN185</f>
        <v>10.1424911536329</v>
      </c>
      <c r="DR185" s="26" t="n">
        <f aca="false">DP185+0-'2 Der Rueckgabebestand'!$C$11*DQ185</f>
        <v>14.3578259068277</v>
      </c>
      <c r="DS185" s="26" t="n">
        <f aca="false">DN185+0/DQ185-'2 Der Rueckgabebestand'!$C$11</f>
        <v>76.2</v>
      </c>
      <c r="DT185" s="26" t="n">
        <f aca="false">DR185/($B$185+DR185-'1 Der Fonds'!$B$6)</f>
        <v>0.0185775771759586</v>
      </c>
      <c r="DU185" s="26" t="n">
        <f aca="false">DR185+$B$185*'1 Der Fonds'!$B$19/12+DR185*'1 Der Fonds'!$B$20/12-'1 Der Fonds'!$B$6*'1 Der Fonds'!$B$21/12-($B$185+DR185-'1 Der Fonds'!$B$6)*'1 Der Fonds'!$B$22/12-$B$185*'1 Der Fonds'!$B$23/12</f>
        <v>15.9833979899884</v>
      </c>
      <c r="DV185" s="26" t="n">
        <f aca="false">($B$185+DU185-'1 Der Fonds'!$B$6)/DS185</f>
        <v>10.1638241206035</v>
      </c>
      <c r="DW185" s="26" t="n">
        <f aca="false">DU185+0-'2 Der Rueckgabebestand'!$C$12*DV185</f>
        <v>10.9014859296866</v>
      </c>
      <c r="DX185" s="26" t="n">
        <f aca="false">DS185+0/DV185-'2 Der Rueckgabebestand'!$C$12</f>
        <v>75.7</v>
      </c>
      <c r="DY185" s="26" t="n">
        <f aca="false">DW185/($B$185+DW185-'1 Der Fonds'!$B$6)</f>
        <v>0.0141687872054394</v>
      </c>
      <c r="DZ185" s="26" t="n">
        <f aca="false">DW185+$B$185*'1 Der Fonds'!$B$19/12+DW185*'1 Der Fonds'!$B$20/12-'1 Der Fonds'!$B$6*'1 Der Fonds'!$B$21/12-($B$185+DW185-'1 Der Fonds'!$B$6)*'1 Der Fonds'!$B$22/12-$B$185*'1 Der Fonds'!$B$23/12</f>
        <v>12.5237456870359</v>
      </c>
      <c r="EA185" s="26" t="n">
        <f aca="false">($B$185+DZ185-'1 Der Fonds'!$B$6)/DX185</f>
        <v>10.1852542362885</v>
      </c>
      <c r="EB185" s="26" t="n">
        <f aca="false">DZ185+0-'2 Der Rueckgabebestand'!$C$13*EA185</f>
        <v>7.9403812807061</v>
      </c>
      <c r="EC185" s="26" t="n">
        <f aca="false">DX185+0/EA185-'2 Der Rueckgabebestand'!$C$13</f>
        <v>75.25</v>
      </c>
      <c r="ED185" s="26" t="n">
        <f aca="false">EB185/($B$185+EB185-'1 Der Fonds'!$B$6)</f>
        <v>0.0103600768887436</v>
      </c>
      <c r="EE185" s="26" t="n">
        <f aca="false">EB185+$B$185*'1 Der Fonds'!$B$19/12+EB185*'1 Der Fonds'!$B$20/12-'1 Der Fonds'!$B$6*'1 Der Fonds'!$B$21/12-($B$185+EB185-'1 Der Fonds'!$B$6)*'1 Der Fonds'!$B$22/12-$B$185*'1 Der Fonds'!$B$23/12</f>
        <v>9.55980331276678</v>
      </c>
      <c r="EF185" s="26" t="n">
        <f aca="false">($B$185+EE185-'1 Der Fonds'!$B$6)/EC185</f>
        <v>10.206774794854</v>
      </c>
      <c r="EG185" s="26" t="n">
        <f aca="false">EE185+0-'2 Der Rueckgabebestand'!$C$14*EF185</f>
        <v>5.47709339482516</v>
      </c>
      <c r="EH185" s="26" t="n">
        <f aca="false">EC185+0/EF185-'2 Der Rueckgabebestand'!$C$14</f>
        <v>74.85</v>
      </c>
      <c r="EI185" s="26" t="n">
        <f aca="false">EG185/($B$185+EG185-'1 Der Fonds'!$B$6)</f>
        <v>0.00716918536194198</v>
      </c>
      <c r="EJ185" s="26" t="n">
        <f aca="false">EG185+$B$185*'1 Der Fonds'!$B$19/12+EG185*'1 Der Fonds'!$B$20/12-'1 Der Fonds'!$B$6*'1 Der Fonds'!$B$21/12-($B$185+EG185-'1 Der Fonds'!$B$6)*'1 Der Fonds'!$B$22/12-$B$185*'1 Der Fonds'!$B$23/12</f>
        <v>7.0941547759952</v>
      </c>
      <c r="EK185" s="26" t="n">
        <f aca="false">($B$185+EJ185-'1 Der Fonds'!$B$6)/EH185</f>
        <v>10.2283788213226</v>
      </c>
      <c r="EL185" s="26" t="n">
        <f aca="false">EJ185+0-'2 Der Rueckgabebestand'!$C$15*EK185</f>
        <v>3.00280324746617</v>
      </c>
      <c r="EM185" s="26" t="n">
        <f aca="false">EH185+0/EK185-'2 Der Rueckgabebestand'!$C$15</f>
        <v>74.45</v>
      </c>
      <c r="EN185" s="26" t="n">
        <f aca="false">EL185/($B$185+EL185-'1 Der Fonds'!$B$6)</f>
        <v>0.0039432596106811</v>
      </c>
      <c r="EO185" s="26" t="n">
        <f aca="false">EL185+$B$185*'1 Der Fonds'!$B$19/12+EL185*'1 Der Fonds'!$B$20/12-'1 Der Fonds'!$B$6*'1 Der Fonds'!$B$21/12-($B$185+EL185-'1 Der Fonds'!$B$6)*'1 Der Fonds'!$B$22/12-$B$185*'1 Der Fonds'!$B$23/12</f>
        <v>4.61749343391166</v>
      </c>
      <c r="EP185" s="26" t="n">
        <f aca="false">($B$185+EO185-'1 Der Fonds'!$B$6)/EM185</f>
        <v>10.2500670709726</v>
      </c>
      <c r="EQ185" s="26" t="n">
        <f aca="false">EO185+0-'2 Der Rueckgabebestand'!$C$16*EP185</f>
        <v>-0.507540101574656</v>
      </c>
      <c r="ER185" s="26" t="n">
        <f aca="false">EM185+0/EP185-'2 Der Rueckgabebestand'!$C$16</f>
        <v>73.95</v>
      </c>
      <c r="ES185" s="26" t="n">
        <f aca="false">EQ185/($B$185+EQ185-'1 Der Fonds'!$B$6)</f>
        <v>-0.000669584631016869</v>
      </c>
      <c r="ET185" s="14" t="n">
        <f aca="false">IF(C185=1,$A$185,1000000)</f>
        <v>111.5</v>
      </c>
      <c r="EU185" s="14" t="n">
        <f aca="false">IF(D185=1,$A$185,1000000)</f>
        <v>111.5</v>
      </c>
      <c r="EV185" s="14" t="n">
        <f aca="false">IF(E185=1,$A$185,1000000)</f>
        <v>111.5</v>
      </c>
      <c r="EW185" s="14" t="n">
        <f aca="false">IF(F185=1,$A$185,1000000)</f>
        <v>111.5</v>
      </c>
      <c r="EX185" s="14" t="n">
        <f aca="false">IF(G185=1,$A$185,1000000)</f>
        <v>111.5</v>
      </c>
      <c r="EY185" s="26" t="n">
        <f aca="false">IF(H185=1,$A$185,1000000)</f>
        <v>1000000</v>
      </c>
      <c r="EZ185" s="26" t="n">
        <f aca="false">IF(I185=1,$A$185,1000000)</f>
        <v>1000000</v>
      </c>
      <c r="FA185" s="26" t="n">
        <f aca="false">IF(J185=1,$A$185,1000000)</f>
        <v>1000000</v>
      </c>
      <c r="FB185" s="26" t="n">
        <f aca="false">IF(K185=1,$A$185,1000000)</f>
        <v>1000000</v>
      </c>
      <c r="FC185" s="26" t="n">
        <f aca="false">IF(L185=1,$A$185,1000000)</f>
        <v>1000000</v>
      </c>
      <c r="FD185" s="26" t="n">
        <f aca="false">IF(M185=1,$A$185,1000000)</f>
        <v>1000000</v>
      </c>
      <c r="FE185" s="26" t="n">
        <f aca="false">IF(N185=1,$A$185,1000000)</f>
        <v>1000000</v>
      </c>
      <c r="FF185" s="14" t="n">
        <f aca="false">IF(O185=1,$A$185,1000000)</f>
        <v>111.5</v>
      </c>
      <c r="FG185" s="14" t="n">
        <f aca="false">IF(P185=1,$A$185,1000000)</f>
        <v>111.5</v>
      </c>
      <c r="FH185" s="14" t="n">
        <f aca="false">IF(Q185=1,$A$185,1000000)</f>
        <v>111.5</v>
      </c>
      <c r="FI185" s="14" t="n">
        <f aca="false">IF(R185=1,$A$185,1000000)</f>
        <v>111.5</v>
      </c>
      <c r="FJ185" s="26" t="n">
        <f aca="false">IF(S185=1,$A$185,1000000)</f>
        <v>1000000</v>
      </c>
      <c r="FK185" s="26" t="n">
        <f aca="false">IF(T185=1,$A$185,1000000)</f>
        <v>1000000</v>
      </c>
      <c r="FL185" s="26" t="n">
        <f aca="false">IF(U185=1,$A$185,1000000)</f>
        <v>1000000</v>
      </c>
      <c r="FM185" s="26" t="n">
        <f aca="false">IF(V185=1,$A$185,1000000)</f>
        <v>1000000</v>
      </c>
      <c r="FN185" s="26" t="n">
        <f aca="false">IF(W185=1,$A$185,1000000)</f>
        <v>1000000</v>
      </c>
      <c r="FO185" s="26" t="n">
        <f aca="false">IF(X185=1,$A$185,1000000)</f>
        <v>1000000</v>
      </c>
      <c r="FP185" s="26" t="n">
        <f aca="false">IF(Y185=1,$A$185,1000000)</f>
        <v>1000000</v>
      </c>
      <c r="FQ185" s="26" t="n">
        <f aca="false">IF(Z185=1,$A$185,1000000)</f>
        <v>1000000</v>
      </c>
    </row>
    <row r="186" customFormat="false" ht="15" hidden="false" customHeight="false" outlineLevel="0" collapsed="false">
      <c r="A186" s="14" t="n">
        <f aca="false">A185+$B$38</f>
        <v>112</v>
      </c>
      <c r="B186" s="14" t="n">
        <f aca="false">'1 Der Fonds'!$B$36-A186</f>
        <v>1008</v>
      </c>
      <c r="C186" s="26" t="n">
        <f aca="false">IF(AH186&gt;='1 Der Fonds'!$B$12,1,0)</f>
        <v>1</v>
      </c>
      <c r="D186" s="26" t="n">
        <f aca="false">IF(AND(C186=1,AM186&gt;='1 Der Fonds'!$B$12),1,0)</f>
        <v>1</v>
      </c>
      <c r="E186" s="26" t="n">
        <f aca="false">IF(AND(D186=1,AR186&gt;='1 Der Fonds'!$B$12),1,0)</f>
        <v>1</v>
      </c>
      <c r="F186" s="26" t="n">
        <f aca="false">IF(AND(E186=1,AW186&gt;='1 Der Fonds'!$B$12),1,0)</f>
        <v>1</v>
      </c>
      <c r="G186" s="26" t="n">
        <f aca="false">IF(AND(F186=1,BB186&gt;='1 Der Fonds'!$B$12),1,0)</f>
        <v>1</v>
      </c>
      <c r="H186" s="26" t="n">
        <f aca="false">IF(AND(G186=1,BG186&gt;='1 Der Fonds'!$B$12),1,0)</f>
        <v>0</v>
      </c>
      <c r="I186" s="26" t="n">
        <f aca="false">IF(AND(H186=1,BL186&gt;='1 Der Fonds'!$B$12),1,0)</f>
        <v>0</v>
      </c>
      <c r="J186" s="26" t="n">
        <f aca="false">IF(AND(I186=1,BQ186&gt;='1 Der Fonds'!$B$12),1,0)</f>
        <v>0</v>
      </c>
      <c r="K186" s="26" t="n">
        <f aca="false">IF(AND(J186=1,BV186&gt;='1 Der Fonds'!$B$12),1,0)</f>
        <v>0</v>
      </c>
      <c r="L186" s="26" t="n">
        <f aca="false">IF(AND(K186=1,CA186&gt;='1 Der Fonds'!$B$12),1,0)</f>
        <v>0</v>
      </c>
      <c r="M186" s="26" t="n">
        <f aca="false">IF(AND(L186=1,CF186&gt;='1 Der Fonds'!$B$12),1,0)</f>
        <v>0</v>
      </c>
      <c r="N186" s="26" t="n">
        <f aca="false">IF(AND(M186=1,CK186&gt;='1 Der Fonds'!$B$12),1,0)</f>
        <v>0</v>
      </c>
      <c r="O186" s="26" t="n">
        <f aca="false">IF(CP186&gt;='1 Der Fonds'!$B$12,1,0)</f>
        <v>1</v>
      </c>
      <c r="P186" s="26" t="n">
        <f aca="false">IF(AND(O186=1,CU186&gt;='1 Der Fonds'!$B$12),1,0)</f>
        <v>1</v>
      </c>
      <c r="Q186" s="26" t="n">
        <f aca="false">IF(AND(P186=1,CZ186&gt;='1 Der Fonds'!$B$12),1,0)</f>
        <v>1</v>
      </c>
      <c r="R186" s="26" t="n">
        <f aca="false">IF(AND(Q186=1,DE186&gt;='1 Der Fonds'!$B$12),1,0)</f>
        <v>1</v>
      </c>
      <c r="S186" s="26" t="n">
        <f aca="false">IF(AND(R186=1,DJ186&gt;='1 Der Fonds'!$B$12),1,0)</f>
        <v>0</v>
      </c>
      <c r="T186" s="26" t="n">
        <f aca="false">IF(AND(S186=1,DO186&gt;='1 Der Fonds'!$B$12),1,0)</f>
        <v>0</v>
      </c>
      <c r="U186" s="26" t="n">
        <f aca="false">IF(AND(T186=1,DT186&gt;='1 Der Fonds'!$B$12),1,0)</f>
        <v>0</v>
      </c>
      <c r="V186" s="26" t="n">
        <f aca="false">IF(AND(U186=1,DY186&gt;='1 Der Fonds'!$B$12),1,0)</f>
        <v>0</v>
      </c>
      <c r="W186" s="26" t="n">
        <f aca="false">IF(AND(V186=1,ED186&gt;='1 Der Fonds'!$B$12),1,0)</f>
        <v>0</v>
      </c>
      <c r="X186" s="26" t="n">
        <f aca="false">IF(AND(W186=1,EI186&gt;='1 Der Fonds'!$B$12),1,0)</f>
        <v>0</v>
      </c>
      <c r="Y186" s="26" t="n">
        <f aca="false">IF(AND(X186=1,EN186&gt;='1 Der Fonds'!$B$12),1,0)</f>
        <v>0</v>
      </c>
      <c r="Z186" s="26" t="n">
        <f aca="false">IF(AND(Y186=1,ES186&gt;='1 Der Fonds'!$B$12),1,0)</f>
        <v>0</v>
      </c>
      <c r="AD186" s="26" t="n">
        <f aca="false">$A$186+$B$186*'1 Der Fonds'!$B$19/12+$A$186*'1 Der Fonds'!$B$20/12-'1 Der Fonds'!$B$6*'1 Der Fonds'!$B$21/12-($B$186+$A$186-'1 Der Fonds'!$B$6)*'1 Der Fonds'!$B$22/12-$B$186*'1 Der Fonds'!$B$23/12</f>
        <v>113.718083333333</v>
      </c>
      <c r="AE186" s="26" t="n">
        <f aca="false">($B$186+AD186-'1 Der Fonds'!$B$6)/'1 Der Fonds'!$B$8</f>
        <v>10.0197480842912</v>
      </c>
      <c r="AF186" s="26" t="n">
        <f aca="false">AD186+'1 Der Fonds'!$B$26-'2 Der Rueckgabebestand'!$C$5*AE186</f>
        <v>112.710184099617</v>
      </c>
      <c r="AG186" s="26" t="n">
        <f aca="false">'1 Der Fonds'!$B$8+'1 Der Fonds'!$B$26/AE186-'2 Der Rueckgabebestand'!$C$5</f>
        <v>86.8994087251259</v>
      </c>
      <c r="AH186" s="26" t="n">
        <f aca="false">AF186/($B$186+AF186-'1 Der Fonds'!$B$6)</f>
        <v>0.129446268296687</v>
      </c>
      <c r="AI186" s="26" t="n">
        <f aca="false">AF186+$B$186*'1 Der Fonds'!$B$19/12+AF186*'1 Der Fonds'!$B$20/12-'1 Der Fonds'!$B$6*'1 Der Fonds'!$B$21/12-($B$186+AF186-'1 Der Fonds'!$B$6)*'1 Der Fonds'!$B$22/12-$B$186*'1 Der Fonds'!$B$23/12</f>
        <v>114.428948026046</v>
      </c>
      <c r="AJ186" s="26" t="n">
        <f aca="false">($B$186+AI186-'1 Der Fonds'!$B$6)/AG186</f>
        <v>10.0395268601384</v>
      </c>
      <c r="AK186" s="26" t="n">
        <f aca="false">AI186+'1 Der Fonds'!$B$26-'2 Der Rueckgabebestand'!$C$6*AJ186</f>
        <v>112.409184595977</v>
      </c>
      <c r="AL186" s="26" t="n">
        <f aca="false">AG186+'1 Der Fonds'!$B$26/AJ186-'2 Der Rueckgabebestand'!$C$6</f>
        <v>86.698227587986</v>
      </c>
      <c r="AM186" s="26" t="n">
        <f aca="false">AK186/($B$186+AK186-'1 Der Fonds'!$B$6)</f>
        <v>0.129145218806663</v>
      </c>
      <c r="AN186" s="26" t="n">
        <f aca="false">AK186+$B$186*'1 Der Fonds'!$B$19/12+AK186*'1 Der Fonds'!$B$20/12-'1 Der Fonds'!$B$6*'1 Der Fonds'!$B$21/12-($B$186+AK186-'1 Der Fonds'!$B$6)*'1 Der Fonds'!$B$22/12-$B$186*'1 Der Fonds'!$B$23/12</f>
        <v>114.127660064548</v>
      </c>
      <c r="AO186" s="26" t="n">
        <f aca="false">($B$186+AN186-'1 Der Fonds'!$B$6)/AL186</f>
        <v>10.0593482050076</v>
      </c>
      <c r="AP186" s="26" t="n">
        <f aca="false">AN186+'1 Der Fonds'!$B$26-'2 Der Rueckgabebestand'!$C$7*AO186</f>
        <v>94.9970940135309</v>
      </c>
      <c r="AQ186" s="26" t="n">
        <f aca="false">AL186+'1 Der Fonds'!$B$26/AO186-'2 Der Rueckgabebestand'!$C$7</f>
        <v>84.796457646123</v>
      </c>
      <c r="AR186" s="26" t="n">
        <f aca="false">AP186/($B$186+AP186-'1 Der Fonds'!$B$6)</f>
        <v>0.111368602167857</v>
      </c>
      <c r="AS186" s="26" t="n">
        <f aca="false">AP186+$B$186*'1 Der Fonds'!$B$19/12+AP186*'1 Der Fonds'!$B$20/12-'1 Der Fonds'!$B$6*'1 Der Fonds'!$B$21/12-($B$186+AP186-'1 Der Fonds'!$B$6)*'1 Der Fonds'!$B$22/12-$B$186*'1 Der Fonds'!$B$23/12</f>
        <v>96.6988828952939</v>
      </c>
      <c r="AT186" s="26" t="n">
        <f aca="false">($B$186+AS186-'1 Der Fonds'!$B$6)/AQ186</f>
        <v>10.0794173084702</v>
      </c>
      <c r="AU186" s="26" t="n">
        <f aca="false">AS186+'1 Der Fonds'!$B$26-'2 Der Rueckgabebestand'!$C$8*AT186</f>
        <v>68.4526892390362</v>
      </c>
      <c r="AV186" s="26" t="n">
        <f aca="false">AQ186+'1 Der Fonds'!$B$26/AT186-'2 Der Rueckgabebestand'!$C$8</f>
        <v>81.9940938991115</v>
      </c>
      <c r="AW186" s="26" t="n">
        <f aca="false">AU186/($B$186+AU186-'1 Der Fonds'!$B$6)</f>
        <v>0.0828271117395294</v>
      </c>
      <c r="AX186" s="26" t="n">
        <f aca="false">AU186+$B$186*'1 Der Fonds'!$B$19/12+AU186*'1 Der Fonds'!$B$20/12-'1 Der Fonds'!$B$6*'1 Der Fonds'!$B$21/12-($B$186+AU186-'1 Der Fonds'!$B$6)*'1 Der Fonds'!$B$22/12-$B$186*'1 Der Fonds'!$B$23/12</f>
        <v>70.1290397328903</v>
      </c>
      <c r="AY186" s="26" t="n">
        <f aca="false">($B$186+AX186-'1 Der Fonds'!$B$6)/AV186</f>
        <v>10.0998620797231</v>
      </c>
      <c r="AZ186" s="26" t="n">
        <f aca="false">AX186+'1 Der Fonds'!$B$26-'2 Der Rueckgabebestand'!$C$9*AY186</f>
        <v>46.8693983256103</v>
      </c>
      <c r="BA186" s="26" t="n">
        <f aca="false">AV186+'1 Der Fonds'!$B$26/AY186-'2 Der Rueckgabebestand'!$C$9</f>
        <v>79.6911276582182</v>
      </c>
      <c r="BB186" s="26" t="n">
        <f aca="false">AZ186/($B$186+AZ186-'1 Der Fonds'!$B$6)</f>
        <v>0.0582323025612775</v>
      </c>
      <c r="BC186" s="26" t="n">
        <f aca="false">AZ186+$B$186*'1 Der Fonds'!$B$19/12+AZ186*'1 Der Fonds'!$B$20/12-'1 Der Fonds'!$B$6*'1 Der Fonds'!$B$21/12-($B$186+AZ186-'1 Der Fonds'!$B$6)*'1 Der Fonds'!$B$22/12-$B$186*'1 Der Fonds'!$B$23/12</f>
        <v>48.525064832339</v>
      </c>
      <c r="BD186" s="26" t="n">
        <f aca="false">($B$186+BC186-'1 Der Fonds'!$B$6)/BA186</f>
        <v>10.1206381253806</v>
      </c>
      <c r="BE186" s="26" t="n">
        <f aca="false">BC186+'1 Der Fonds'!$B$26-'2 Der Rueckgabebestand'!$C$10*BD186</f>
        <v>37.3561714568061</v>
      </c>
      <c r="BF186" s="26" t="n">
        <f aca="false">BA186+'1 Der Fonds'!$B$26/BD186-'2 Der Rueckgabebestand'!$C$10</f>
        <v>78.587551654693</v>
      </c>
      <c r="BG186" s="26" t="n">
        <f aca="false">BE186/($B$186+BE186-'1 Der Fonds'!$B$6)</f>
        <v>0.0469678526393817</v>
      </c>
      <c r="BH186" s="26" t="n">
        <f aca="false">BE186+$B$186*'1 Der Fonds'!$B$19/12+BE186*'1 Der Fonds'!$B$20/12-'1 Der Fonds'!$B$6*'1 Der Fonds'!$B$21/12-($B$186+BE186-'1 Der Fonds'!$B$6)*'1 Der Fonds'!$B$22/12-$B$186*'1 Der Fonds'!$B$23/12</f>
        <v>39.0027211211189</v>
      </c>
      <c r="BI186" s="26" t="n">
        <f aca="false">($B$186+BH186-'1 Der Fonds'!$B$6)/BF186</f>
        <v>10.1415899126503</v>
      </c>
      <c r="BJ186" s="26" t="n">
        <f aca="false">BH186+'1 Der Fonds'!$B$26-'2 Der Rueckgabebestand'!$C$11*BI186</f>
        <v>35.9177671735287</v>
      </c>
      <c r="BK186" s="26" t="n">
        <f aca="false">BF186+'1 Der Fonds'!$B$26/BI186-'2 Der Rueckgabebestand'!$C$11</f>
        <v>78.2833632607468</v>
      </c>
      <c r="BL186" s="26" t="n">
        <f aca="false">BJ186/($B$186+BJ186-'1 Der Fonds'!$B$6)</f>
        <v>0.0452411681141758</v>
      </c>
      <c r="BM186" s="26" t="n">
        <f aca="false">BJ186+$B$186*'1 Der Fonds'!$B$19/12+BJ186*'1 Der Fonds'!$B$20/12-'1 Der Fonds'!$B$6*'1 Der Fonds'!$B$21/12-($B$186+BJ186-'1 Der Fonds'!$B$6)*'1 Der Fonds'!$B$22/12-$B$186*'1 Der Fonds'!$B$23/12</f>
        <v>37.56293836707</v>
      </c>
      <c r="BN186" s="26" t="n">
        <f aca="false">($B$186+BM186-'1 Der Fonds'!$B$6)/BK186</f>
        <v>10.1626055042781</v>
      </c>
      <c r="BO186" s="26" t="n">
        <f aca="false">BM186+'1 Der Fonds'!$B$26-'2 Der Rueckgabebestand'!$C$12*BN186</f>
        <v>35.4816356149309</v>
      </c>
      <c r="BP186" s="26" t="n">
        <f aca="false">BK186+'1 Der Fonds'!$B$26/BN186-'2 Der Rueckgabebestand'!$C$12</f>
        <v>78.0785631480923</v>
      </c>
      <c r="BQ186" s="26" t="n">
        <f aca="false">BO186/($B$186+BO186-'1 Der Fonds'!$B$6)</f>
        <v>0.0447163916874187</v>
      </c>
      <c r="BR186" s="26" t="n">
        <f aca="false">BO186+$B$186*'1 Der Fonds'!$B$19/12+BO186*'1 Der Fonds'!$B$20/12-'1 Der Fonds'!$B$6*'1 Der Fonds'!$B$21/12-($B$186+BO186-'1 Der Fonds'!$B$6)*'1 Der Fonds'!$B$22/12-$B$186*'1 Der Fonds'!$B$23/12</f>
        <v>37.1263888490619</v>
      </c>
      <c r="BS186" s="26" t="n">
        <f aca="false">($B$186+BR186-'1 Der Fonds'!$B$6)/BP186</f>
        <v>10.1836708667517</v>
      </c>
      <c r="BT186" s="26" t="n">
        <f aca="false">BR186+'1 Der Fonds'!$B$26-'2 Der Rueckgabebestand'!$C$13*BS186</f>
        <v>35.5437369590236</v>
      </c>
      <c r="BU186" s="26" t="n">
        <f aca="false">BP186+'1 Der Fonds'!$B$26/BS186-'2 Der Rueckgabebestand'!$C$13</f>
        <v>77.923152401737</v>
      </c>
      <c r="BV186" s="26" t="n">
        <f aca="false">BT186/($B$186+BT186-'1 Der Fonds'!$B$6)</f>
        <v>0.0447911505107865</v>
      </c>
      <c r="BW186" s="26" t="n">
        <f aca="false">BT186+$B$186*'1 Der Fonds'!$B$19/12+BT186*'1 Der Fonds'!$B$20/12-'1 Der Fonds'!$B$6*'1 Der Fonds'!$B$21/12-($B$186+BT186-'1 Der Fonds'!$B$6)*'1 Der Fonds'!$B$22/12-$B$186*'1 Der Fonds'!$B$23/12</f>
        <v>37.1885497069427</v>
      </c>
      <c r="BX186" s="26" t="n">
        <f aca="false">($B$186+BW186-'1 Der Fonds'!$B$6)/BU186</f>
        <v>10.2047790059533</v>
      </c>
      <c r="BY186" s="26" t="n">
        <f aca="false">BW186+'1 Der Fonds'!$B$26-'2 Der Rueckgabebestand'!$C$14*BX186</f>
        <v>36.1066381045614</v>
      </c>
      <c r="BZ186" s="26" t="n">
        <f aca="false">BU186+'1 Der Fonds'!$B$26/BX186-'2 Der Rueckgabebestand'!$C$14</f>
        <v>77.8171323103906</v>
      </c>
      <c r="CA186" s="26" t="n">
        <f aca="false">BY186/($B$186+BY186-'1 Der Fonds'!$B$6)</f>
        <v>0.0454682486860249</v>
      </c>
      <c r="CB186" s="26" t="n">
        <f aca="false">BY186+$B$186*'1 Der Fonds'!$B$19/12+BY186*'1 Der Fonds'!$B$20/12-'1 Der Fonds'!$B$6*'1 Der Fonds'!$B$21/12-($B$186+BY186-'1 Der Fonds'!$B$6)*'1 Der Fonds'!$B$22/12-$B$186*'1 Der Fonds'!$B$23/12</f>
        <v>37.7519902994116</v>
      </c>
      <c r="CC186" s="26" t="n">
        <f aca="false">($B$186+CB186-'1 Der Fonds'!$B$6)/BZ186</f>
        <v>10.225922835673</v>
      </c>
      <c r="CD186" s="26" t="n">
        <f aca="false">CB186+'1 Der Fonds'!$B$26-'2 Der Rueckgabebestand'!$C$15*CC186</f>
        <v>36.6616211651424</v>
      </c>
      <c r="CE186" s="26" t="n">
        <f aca="false">BZ186+'1 Der Fonds'!$B$26/CC186-'2 Der Rueckgabebestand'!$C$15</f>
        <v>77.7105043657257</v>
      </c>
      <c r="CF186" s="26" t="n">
        <f aca="false">CD186/($B$186+CD186-'1 Der Fonds'!$B$6)</f>
        <v>0.0461348833122061</v>
      </c>
      <c r="CG186" s="26" t="n">
        <f aca="false">CD186+$B$186*'1 Der Fonds'!$B$19/12+CD186*'1 Der Fonds'!$B$20/12-'1 Der Fonds'!$B$6*'1 Der Fonds'!$B$21/12-($B$186+CD186-'1 Der Fonds'!$B$6)*'1 Der Fonds'!$B$22/12-$B$186*'1 Der Fonds'!$B$23/12</f>
        <v>38.307505218759</v>
      </c>
      <c r="CH186" s="26" t="n">
        <f aca="false">($B$186+CG186-'1 Der Fonds'!$B$6)/CE186</f>
        <v>10.2471025213159</v>
      </c>
      <c r="CI186" s="26" t="n">
        <f aca="false">CG186+'1 Der Fonds'!$B$26-'2 Der Rueckgabebestand'!$C$16*CH186</f>
        <v>36.183953958101</v>
      </c>
      <c r="CJ186" s="26" t="n">
        <f aca="false">CE186+'1 Der Fonds'!$B$26/CH186-'2 Der Rueckgabebestand'!$C$16</f>
        <v>77.5032700518072</v>
      </c>
      <c r="CK186" s="26" t="n">
        <f aca="false">CI186/($B$186+CI186-'1 Der Fonds'!$B$6)</f>
        <v>0.0455611748106535</v>
      </c>
      <c r="CL186" s="26" t="n">
        <f aca="false">$A$186+$B$186*'1 Der Fonds'!$B$19/12+$A$186*'1 Der Fonds'!$B$20/12-'1 Der Fonds'!$B$6*'1 Der Fonds'!$B$21/12-($B$186+$A$186-'1 Der Fonds'!$B$6)*'1 Der Fonds'!$B$22/12-$B$186*'1 Der Fonds'!$B$23/12</f>
        <v>113.718083333333</v>
      </c>
      <c r="CM186" s="26" t="n">
        <f aca="false">($B$186+CL186-'1 Der Fonds'!$B$6)/'1 Der Fonds'!$B$8</f>
        <v>10.0197480842912</v>
      </c>
      <c r="CN186" s="26" t="n">
        <f aca="false">CL186+0-'2 Der Rueckgabebestand'!$C$5*CM186</f>
        <v>109.710184099617</v>
      </c>
      <c r="CO186" s="26" t="n">
        <f aca="false">'1 Der Fonds'!$B$8+0/CM186-'2 Der Rueckgabebestand'!$C$5</f>
        <v>86.6</v>
      </c>
      <c r="CP186" s="26" t="n">
        <f aca="false">CN186/($B$186+CN186-'1 Der Fonds'!$B$6)</f>
        <v>0.126436437084645</v>
      </c>
      <c r="CQ186" s="26" t="n">
        <f aca="false">CN186+$B$186*'1 Der Fonds'!$B$19/12+CN186*'1 Der Fonds'!$B$20/12-'1 Der Fonds'!$B$6*'1 Der Fonds'!$B$21/12-($B$186+CN186-'1 Der Fonds'!$B$6)*'1 Der Fonds'!$B$22/12-$B$186*'1 Der Fonds'!$B$23/12</f>
        <v>111.426073026046</v>
      </c>
      <c r="CR186" s="26" t="n">
        <f aca="false">($B$186+CQ186-'1 Der Fonds'!$B$6)/CO186</f>
        <v>10.0395620441807</v>
      </c>
      <c r="CS186" s="26" t="n">
        <f aca="false">CQ186+0-'2 Der Rueckgabebestand'!$C$6*CR186</f>
        <v>106.406292003955</v>
      </c>
      <c r="CT186" s="26" t="n">
        <f aca="false">CO186+0/CR186-'2 Der Rueckgabebestand'!$C$6</f>
        <v>86.1</v>
      </c>
      <c r="CU186" s="26" t="n">
        <f aca="false">CS186/($B$186+CS186-'1 Der Fonds'!$B$6)</f>
        <v>0.123097544509161</v>
      </c>
      <c r="CV186" s="26" t="n">
        <f aca="false">CS186+$B$186*'1 Der Fonds'!$B$19/12+CS186*'1 Der Fonds'!$B$20/12-'1 Der Fonds'!$B$6*'1 Der Fonds'!$B$21/12-($B$186+CS186-'1 Der Fonds'!$B$6)*'1 Der Fonds'!$B$22/12-$B$186*'1 Der Fonds'!$B$23/12</f>
        <v>108.119014700459</v>
      </c>
      <c r="CW186" s="26" t="n">
        <f aca="false">($B$186+CV186-'1 Der Fonds'!$B$6)/CT186</f>
        <v>10.0594542938497</v>
      </c>
      <c r="CX186" s="26" t="n">
        <f aca="false">CV186+0-'2 Der Rueckgabebestand'!$C$7*CW186</f>
        <v>85.9882152539898</v>
      </c>
      <c r="CY186" s="26" t="n">
        <f aca="false">CT186+0/CW186-'2 Der Rueckgabebestand'!$C$7</f>
        <v>83.9</v>
      </c>
      <c r="CZ186" s="26" t="n">
        <f aca="false">CX186/($B$186+CX186-'1 Der Fonds'!$B$6)</f>
        <v>0.101883194219854</v>
      </c>
      <c r="DA186" s="26" t="n">
        <f aca="false">CX186+$B$186*'1 Der Fonds'!$B$19/12+CX186*'1 Der Fonds'!$B$20/12-'1 Der Fonds'!$B$6*'1 Der Fonds'!$B$21/12-($B$186+CX186-'1 Der Fonds'!$B$6)*'1 Der Fonds'!$B$22/12-$B$186*'1 Der Fonds'!$B$23/12</f>
        <v>87.6813706269416</v>
      </c>
      <c r="DB186" s="26" t="n">
        <f aca="false">($B$186+DA186-'1 Der Fonds'!$B$6)/CY186</f>
        <v>10.0796349299993</v>
      </c>
      <c r="DC186" s="26" t="n">
        <f aca="false">DA186+0-'2 Der Rueckgabebestand'!$C$8*DB186</f>
        <v>56.4345023439437</v>
      </c>
      <c r="DD186" s="26" t="n">
        <f aca="false">CY186+0/DB186-'2 Der Rueckgabebestand'!$C$8</f>
        <v>80.8</v>
      </c>
      <c r="DE186" s="26" t="n">
        <f aca="false">DC186/($B$186+DC186-'1 Der Fonds'!$B$6)</f>
        <v>0.0692928678506684</v>
      </c>
      <c r="DF186" s="26" t="n">
        <f aca="false">DC186+$B$186*'1 Der Fonds'!$B$19/12+DC186*'1 Der Fonds'!$B$20/12-'1 Der Fonds'!$B$6*'1 Der Fonds'!$B$21/12-($B$186+DC186-'1 Der Fonds'!$B$6)*'1 Der Fonds'!$B$22/12-$B$186*'1 Der Fonds'!$B$23/12</f>
        <v>58.09933540869</v>
      </c>
      <c r="DG186" s="26" t="n">
        <f aca="false">($B$186+DF186-'1 Der Fonds'!$B$6)/DD186</f>
        <v>10.1002392996125</v>
      </c>
      <c r="DH186" s="26" t="n">
        <f aca="false">DF186+0-'2 Der Rueckgabebestand'!$C$9*DG186</f>
        <v>31.8387132296975</v>
      </c>
      <c r="DI186" s="26" t="n">
        <f aca="false">DD186+0/DG186-'2 Der Rueckgabebestand'!$C$9</f>
        <v>78.2</v>
      </c>
      <c r="DJ186" s="26" t="n">
        <f aca="false">DH186/($B$186+DH186-'1 Der Fonds'!$B$6)</f>
        <v>0.0403103984350262</v>
      </c>
      <c r="DK186" s="26" t="n">
        <f aca="false">DH186+$B$186*'1 Der Fonds'!$B$19/12+DH186*'1 Der Fonds'!$B$20/12-'1 Der Fonds'!$B$6*'1 Der Fonds'!$B$21/12-($B$186+DH186-'1 Der Fonds'!$B$6)*'1 Der Fonds'!$B$22/12-$B$186*'1 Der Fonds'!$B$23/12</f>
        <v>33.479975329876</v>
      </c>
      <c r="DL186" s="26" t="n">
        <f aca="false">($B$186+DK186-'1 Der Fonds'!$B$6)/DI186</f>
        <v>10.1212273060086</v>
      </c>
      <c r="DM186" s="26" t="n">
        <f aca="false">DK186+0-'2 Der Rueckgabebestand'!$C$10*DL186</f>
        <v>19.3102571014639</v>
      </c>
      <c r="DN186" s="26" t="n">
        <f aca="false">DI186+0/DL186-'2 Der Rueckgabebestand'!$C$10</f>
        <v>76.8</v>
      </c>
      <c r="DO186" s="26" t="n">
        <f aca="false">DM186/($B$186+DM186-'1 Der Fonds'!$B$6)</f>
        <v>0.0248424061371202</v>
      </c>
      <c r="DP186" s="26" t="n">
        <f aca="false">DM186+$B$186*'1 Der Fonds'!$B$19/12+DM186*'1 Der Fonds'!$B$20/12-'1 Der Fonds'!$B$6*'1 Der Fonds'!$B$21/12-($B$186+DM186-'1 Der Fonds'!$B$6)*'1 Der Fonds'!$B$22/12-$B$186*'1 Der Fonds'!$B$23/12</f>
        <v>20.9395127645195</v>
      </c>
      <c r="DQ186" s="26" t="n">
        <f aca="false">($B$186+DP186-'1 Der Fonds'!$B$6)/DN186</f>
        <v>10.1424415724547</v>
      </c>
      <c r="DR186" s="26" t="n">
        <f aca="false">DP186+0-'2 Der Rueckgabebestand'!$C$11*DQ186</f>
        <v>14.8540478210466</v>
      </c>
      <c r="DS186" s="26" t="n">
        <f aca="false">DN186+0/DQ186-'2 Der Rueckgabebestand'!$C$11</f>
        <v>76.2</v>
      </c>
      <c r="DT186" s="26" t="n">
        <f aca="false">DR186/($B$186+DR186-'1 Der Fonds'!$B$6)</f>
        <v>0.0192197321899595</v>
      </c>
      <c r="DU186" s="26" t="n">
        <f aca="false">DR186+$B$186*'1 Der Fonds'!$B$19/12+DR186*'1 Der Fonds'!$B$20/12-'1 Der Fonds'!$B$6*'1 Der Fonds'!$B$21/12-($B$186+DR186-'1 Der Fonds'!$B$6)*'1 Der Fonds'!$B$22/12-$B$186*'1 Der Fonds'!$B$23/12</f>
        <v>16.4790329502085</v>
      </c>
      <c r="DV186" s="26" t="n">
        <f aca="false">($B$186+DU186-'1 Der Fonds'!$B$6)/DS186</f>
        <v>10.1637668366169</v>
      </c>
      <c r="DW186" s="26" t="n">
        <f aca="false">DU186+0-'2 Der Rueckgabebestand'!$C$12*DV186</f>
        <v>11.3971495319</v>
      </c>
      <c r="DX186" s="26" t="n">
        <f aca="false">DS186+0/DV186-'2 Der Rueckgabebestand'!$C$12</f>
        <v>75.7</v>
      </c>
      <c r="DY186" s="26" t="n">
        <f aca="false">DW186/($B$186+DW186-'1 Der Fonds'!$B$6)</f>
        <v>0.0148130904030955</v>
      </c>
      <c r="DZ186" s="26" t="n">
        <f aca="false">DW186+$B$186*'1 Der Fonds'!$B$19/12+DW186*'1 Der Fonds'!$B$20/12-'1 Der Fonds'!$B$6*'1 Der Fonds'!$B$21/12-($B$186+DW186-'1 Der Fonds'!$B$6)*'1 Der Fonds'!$B$22/12-$B$186*'1 Der Fonds'!$B$23/12</f>
        <v>13.0188218002014</v>
      </c>
      <c r="EA186" s="26" t="n">
        <f aca="false">($B$186+DZ186-'1 Der Fonds'!$B$6)/DX186</f>
        <v>10.1851891915482</v>
      </c>
      <c r="EB186" s="26" t="n">
        <f aca="false">DZ186+0-'2 Der Rueckgabebestand'!$C$13*EA186</f>
        <v>8.43548666400473</v>
      </c>
      <c r="EC186" s="26" t="n">
        <f aca="false">DX186+0/EA186-'2 Der Rueckgabebestand'!$C$13</f>
        <v>75.25</v>
      </c>
      <c r="ED186" s="26" t="n">
        <f aca="false">EB186/($B$186+EB186-'1 Der Fonds'!$B$6)</f>
        <v>0.0110061274703252</v>
      </c>
      <c r="EE186" s="26" t="n">
        <f aca="false">EB186+$B$186*'1 Der Fonds'!$B$19/12+EB186*'1 Der Fonds'!$B$20/12-'1 Der Fonds'!$B$6*'1 Der Fonds'!$B$21/12-($B$186+EB186-'1 Der Fonds'!$B$6)*'1 Der Fonds'!$B$22/12-$B$186*'1 Der Fonds'!$B$23/12</f>
        <v>10.0543206720577</v>
      </c>
      <c r="EF186" s="26" t="n">
        <f aca="false">($B$186+EE186-'1 Der Fonds'!$B$6)/EC186</f>
        <v>10.2067019358413</v>
      </c>
      <c r="EG186" s="26" t="n">
        <f aca="false">EE186+0-'2 Der Rueckgabebestand'!$C$14*EF186</f>
        <v>5.97163989772121</v>
      </c>
      <c r="EH186" s="26" t="n">
        <f aca="false">EC186+0/EF186-'2 Der Rueckgabebestand'!$C$14</f>
        <v>74.85</v>
      </c>
      <c r="EI186" s="26" t="n">
        <f aca="false">EG186/($B$186+EG186-'1 Der Fonds'!$B$6)</f>
        <v>0.00781657274414098</v>
      </c>
      <c r="EJ186" s="26" t="n">
        <f aca="false">EG186+$B$186*'1 Der Fonds'!$B$19/12+EG186*'1 Der Fonds'!$B$20/12-'1 Der Fonds'!$B$6*'1 Der Fonds'!$B$21/12-($B$186+EG186-'1 Der Fonds'!$B$6)*'1 Der Fonds'!$B$22/12-$B$186*'1 Der Fonds'!$B$23/12</f>
        <v>7.58811271928986</v>
      </c>
      <c r="EK186" s="26" t="n">
        <f aca="false">($B$186+EJ186-'1 Der Fonds'!$B$6)/EH186</f>
        <v>10.2282980991221</v>
      </c>
      <c r="EL186" s="26" t="n">
        <f aca="false">EJ186+0-'2 Der Rueckgabebestand'!$C$15*EK186</f>
        <v>3.49679347964102</v>
      </c>
      <c r="EM186" s="26" t="n">
        <f aca="false">EH186+0/EK186-'2 Der Rueckgabebestand'!$C$15</f>
        <v>74.45</v>
      </c>
      <c r="EN186" s="26" t="n">
        <f aca="false">EL186/($B$186+EL186-'1 Der Fonds'!$B$6)</f>
        <v>0.00459200026787047</v>
      </c>
      <c r="EO186" s="26" t="n">
        <f aca="false">EL186+$B$186*'1 Der Fonds'!$B$19/12+EL186*'1 Der Fonds'!$B$20/12-'1 Der Fonds'!$B$6*'1 Der Fonds'!$B$21/12-($B$186+EL186-'1 Der Fonds'!$B$6)*'1 Der Fonds'!$B$22/12-$B$186*'1 Der Fonds'!$B$23/12</f>
        <v>5.11089457339234</v>
      </c>
      <c r="EP186" s="26" t="n">
        <f aca="false">($B$186+EO186-'1 Der Fonds'!$B$6)/EM186</f>
        <v>10.2499784361772</v>
      </c>
      <c r="EQ186" s="26" t="n">
        <f aca="false">EO186+0-'2 Der Rueckgabebestand'!$C$16*EP186</f>
        <v>-0.0140946446962564</v>
      </c>
      <c r="ER186" s="26" t="n">
        <f aca="false">EM186+0/EP186-'2 Der Rueckgabebestand'!$C$16</f>
        <v>73.95</v>
      </c>
      <c r="ES186" s="26" t="n">
        <f aca="false">EQ186/($B$186+EQ186-'1 Der Fonds'!$B$6)</f>
        <v>-1.85948638314714E-005</v>
      </c>
      <c r="ET186" s="14" t="n">
        <f aca="false">IF(C186=1,$A$186,1000000)</f>
        <v>112</v>
      </c>
      <c r="EU186" s="14" t="n">
        <f aca="false">IF(D186=1,$A$186,1000000)</f>
        <v>112</v>
      </c>
      <c r="EV186" s="14" t="n">
        <f aca="false">IF(E186=1,$A$186,1000000)</f>
        <v>112</v>
      </c>
      <c r="EW186" s="14" t="n">
        <f aca="false">IF(F186=1,$A$186,1000000)</f>
        <v>112</v>
      </c>
      <c r="EX186" s="14" t="n">
        <f aca="false">IF(G186=1,$A$186,1000000)</f>
        <v>112</v>
      </c>
      <c r="EY186" s="26" t="n">
        <f aca="false">IF(H186=1,$A$186,1000000)</f>
        <v>1000000</v>
      </c>
      <c r="EZ186" s="26" t="n">
        <f aca="false">IF(I186=1,$A$186,1000000)</f>
        <v>1000000</v>
      </c>
      <c r="FA186" s="26" t="n">
        <f aca="false">IF(J186=1,$A$186,1000000)</f>
        <v>1000000</v>
      </c>
      <c r="FB186" s="26" t="n">
        <f aca="false">IF(K186=1,$A$186,1000000)</f>
        <v>1000000</v>
      </c>
      <c r="FC186" s="26" t="n">
        <f aca="false">IF(L186=1,$A$186,1000000)</f>
        <v>1000000</v>
      </c>
      <c r="FD186" s="26" t="n">
        <f aca="false">IF(M186=1,$A$186,1000000)</f>
        <v>1000000</v>
      </c>
      <c r="FE186" s="26" t="n">
        <f aca="false">IF(N186=1,$A$186,1000000)</f>
        <v>1000000</v>
      </c>
      <c r="FF186" s="14" t="n">
        <f aca="false">IF(O186=1,$A$186,1000000)</f>
        <v>112</v>
      </c>
      <c r="FG186" s="14" t="n">
        <f aca="false">IF(P186=1,$A$186,1000000)</f>
        <v>112</v>
      </c>
      <c r="FH186" s="14" t="n">
        <f aca="false">IF(Q186=1,$A$186,1000000)</f>
        <v>112</v>
      </c>
      <c r="FI186" s="14" t="n">
        <f aca="false">IF(R186=1,$A$186,1000000)</f>
        <v>112</v>
      </c>
      <c r="FJ186" s="26" t="n">
        <f aca="false">IF(S186=1,$A$186,1000000)</f>
        <v>1000000</v>
      </c>
      <c r="FK186" s="26" t="n">
        <f aca="false">IF(T186=1,$A$186,1000000)</f>
        <v>1000000</v>
      </c>
      <c r="FL186" s="26" t="n">
        <f aca="false">IF(U186=1,$A$186,1000000)</f>
        <v>1000000</v>
      </c>
      <c r="FM186" s="26" t="n">
        <f aca="false">IF(V186=1,$A$186,1000000)</f>
        <v>1000000</v>
      </c>
      <c r="FN186" s="26" t="n">
        <f aca="false">IF(W186=1,$A$186,1000000)</f>
        <v>1000000</v>
      </c>
      <c r="FO186" s="26" t="n">
        <f aca="false">IF(X186=1,$A$186,1000000)</f>
        <v>1000000</v>
      </c>
      <c r="FP186" s="26" t="n">
        <f aca="false">IF(Y186=1,$A$186,1000000)</f>
        <v>1000000</v>
      </c>
      <c r="FQ186" s="26" t="n">
        <f aca="false">IF(Z186=1,$A$186,1000000)</f>
        <v>1000000</v>
      </c>
    </row>
    <row r="187" customFormat="false" ht="15" hidden="false" customHeight="false" outlineLevel="0" collapsed="false">
      <c r="A187" s="14" t="n">
        <f aca="false">A186+$B$38</f>
        <v>112.5</v>
      </c>
      <c r="B187" s="14" t="n">
        <f aca="false">'1 Der Fonds'!$B$36-A187</f>
        <v>1007.5</v>
      </c>
      <c r="C187" s="26" t="n">
        <f aca="false">IF(AH187&gt;='1 Der Fonds'!$B$12,1,0)</f>
        <v>1</v>
      </c>
      <c r="D187" s="26" t="n">
        <f aca="false">IF(AND(C187=1,AM187&gt;='1 Der Fonds'!$B$12),1,0)</f>
        <v>1</v>
      </c>
      <c r="E187" s="26" t="n">
        <f aca="false">IF(AND(D187=1,AR187&gt;='1 Der Fonds'!$B$12),1,0)</f>
        <v>1</v>
      </c>
      <c r="F187" s="26" t="n">
        <f aca="false">IF(AND(E187=1,AW187&gt;='1 Der Fonds'!$B$12),1,0)</f>
        <v>1</v>
      </c>
      <c r="G187" s="26" t="n">
        <f aca="false">IF(AND(F187=1,BB187&gt;='1 Der Fonds'!$B$12),1,0)</f>
        <v>1</v>
      </c>
      <c r="H187" s="26" t="n">
        <f aca="false">IF(AND(G187=1,BG187&gt;='1 Der Fonds'!$B$12),1,0)</f>
        <v>0</v>
      </c>
      <c r="I187" s="26" t="n">
        <f aca="false">IF(AND(H187=1,BL187&gt;='1 Der Fonds'!$B$12),1,0)</f>
        <v>0</v>
      </c>
      <c r="J187" s="26" t="n">
        <f aca="false">IF(AND(I187=1,BQ187&gt;='1 Der Fonds'!$B$12),1,0)</f>
        <v>0</v>
      </c>
      <c r="K187" s="26" t="n">
        <f aca="false">IF(AND(J187=1,BV187&gt;='1 Der Fonds'!$B$12),1,0)</f>
        <v>0</v>
      </c>
      <c r="L187" s="26" t="n">
        <f aca="false">IF(AND(K187=1,CA187&gt;='1 Der Fonds'!$B$12),1,0)</f>
        <v>0</v>
      </c>
      <c r="M187" s="26" t="n">
        <f aca="false">IF(AND(L187=1,CF187&gt;='1 Der Fonds'!$B$12),1,0)</f>
        <v>0</v>
      </c>
      <c r="N187" s="26" t="n">
        <f aca="false">IF(AND(M187=1,CK187&gt;='1 Der Fonds'!$B$12),1,0)</f>
        <v>0</v>
      </c>
      <c r="O187" s="26" t="n">
        <f aca="false">IF(CP187&gt;='1 Der Fonds'!$B$12,1,0)</f>
        <v>1</v>
      </c>
      <c r="P187" s="26" t="n">
        <f aca="false">IF(AND(O187=1,CU187&gt;='1 Der Fonds'!$B$12),1,0)</f>
        <v>1</v>
      </c>
      <c r="Q187" s="26" t="n">
        <f aca="false">IF(AND(P187=1,CZ187&gt;='1 Der Fonds'!$B$12),1,0)</f>
        <v>1</v>
      </c>
      <c r="R187" s="26" t="n">
        <f aca="false">IF(AND(Q187=1,DE187&gt;='1 Der Fonds'!$B$12),1,0)</f>
        <v>1</v>
      </c>
      <c r="S187" s="26" t="n">
        <f aca="false">IF(AND(R187=1,DJ187&gt;='1 Der Fonds'!$B$12),1,0)</f>
        <v>0</v>
      </c>
      <c r="T187" s="26" t="n">
        <f aca="false">IF(AND(S187=1,DO187&gt;='1 Der Fonds'!$B$12),1,0)</f>
        <v>0</v>
      </c>
      <c r="U187" s="26" t="n">
        <f aca="false">IF(AND(T187=1,DT187&gt;='1 Der Fonds'!$B$12),1,0)</f>
        <v>0</v>
      </c>
      <c r="V187" s="26" t="n">
        <f aca="false">IF(AND(U187=1,DY187&gt;='1 Der Fonds'!$B$12),1,0)</f>
        <v>0</v>
      </c>
      <c r="W187" s="26" t="n">
        <f aca="false">IF(AND(V187=1,ED187&gt;='1 Der Fonds'!$B$12),1,0)</f>
        <v>0</v>
      </c>
      <c r="X187" s="26" t="n">
        <f aca="false">IF(AND(W187=1,EI187&gt;='1 Der Fonds'!$B$12),1,0)</f>
        <v>0</v>
      </c>
      <c r="Y187" s="26" t="n">
        <f aca="false">IF(AND(X187=1,EN187&gt;='1 Der Fonds'!$B$12),1,0)</f>
        <v>0</v>
      </c>
      <c r="Z187" s="26" t="n">
        <f aca="false">IF(AND(Y187=1,ES187&gt;='1 Der Fonds'!$B$12),1,0)</f>
        <v>0</v>
      </c>
      <c r="AD187" s="26" t="n">
        <f aca="false">$A$187+$B$187*'1 Der Fonds'!$B$19/12+$A$187*'1 Der Fonds'!$B$20/12-'1 Der Fonds'!$B$6*'1 Der Fonds'!$B$21/12-($B$187+$A$187-'1 Der Fonds'!$B$6)*'1 Der Fonds'!$B$22/12-$B$187*'1 Der Fonds'!$B$23/12</f>
        <v>114.2175</v>
      </c>
      <c r="AE187" s="26" t="n">
        <f aca="false">($B$187+AD187-'1 Der Fonds'!$B$6)/'1 Der Fonds'!$B$8</f>
        <v>10.0197413793103</v>
      </c>
      <c r="AF187" s="26" t="n">
        <f aca="false">AD187+'1 Der Fonds'!$B$26-'2 Der Rueckgabebestand'!$C$5*AE187</f>
        <v>113.209603448276</v>
      </c>
      <c r="AG187" s="26" t="n">
        <f aca="false">'1 Der Fonds'!$B$8+'1 Der Fonds'!$B$26/AE187-'2 Der Rueckgabebestand'!$C$5</f>
        <v>86.8994089254833</v>
      </c>
      <c r="AH187" s="26" t="n">
        <f aca="false">AF187/($B$187+AF187-'1 Der Fonds'!$B$6)</f>
        <v>0.130019932018587</v>
      </c>
      <c r="AI187" s="26" t="n">
        <f aca="false">AF187+$B$187*'1 Der Fonds'!$B$19/12+AF187*'1 Der Fonds'!$B$20/12-'1 Der Fonds'!$B$6*'1 Der Fonds'!$B$21/12-($B$187+AF187-'1 Der Fonds'!$B$6)*'1 Der Fonds'!$B$22/12-$B$187*'1 Der Fonds'!$B$23/12</f>
        <v>114.927783484914</v>
      </c>
      <c r="AJ187" s="26" t="n">
        <f aca="false">($B$187+AI187-'1 Der Fonds'!$B$6)/AG187</f>
        <v>10.0395134359662</v>
      </c>
      <c r="AK187" s="26" t="n">
        <f aca="false">AI187+'1 Der Fonds'!$B$26-'2 Der Rueckgabebestand'!$C$6*AJ187</f>
        <v>112.908026766931</v>
      </c>
      <c r="AL187" s="26" t="n">
        <f aca="false">AG187+'1 Der Fonds'!$B$26/AJ187-'2 Der Rueckgabebestand'!$C$6</f>
        <v>86.6982281879042</v>
      </c>
      <c r="AM187" s="26" t="n">
        <f aca="false">AK187/($B$187+AK187-'1 Der Fonds'!$B$6)</f>
        <v>0.129718503615275</v>
      </c>
      <c r="AN187" s="26" t="n">
        <f aca="false">AK187+$B$187*'1 Der Fonds'!$B$19/12+AK187*'1 Der Fonds'!$B$20/12-'1 Der Fonds'!$B$6*'1 Der Fonds'!$B$21/12-($B$187+AK187-'1 Der Fonds'!$B$6)*'1 Der Fonds'!$B$22/12-$B$187*'1 Der Fonds'!$B$23/12</f>
        <v>114.625917792582</v>
      </c>
      <c r="AO187" s="26" t="n">
        <f aca="false">($B$187+AN187-'1 Der Fonds'!$B$6)/AL187</f>
        <v>10.0593280395811</v>
      </c>
      <c r="AP187" s="26" t="n">
        <f aca="false">AN187+'1 Der Fonds'!$B$26-'2 Der Rueckgabebestand'!$C$7*AO187</f>
        <v>95.495396105504</v>
      </c>
      <c r="AQ187" s="26" t="n">
        <f aca="false">AL187+'1 Der Fonds'!$B$26/AO187-'2 Der Rueckgabebestand'!$C$7</f>
        <v>84.796458843888</v>
      </c>
      <c r="AR187" s="26" t="n">
        <f aca="false">AP187/($B$187+AP187-'1 Der Fonds'!$B$6)</f>
        <v>0.111953002960514</v>
      </c>
      <c r="AS187" s="26" t="n">
        <f aca="false">AP187+$B$187*'1 Der Fonds'!$B$19/12+AP187*'1 Der Fonds'!$B$20/12-'1 Der Fonds'!$B$6*'1 Der Fonds'!$B$21/12-($B$187+AP187-'1 Der Fonds'!$B$6)*'1 Der Fonds'!$B$22/12-$B$187*'1 Der Fonds'!$B$23/12</f>
        <v>97.1966000267718</v>
      </c>
      <c r="AT187" s="26" t="n">
        <f aca="false">($B$187+AS187-'1 Der Fonds'!$B$6)/AQ187</f>
        <v>10.0793902443531</v>
      </c>
      <c r="AU187" s="26" t="n">
        <f aca="false">AS187+'1 Der Fonds'!$B$26-'2 Der Rueckgabebestand'!$C$8*AT187</f>
        <v>68.9504902692772</v>
      </c>
      <c r="AV187" s="26" t="n">
        <f aca="false">AQ187+'1 Der Fonds'!$B$26/AT187-'2 Der Rueckgabebestand'!$C$8</f>
        <v>81.9940958960579</v>
      </c>
      <c r="AW187" s="26" t="n">
        <f aca="false">AU187/($B$187+AU187-'1 Der Fonds'!$B$6)</f>
        <v>0.0834296682996843</v>
      </c>
      <c r="AX187" s="26" t="n">
        <f aca="false">AU187+$B$187*'1 Der Fonds'!$B$19/12+AU187*'1 Der Fonds'!$B$20/12-'1 Der Fonds'!$B$6*'1 Der Fonds'!$B$21/12-($B$187+AU187-'1 Der Fonds'!$B$6)*'1 Der Fonds'!$B$22/12-$B$187*'1 Der Fonds'!$B$23/12</f>
        <v>70.626255322452</v>
      </c>
      <c r="AY187" s="26" t="n">
        <f aca="false">($B$187+AX187-'1 Der Fonds'!$B$6)/AV187</f>
        <v>10.0998278750735</v>
      </c>
      <c r="AZ187" s="26" t="n">
        <f aca="false">AX187+'1 Der Fonds'!$B$26-'2 Der Rueckgabebestand'!$C$9*AY187</f>
        <v>47.366702847261</v>
      </c>
      <c r="BA187" s="26" t="n">
        <f aca="false">AV187+'1 Der Fonds'!$B$26/AY187-'2 Der Rueckgabebestand'!$C$9</f>
        <v>79.6911306611161</v>
      </c>
      <c r="BB187" s="26" t="n">
        <f aca="false">AZ187/($B$187+AZ187-'1 Der Fonds'!$B$6)</f>
        <v>0.0588503694831686</v>
      </c>
      <c r="BC187" s="26" t="n">
        <f aca="false">AZ187+$B$187*'1 Der Fonds'!$B$19/12+AZ187*'1 Der Fonds'!$B$20/12-'1 Der Fonds'!$B$6*'1 Der Fonds'!$B$21/12-($B$187+AZ187-'1 Der Fonds'!$B$6)*'1 Der Fonds'!$B$22/12-$B$187*'1 Der Fonds'!$B$23/12</f>
        <v>49.0217834374896</v>
      </c>
      <c r="BD187" s="26" t="n">
        <f aca="false">($B$187+BC187-'1 Der Fonds'!$B$6)/BA187</f>
        <v>10.1205965676055</v>
      </c>
      <c r="BE187" s="26" t="n">
        <f aca="false">BC187+'1 Der Fonds'!$B$26-'2 Der Rueckgabebestand'!$C$10*BD187</f>
        <v>37.852948242842</v>
      </c>
      <c r="BF187" s="26" t="n">
        <f aca="false">BA187+'1 Der Fonds'!$B$26/BD187-'2 Der Rueckgabebestand'!$C$10</f>
        <v>78.587555874784</v>
      </c>
      <c r="BG187" s="26" t="n">
        <f aca="false">BE187/($B$187+BE187-'1 Der Fonds'!$B$6)</f>
        <v>0.0475926421426736</v>
      </c>
      <c r="BH187" s="26" t="n">
        <f aca="false">BE187+$B$187*'1 Der Fonds'!$B$19/12+BE187*'1 Der Fonds'!$B$20/12-'1 Der Fonds'!$B$6*'1 Der Fonds'!$B$21/12-($B$187+BE187-'1 Der Fonds'!$B$6)*'1 Der Fonds'!$B$22/12-$B$187*'1 Der Fonds'!$B$23/12</f>
        <v>39.498911484908</v>
      </c>
      <c r="BI187" s="26" t="n">
        <f aca="false">($B$187+BH187-'1 Der Fonds'!$B$6)/BF187</f>
        <v>10.1415408917258</v>
      </c>
      <c r="BJ187" s="26" t="n">
        <f aca="false">BH187+'1 Der Fonds'!$B$26-'2 Der Rueckgabebestand'!$C$11*BI187</f>
        <v>36.4139869498725</v>
      </c>
      <c r="BK187" s="26" t="n">
        <f aca="false">BF187+'1 Der Fonds'!$B$26/BI187-'2 Der Rueckgabebestand'!$C$11</f>
        <v>78.2833689106953</v>
      </c>
      <c r="BL187" s="26" t="n">
        <f aca="false">BJ187/($B$187+BJ187-'1 Der Fonds'!$B$6)</f>
        <v>0.0458664131737632</v>
      </c>
      <c r="BM187" s="26" t="n">
        <f aca="false">BJ187+$B$187*'1 Der Fonds'!$B$19/12+BJ187*'1 Der Fonds'!$B$20/12-'1 Der Fonds'!$B$6*'1 Der Fonds'!$B$21/12-($B$187+BJ187-'1 Der Fonds'!$B$6)*'1 Der Fonds'!$B$22/12-$B$187*'1 Der Fonds'!$B$23/12</f>
        <v>38.0585711873662</v>
      </c>
      <c r="BN187" s="26" t="n">
        <f aca="false">($B$187+BM187-'1 Der Fonds'!$B$6)/BK187</f>
        <v>10.1625489839985</v>
      </c>
      <c r="BO187" s="26" t="n">
        <f aca="false">BM187+'1 Der Fonds'!$B$26-'2 Der Rueckgabebestand'!$C$12*BN187</f>
        <v>35.9772966953669</v>
      </c>
      <c r="BP187" s="26" t="n">
        <f aca="false">BK187+'1 Der Fonds'!$B$26/BN187-'2 Der Rueckgabebestand'!$C$12</f>
        <v>78.0785704398318</v>
      </c>
      <c r="BQ187" s="26" t="n">
        <f aca="false">BO187/($B$187+BO187-'1 Der Fonds'!$B$6)</f>
        <v>0.0453413057250702</v>
      </c>
      <c r="BR187" s="26" t="n">
        <f aca="false">BO187+$B$187*'1 Der Fonds'!$B$19/12+BO187*'1 Der Fonds'!$B$20/12-'1 Der Fonds'!$B$6*'1 Der Fonds'!$B$21/12-($B$187+BO187-'1 Der Fonds'!$B$6)*'1 Der Fonds'!$B$22/12-$B$187*'1 Der Fonds'!$B$23/12</f>
        <v>37.6214624380333</v>
      </c>
      <c r="BS187" s="26" t="n">
        <f aca="false">($B$187+BR187-'1 Der Fonds'!$B$6)/BP187</f>
        <v>10.1836068201423</v>
      </c>
      <c r="BT187" s="26" t="n">
        <f aca="false">BR187+'1 Der Fonds'!$B$26-'2 Der Rueckgabebestand'!$C$13*BS187</f>
        <v>36.0388393689693</v>
      </c>
      <c r="BU187" s="26" t="n">
        <f aca="false">BP187+'1 Der Fonds'!$B$26/BS187-'2 Der Rueckgabebestand'!$C$13</f>
        <v>77.9231615462034</v>
      </c>
      <c r="BV187" s="26" t="n">
        <f aca="false">BT187/($B$187+BT187-'1 Der Fonds'!$B$6)</f>
        <v>0.0454153440021004</v>
      </c>
      <c r="BW187" s="26" t="n">
        <f aca="false">BT187+$B$187*'1 Der Fonds'!$B$19/12+BT187*'1 Der Fonds'!$B$20/12-'1 Der Fonds'!$B$6*'1 Der Fonds'!$B$21/12-($B$187+BT187-'1 Der Fonds'!$B$6)*'1 Der Fonds'!$B$22/12-$B$187*'1 Der Fonds'!$B$23/12</f>
        <v>37.6830640900312</v>
      </c>
      <c r="BX187" s="26" t="n">
        <f aca="false">($B$187+BW187-'1 Der Fonds'!$B$6)/BU187</f>
        <v>10.2047074106271</v>
      </c>
      <c r="BY187" s="26" t="n">
        <f aca="false">BW187+'1 Der Fonds'!$B$26-'2 Der Rueckgabebestand'!$C$14*BX187</f>
        <v>36.6011811257804</v>
      </c>
      <c r="BZ187" s="26" t="n">
        <f aca="false">BU187+'1 Der Fonds'!$B$26/BX187-'2 Der Rueckgabebestand'!$C$14</f>
        <v>77.8171435173941</v>
      </c>
      <c r="CA187" s="26" t="n">
        <f aca="false">BY187/($B$187+BY187-'1 Der Fonds'!$B$6)</f>
        <v>0.0460913319306384</v>
      </c>
      <c r="CB187" s="26" t="n">
        <f aca="false">BY187+$B$187*'1 Der Fonds'!$B$19/12+BY187*'1 Der Fonds'!$B$20/12-'1 Der Fonds'!$B$6*'1 Der Fonds'!$B$21/12-($B$187+BY187-'1 Der Fonds'!$B$6)*'1 Der Fonds'!$B$22/12-$B$187*'1 Der Fonds'!$B$23/12</f>
        <v>38.2459447576926</v>
      </c>
      <c r="CC187" s="26" t="n">
        <f aca="false">($B$187+CB187-'1 Der Fonds'!$B$6)/BZ187</f>
        <v>10.225843673892</v>
      </c>
      <c r="CD187" s="26" t="n">
        <f aca="false">CB187+'1 Der Fonds'!$B$26-'2 Der Rueckgabebestand'!$C$15*CC187</f>
        <v>37.1556072881357</v>
      </c>
      <c r="CE187" s="26" t="n">
        <f aca="false">BZ187+'1 Der Fonds'!$B$26/CC187-'2 Der Rueckgabebestand'!$C$15</f>
        <v>77.7105178438234</v>
      </c>
      <c r="CF187" s="26" t="n">
        <f aca="false">CD187/($B$187+CD187-'1 Der Fonds'!$B$6)</f>
        <v>0.0467568679404831</v>
      </c>
      <c r="CG187" s="26" t="n">
        <f aca="false">CD187+$B$187*'1 Der Fonds'!$B$19/12+CD187*'1 Der Fonds'!$B$20/12-'1 Der Fonds'!$B$6*'1 Der Fonds'!$B$21/12-($B$187+CD187-'1 Der Fonds'!$B$6)*'1 Der Fonds'!$B$22/12-$B$187*'1 Der Fonds'!$B$23/12</f>
        <v>38.8009022451202</v>
      </c>
      <c r="CH187" s="26" t="n">
        <f aca="false">($B$187+CG187-'1 Der Fonds'!$B$6)/CE187</f>
        <v>10.2470157752064</v>
      </c>
      <c r="CI187" s="26" t="n">
        <f aca="false">CG187+'1 Der Fonds'!$B$26-'2 Der Rueckgabebestand'!$C$16*CH187</f>
        <v>36.677394357517</v>
      </c>
      <c r="CJ187" s="26" t="n">
        <f aca="false">CE187+'1 Der Fonds'!$B$26/CH187-'2 Der Rueckgabebestand'!$C$16</f>
        <v>77.5032860083127</v>
      </c>
      <c r="CK187" s="26" t="n">
        <f aca="false">CI187/($B$187+CI187-'1 Der Fonds'!$B$6)</f>
        <v>0.0461828737736721</v>
      </c>
      <c r="CL187" s="26" t="n">
        <f aca="false">$A$187+$B$187*'1 Der Fonds'!$B$19/12+$A$187*'1 Der Fonds'!$B$20/12-'1 Der Fonds'!$B$6*'1 Der Fonds'!$B$21/12-($B$187+$A$187-'1 Der Fonds'!$B$6)*'1 Der Fonds'!$B$22/12-$B$187*'1 Der Fonds'!$B$23/12</f>
        <v>114.2175</v>
      </c>
      <c r="CM187" s="26" t="n">
        <f aca="false">($B$187+CL187-'1 Der Fonds'!$B$6)/'1 Der Fonds'!$B$8</f>
        <v>10.0197413793103</v>
      </c>
      <c r="CN187" s="26" t="n">
        <f aca="false">CL187+0-'2 Der Rueckgabebestand'!$C$5*CM187</f>
        <v>110.209603448276</v>
      </c>
      <c r="CO187" s="26" t="n">
        <f aca="false">'1 Der Fonds'!$B$8+0/CM187-'2 Der Rueckgabebestand'!$C$5</f>
        <v>86.6</v>
      </c>
      <c r="CP187" s="26" t="n">
        <f aca="false">CN187/($B$187+CN187-'1 Der Fonds'!$B$6)</f>
        <v>0.127012082164705</v>
      </c>
      <c r="CQ187" s="26" t="n">
        <f aca="false">CN187+$B$187*'1 Der Fonds'!$B$19/12+CN187*'1 Der Fonds'!$B$20/12-'1 Der Fonds'!$B$6*'1 Der Fonds'!$B$21/12-($B$187+CN187-'1 Der Fonds'!$B$6)*'1 Der Fonds'!$B$22/12-$B$187*'1 Der Fonds'!$B$23/12</f>
        <v>111.924908484914</v>
      </c>
      <c r="CR187" s="26" t="n">
        <f aca="false">($B$187+CQ187-'1 Der Fonds'!$B$6)/CO187</f>
        <v>10.0395485968235</v>
      </c>
      <c r="CS187" s="26" t="n">
        <f aca="false">CQ187+0-'2 Der Rueckgabebestand'!$C$6*CR187</f>
        <v>106.905134186502</v>
      </c>
      <c r="CT187" s="26" t="n">
        <f aca="false">CO187+0/CR187-'2 Der Rueckgabebestand'!$C$6</f>
        <v>86.1</v>
      </c>
      <c r="CU187" s="26" t="n">
        <f aca="false">CS187/($B$187+CS187-'1 Der Fonds'!$B$6)</f>
        <v>0.123674802425961</v>
      </c>
      <c r="CV187" s="26" t="n">
        <f aca="false">CS187+$B$187*'1 Der Fonds'!$B$19/12+CS187*'1 Der Fonds'!$B$20/12-'1 Der Fonds'!$B$6*'1 Der Fonds'!$B$21/12-($B$187+CS187-'1 Der Fonds'!$B$6)*'1 Der Fonds'!$B$22/12-$B$187*'1 Der Fonds'!$B$23/12</f>
        <v>108.617272440097</v>
      </c>
      <c r="CW187" s="26" t="n">
        <f aca="false">($B$187+CV187-'1 Der Fonds'!$B$6)/CT187</f>
        <v>10.0594340585377</v>
      </c>
      <c r="CX187" s="26" t="n">
        <f aca="false">CV187+0-'2 Der Rueckgabebestand'!$C$7*CW187</f>
        <v>86.4865175113145</v>
      </c>
      <c r="CY187" s="26" t="n">
        <f aca="false">CT187+0/CW187-'2 Der Rueckgabebestand'!$C$7</f>
        <v>83.9</v>
      </c>
      <c r="CZ187" s="26" t="n">
        <f aca="false">CX187/($B$187+CX187-'1 Der Fonds'!$B$6)</f>
        <v>0.102473814115348</v>
      </c>
      <c r="DA187" s="26" t="n">
        <f aca="false">CX187+$B$187*'1 Der Fonds'!$B$19/12+CX187*'1 Der Fonds'!$B$20/12-'1 Der Fonds'!$B$6*'1 Der Fonds'!$B$21/12-($B$187+CX187-'1 Der Fonds'!$B$6)*'1 Der Fonds'!$B$22/12-$B$187*'1 Der Fonds'!$B$23/12</f>
        <v>88.1790879239295</v>
      </c>
      <c r="DB187" s="26" t="n">
        <f aca="false">($B$187+DA187-'1 Der Fonds'!$B$6)/CY187</f>
        <v>10.0796077225737</v>
      </c>
      <c r="DC187" s="26" t="n">
        <f aca="false">DA187+0-'2 Der Rueckgabebestand'!$C$8*DB187</f>
        <v>56.9323039839512</v>
      </c>
      <c r="DD187" s="26" t="n">
        <f aca="false">CY187+0/DB187-'2 Der Rueckgabebestand'!$C$8</f>
        <v>80.8</v>
      </c>
      <c r="DE187" s="26" t="n">
        <f aca="false">DC187/($B$187+DC187-'1 Der Fonds'!$B$6)</f>
        <v>0.0699042802028554</v>
      </c>
      <c r="DF187" s="26" t="n">
        <f aca="false">DC187+$B$187*'1 Der Fonds'!$B$19/12+DC187*'1 Der Fonds'!$B$20/12-'1 Der Fonds'!$B$6*'1 Der Fonds'!$B$21/12-($B$187+DC187-'1 Der Fonds'!$B$6)*'1 Der Fonds'!$B$22/12-$B$187*'1 Der Fonds'!$B$23/12</f>
        <v>58.5965516086025</v>
      </c>
      <c r="DG187" s="26" t="n">
        <f aca="false">($B$187+DF187-'1 Der Fonds'!$B$6)/DD187</f>
        <v>10.1002048466411</v>
      </c>
      <c r="DH187" s="26" t="n">
        <f aca="false">DF187+0-'2 Der Rueckgabebestand'!$C$9*DG187</f>
        <v>32.3360190073356</v>
      </c>
      <c r="DI187" s="26" t="n">
        <f aca="false">DD187+0/DG187-'2 Der Rueckgabebestand'!$C$9</f>
        <v>78.2</v>
      </c>
      <c r="DJ187" s="26" t="n">
        <f aca="false">DH187/($B$187+DH187-'1 Der Fonds'!$B$6)</f>
        <v>0.0409401676160267</v>
      </c>
      <c r="DK187" s="26" t="n">
        <f aca="false">DH187+$B$187*'1 Der Fonds'!$B$19/12+DH187*'1 Der Fonds'!$B$20/12-'1 Der Fonds'!$B$6*'1 Der Fonds'!$B$21/12-($B$187+DH187-'1 Der Fonds'!$B$6)*'1 Der Fonds'!$B$22/12-$B$187*'1 Der Fonds'!$B$23/12</f>
        <v>33.9766951922176</v>
      </c>
      <c r="DL187" s="26" t="n">
        <f aca="false">($B$187+DK187-'1 Der Fonds'!$B$6)/DI187</f>
        <v>10.1211853605143</v>
      </c>
      <c r="DM187" s="26" t="n">
        <f aca="false">DK187+0-'2 Der Rueckgabebestand'!$C$10*DL187</f>
        <v>19.8070356874976</v>
      </c>
      <c r="DN187" s="26" t="n">
        <f aca="false">DI187+0/DL187-'2 Der Rueckgabebestand'!$C$10</f>
        <v>76.8</v>
      </c>
      <c r="DO187" s="26" t="n">
        <f aca="false">DM187/($B$187+DM187-'1 Der Fonds'!$B$6)</f>
        <v>0.0254816112271247</v>
      </c>
      <c r="DP187" s="26" t="n">
        <f aca="false">DM187+$B$187*'1 Der Fonds'!$B$19/12+DM187*'1 Der Fonds'!$B$20/12-'1 Der Fonds'!$B$6*'1 Der Fonds'!$B$21/12-($B$187+DM187-'1 Der Fonds'!$B$6)*'1 Der Fonds'!$B$22/12-$B$187*'1 Der Fonds'!$B$23/12</f>
        <v>21.4357049300314</v>
      </c>
      <c r="DQ187" s="26" t="n">
        <f aca="false">($B$187+DP187-'1 Der Fonds'!$B$6)/DN187</f>
        <v>10.1423919912765</v>
      </c>
      <c r="DR187" s="26" t="n">
        <f aca="false">DP187+0-'2 Der Rueckgabebestand'!$C$11*DQ187</f>
        <v>15.3502697352656</v>
      </c>
      <c r="DS187" s="26" t="n">
        <f aca="false">DN187+0/DQ187-'2 Der Rueckgabebestand'!$C$11</f>
        <v>76.2</v>
      </c>
      <c r="DT187" s="26" t="n">
        <f aca="false">DR187/($B$187+DR187-'1 Der Fonds'!$B$6)</f>
        <v>0.0198618934823219</v>
      </c>
      <c r="DU187" s="26" t="n">
        <f aca="false">DR187+$B$187*'1 Der Fonds'!$B$19/12+DR187*'1 Der Fonds'!$B$20/12-'1 Der Fonds'!$B$6*'1 Der Fonds'!$B$21/12-($B$187+DR187-'1 Der Fonds'!$B$6)*'1 Der Fonds'!$B$22/12-$B$187*'1 Der Fonds'!$B$23/12</f>
        <v>16.9746679104285</v>
      </c>
      <c r="DV187" s="26" t="n">
        <f aca="false">($B$187+DU187-'1 Der Fonds'!$B$6)/DS187</f>
        <v>10.1637095526303</v>
      </c>
      <c r="DW187" s="26" t="n">
        <f aca="false">DU187+0-'2 Der Rueckgabebestand'!$C$12*DV187</f>
        <v>11.8928131341134</v>
      </c>
      <c r="DX187" s="26" t="n">
        <f aca="false">DS187+0/DV187-'2 Der Rueckgabebestand'!$C$12</f>
        <v>75.7</v>
      </c>
      <c r="DY187" s="26" t="n">
        <f aca="false">DW187/($B$187+DW187-'1 Der Fonds'!$B$6)</f>
        <v>0.0154574008635045</v>
      </c>
      <c r="DZ187" s="26" t="n">
        <f aca="false">DW187+$B$187*'1 Der Fonds'!$B$19/12+DW187*'1 Der Fonds'!$B$20/12-'1 Der Fonds'!$B$6*'1 Der Fonds'!$B$21/12-($B$187+DW187-'1 Der Fonds'!$B$6)*'1 Der Fonds'!$B$22/12-$B$187*'1 Der Fonds'!$B$23/12</f>
        <v>13.5138979133669</v>
      </c>
      <c r="EA187" s="26" t="n">
        <f aca="false">($B$187+DZ187-'1 Der Fonds'!$B$6)/DX187</f>
        <v>10.185124146808</v>
      </c>
      <c r="EB187" s="26" t="n">
        <f aca="false">DZ187+0-'2 Der Rueckgabebestand'!$C$13*EA187</f>
        <v>8.9305920473033</v>
      </c>
      <c r="EC187" s="26" t="n">
        <f aca="false">DX187+0/EA187-'2 Der Rueckgabebestand'!$C$13</f>
        <v>75.25</v>
      </c>
      <c r="ED187" s="26" t="n">
        <f aca="false">EB187/($B$187+EB187-'1 Der Fonds'!$B$6)</f>
        <v>0.0116521863035865</v>
      </c>
      <c r="EE187" s="26" t="n">
        <f aca="false">EB187+$B$187*'1 Der Fonds'!$B$19/12+EB187*'1 Der Fonds'!$B$20/12-'1 Der Fonds'!$B$6*'1 Der Fonds'!$B$21/12-($B$187+EB187-'1 Der Fonds'!$B$6)*'1 Der Fonds'!$B$22/12-$B$187*'1 Der Fonds'!$B$23/12</f>
        <v>10.5488380313486</v>
      </c>
      <c r="EF187" s="26" t="n">
        <f aca="false">($B$187+EE187-'1 Der Fonds'!$B$6)/EC187</f>
        <v>10.2066290768286</v>
      </c>
      <c r="EG187" s="26" t="n">
        <f aca="false">EE187+0-'2 Der Rueckgabebestand'!$C$14*EF187</f>
        <v>6.46618640061721</v>
      </c>
      <c r="EH187" s="26" t="n">
        <f aca="false">EC187+0/EF187-'2 Der Rueckgabebestand'!$C$14</f>
        <v>74.85</v>
      </c>
      <c r="EI187" s="26" t="n">
        <f aca="false">EG187/($B$187+EG187-'1 Der Fonds'!$B$6)</f>
        <v>0.00846396936896157</v>
      </c>
      <c r="EJ187" s="26" t="n">
        <f aca="false">EG187+$B$187*'1 Der Fonds'!$B$19/12+EG187*'1 Der Fonds'!$B$20/12-'1 Der Fonds'!$B$6*'1 Der Fonds'!$B$21/12-($B$187+EG187-'1 Der Fonds'!$B$6)*'1 Der Fonds'!$B$22/12-$B$187*'1 Der Fonds'!$B$23/12</f>
        <v>8.08207066258447</v>
      </c>
      <c r="EK187" s="26" t="n">
        <f aca="false">($B$187+EJ187-'1 Der Fonds'!$B$6)/EH187</f>
        <v>10.2282173769216</v>
      </c>
      <c r="EL187" s="26" t="n">
        <f aca="false">EJ187+0-'2 Der Rueckgabebestand'!$C$15*EK187</f>
        <v>3.99078371181581</v>
      </c>
      <c r="EM187" s="26" t="n">
        <f aca="false">EH187+0/EK187-'2 Der Rueckgabebestand'!$C$15</f>
        <v>74.45</v>
      </c>
      <c r="EN187" s="26" t="n">
        <f aca="false">EL187/($B$187+EL187-'1 Der Fonds'!$B$6)</f>
        <v>0.00524075116492298</v>
      </c>
      <c r="EO187" s="26" t="n">
        <f aca="false">EL187+$B$187*'1 Der Fonds'!$B$19/12+EL187*'1 Der Fonds'!$B$20/12-'1 Der Fonds'!$B$6*'1 Der Fonds'!$B$21/12-($B$187+EL187-'1 Der Fonds'!$B$6)*'1 Der Fonds'!$B$22/12-$B$187*'1 Der Fonds'!$B$23/12</f>
        <v>5.60429571287297</v>
      </c>
      <c r="EP187" s="26" t="n">
        <f aca="false">($B$187+EO187-'1 Der Fonds'!$B$6)/EM187</f>
        <v>10.2498898013818</v>
      </c>
      <c r="EQ187" s="26" t="n">
        <f aca="false">EO187+0-'2 Der Rueckgabebestand'!$C$16*EP187</f>
        <v>0.479350812182084</v>
      </c>
      <c r="ER187" s="26" t="n">
        <f aca="false">EM187+0/EP187-'2 Der Rueckgabebestand'!$C$16</f>
        <v>73.95</v>
      </c>
      <c r="ES187" s="26" t="n">
        <f aca="false">EQ187/($B$187+EQ187-'1 Der Fonds'!$B$6)</f>
        <v>0.000632406162078763</v>
      </c>
      <c r="ET187" s="14" t="n">
        <f aca="false">IF(C187=1,$A$187,1000000)</f>
        <v>112.5</v>
      </c>
      <c r="EU187" s="14" t="n">
        <f aca="false">IF(D187=1,$A$187,1000000)</f>
        <v>112.5</v>
      </c>
      <c r="EV187" s="14" t="n">
        <f aca="false">IF(E187=1,$A$187,1000000)</f>
        <v>112.5</v>
      </c>
      <c r="EW187" s="14" t="n">
        <f aca="false">IF(F187=1,$A$187,1000000)</f>
        <v>112.5</v>
      </c>
      <c r="EX187" s="14" t="n">
        <f aca="false">IF(G187=1,$A$187,1000000)</f>
        <v>112.5</v>
      </c>
      <c r="EY187" s="26" t="n">
        <f aca="false">IF(H187=1,$A$187,1000000)</f>
        <v>1000000</v>
      </c>
      <c r="EZ187" s="26" t="n">
        <f aca="false">IF(I187=1,$A$187,1000000)</f>
        <v>1000000</v>
      </c>
      <c r="FA187" s="26" t="n">
        <f aca="false">IF(J187=1,$A$187,1000000)</f>
        <v>1000000</v>
      </c>
      <c r="FB187" s="26" t="n">
        <f aca="false">IF(K187=1,$A$187,1000000)</f>
        <v>1000000</v>
      </c>
      <c r="FC187" s="26" t="n">
        <f aca="false">IF(L187=1,$A$187,1000000)</f>
        <v>1000000</v>
      </c>
      <c r="FD187" s="26" t="n">
        <f aca="false">IF(M187=1,$A$187,1000000)</f>
        <v>1000000</v>
      </c>
      <c r="FE187" s="26" t="n">
        <f aca="false">IF(N187=1,$A$187,1000000)</f>
        <v>1000000</v>
      </c>
      <c r="FF187" s="14" t="n">
        <f aca="false">IF(O187=1,$A$187,1000000)</f>
        <v>112.5</v>
      </c>
      <c r="FG187" s="14" t="n">
        <f aca="false">IF(P187=1,$A$187,1000000)</f>
        <v>112.5</v>
      </c>
      <c r="FH187" s="14" t="n">
        <f aca="false">IF(Q187=1,$A$187,1000000)</f>
        <v>112.5</v>
      </c>
      <c r="FI187" s="14" t="n">
        <f aca="false">IF(R187=1,$A$187,1000000)</f>
        <v>112.5</v>
      </c>
      <c r="FJ187" s="26" t="n">
        <f aca="false">IF(S187=1,$A$187,1000000)</f>
        <v>1000000</v>
      </c>
      <c r="FK187" s="26" t="n">
        <f aca="false">IF(T187=1,$A$187,1000000)</f>
        <v>1000000</v>
      </c>
      <c r="FL187" s="26" t="n">
        <f aca="false">IF(U187=1,$A$187,1000000)</f>
        <v>1000000</v>
      </c>
      <c r="FM187" s="26" t="n">
        <f aca="false">IF(V187=1,$A$187,1000000)</f>
        <v>1000000</v>
      </c>
      <c r="FN187" s="26" t="n">
        <f aca="false">IF(W187=1,$A$187,1000000)</f>
        <v>1000000</v>
      </c>
      <c r="FO187" s="26" t="n">
        <f aca="false">IF(X187=1,$A$187,1000000)</f>
        <v>1000000</v>
      </c>
      <c r="FP187" s="26" t="n">
        <f aca="false">IF(Y187=1,$A$187,1000000)</f>
        <v>1000000</v>
      </c>
      <c r="FQ187" s="26" t="n">
        <f aca="false">IF(Z187=1,$A$187,1000000)</f>
        <v>1000000</v>
      </c>
    </row>
    <row r="188" customFormat="false" ht="15" hidden="false" customHeight="false" outlineLevel="0" collapsed="false">
      <c r="A188" s="14" t="n">
        <f aca="false">A187+$B$38</f>
        <v>113</v>
      </c>
      <c r="B188" s="14" t="n">
        <f aca="false">'1 Der Fonds'!$B$36-A188</f>
        <v>1007</v>
      </c>
      <c r="C188" s="26" t="n">
        <f aca="false">IF(AH188&gt;='1 Der Fonds'!$B$12,1,0)</f>
        <v>1</v>
      </c>
      <c r="D188" s="26" t="n">
        <f aca="false">IF(AND(C188=1,AM188&gt;='1 Der Fonds'!$B$12),1,0)</f>
        <v>1</v>
      </c>
      <c r="E188" s="26" t="n">
        <f aca="false">IF(AND(D188=1,AR188&gt;='1 Der Fonds'!$B$12),1,0)</f>
        <v>1</v>
      </c>
      <c r="F188" s="26" t="n">
        <f aca="false">IF(AND(E188=1,AW188&gt;='1 Der Fonds'!$B$12),1,0)</f>
        <v>1</v>
      </c>
      <c r="G188" s="26" t="n">
        <f aca="false">IF(AND(F188=1,BB188&gt;='1 Der Fonds'!$B$12),1,0)</f>
        <v>1</v>
      </c>
      <c r="H188" s="26" t="n">
        <f aca="false">IF(AND(G188=1,BG188&gt;='1 Der Fonds'!$B$12),1,0)</f>
        <v>0</v>
      </c>
      <c r="I188" s="26" t="n">
        <f aca="false">IF(AND(H188=1,BL188&gt;='1 Der Fonds'!$B$12),1,0)</f>
        <v>0</v>
      </c>
      <c r="J188" s="26" t="n">
        <f aca="false">IF(AND(I188=1,BQ188&gt;='1 Der Fonds'!$B$12),1,0)</f>
        <v>0</v>
      </c>
      <c r="K188" s="26" t="n">
        <f aca="false">IF(AND(J188=1,BV188&gt;='1 Der Fonds'!$B$12),1,0)</f>
        <v>0</v>
      </c>
      <c r="L188" s="26" t="n">
        <f aca="false">IF(AND(K188=1,CA188&gt;='1 Der Fonds'!$B$12),1,0)</f>
        <v>0</v>
      </c>
      <c r="M188" s="26" t="n">
        <f aca="false">IF(AND(L188=1,CF188&gt;='1 Der Fonds'!$B$12),1,0)</f>
        <v>0</v>
      </c>
      <c r="N188" s="26" t="n">
        <f aca="false">IF(AND(M188=1,CK188&gt;='1 Der Fonds'!$B$12),1,0)</f>
        <v>0</v>
      </c>
      <c r="O188" s="26" t="n">
        <f aca="false">IF(CP188&gt;='1 Der Fonds'!$B$12,1,0)</f>
        <v>1</v>
      </c>
      <c r="P188" s="26" t="n">
        <f aca="false">IF(AND(O188=1,CU188&gt;='1 Der Fonds'!$B$12),1,0)</f>
        <v>1</v>
      </c>
      <c r="Q188" s="26" t="n">
        <f aca="false">IF(AND(P188=1,CZ188&gt;='1 Der Fonds'!$B$12),1,0)</f>
        <v>1</v>
      </c>
      <c r="R188" s="26" t="n">
        <f aca="false">IF(AND(Q188=1,DE188&gt;='1 Der Fonds'!$B$12),1,0)</f>
        <v>1</v>
      </c>
      <c r="S188" s="26" t="n">
        <f aca="false">IF(AND(R188=1,DJ188&gt;='1 Der Fonds'!$B$12),1,0)</f>
        <v>0</v>
      </c>
      <c r="T188" s="26" t="n">
        <f aca="false">IF(AND(S188=1,DO188&gt;='1 Der Fonds'!$B$12),1,0)</f>
        <v>0</v>
      </c>
      <c r="U188" s="26" t="n">
        <f aca="false">IF(AND(T188=1,DT188&gt;='1 Der Fonds'!$B$12),1,0)</f>
        <v>0</v>
      </c>
      <c r="V188" s="26" t="n">
        <f aca="false">IF(AND(U188=1,DY188&gt;='1 Der Fonds'!$B$12),1,0)</f>
        <v>0</v>
      </c>
      <c r="W188" s="26" t="n">
        <f aca="false">IF(AND(V188=1,ED188&gt;='1 Der Fonds'!$B$12),1,0)</f>
        <v>0</v>
      </c>
      <c r="X188" s="26" t="n">
        <f aca="false">IF(AND(W188=1,EI188&gt;='1 Der Fonds'!$B$12),1,0)</f>
        <v>0</v>
      </c>
      <c r="Y188" s="26" t="n">
        <f aca="false">IF(AND(X188=1,EN188&gt;='1 Der Fonds'!$B$12),1,0)</f>
        <v>0</v>
      </c>
      <c r="Z188" s="26" t="n">
        <f aca="false">IF(AND(Y188=1,ES188&gt;='1 Der Fonds'!$B$12),1,0)</f>
        <v>0</v>
      </c>
      <c r="AD188" s="26" t="n">
        <f aca="false">$A$188+$B$188*'1 Der Fonds'!$B$19/12+$A$188*'1 Der Fonds'!$B$20/12-'1 Der Fonds'!$B$6*'1 Der Fonds'!$B$21/12-($B$188+$A$188-'1 Der Fonds'!$B$6)*'1 Der Fonds'!$B$22/12-$B$188*'1 Der Fonds'!$B$23/12</f>
        <v>114.716916666667</v>
      </c>
      <c r="AE188" s="26" t="n">
        <f aca="false">($B$188+AD188-'1 Der Fonds'!$B$6)/'1 Der Fonds'!$B$8</f>
        <v>10.0197346743295</v>
      </c>
      <c r="AF188" s="26" t="n">
        <f aca="false">AD188+'1 Der Fonds'!$B$26-'2 Der Rueckgabebestand'!$C$5*AE188</f>
        <v>113.709022796935</v>
      </c>
      <c r="AG188" s="26" t="n">
        <f aca="false">'1 Der Fonds'!$B$8+'1 Der Fonds'!$B$26/AE188-'2 Der Rueckgabebestand'!$C$5</f>
        <v>86.899409125841</v>
      </c>
      <c r="AH188" s="26" t="n">
        <f aca="false">AF188/($B$188+AF188-'1 Der Fonds'!$B$6)</f>
        <v>0.130593596505608</v>
      </c>
      <c r="AI188" s="26" t="n">
        <f aca="false">AF188+$B$188*'1 Der Fonds'!$B$19/12+AF188*'1 Der Fonds'!$B$20/12-'1 Der Fonds'!$B$6*'1 Der Fonds'!$B$21/12-($B$188+AF188-'1 Der Fonds'!$B$6)*'1 Der Fonds'!$B$22/12-$B$188*'1 Der Fonds'!$B$23/12</f>
        <v>115.426618943782</v>
      </c>
      <c r="AJ188" s="26" t="n">
        <f aca="false">($B$188+AI188-'1 Der Fonds'!$B$6)/AG188</f>
        <v>10.0395000117941</v>
      </c>
      <c r="AK188" s="26" t="n">
        <f aca="false">AI188+'1 Der Fonds'!$B$26-'2 Der Rueckgabebestand'!$C$6*AJ188</f>
        <v>113.406868937885</v>
      </c>
      <c r="AL188" s="26" t="n">
        <f aca="false">AG188+'1 Der Fonds'!$B$26/AJ188-'2 Der Rueckgabebestand'!$C$6</f>
        <v>86.6982287878238</v>
      </c>
      <c r="AM188" s="26" t="n">
        <f aca="false">AK188/($B$188+AK188-'1 Der Fonds'!$B$6)</f>
        <v>0.130291789949073</v>
      </c>
      <c r="AN188" s="26" t="n">
        <f aca="false">AK188+$B$188*'1 Der Fonds'!$B$19/12+AK188*'1 Der Fonds'!$B$20/12-'1 Der Fonds'!$B$6*'1 Der Fonds'!$B$21/12-($B$188+AK188-'1 Der Fonds'!$B$6)*'1 Der Fonds'!$B$22/12-$B$188*'1 Der Fonds'!$B$23/12</f>
        <v>115.124175520617</v>
      </c>
      <c r="AO188" s="26" t="n">
        <f aca="false">($B$188+AN188-'1 Der Fonds'!$B$6)/AL188</f>
        <v>10.0593078741547</v>
      </c>
      <c r="AP188" s="26" t="n">
        <f aca="false">AN188+'1 Der Fonds'!$B$26-'2 Der Rueckgabebestand'!$C$7*AO188</f>
        <v>95.9936981974768</v>
      </c>
      <c r="AQ188" s="26" t="n">
        <f aca="false">AL188+'1 Der Fonds'!$B$26/AO188-'2 Der Rueckgabebestand'!$C$7</f>
        <v>84.7964600416566</v>
      </c>
      <c r="AR188" s="26" t="n">
        <f aca="false">AP188/($B$188+AP188-'1 Der Fonds'!$B$6)</f>
        <v>0.112537406079703</v>
      </c>
      <c r="AS188" s="26" t="n">
        <f aca="false">AP188+$B$188*'1 Der Fonds'!$B$19/12+AP188*'1 Der Fonds'!$B$20/12-'1 Der Fonds'!$B$6*'1 Der Fonds'!$B$21/12-($B$188+AP188-'1 Der Fonds'!$B$6)*'1 Der Fonds'!$B$22/12-$B$188*'1 Der Fonds'!$B$23/12</f>
        <v>97.6943171582494</v>
      </c>
      <c r="AT188" s="26" t="n">
        <f aca="false">($B$188+AS188-'1 Der Fonds'!$B$6)/AQ188</f>
        <v>10.0793631802363</v>
      </c>
      <c r="AU188" s="26" t="n">
        <f aca="false">AS188+'1 Der Fonds'!$B$26-'2 Der Rueckgabebestand'!$C$8*AT188</f>
        <v>69.448291299517</v>
      </c>
      <c r="AV188" s="26" t="n">
        <f aca="false">AQ188+'1 Der Fonds'!$B$26/AT188-'2 Der Rueckgabebestand'!$C$8</f>
        <v>81.9940978930124</v>
      </c>
      <c r="AW188" s="26" t="n">
        <f aca="false">AU188/($B$188+AU188-'1 Der Fonds'!$B$6)</f>
        <v>0.0840322280663387</v>
      </c>
      <c r="AX188" s="26" t="n">
        <f aca="false">AU188+$B$188*'1 Der Fonds'!$B$19/12+AU188*'1 Der Fonds'!$B$20/12-'1 Der Fonds'!$B$6*'1 Der Fonds'!$B$21/12-($B$188+AU188-'1 Der Fonds'!$B$6)*'1 Der Fonds'!$B$22/12-$B$188*'1 Der Fonds'!$B$23/12</f>
        <v>71.1234709120123</v>
      </c>
      <c r="AY188" s="26" t="n">
        <f aca="false">($B$188+AX188-'1 Der Fonds'!$B$6)/AV188</f>
        <v>10.0997936704245</v>
      </c>
      <c r="AZ188" s="26" t="n">
        <f aca="false">AX188+'1 Der Fonds'!$B$26-'2 Der Rueckgabebestand'!$C$9*AY188</f>
        <v>47.8640073689087</v>
      </c>
      <c r="BA188" s="26" t="n">
        <f aca="false">AV188+'1 Der Fonds'!$B$26/AY188-'2 Der Rueckgabebestand'!$C$9</f>
        <v>79.6911336640287</v>
      </c>
      <c r="BB188" s="26" t="n">
        <f aca="false">AZ188/($B$188+AZ188-'1 Der Fonds'!$B$6)</f>
        <v>0.0594684405448513</v>
      </c>
      <c r="BC188" s="26" t="n">
        <f aca="false">AZ188+$B$188*'1 Der Fonds'!$B$19/12+AZ188*'1 Der Fonds'!$B$20/12-'1 Der Fonds'!$B$6*'1 Der Fonds'!$B$21/12-($B$188+AZ188-'1 Der Fonds'!$B$6)*'1 Der Fonds'!$B$22/12-$B$188*'1 Der Fonds'!$B$23/12</f>
        <v>49.5185020426372</v>
      </c>
      <c r="BD188" s="26" t="n">
        <f aca="false">($B$188+BC188-'1 Der Fonds'!$B$6)/BA188</f>
        <v>10.1205550098315</v>
      </c>
      <c r="BE188" s="26" t="n">
        <f aca="false">BC188+'1 Der Fonds'!$B$26-'2 Der Rueckgabebestand'!$C$10*BD188</f>
        <v>38.3497250288731</v>
      </c>
      <c r="BF188" s="26" t="n">
        <f aca="false">BA188+'1 Der Fonds'!$B$26/BD188-'2 Der Rueckgabebestand'!$C$10</f>
        <v>78.5875600948999</v>
      </c>
      <c r="BG188" s="26" t="n">
        <f aca="false">BE188/($B$188+BE188-'1 Der Fonds'!$B$6)</f>
        <v>0.0482174367099717</v>
      </c>
      <c r="BH188" s="26" t="n">
        <f aca="false">BE188+$B$188*'1 Der Fonds'!$B$19/12+BE188*'1 Der Fonds'!$B$20/12-'1 Der Fonds'!$B$6*'1 Der Fonds'!$B$21/12-($B$188+BE188-'1 Der Fonds'!$B$6)*'1 Der Fonds'!$B$22/12-$B$188*'1 Der Fonds'!$B$23/12</f>
        <v>39.9951018486924</v>
      </c>
      <c r="BI188" s="26" t="n">
        <f aca="false">($B$188+BH188-'1 Der Fonds'!$B$6)/BF188</f>
        <v>10.1414918708033</v>
      </c>
      <c r="BJ188" s="26" t="n">
        <f aca="false">BH188+'1 Der Fonds'!$B$26-'2 Der Rueckgabebestand'!$C$11*BI188</f>
        <v>36.9102067262105</v>
      </c>
      <c r="BK188" s="26" t="n">
        <f aca="false">BF188+'1 Der Fonds'!$B$26/BI188-'2 Der Rueckgabebestand'!$C$11</f>
        <v>78.2833745606825</v>
      </c>
      <c r="BL188" s="26" t="n">
        <f aca="false">BJ188/($B$188+BJ188-'1 Der Fonds'!$B$6)</f>
        <v>0.0464916641875841</v>
      </c>
      <c r="BM188" s="26" t="n">
        <f aca="false">BJ188+$B$188*'1 Der Fonds'!$B$19/12+BJ188*'1 Der Fonds'!$B$20/12-'1 Der Fonds'!$B$6*'1 Der Fonds'!$B$21/12-($B$188+BJ188-'1 Der Fonds'!$B$6)*'1 Der Fonds'!$B$22/12-$B$188*'1 Der Fonds'!$B$23/12</f>
        <v>38.5542040076564</v>
      </c>
      <c r="BN188" s="26" t="n">
        <f aca="false">($B$188+BM188-'1 Der Fonds'!$B$6)/BK188</f>
        <v>10.1624924637219</v>
      </c>
      <c r="BO188" s="26" t="n">
        <f aca="false">BM188+'1 Der Fonds'!$B$26-'2 Der Rueckgabebestand'!$C$12*BN188</f>
        <v>36.4729577757955</v>
      </c>
      <c r="BP188" s="26" t="n">
        <f aca="false">BK188+'1 Der Fonds'!$B$26/BN188-'2 Der Rueckgabebestand'!$C$12</f>
        <v>78.0785777316279</v>
      </c>
      <c r="BQ188" s="26" t="n">
        <f aca="false">BO188/($B$188+BO188-'1 Der Fonds'!$B$6)</f>
        <v>0.0459662265971026</v>
      </c>
      <c r="BR188" s="26" t="n">
        <f aca="false">BO188+$B$188*'1 Der Fonds'!$B$19/12+BO188*'1 Der Fonds'!$B$20/12-'1 Der Fonds'!$B$6*'1 Der Fonds'!$B$21/12-($B$188+BO188-'1 Der Fonds'!$B$6)*'1 Der Fonds'!$B$22/12-$B$188*'1 Der Fonds'!$B$23/12</f>
        <v>38.1165360269973</v>
      </c>
      <c r="BS188" s="26" t="n">
        <f aca="false">($B$188+BR188-'1 Der Fonds'!$B$6)/BP188</f>
        <v>10.1835427735374</v>
      </c>
      <c r="BT188" s="26" t="n">
        <f aca="false">BR188+'1 Der Fonds'!$B$26-'2 Der Rueckgabebestand'!$C$13*BS188</f>
        <v>36.5339417789054</v>
      </c>
      <c r="BU188" s="26" t="n">
        <f aca="false">BP188+'1 Der Fonds'!$B$26/BS188-'2 Der Rueckgabebestand'!$C$13</f>
        <v>77.9231706907497</v>
      </c>
      <c r="BV188" s="26" t="n">
        <f aca="false">BT188/($B$188+BT188-'1 Der Fonds'!$B$6)</f>
        <v>0.0460395451982878</v>
      </c>
      <c r="BW188" s="26" t="n">
        <f aca="false">BT188+$B$188*'1 Der Fonds'!$B$19/12+BT188*'1 Der Fonds'!$B$20/12-'1 Der Fonds'!$B$6*'1 Der Fonds'!$B$21/12-($B$188+BT188-'1 Der Fonds'!$B$6)*'1 Der Fonds'!$B$22/12-$B$188*'1 Der Fonds'!$B$23/12</f>
        <v>38.1775784731102</v>
      </c>
      <c r="BX188" s="26" t="n">
        <f aca="false">($B$188+BW188-'1 Der Fonds'!$B$6)/BU188</f>
        <v>10.2046358153071</v>
      </c>
      <c r="BY188" s="26" t="n">
        <f aca="false">BW188+'1 Der Fonds'!$B$26-'2 Der Rueckgabebestand'!$C$14*BX188</f>
        <v>37.0957241469874</v>
      </c>
      <c r="BZ188" s="26" t="n">
        <f aca="false">BU188+'1 Der Fonds'!$B$26/BX188-'2 Der Rueckgabebestand'!$C$14</f>
        <v>77.8171547245062</v>
      </c>
      <c r="CA188" s="26" t="n">
        <f aca="false">BY188/($B$188+BY188-'1 Der Fonds'!$B$6)</f>
        <v>0.0467144237388199</v>
      </c>
      <c r="CB188" s="26" t="n">
        <f aca="false">BY188+$B$188*'1 Der Fonds'!$B$19/12+BY188*'1 Der Fonds'!$B$20/12-'1 Der Fonds'!$B$6*'1 Der Fonds'!$B$21/12-($B$188+BY188-'1 Der Fonds'!$B$6)*'1 Der Fonds'!$B$22/12-$B$188*'1 Der Fonds'!$B$23/12</f>
        <v>38.7398992159616</v>
      </c>
      <c r="CC188" s="26" t="n">
        <f aca="false">($B$188+CB188-'1 Der Fonds'!$B$6)/BZ188</f>
        <v>10.2257645121194</v>
      </c>
      <c r="CD188" s="26" t="n">
        <f aca="false">CB188+'1 Der Fonds'!$B$26-'2 Der Rueckgabebestand'!$C$15*CC188</f>
        <v>37.6495934111138</v>
      </c>
      <c r="CE188" s="26" t="n">
        <f aca="false">BZ188+'1 Der Fonds'!$B$26/CC188-'2 Der Rueckgabebestand'!$C$15</f>
        <v>77.7105313220647</v>
      </c>
      <c r="CF188" s="26" t="n">
        <f aca="false">CD188/($B$188+CD188-'1 Der Fonds'!$B$6)</f>
        <v>0.0473788619830523</v>
      </c>
      <c r="CG188" s="26" t="n">
        <f aca="false">CD188+$B$188*'1 Der Fonds'!$B$19/12+CD188*'1 Der Fonds'!$B$20/12-'1 Der Fonds'!$B$6*'1 Der Fonds'!$B$21/12-($B$188+CD188-'1 Der Fonds'!$B$6)*'1 Der Fonds'!$B$22/12-$B$188*'1 Der Fonds'!$B$23/12</f>
        <v>39.2942992714661</v>
      </c>
      <c r="CH188" s="26" t="n">
        <f aca="false">($B$188+CG188-'1 Der Fonds'!$B$6)/CE188</f>
        <v>10.2469290291079</v>
      </c>
      <c r="CI188" s="26" t="n">
        <f aca="false">CG188+'1 Der Fonds'!$B$26-'2 Der Rueckgabebestand'!$C$16*CH188</f>
        <v>37.1708347569122</v>
      </c>
      <c r="CJ188" s="26" t="n">
        <f aca="false">CE188+'1 Der Fonds'!$B$26/CH188-'2 Der Rueckgabebestand'!$C$16</f>
        <v>77.5033019650035</v>
      </c>
      <c r="CK188" s="26" t="n">
        <f aca="false">CI188/($B$188+CI188-'1 Der Fonds'!$B$6)</f>
        <v>0.0468045830067403</v>
      </c>
      <c r="CL188" s="26" t="n">
        <f aca="false">$A$188+$B$188*'1 Der Fonds'!$B$19/12+$A$188*'1 Der Fonds'!$B$20/12-'1 Der Fonds'!$B$6*'1 Der Fonds'!$B$21/12-($B$188+$A$188-'1 Der Fonds'!$B$6)*'1 Der Fonds'!$B$22/12-$B$188*'1 Der Fonds'!$B$23/12</f>
        <v>114.716916666667</v>
      </c>
      <c r="CM188" s="26" t="n">
        <f aca="false">($B$188+CL188-'1 Der Fonds'!$B$6)/'1 Der Fonds'!$B$8</f>
        <v>10.0197346743295</v>
      </c>
      <c r="CN188" s="26" t="n">
        <f aca="false">CL188+0-'2 Der Rueckgabebestand'!$C$5*CM188</f>
        <v>110.709022796935</v>
      </c>
      <c r="CO188" s="26" t="n">
        <f aca="false">'1 Der Fonds'!$B$8+0/CM188-'2 Der Rueckgabebestand'!$C$5</f>
        <v>86.6</v>
      </c>
      <c r="CP188" s="26" t="n">
        <f aca="false">CN188/($B$188+CN188-'1 Der Fonds'!$B$6)</f>
        <v>0.127587728015182</v>
      </c>
      <c r="CQ188" s="26" t="n">
        <f aca="false">CN188+$B$188*'1 Der Fonds'!$B$19/12+CN188*'1 Der Fonds'!$B$20/12-'1 Der Fonds'!$B$6*'1 Der Fonds'!$B$21/12-($B$188+CN188-'1 Der Fonds'!$B$6)*'1 Der Fonds'!$B$22/12-$B$188*'1 Der Fonds'!$B$23/12</f>
        <v>112.423743943782</v>
      </c>
      <c r="CR188" s="26" t="n">
        <f aca="false">($B$188+CQ188-'1 Der Fonds'!$B$6)/CO188</f>
        <v>10.0395351494663</v>
      </c>
      <c r="CS188" s="26" t="n">
        <f aca="false">CQ188+0-'2 Der Rueckgabebestand'!$C$6*CR188</f>
        <v>107.403976369049</v>
      </c>
      <c r="CT188" s="26" t="n">
        <f aca="false">CO188+0/CR188-'2 Der Rueckgabebestand'!$C$6</f>
        <v>86.1</v>
      </c>
      <c r="CU188" s="26" t="n">
        <f aca="false">CS188/($B$188+CS188-'1 Der Fonds'!$B$6)</f>
        <v>0.124252061889167</v>
      </c>
      <c r="CV188" s="26" t="n">
        <f aca="false">CS188+$B$188*'1 Der Fonds'!$B$19/12+CS188*'1 Der Fonds'!$B$20/12-'1 Der Fonds'!$B$6*'1 Der Fonds'!$B$21/12-($B$188+CS188-'1 Der Fonds'!$B$6)*'1 Der Fonds'!$B$22/12-$B$188*'1 Der Fonds'!$B$23/12</f>
        <v>109.115530179736</v>
      </c>
      <c r="CW188" s="26" t="n">
        <f aca="false">($B$188+CV188-'1 Der Fonds'!$B$6)/CT188</f>
        <v>10.0594138232257</v>
      </c>
      <c r="CX188" s="26" t="n">
        <f aca="false">CV188+0-'2 Der Rueckgabebestand'!$C$7*CW188</f>
        <v>86.9848197686392</v>
      </c>
      <c r="CY188" s="26" t="n">
        <f aca="false">CT188+0/CW188-'2 Der Rueckgabebestand'!$C$7</f>
        <v>83.9</v>
      </c>
      <c r="CZ188" s="26" t="n">
        <f aca="false">CX188/($B$188+CX188-'1 Der Fonds'!$B$6)</f>
        <v>0.103064436387001</v>
      </c>
      <c r="DA188" s="26" t="n">
        <f aca="false">CX188+$B$188*'1 Der Fonds'!$B$19/12+CX188*'1 Der Fonds'!$B$20/12-'1 Der Fonds'!$B$6*'1 Der Fonds'!$B$21/12-($B$188+CX188-'1 Der Fonds'!$B$6)*'1 Der Fonds'!$B$22/12-$B$188*'1 Der Fonds'!$B$23/12</f>
        <v>88.6768052209174</v>
      </c>
      <c r="DB188" s="26" t="n">
        <f aca="false">($B$188+DA188-'1 Der Fonds'!$B$6)/CY188</f>
        <v>10.079580515148</v>
      </c>
      <c r="DC188" s="26" t="n">
        <f aca="false">DA188+0-'2 Der Rueckgabebestand'!$C$8*DB188</f>
        <v>57.4301056239586</v>
      </c>
      <c r="DD188" s="26" t="n">
        <f aca="false">CY188+0/DB188-'2 Der Rueckgabebestand'!$C$8</f>
        <v>80.8</v>
      </c>
      <c r="DE188" s="26" t="n">
        <f aca="false">DC188/($B$188+DC188-'1 Der Fonds'!$B$6)</f>
        <v>0.0705156958557662</v>
      </c>
      <c r="DF188" s="26" t="n">
        <f aca="false">DC188+$B$188*'1 Der Fonds'!$B$19/12+DC188*'1 Der Fonds'!$B$20/12-'1 Der Fonds'!$B$6*'1 Der Fonds'!$B$21/12-($B$188+DC188-'1 Der Fonds'!$B$6)*'1 Der Fonds'!$B$22/12-$B$188*'1 Der Fonds'!$B$23/12</f>
        <v>59.0937678085149</v>
      </c>
      <c r="DG188" s="26" t="n">
        <f aca="false">($B$188+DF188-'1 Der Fonds'!$B$6)/DD188</f>
        <v>10.1001703936697</v>
      </c>
      <c r="DH188" s="26" t="n">
        <f aca="false">DF188+0-'2 Der Rueckgabebestand'!$C$9*DG188</f>
        <v>32.8333247849736</v>
      </c>
      <c r="DI188" s="26" t="n">
        <f aca="false">DD188+0/DG188-'2 Der Rueckgabebestand'!$C$9</f>
        <v>78.2</v>
      </c>
      <c r="DJ188" s="26" t="n">
        <f aca="false">DH188/($B$188+DH188-'1 Der Fonds'!$B$6)</f>
        <v>0.0415699410934734</v>
      </c>
      <c r="DK188" s="26" t="n">
        <f aca="false">DH188+$B$188*'1 Der Fonds'!$B$19/12+DH188*'1 Der Fonds'!$B$20/12-'1 Der Fonds'!$B$6*'1 Der Fonds'!$B$21/12-($B$188+DH188-'1 Der Fonds'!$B$6)*'1 Der Fonds'!$B$22/12-$B$188*'1 Der Fonds'!$B$23/12</f>
        <v>34.4734150545592</v>
      </c>
      <c r="DL188" s="26" t="n">
        <f aca="false">($B$188+DK188-'1 Der Fonds'!$B$6)/DI188</f>
        <v>10.1211434150199</v>
      </c>
      <c r="DM188" s="26" t="n">
        <f aca="false">DK188+0-'2 Der Rueckgabebestand'!$C$10*DL188</f>
        <v>20.3038142735313</v>
      </c>
      <c r="DN188" s="26" t="n">
        <f aca="false">DI188+0/DL188-'2 Der Rueckgabebestand'!$C$10</f>
        <v>76.8</v>
      </c>
      <c r="DO188" s="26" t="n">
        <f aca="false">DM188/($B$188+DM188-'1 Der Fonds'!$B$6)</f>
        <v>0.0261208216153001</v>
      </c>
      <c r="DP188" s="26" t="n">
        <f aca="false">DM188+$B$188*'1 Der Fonds'!$B$19/12+DM188*'1 Der Fonds'!$B$20/12-'1 Der Fonds'!$B$6*'1 Der Fonds'!$B$21/12-($B$188+DM188-'1 Der Fonds'!$B$6)*'1 Der Fonds'!$B$22/12-$B$188*'1 Der Fonds'!$B$23/12</f>
        <v>21.9318970955434</v>
      </c>
      <c r="DQ188" s="26" t="n">
        <f aca="false">($B$188+DP188-'1 Der Fonds'!$B$6)/DN188</f>
        <v>10.1423424100982</v>
      </c>
      <c r="DR188" s="26" t="n">
        <f aca="false">DP188+0-'2 Der Rueckgabebestand'!$C$11*DQ188</f>
        <v>15.8464916494845</v>
      </c>
      <c r="DS188" s="26" t="n">
        <f aca="false">DN188+0/DQ188-'2 Der Rueckgabebestand'!$C$11</f>
        <v>76.2</v>
      </c>
      <c r="DT188" s="26" t="n">
        <f aca="false">DR188/($B$188+DR188-'1 Der Fonds'!$B$6)</f>
        <v>0.0205040610531379</v>
      </c>
      <c r="DU188" s="26" t="n">
        <f aca="false">DR188+$B$188*'1 Der Fonds'!$B$19/12+DR188*'1 Der Fonds'!$B$20/12-'1 Der Fonds'!$B$6*'1 Der Fonds'!$B$21/12-($B$188+DR188-'1 Der Fonds'!$B$6)*'1 Der Fonds'!$B$22/12-$B$188*'1 Der Fonds'!$B$23/12</f>
        <v>17.4703028706486</v>
      </c>
      <c r="DV188" s="26" t="n">
        <f aca="false">($B$188+DU188-'1 Der Fonds'!$B$6)/DS188</f>
        <v>10.1636522686437</v>
      </c>
      <c r="DW188" s="26" t="n">
        <f aca="false">DU188+0-'2 Der Rueckgabebestand'!$C$12*DV188</f>
        <v>12.3884767363267</v>
      </c>
      <c r="DX188" s="26" t="n">
        <f aca="false">DS188+0/DV188-'2 Der Rueckgabebestand'!$C$12</f>
        <v>75.7</v>
      </c>
      <c r="DY188" s="26" t="n">
        <f aca="false">DW188/($B$188+DW188-'1 Der Fonds'!$B$6)</f>
        <v>0.0161017185867892</v>
      </c>
      <c r="DZ188" s="26" t="n">
        <f aca="false">DW188+$B$188*'1 Der Fonds'!$B$19/12+DW188*'1 Der Fonds'!$B$20/12-'1 Der Fonds'!$B$6*'1 Der Fonds'!$B$21/12-($B$188+DW188-'1 Der Fonds'!$B$6)*'1 Der Fonds'!$B$22/12-$B$188*'1 Der Fonds'!$B$23/12</f>
        <v>14.0089740265324</v>
      </c>
      <c r="EA188" s="26" t="n">
        <f aca="false">($B$188+DZ188-'1 Der Fonds'!$B$6)/DX188</f>
        <v>10.1850591020678</v>
      </c>
      <c r="EB188" s="26" t="n">
        <f aca="false">DZ188+0-'2 Der Rueckgabebestand'!$C$13*EA188</f>
        <v>9.42569743060188</v>
      </c>
      <c r="EC188" s="26" t="n">
        <f aca="false">DX188+0/EA188-'2 Der Rueckgabebestand'!$C$13</f>
        <v>75.25</v>
      </c>
      <c r="ED188" s="26" t="n">
        <f aca="false">EB188/($B$188+EB188-'1 Der Fonds'!$B$6)</f>
        <v>0.0122982533886859</v>
      </c>
      <c r="EE188" s="26" t="n">
        <f aca="false">EB188+$B$188*'1 Der Fonds'!$B$19/12+EB188*'1 Der Fonds'!$B$20/12-'1 Der Fonds'!$B$6*'1 Der Fonds'!$B$21/12-($B$188+EB188-'1 Der Fonds'!$B$6)*'1 Der Fonds'!$B$22/12-$B$188*'1 Der Fonds'!$B$23/12</f>
        <v>11.0433553906395</v>
      </c>
      <c r="EF188" s="26" t="n">
        <f aca="false">($B$188+EE188-'1 Der Fonds'!$B$6)/EC188</f>
        <v>10.2065562178158</v>
      </c>
      <c r="EG188" s="26" t="n">
        <f aca="false">EE188+0-'2 Der Rueckgabebestand'!$C$14*EF188</f>
        <v>6.96073290351322</v>
      </c>
      <c r="EH188" s="26" t="n">
        <f aca="false">EC188+0/EF188-'2 Der Rueckgabebestand'!$C$14</f>
        <v>74.85</v>
      </c>
      <c r="EI188" s="26" t="n">
        <f aca="false">EG188/($B$188+EG188-'1 Der Fonds'!$B$6)</f>
        <v>0.00911137523660178</v>
      </c>
      <c r="EJ188" s="26" t="n">
        <f aca="false">EG188+$B$188*'1 Der Fonds'!$B$19/12+EG188*'1 Der Fonds'!$B$20/12-'1 Der Fonds'!$B$6*'1 Der Fonds'!$B$21/12-($B$188+EG188-'1 Der Fonds'!$B$6)*'1 Der Fonds'!$B$22/12-$B$188*'1 Der Fonds'!$B$23/12</f>
        <v>8.57602860587909</v>
      </c>
      <c r="EK188" s="26" t="n">
        <f aca="false">($B$188+EJ188-'1 Der Fonds'!$B$6)/EH188</f>
        <v>10.2281366547212</v>
      </c>
      <c r="EL188" s="26" t="n">
        <f aca="false">EJ188+0-'2 Der Rueckgabebestand'!$C$15*EK188</f>
        <v>4.48477394399062</v>
      </c>
      <c r="EM188" s="26" t="n">
        <f aca="false">EH188+0/EK188-'2 Der Rueckgabebestand'!$C$15</f>
        <v>74.45</v>
      </c>
      <c r="EN188" s="26" t="n">
        <f aca="false">EL188/($B$188+EL188-'1 Der Fonds'!$B$6)</f>
        <v>0.00588951230208115</v>
      </c>
      <c r="EO188" s="26" t="n">
        <f aca="false">EL188+$B$188*'1 Der Fonds'!$B$19/12+EL188*'1 Der Fonds'!$B$20/12-'1 Der Fonds'!$B$6*'1 Der Fonds'!$B$21/12-($B$188+EL188-'1 Der Fonds'!$B$6)*'1 Der Fonds'!$B$22/12-$B$188*'1 Der Fonds'!$B$23/12</f>
        <v>6.09769685235361</v>
      </c>
      <c r="EP188" s="26" t="n">
        <f aca="false">($B$188+EO188-'1 Der Fonds'!$B$6)/EM188</f>
        <v>10.2498011665864</v>
      </c>
      <c r="EQ188" s="26" t="n">
        <f aca="false">EO188+0-'2 Der Rueckgabebestand'!$C$16*EP188</f>
        <v>0.972796269060436</v>
      </c>
      <c r="ER188" s="26" t="n">
        <f aca="false">EM188+0/EP188-'2 Der Rueckgabebestand'!$C$16</f>
        <v>73.95</v>
      </c>
      <c r="ES188" s="26" t="n">
        <f aca="false">EQ188/($B$188+EQ188-'1 Der Fonds'!$B$6)</f>
        <v>0.001283418447006</v>
      </c>
      <c r="ET188" s="14" t="n">
        <f aca="false">IF(C188=1,$A$188,1000000)</f>
        <v>113</v>
      </c>
      <c r="EU188" s="14" t="n">
        <f aca="false">IF(D188=1,$A$188,1000000)</f>
        <v>113</v>
      </c>
      <c r="EV188" s="14" t="n">
        <f aca="false">IF(E188=1,$A$188,1000000)</f>
        <v>113</v>
      </c>
      <c r="EW188" s="14" t="n">
        <f aca="false">IF(F188=1,$A$188,1000000)</f>
        <v>113</v>
      </c>
      <c r="EX188" s="14" t="n">
        <f aca="false">IF(G188=1,$A$188,1000000)</f>
        <v>113</v>
      </c>
      <c r="EY188" s="26" t="n">
        <f aca="false">IF(H188=1,$A$188,1000000)</f>
        <v>1000000</v>
      </c>
      <c r="EZ188" s="26" t="n">
        <f aca="false">IF(I188=1,$A$188,1000000)</f>
        <v>1000000</v>
      </c>
      <c r="FA188" s="26" t="n">
        <f aca="false">IF(J188=1,$A$188,1000000)</f>
        <v>1000000</v>
      </c>
      <c r="FB188" s="26" t="n">
        <f aca="false">IF(K188=1,$A$188,1000000)</f>
        <v>1000000</v>
      </c>
      <c r="FC188" s="26" t="n">
        <f aca="false">IF(L188=1,$A$188,1000000)</f>
        <v>1000000</v>
      </c>
      <c r="FD188" s="26" t="n">
        <f aca="false">IF(M188=1,$A$188,1000000)</f>
        <v>1000000</v>
      </c>
      <c r="FE188" s="26" t="n">
        <f aca="false">IF(N188=1,$A$188,1000000)</f>
        <v>1000000</v>
      </c>
      <c r="FF188" s="14" t="n">
        <f aca="false">IF(O188=1,$A$188,1000000)</f>
        <v>113</v>
      </c>
      <c r="FG188" s="14" t="n">
        <f aca="false">IF(P188=1,$A$188,1000000)</f>
        <v>113</v>
      </c>
      <c r="FH188" s="14" t="n">
        <f aca="false">IF(Q188=1,$A$188,1000000)</f>
        <v>113</v>
      </c>
      <c r="FI188" s="14" t="n">
        <f aca="false">IF(R188=1,$A$188,1000000)</f>
        <v>113</v>
      </c>
      <c r="FJ188" s="26" t="n">
        <f aca="false">IF(S188=1,$A$188,1000000)</f>
        <v>1000000</v>
      </c>
      <c r="FK188" s="26" t="n">
        <f aca="false">IF(T188=1,$A$188,1000000)</f>
        <v>1000000</v>
      </c>
      <c r="FL188" s="26" t="n">
        <f aca="false">IF(U188=1,$A$188,1000000)</f>
        <v>1000000</v>
      </c>
      <c r="FM188" s="26" t="n">
        <f aca="false">IF(V188=1,$A$188,1000000)</f>
        <v>1000000</v>
      </c>
      <c r="FN188" s="26" t="n">
        <f aca="false">IF(W188=1,$A$188,1000000)</f>
        <v>1000000</v>
      </c>
      <c r="FO188" s="26" t="n">
        <f aca="false">IF(X188=1,$A$188,1000000)</f>
        <v>1000000</v>
      </c>
      <c r="FP188" s="26" t="n">
        <f aca="false">IF(Y188=1,$A$188,1000000)</f>
        <v>1000000</v>
      </c>
      <c r="FQ188" s="26" t="n">
        <f aca="false">IF(Z188=1,$A$188,1000000)</f>
        <v>1000000</v>
      </c>
    </row>
    <row r="189" customFormat="false" ht="15" hidden="false" customHeight="false" outlineLevel="0" collapsed="false">
      <c r="A189" s="14" t="n">
        <f aca="false">A188+$B$38</f>
        <v>113.5</v>
      </c>
      <c r="B189" s="14" t="n">
        <f aca="false">'1 Der Fonds'!$B$36-A189</f>
        <v>1006.5</v>
      </c>
      <c r="C189" s="26" t="n">
        <f aca="false">IF(AH189&gt;='1 Der Fonds'!$B$12,1,0)</f>
        <v>1</v>
      </c>
      <c r="D189" s="26" t="n">
        <f aca="false">IF(AND(C189=1,AM189&gt;='1 Der Fonds'!$B$12),1,0)</f>
        <v>1</v>
      </c>
      <c r="E189" s="26" t="n">
        <f aca="false">IF(AND(D189=1,AR189&gt;='1 Der Fonds'!$B$12),1,0)</f>
        <v>1</v>
      </c>
      <c r="F189" s="26" t="n">
        <f aca="false">IF(AND(E189=1,AW189&gt;='1 Der Fonds'!$B$12),1,0)</f>
        <v>1</v>
      </c>
      <c r="G189" s="26" t="n">
        <f aca="false">IF(AND(F189=1,BB189&gt;='1 Der Fonds'!$B$12),1,0)</f>
        <v>1</v>
      </c>
      <c r="H189" s="26" t="n">
        <f aca="false">IF(AND(G189=1,BG189&gt;='1 Der Fonds'!$B$12),1,0)</f>
        <v>0</v>
      </c>
      <c r="I189" s="26" t="n">
        <f aca="false">IF(AND(H189=1,BL189&gt;='1 Der Fonds'!$B$12),1,0)</f>
        <v>0</v>
      </c>
      <c r="J189" s="26" t="n">
        <f aca="false">IF(AND(I189=1,BQ189&gt;='1 Der Fonds'!$B$12),1,0)</f>
        <v>0</v>
      </c>
      <c r="K189" s="26" t="n">
        <f aca="false">IF(AND(J189=1,BV189&gt;='1 Der Fonds'!$B$12),1,0)</f>
        <v>0</v>
      </c>
      <c r="L189" s="26" t="n">
        <f aca="false">IF(AND(K189=1,CA189&gt;='1 Der Fonds'!$B$12),1,0)</f>
        <v>0</v>
      </c>
      <c r="M189" s="26" t="n">
        <f aca="false">IF(AND(L189=1,CF189&gt;='1 Der Fonds'!$B$12),1,0)</f>
        <v>0</v>
      </c>
      <c r="N189" s="26" t="n">
        <f aca="false">IF(AND(M189=1,CK189&gt;='1 Der Fonds'!$B$12),1,0)</f>
        <v>0</v>
      </c>
      <c r="O189" s="26" t="n">
        <f aca="false">IF(CP189&gt;='1 Der Fonds'!$B$12,1,0)</f>
        <v>1</v>
      </c>
      <c r="P189" s="26" t="n">
        <f aca="false">IF(AND(O189=1,CU189&gt;='1 Der Fonds'!$B$12),1,0)</f>
        <v>1</v>
      </c>
      <c r="Q189" s="26" t="n">
        <f aca="false">IF(AND(P189=1,CZ189&gt;='1 Der Fonds'!$B$12),1,0)</f>
        <v>1</v>
      </c>
      <c r="R189" s="26" t="n">
        <f aca="false">IF(AND(Q189=1,DE189&gt;='1 Der Fonds'!$B$12),1,0)</f>
        <v>1</v>
      </c>
      <c r="S189" s="26" t="n">
        <f aca="false">IF(AND(R189=1,DJ189&gt;='1 Der Fonds'!$B$12),1,0)</f>
        <v>0</v>
      </c>
      <c r="T189" s="26" t="n">
        <f aca="false">IF(AND(S189=1,DO189&gt;='1 Der Fonds'!$B$12),1,0)</f>
        <v>0</v>
      </c>
      <c r="U189" s="26" t="n">
        <f aca="false">IF(AND(T189=1,DT189&gt;='1 Der Fonds'!$B$12),1,0)</f>
        <v>0</v>
      </c>
      <c r="V189" s="26" t="n">
        <f aca="false">IF(AND(U189=1,DY189&gt;='1 Der Fonds'!$B$12),1,0)</f>
        <v>0</v>
      </c>
      <c r="W189" s="26" t="n">
        <f aca="false">IF(AND(V189=1,ED189&gt;='1 Der Fonds'!$B$12),1,0)</f>
        <v>0</v>
      </c>
      <c r="X189" s="26" t="n">
        <f aca="false">IF(AND(W189=1,EI189&gt;='1 Der Fonds'!$B$12),1,0)</f>
        <v>0</v>
      </c>
      <c r="Y189" s="26" t="n">
        <f aca="false">IF(AND(X189=1,EN189&gt;='1 Der Fonds'!$B$12),1,0)</f>
        <v>0</v>
      </c>
      <c r="Z189" s="26" t="n">
        <f aca="false">IF(AND(Y189=1,ES189&gt;='1 Der Fonds'!$B$12),1,0)</f>
        <v>0</v>
      </c>
      <c r="AD189" s="26" t="n">
        <f aca="false">$A$189+$B$189*'1 Der Fonds'!$B$19/12+$A$189*'1 Der Fonds'!$B$20/12-'1 Der Fonds'!$B$6*'1 Der Fonds'!$B$21/12-($B$189+$A$189-'1 Der Fonds'!$B$6)*'1 Der Fonds'!$B$22/12-$B$189*'1 Der Fonds'!$B$23/12</f>
        <v>115.216333333333</v>
      </c>
      <c r="AE189" s="26" t="n">
        <f aca="false">($B$189+AD189-'1 Der Fonds'!$B$6)/'1 Der Fonds'!$B$8</f>
        <v>10.0197279693487</v>
      </c>
      <c r="AF189" s="26" t="n">
        <f aca="false">AD189+'1 Der Fonds'!$B$26-'2 Der Rueckgabebestand'!$C$5*AE189</f>
        <v>114.208442145594</v>
      </c>
      <c r="AG189" s="26" t="n">
        <f aca="false">'1 Der Fonds'!$B$8+'1 Der Fonds'!$B$26/AE189-'2 Der Rueckgabebestand'!$C$5</f>
        <v>86.899409326199</v>
      </c>
      <c r="AH189" s="26" t="n">
        <f aca="false">AF189/($B$189+AF189-'1 Der Fonds'!$B$6)</f>
        <v>0.13116726175775</v>
      </c>
      <c r="AI189" s="26" t="n">
        <f aca="false">AF189+$B$189*'1 Der Fonds'!$B$19/12+AF189*'1 Der Fonds'!$B$20/12-'1 Der Fonds'!$B$6*'1 Der Fonds'!$B$21/12-($B$189+AF189-'1 Der Fonds'!$B$6)*'1 Der Fonds'!$B$22/12-$B$189*'1 Der Fonds'!$B$23/12</f>
        <v>115.92545440265</v>
      </c>
      <c r="AJ189" s="26" t="n">
        <f aca="false">($B$189+AI189-'1 Der Fonds'!$B$6)/AG189</f>
        <v>10.039486587622</v>
      </c>
      <c r="AK189" s="26" t="n">
        <f aca="false">AI189+'1 Der Fonds'!$B$26-'2 Der Rueckgabebestand'!$C$6*AJ189</f>
        <v>113.905711108839</v>
      </c>
      <c r="AL189" s="26" t="n">
        <f aca="false">AG189+'1 Der Fonds'!$B$26/AJ189-'2 Der Rueckgabebestand'!$C$6</f>
        <v>86.6982293877447</v>
      </c>
      <c r="AM189" s="26" t="n">
        <f aca="false">AK189/($B$189+AK189-'1 Der Fonds'!$B$6)</f>
        <v>0.130865077808061</v>
      </c>
      <c r="AN189" s="26" t="n">
        <f aca="false">AK189+$B$189*'1 Der Fonds'!$B$19/12+AK189*'1 Der Fonds'!$B$20/12-'1 Der Fonds'!$B$6*'1 Der Fonds'!$B$21/12-($B$189+AK189-'1 Der Fonds'!$B$6)*'1 Der Fonds'!$B$22/12-$B$189*'1 Der Fonds'!$B$23/12</f>
        <v>115.622433248652</v>
      </c>
      <c r="AO189" s="26" t="n">
        <f aca="false">($B$189+AN189-'1 Der Fonds'!$B$6)/AL189</f>
        <v>10.0592877087284</v>
      </c>
      <c r="AP189" s="26" t="n">
        <f aca="false">AN189+'1 Der Fonds'!$B$26-'2 Der Rueckgabebestand'!$C$7*AO189</f>
        <v>96.4920002894493</v>
      </c>
      <c r="AQ189" s="26" t="n">
        <f aca="false">AL189+'1 Der Fonds'!$B$26/AO189-'2 Der Rueckgabebestand'!$C$7</f>
        <v>84.796461239429</v>
      </c>
      <c r="AR189" s="26" t="n">
        <f aca="false">AP189/($B$189+AP189-'1 Der Fonds'!$B$6)</f>
        <v>0.113121811525438</v>
      </c>
      <c r="AS189" s="26" t="n">
        <f aca="false">AP189+$B$189*'1 Der Fonds'!$B$19/12+AP189*'1 Der Fonds'!$B$20/12-'1 Der Fonds'!$B$6*'1 Der Fonds'!$B$21/12-($B$189+AP189-'1 Der Fonds'!$B$6)*'1 Der Fonds'!$B$22/12-$B$189*'1 Der Fonds'!$B$23/12</f>
        <v>98.1920342897267</v>
      </c>
      <c r="AT189" s="26" t="n">
        <f aca="false">($B$189+AS189-'1 Der Fonds'!$B$6)/AQ189</f>
        <v>10.0793361161198</v>
      </c>
      <c r="AU189" s="26" t="n">
        <f aca="false">AS189+'1 Der Fonds'!$B$26-'2 Der Rueckgabebestand'!$C$8*AT189</f>
        <v>69.9460923297554</v>
      </c>
      <c r="AV189" s="26" t="n">
        <f aca="false">AQ189+'1 Der Fonds'!$B$26/AT189-'2 Der Rueckgabebestand'!$C$8</f>
        <v>81.9940998899749</v>
      </c>
      <c r="AW189" s="26" t="n">
        <f aca="false">AU189/($B$189+AU189-'1 Der Fonds'!$B$6)</f>
        <v>0.0846347910395184</v>
      </c>
      <c r="AX189" s="26" t="n">
        <f aca="false">AU189+$B$189*'1 Der Fonds'!$B$19/12+AU189*'1 Der Fonds'!$B$20/12-'1 Der Fonds'!$B$6*'1 Der Fonds'!$B$21/12-($B$189+AU189-'1 Der Fonds'!$B$6)*'1 Der Fonds'!$B$22/12-$B$189*'1 Der Fonds'!$B$23/12</f>
        <v>71.6206865015714</v>
      </c>
      <c r="AY189" s="26" t="n">
        <f aca="false">($B$189+AX189-'1 Der Fonds'!$B$6)/AV189</f>
        <v>10.0997594657762</v>
      </c>
      <c r="AZ189" s="26" t="n">
        <f aca="false">AX189+'1 Der Fonds'!$B$26-'2 Der Rueckgabebestand'!$C$9*AY189</f>
        <v>48.3613118905534</v>
      </c>
      <c r="BA189" s="26" t="n">
        <f aca="false">AV189+'1 Der Fonds'!$B$26/AY189-'2 Der Rueckgabebestand'!$C$9</f>
        <v>79.6911366669561</v>
      </c>
      <c r="BB189" s="26" t="n">
        <f aca="false">AZ189/($B$189+AZ189-'1 Der Fonds'!$B$6)</f>
        <v>0.060086515746367</v>
      </c>
      <c r="BC189" s="26" t="n">
        <f aca="false">AZ189+$B$189*'1 Der Fonds'!$B$19/12+AZ189*'1 Der Fonds'!$B$20/12-'1 Der Fonds'!$B$6*'1 Der Fonds'!$B$21/12-($B$189+AZ189-'1 Der Fonds'!$B$6)*'1 Der Fonds'!$B$22/12-$B$189*'1 Der Fonds'!$B$23/12</f>
        <v>50.0152206477818</v>
      </c>
      <c r="BD189" s="26" t="n">
        <f aca="false">($B$189+BC189-'1 Der Fonds'!$B$6)/BA189</f>
        <v>10.1205134520588</v>
      </c>
      <c r="BE189" s="26" t="n">
        <f aca="false">BC189+'1 Der Fonds'!$B$26-'2 Der Rueckgabebestand'!$C$10*BD189</f>
        <v>38.8465018148996</v>
      </c>
      <c r="BF189" s="26" t="n">
        <f aca="false">BA189+'1 Der Fonds'!$B$26/BD189-'2 Der Rueckgabebestand'!$C$10</f>
        <v>78.5875643150405</v>
      </c>
      <c r="BG189" s="26" t="n">
        <f aca="false">BE189/($B$189+BE189-'1 Der Fonds'!$B$6)</f>
        <v>0.0488422363413378</v>
      </c>
      <c r="BH189" s="26" t="n">
        <f aca="false">BE189+$B$189*'1 Der Fonds'!$B$19/12+BE189*'1 Der Fonds'!$B$20/12-'1 Der Fonds'!$B$6*'1 Der Fonds'!$B$21/12-($B$189+BE189-'1 Der Fonds'!$B$6)*'1 Der Fonds'!$B$22/12-$B$189*'1 Der Fonds'!$B$23/12</f>
        <v>40.4912922124722</v>
      </c>
      <c r="BI189" s="26" t="n">
        <f aca="false">($B$189+BH189-'1 Der Fonds'!$B$6)/BF189</f>
        <v>10.1414428498828</v>
      </c>
      <c r="BJ189" s="26" t="n">
        <f aca="false">BH189+'1 Der Fonds'!$B$26-'2 Der Rueckgabebestand'!$C$11*BI189</f>
        <v>37.4064265025425</v>
      </c>
      <c r="BK189" s="26" t="n">
        <f aca="false">BF189+'1 Der Fonds'!$B$26/BI189-'2 Der Rueckgabebestand'!$C$11</f>
        <v>78.2833802107081</v>
      </c>
      <c r="BL189" s="26" t="n">
        <f aca="false">BJ189/($B$189+BJ189-'1 Der Fonds'!$B$6)</f>
        <v>0.0471169211557235</v>
      </c>
      <c r="BM189" s="26" t="n">
        <f aca="false">BJ189+$B$189*'1 Der Fonds'!$B$19/12+BJ189*'1 Der Fonds'!$B$20/12-'1 Der Fonds'!$B$6*'1 Der Fonds'!$B$21/12-($B$189+BJ189-'1 Der Fonds'!$B$6)*'1 Der Fonds'!$B$22/12-$B$189*'1 Der Fonds'!$B$23/12</f>
        <v>39.0498368279408</v>
      </c>
      <c r="BN189" s="26" t="n">
        <f aca="false">($B$189+BM189-'1 Der Fonds'!$B$6)/BK189</f>
        <v>10.1624359434484</v>
      </c>
      <c r="BO189" s="26" t="n">
        <f aca="false">BM189+'1 Der Fonds'!$B$26-'2 Der Rueckgabebestand'!$C$12*BN189</f>
        <v>36.9686188562166</v>
      </c>
      <c r="BP189" s="26" t="n">
        <f aca="false">BK189+'1 Der Fonds'!$B$26/BN189-'2 Der Rueckgabebestand'!$C$12</f>
        <v>78.0785850234808</v>
      </c>
      <c r="BQ189" s="26" t="n">
        <f aca="false">BO189/($B$189+BO189-'1 Der Fonds'!$B$6)</f>
        <v>0.046591154303628</v>
      </c>
      <c r="BR189" s="26" t="n">
        <f aca="false">BO189+$B$189*'1 Der Fonds'!$B$19/12+BO189*'1 Der Fonds'!$B$20/12-'1 Der Fonds'!$B$6*'1 Der Fonds'!$B$21/12-($B$189+BO189-'1 Der Fonds'!$B$6)*'1 Der Fonds'!$B$22/12-$B$189*'1 Der Fonds'!$B$23/12</f>
        <v>38.6116096159538</v>
      </c>
      <c r="BS189" s="26" t="n">
        <f aca="false">($B$189+BR189-'1 Der Fonds'!$B$6)/BP189</f>
        <v>10.1834787269369</v>
      </c>
      <c r="BT189" s="26" t="n">
        <f aca="false">BR189+'1 Der Fonds'!$B$26-'2 Der Rueckgabebestand'!$C$13*BS189</f>
        <v>37.0290441888321</v>
      </c>
      <c r="BU189" s="26" t="n">
        <f aca="false">BP189+'1 Der Fonds'!$B$26/BS189-'2 Der Rueckgabebestand'!$C$13</f>
        <v>77.9231798353759</v>
      </c>
      <c r="BV189" s="26" t="n">
        <f aca="false">BT189/($B$189+BT189-'1 Der Fonds'!$B$6)</f>
        <v>0.0466637540994914</v>
      </c>
      <c r="BW189" s="26" t="n">
        <f aca="false">BT189+$B$189*'1 Der Fonds'!$B$19/12+BT189*'1 Der Fonds'!$B$20/12-'1 Der Fonds'!$B$6*'1 Der Fonds'!$B$21/12-($B$189+BT189-'1 Der Fonds'!$B$6)*'1 Der Fonds'!$B$22/12-$B$189*'1 Der Fonds'!$B$23/12</f>
        <v>38.6720928561798</v>
      </c>
      <c r="BX189" s="26" t="n">
        <f aca="false">($B$189+BW189-'1 Der Fonds'!$B$6)/BU189</f>
        <v>10.2045642199933</v>
      </c>
      <c r="BY189" s="26" t="n">
        <f aca="false">BW189+'1 Der Fonds'!$B$26-'2 Der Rueckgabebestand'!$C$14*BX189</f>
        <v>37.5902671681825</v>
      </c>
      <c r="BZ189" s="26" t="n">
        <f aca="false">BU189+'1 Der Fonds'!$B$26/BX189-'2 Der Rueckgabebestand'!$C$14</f>
        <v>77.817165931727</v>
      </c>
      <c r="CA189" s="26" t="n">
        <f aca="false">BY189/($B$189+BY189-'1 Der Fonds'!$B$6)</f>
        <v>0.0473375241107459</v>
      </c>
      <c r="CB189" s="26" t="n">
        <f aca="false">BY189+$B$189*'1 Der Fonds'!$B$19/12+BY189*'1 Der Fonds'!$B$20/12-'1 Der Fonds'!$B$6*'1 Der Fonds'!$B$21/12-($B$189+BY189-'1 Der Fonds'!$B$6)*'1 Der Fonds'!$B$22/12-$B$189*'1 Der Fonds'!$B$23/12</f>
        <v>39.2338536742186</v>
      </c>
      <c r="CC189" s="26" t="n">
        <f aca="false">($B$189+CB189-'1 Der Fonds'!$B$6)/BZ189</f>
        <v>10.2256853503552</v>
      </c>
      <c r="CD189" s="26" t="n">
        <f aca="false">CB189+'1 Der Fonds'!$B$26-'2 Der Rueckgabebestand'!$C$15*CC189</f>
        <v>38.1435795340766</v>
      </c>
      <c r="CE189" s="26" t="n">
        <f aca="false">BZ189+'1 Der Fonds'!$B$26/CC189-'2 Der Rueckgabebestand'!$C$15</f>
        <v>77.7105448004496</v>
      </c>
      <c r="CF189" s="26" t="n">
        <f aca="false">CD189/($B$189+CD189-'1 Der Fonds'!$B$6)</f>
        <v>0.0480008654401276</v>
      </c>
      <c r="CG189" s="26" t="n">
        <f aca="false">CD189+$B$189*'1 Der Fonds'!$B$19/12+CD189*'1 Der Fonds'!$B$20/12-'1 Der Fonds'!$B$6*'1 Der Fonds'!$B$21/12-($B$189+CD189-'1 Der Fonds'!$B$6)*'1 Der Fonds'!$B$22/12-$B$189*'1 Der Fonds'!$B$23/12</f>
        <v>39.7876962977967</v>
      </c>
      <c r="CH189" s="26" t="n">
        <f aca="false">($B$189+CG189-'1 Der Fonds'!$B$6)/CE189</f>
        <v>10.2468422830204</v>
      </c>
      <c r="CI189" s="26" t="n">
        <f aca="false">CG189+'1 Der Fonds'!$B$26-'2 Der Rueckgabebestand'!$C$16*CH189</f>
        <v>37.6642751562865</v>
      </c>
      <c r="CJ189" s="26" t="n">
        <f aca="false">CE189+'1 Der Fonds'!$B$26/CH189-'2 Der Rueckgabebestand'!$C$16</f>
        <v>77.5033179218795</v>
      </c>
      <c r="CK189" s="26" t="n">
        <f aca="false">CI189/($B$189+CI189-'1 Der Fonds'!$B$6)</f>
        <v>0.0474263025101128</v>
      </c>
      <c r="CL189" s="26" t="n">
        <f aca="false">$A$189+$B$189*'1 Der Fonds'!$B$19/12+$A$189*'1 Der Fonds'!$B$20/12-'1 Der Fonds'!$B$6*'1 Der Fonds'!$B$21/12-($B$189+$A$189-'1 Der Fonds'!$B$6)*'1 Der Fonds'!$B$22/12-$B$189*'1 Der Fonds'!$B$23/12</f>
        <v>115.216333333333</v>
      </c>
      <c r="CM189" s="26" t="n">
        <f aca="false">($B$189+CL189-'1 Der Fonds'!$B$6)/'1 Der Fonds'!$B$8</f>
        <v>10.0197279693487</v>
      </c>
      <c r="CN189" s="26" t="n">
        <f aca="false">CL189+0-'2 Der Rueckgabebestand'!$C$5*CM189</f>
        <v>111.208442145594</v>
      </c>
      <c r="CO189" s="26" t="n">
        <f aca="false">'1 Der Fonds'!$B$8+0/CM189-'2 Der Rueckgabebestand'!$C$5</f>
        <v>86.6</v>
      </c>
      <c r="CP189" s="26" t="n">
        <f aca="false">CN189/($B$189+CN189-'1 Der Fonds'!$B$6)</f>
        <v>0.128163374636079</v>
      </c>
      <c r="CQ189" s="26" t="n">
        <f aca="false">CN189+$B$189*'1 Der Fonds'!$B$19/12+CN189*'1 Der Fonds'!$B$20/12-'1 Der Fonds'!$B$6*'1 Der Fonds'!$B$21/12-($B$189+CN189-'1 Der Fonds'!$B$6)*'1 Der Fonds'!$B$22/12-$B$189*'1 Der Fonds'!$B$23/12</f>
        <v>112.92257940265</v>
      </c>
      <c r="CR189" s="26" t="n">
        <f aca="false">($B$189+CQ189-'1 Der Fonds'!$B$6)/CO189</f>
        <v>10.0395217021091</v>
      </c>
      <c r="CS189" s="26" t="n">
        <f aca="false">CQ189+0-'2 Der Rueckgabebestand'!$C$6*CR189</f>
        <v>107.902818551596</v>
      </c>
      <c r="CT189" s="26" t="n">
        <f aca="false">CO189+0/CR189-'2 Der Rueckgabebestand'!$C$6</f>
        <v>86.1</v>
      </c>
      <c r="CU189" s="26" t="n">
        <f aca="false">CS189/($B$189+CS189-'1 Der Fonds'!$B$6)</f>
        <v>0.124829322898783</v>
      </c>
      <c r="CV189" s="26" t="n">
        <f aca="false">CS189+$B$189*'1 Der Fonds'!$B$19/12+CS189*'1 Der Fonds'!$B$20/12-'1 Der Fonds'!$B$6*'1 Der Fonds'!$B$21/12-($B$189+CS189-'1 Der Fonds'!$B$6)*'1 Der Fonds'!$B$22/12-$B$189*'1 Der Fonds'!$B$23/12</f>
        <v>109.613787919374</v>
      </c>
      <c r="CW189" s="26" t="n">
        <f aca="false">($B$189+CV189-'1 Der Fonds'!$B$6)/CT189</f>
        <v>10.0593935879138</v>
      </c>
      <c r="CX189" s="26" t="n">
        <f aca="false">CV189+0-'2 Der Rueckgabebestand'!$C$7*CW189</f>
        <v>87.4831220259639</v>
      </c>
      <c r="CY189" s="26" t="n">
        <f aca="false">CT189+0/CW189-'2 Der Rueckgabebestand'!$C$7</f>
        <v>83.9</v>
      </c>
      <c r="CZ189" s="26" t="n">
        <f aca="false">CX189/($B$189+CX189-'1 Der Fonds'!$B$6)</f>
        <v>0.103655061034826</v>
      </c>
      <c r="DA189" s="26" t="n">
        <f aca="false">CX189+$B$189*'1 Der Fonds'!$B$19/12+CX189*'1 Der Fonds'!$B$20/12-'1 Der Fonds'!$B$6*'1 Der Fonds'!$B$21/12-($B$189+CX189-'1 Der Fonds'!$B$6)*'1 Der Fonds'!$B$22/12-$B$189*'1 Der Fonds'!$B$23/12</f>
        <v>89.1745225179054</v>
      </c>
      <c r="DB189" s="26" t="n">
        <f aca="false">($B$189+DA189-'1 Der Fonds'!$B$6)/CY189</f>
        <v>10.0795533077224</v>
      </c>
      <c r="DC189" s="26" t="n">
        <f aca="false">DA189+0-'2 Der Rueckgabebestand'!$C$8*DB189</f>
        <v>57.9279072639661</v>
      </c>
      <c r="DD189" s="26" t="n">
        <f aca="false">CY189+0/DB189-'2 Der Rueckgabebestand'!$C$8</f>
        <v>80.8</v>
      </c>
      <c r="DE189" s="26" t="n">
        <f aca="false">DC189/($B$189+DC189-'1 Der Fonds'!$B$6)</f>
        <v>0.0711271148094278</v>
      </c>
      <c r="DF189" s="26" t="n">
        <f aca="false">DC189+$B$189*'1 Der Fonds'!$B$19/12+DC189*'1 Der Fonds'!$B$20/12-'1 Der Fonds'!$B$6*'1 Der Fonds'!$B$21/12-($B$189+DC189-'1 Der Fonds'!$B$6)*'1 Der Fonds'!$B$22/12-$B$189*'1 Der Fonds'!$B$23/12</f>
        <v>59.5909840084274</v>
      </c>
      <c r="DG189" s="26" t="n">
        <f aca="false">($B$189+DF189-'1 Der Fonds'!$B$6)/DD189</f>
        <v>10.1001359406984</v>
      </c>
      <c r="DH189" s="26" t="n">
        <f aca="false">DF189+0-'2 Der Rueckgabebestand'!$C$9*DG189</f>
        <v>33.3306305626117</v>
      </c>
      <c r="DI189" s="26" t="n">
        <f aca="false">DD189+0/DG189-'2 Der Rueckgabebestand'!$C$9</f>
        <v>78.2</v>
      </c>
      <c r="DJ189" s="26" t="n">
        <f aca="false">DH189/($B$189+DH189-'1 Der Fonds'!$B$6)</f>
        <v>0.0421997188674104</v>
      </c>
      <c r="DK189" s="26" t="n">
        <f aca="false">DH189+$B$189*'1 Der Fonds'!$B$19/12+DH189*'1 Der Fonds'!$B$20/12-'1 Der Fonds'!$B$6*'1 Der Fonds'!$B$21/12-($B$189+DH189-'1 Der Fonds'!$B$6)*'1 Der Fonds'!$B$22/12-$B$189*'1 Der Fonds'!$B$23/12</f>
        <v>34.9701349169009</v>
      </c>
      <c r="DL189" s="26" t="n">
        <f aca="false">($B$189+DK189-'1 Der Fonds'!$B$6)/DI189</f>
        <v>10.1211014695256</v>
      </c>
      <c r="DM189" s="26" t="n">
        <f aca="false">DK189+0-'2 Der Rueckgabebestand'!$C$10*DL189</f>
        <v>20.8005928595651</v>
      </c>
      <c r="DN189" s="26" t="n">
        <f aca="false">DI189+0/DL189-'2 Der Rueckgabebestand'!$C$10</f>
        <v>76.8</v>
      </c>
      <c r="DO189" s="26" t="n">
        <f aca="false">DM189/($B$189+DM189-'1 Der Fonds'!$B$6)</f>
        <v>0.0267600373017123</v>
      </c>
      <c r="DP189" s="26" t="n">
        <f aca="false">DM189+$B$189*'1 Der Fonds'!$B$19/12+DM189*'1 Der Fonds'!$B$20/12-'1 Der Fonds'!$B$6*'1 Der Fonds'!$B$21/12-($B$189+DM189-'1 Der Fonds'!$B$6)*'1 Der Fonds'!$B$22/12-$B$189*'1 Der Fonds'!$B$23/12</f>
        <v>22.4280892610555</v>
      </c>
      <c r="DQ189" s="26" t="n">
        <f aca="false">($B$189+DP189-'1 Der Fonds'!$B$6)/DN189</f>
        <v>10.14229282892</v>
      </c>
      <c r="DR189" s="26" t="n">
        <f aca="false">DP189+0-'2 Der Rueckgabebestand'!$C$11*DQ189</f>
        <v>16.3427135637035</v>
      </c>
      <c r="DS189" s="26" t="n">
        <f aca="false">DN189+0/DQ189-'2 Der Rueckgabebestand'!$C$11</f>
        <v>76.2</v>
      </c>
      <c r="DT189" s="26" t="n">
        <f aca="false">DR189/($B$189+DR189-'1 Der Fonds'!$B$6)</f>
        <v>0.0211462349024998</v>
      </c>
      <c r="DU189" s="26" t="n">
        <f aca="false">DR189+$B$189*'1 Der Fonds'!$B$19/12+DR189*'1 Der Fonds'!$B$20/12-'1 Der Fonds'!$B$6*'1 Der Fonds'!$B$21/12-($B$189+DR189-'1 Der Fonds'!$B$6)*'1 Der Fonds'!$B$22/12-$B$189*'1 Der Fonds'!$B$23/12</f>
        <v>17.9659378308687</v>
      </c>
      <c r="DV189" s="26" t="n">
        <f aca="false">($B$189+DU189-'1 Der Fonds'!$B$6)/DS189</f>
        <v>10.1635949846571</v>
      </c>
      <c r="DW189" s="26" t="n">
        <f aca="false">DU189+0-'2 Der Rueckgabebestand'!$C$12*DV189</f>
        <v>12.8841403385402</v>
      </c>
      <c r="DX189" s="26" t="n">
        <f aca="false">DS189+0/DV189-'2 Der Rueckgabebestand'!$C$12</f>
        <v>75.7</v>
      </c>
      <c r="DY189" s="26" t="n">
        <f aca="false">DW189/($B$189+DW189-'1 Der Fonds'!$B$6)</f>
        <v>0.0167460435730726</v>
      </c>
      <c r="DZ189" s="26" t="n">
        <f aca="false">DW189+$B$189*'1 Der Fonds'!$B$19/12+DW189*'1 Der Fonds'!$B$20/12-'1 Der Fonds'!$B$6*'1 Der Fonds'!$B$21/12-($B$189+DW189-'1 Der Fonds'!$B$6)*'1 Der Fonds'!$B$22/12-$B$189*'1 Der Fonds'!$B$23/12</f>
        <v>14.5040501396979</v>
      </c>
      <c r="EA189" s="26" t="n">
        <f aca="false">($B$189+DZ189-'1 Der Fonds'!$B$6)/DX189</f>
        <v>10.1849940573276</v>
      </c>
      <c r="EB189" s="26" t="n">
        <f aca="false">DZ189+0-'2 Der Rueckgabebestand'!$C$13*EA189</f>
        <v>9.92080281390052</v>
      </c>
      <c r="EC189" s="26" t="n">
        <f aca="false">DX189+0/EA189-'2 Der Rueckgabebestand'!$C$13</f>
        <v>75.25</v>
      </c>
      <c r="ED189" s="26" t="n">
        <f aca="false">EB189/($B$189+EB189-'1 Der Fonds'!$B$6)</f>
        <v>0.0129443287257815</v>
      </c>
      <c r="EE189" s="26" t="n">
        <f aca="false">EB189+$B$189*'1 Der Fonds'!$B$19/12+EB189*'1 Der Fonds'!$B$20/12-'1 Der Fonds'!$B$6*'1 Der Fonds'!$B$21/12-($B$189+EB189-'1 Der Fonds'!$B$6)*'1 Der Fonds'!$B$22/12-$B$189*'1 Der Fonds'!$B$23/12</f>
        <v>11.5378727499305</v>
      </c>
      <c r="EF189" s="26" t="n">
        <f aca="false">($B$189+EE189-'1 Der Fonds'!$B$6)/EC189</f>
        <v>10.2064833588031</v>
      </c>
      <c r="EG189" s="26" t="n">
        <f aca="false">EE189+0-'2 Der Rueckgabebestand'!$C$14*EF189</f>
        <v>7.45527940640928</v>
      </c>
      <c r="EH189" s="26" t="n">
        <f aca="false">EC189+0/EF189-'2 Der Rueckgabebestand'!$C$14</f>
        <v>74.85</v>
      </c>
      <c r="EI189" s="26" t="n">
        <f aca="false">EG189/($B$189+EG189-'1 Der Fonds'!$B$6)</f>
        <v>0.00975879034725961</v>
      </c>
      <c r="EJ189" s="26" t="n">
        <f aca="false">EG189+$B$189*'1 Der Fonds'!$B$19/12+EG189*'1 Der Fonds'!$B$20/12-'1 Der Fonds'!$B$6*'1 Der Fonds'!$B$21/12-($B$189+EG189-'1 Der Fonds'!$B$6)*'1 Der Fonds'!$B$22/12-$B$189*'1 Der Fonds'!$B$23/12</f>
        <v>9.06998654917376</v>
      </c>
      <c r="EK189" s="26" t="n">
        <f aca="false">($B$189+EJ189-'1 Der Fonds'!$B$6)/EH189</f>
        <v>10.2280559325207</v>
      </c>
      <c r="EL189" s="26" t="n">
        <f aca="false">EJ189+0-'2 Der Rueckgabebestand'!$C$15*EK189</f>
        <v>4.97876417616548</v>
      </c>
      <c r="EM189" s="26" t="n">
        <f aca="false">EH189+0/EK189-'2 Der Rueckgabebestand'!$C$15</f>
        <v>74.45</v>
      </c>
      <c r="EN189" s="26" t="n">
        <f aca="false">EL189/($B$189+EL189-'1 Der Fonds'!$B$6)</f>
        <v>0.0065382836795875</v>
      </c>
      <c r="EO189" s="26" t="n">
        <f aca="false">EL189+$B$189*'1 Der Fonds'!$B$19/12+EL189*'1 Der Fonds'!$B$20/12-'1 Der Fonds'!$B$6*'1 Der Fonds'!$B$21/12-($B$189+EL189-'1 Der Fonds'!$B$6)*'1 Der Fonds'!$B$22/12-$B$189*'1 Der Fonds'!$B$23/12</f>
        <v>6.5910979918343</v>
      </c>
      <c r="EP189" s="26" t="n">
        <f aca="false">($B$189+EO189-'1 Der Fonds'!$B$6)/EM189</f>
        <v>10.2497125317909</v>
      </c>
      <c r="EQ189" s="26" t="n">
        <f aca="false">EO189+0-'2 Der Rueckgabebestand'!$C$16*EP189</f>
        <v>1.46624172593884</v>
      </c>
      <c r="ER189" s="26" t="n">
        <f aca="false">EM189+0/EP189-'2 Der Rueckgabebestand'!$C$16</f>
        <v>73.95</v>
      </c>
      <c r="ES189" s="26" t="n">
        <f aca="false">EQ189/($B$189+EQ189-'1 Der Fonds'!$B$6)</f>
        <v>0.0019344419912424</v>
      </c>
      <c r="ET189" s="14" t="n">
        <f aca="false">IF(C189=1,$A$189,1000000)</f>
        <v>113.5</v>
      </c>
      <c r="EU189" s="14" t="n">
        <f aca="false">IF(D189=1,$A$189,1000000)</f>
        <v>113.5</v>
      </c>
      <c r="EV189" s="14" t="n">
        <f aca="false">IF(E189=1,$A$189,1000000)</f>
        <v>113.5</v>
      </c>
      <c r="EW189" s="14" t="n">
        <f aca="false">IF(F189=1,$A$189,1000000)</f>
        <v>113.5</v>
      </c>
      <c r="EX189" s="14" t="n">
        <f aca="false">IF(G189=1,$A$189,1000000)</f>
        <v>113.5</v>
      </c>
      <c r="EY189" s="26" t="n">
        <f aca="false">IF(H189=1,$A$189,1000000)</f>
        <v>1000000</v>
      </c>
      <c r="EZ189" s="26" t="n">
        <f aca="false">IF(I189=1,$A$189,1000000)</f>
        <v>1000000</v>
      </c>
      <c r="FA189" s="26" t="n">
        <f aca="false">IF(J189=1,$A$189,1000000)</f>
        <v>1000000</v>
      </c>
      <c r="FB189" s="26" t="n">
        <f aca="false">IF(K189=1,$A$189,1000000)</f>
        <v>1000000</v>
      </c>
      <c r="FC189" s="26" t="n">
        <f aca="false">IF(L189=1,$A$189,1000000)</f>
        <v>1000000</v>
      </c>
      <c r="FD189" s="26" t="n">
        <f aca="false">IF(M189=1,$A$189,1000000)</f>
        <v>1000000</v>
      </c>
      <c r="FE189" s="26" t="n">
        <f aca="false">IF(N189=1,$A$189,1000000)</f>
        <v>1000000</v>
      </c>
      <c r="FF189" s="14" t="n">
        <f aca="false">IF(O189=1,$A$189,1000000)</f>
        <v>113.5</v>
      </c>
      <c r="FG189" s="14" t="n">
        <f aca="false">IF(P189=1,$A$189,1000000)</f>
        <v>113.5</v>
      </c>
      <c r="FH189" s="14" t="n">
        <f aca="false">IF(Q189=1,$A$189,1000000)</f>
        <v>113.5</v>
      </c>
      <c r="FI189" s="14" t="n">
        <f aca="false">IF(R189=1,$A$189,1000000)</f>
        <v>113.5</v>
      </c>
      <c r="FJ189" s="26" t="n">
        <f aca="false">IF(S189=1,$A$189,1000000)</f>
        <v>1000000</v>
      </c>
      <c r="FK189" s="26" t="n">
        <f aca="false">IF(T189=1,$A$189,1000000)</f>
        <v>1000000</v>
      </c>
      <c r="FL189" s="26" t="n">
        <f aca="false">IF(U189=1,$A$189,1000000)</f>
        <v>1000000</v>
      </c>
      <c r="FM189" s="26" t="n">
        <f aca="false">IF(V189=1,$A$189,1000000)</f>
        <v>1000000</v>
      </c>
      <c r="FN189" s="26" t="n">
        <f aca="false">IF(W189=1,$A$189,1000000)</f>
        <v>1000000</v>
      </c>
      <c r="FO189" s="26" t="n">
        <f aca="false">IF(X189=1,$A$189,1000000)</f>
        <v>1000000</v>
      </c>
      <c r="FP189" s="26" t="n">
        <f aca="false">IF(Y189=1,$A$189,1000000)</f>
        <v>1000000</v>
      </c>
      <c r="FQ189" s="26" t="n">
        <f aca="false">IF(Z189=1,$A$189,1000000)</f>
        <v>1000000</v>
      </c>
    </row>
    <row r="190" customFormat="false" ht="15" hidden="false" customHeight="false" outlineLevel="0" collapsed="false">
      <c r="A190" s="14" t="n">
        <f aca="false">A189+$B$38</f>
        <v>114</v>
      </c>
      <c r="B190" s="14" t="n">
        <f aca="false">'1 Der Fonds'!$B$36-A190</f>
        <v>1006</v>
      </c>
      <c r="C190" s="26" t="n">
        <f aca="false">IF(AH190&gt;='1 Der Fonds'!$B$12,1,0)</f>
        <v>1</v>
      </c>
      <c r="D190" s="26" t="n">
        <f aca="false">IF(AND(C190=1,AM190&gt;='1 Der Fonds'!$B$12),1,0)</f>
        <v>1</v>
      </c>
      <c r="E190" s="26" t="n">
        <f aca="false">IF(AND(D190=1,AR190&gt;='1 Der Fonds'!$B$12),1,0)</f>
        <v>1</v>
      </c>
      <c r="F190" s="26" t="n">
        <f aca="false">IF(AND(E190=1,AW190&gt;='1 Der Fonds'!$B$12),1,0)</f>
        <v>1</v>
      </c>
      <c r="G190" s="26" t="n">
        <f aca="false">IF(AND(F190=1,BB190&gt;='1 Der Fonds'!$B$12),1,0)</f>
        <v>1</v>
      </c>
      <c r="H190" s="26" t="n">
        <f aca="false">IF(AND(G190=1,BG190&gt;='1 Der Fonds'!$B$12),1,0)</f>
        <v>0</v>
      </c>
      <c r="I190" s="26" t="n">
        <f aca="false">IF(AND(H190=1,BL190&gt;='1 Der Fonds'!$B$12),1,0)</f>
        <v>0</v>
      </c>
      <c r="J190" s="26" t="n">
        <f aca="false">IF(AND(I190=1,BQ190&gt;='1 Der Fonds'!$B$12),1,0)</f>
        <v>0</v>
      </c>
      <c r="K190" s="26" t="n">
        <f aca="false">IF(AND(J190=1,BV190&gt;='1 Der Fonds'!$B$12),1,0)</f>
        <v>0</v>
      </c>
      <c r="L190" s="26" t="n">
        <f aca="false">IF(AND(K190=1,CA190&gt;='1 Der Fonds'!$B$12),1,0)</f>
        <v>0</v>
      </c>
      <c r="M190" s="26" t="n">
        <f aca="false">IF(AND(L190=1,CF190&gt;='1 Der Fonds'!$B$12),1,0)</f>
        <v>0</v>
      </c>
      <c r="N190" s="26" t="n">
        <f aca="false">IF(AND(M190=1,CK190&gt;='1 Der Fonds'!$B$12),1,0)</f>
        <v>0</v>
      </c>
      <c r="O190" s="26" t="n">
        <f aca="false">IF(CP190&gt;='1 Der Fonds'!$B$12,1,0)</f>
        <v>1</v>
      </c>
      <c r="P190" s="26" t="n">
        <f aca="false">IF(AND(O190=1,CU190&gt;='1 Der Fonds'!$B$12),1,0)</f>
        <v>1</v>
      </c>
      <c r="Q190" s="26" t="n">
        <f aca="false">IF(AND(P190=1,CZ190&gt;='1 Der Fonds'!$B$12),1,0)</f>
        <v>1</v>
      </c>
      <c r="R190" s="26" t="n">
        <f aca="false">IF(AND(Q190=1,DE190&gt;='1 Der Fonds'!$B$12),1,0)</f>
        <v>1</v>
      </c>
      <c r="S190" s="26" t="n">
        <f aca="false">IF(AND(R190=1,DJ190&gt;='1 Der Fonds'!$B$12),1,0)</f>
        <v>0</v>
      </c>
      <c r="T190" s="26" t="n">
        <f aca="false">IF(AND(S190=1,DO190&gt;='1 Der Fonds'!$B$12),1,0)</f>
        <v>0</v>
      </c>
      <c r="U190" s="26" t="n">
        <f aca="false">IF(AND(T190=1,DT190&gt;='1 Der Fonds'!$B$12),1,0)</f>
        <v>0</v>
      </c>
      <c r="V190" s="26" t="n">
        <f aca="false">IF(AND(U190=1,DY190&gt;='1 Der Fonds'!$B$12),1,0)</f>
        <v>0</v>
      </c>
      <c r="W190" s="26" t="n">
        <f aca="false">IF(AND(V190=1,ED190&gt;='1 Der Fonds'!$B$12),1,0)</f>
        <v>0</v>
      </c>
      <c r="X190" s="26" t="n">
        <f aca="false">IF(AND(W190=1,EI190&gt;='1 Der Fonds'!$B$12),1,0)</f>
        <v>0</v>
      </c>
      <c r="Y190" s="26" t="n">
        <f aca="false">IF(AND(X190=1,EN190&gt;='1 Der Fonds'!$B$12),1,0)</f>
        <v>0</v>
      </c>
      <c r="Z190" s="26" t="n">
        <f aca="false">IF(AND(Y190=1,ES190&gt;='1 Der Fonds'!$B$12),1,0)</f>
        <v>0</v>
      </c>
      <c r="AD190" s="26" t="n">
        <f aca="false">$A$190+$B$190*'1 Der Fonds'!$B$19/12+$A$190*'1 Der Fonds'!$B$20/12-'1 Der Fonds'!$B$6*'1 Der Fonds'!$B$21/12-($B$190+$A$190-'1 Der Fonds'!$B$6)*'1 Der Fonds'!$B$22/12-$B$190*'1 Der Fonds'!$B$23/12</f>
        <v>115.71575</v>
      </c>
      <c r="AE190" s="26" t="n">
        <f aca="false">($B$190+AD190-'1 Der Fonds'!$B$6)/'1 Der Fonds'!$B$8</f>
        <v>10.0197212643678</v>
      </c>
      <c r="AF190" s="26" t="n">
        <f aca="false">AD190+'1 Der Fonds'!$B$26-'2 Der Rueckgabebestand'!$C$5*AE190</f>
        <v>114.707861494253</v>
      </c>
      <c r="AG190" s="26" t="n">
        <f aca="false">'1 Der Fonds'!$B$8+'1 Der Fonds'!$B$26/AE190-'2 Der Rueckgabebestand'!$C$5</f>
        <v>86.8994095265573</v>
      </c>
      <c r="AH190" s="26" t="n">
        <f aca="false">AF190/($B$190+AF190-'1 Der Fonds'!$B$6)</f>
        <v>0.131740927775016</v>
      </c>
      <c r="AI190" s="26" t="n">
        <f aca="false">AF190+$B$190*'1 Der Fonds'!$B$19/12+AF190*'1 Der Fonds'!$B$20/12-'1 Der Fonds'!$B$6*'1 Der Fonds'!$B$21/12-($B$190+AF190-'1 Der Fonds'!$B$6)*'1 Der Fonds'!$B$22/12-$B$190*'1 Der Fonds'!$B$23/12</f>
        <v>116.424289861518</v>
      </c>
      <c r="AJ190" s="26" t="n">
        <f aca="false">($B$190+AI190-'1 Der Fonds'!$B$6)/AG190</f>
        <v>10.0394731634499</v>
      </c>
      <c r="AK190" s="26" t="n">
        <f aca="false">AI190+'1 Der Fonds'!$B$26-'2 Der Rueckgabebestand'!$C$6*AJ190</f>
        <v>114.404553279793</v>
      </c>
      <c r="AL190" s="26" t="n">
        <f aca="false">AG190+'1 Der Fonds'!$B$26/AJ190-'2 Der Rueckgabebestand'!$C$6</f>
        <v>86.6982299876669</v>
      </c>
      <c r="AM190" s="26" t="n">
        <f aca="false">AK190/($B$190+AK190-'1 Der Fonds'!$B$6)</f>
        <v>0.131438367192247</v>
      </c>
      <c r="AN190" s="26" t="n">
        <f aca="false">AK190+$B$190*'1 Der Fonds'!$B$19/12+AK190*'1 Der Fonds'!$B$20/12-'1 Der Fonds'!$B$6*'1 Der Fonds'!$B$21/12-($B$190+AK190-'1 Der Fonds'!$B$6)*'1 Der Fonds'!$B$22/12-$B$190*'1 Der Fonds'!$B$23/12</f>
        <v>116.120690976686</v>
      </c>
      <c r="AO190" s="26" t="n">
        <f aca="false">($B$190+AN190-'1 Der Fonds'!$B$6)/AL190</f>
        <v>10.0592675433022</v>
      </c>
      <c r="AP190" s="26" t="n">
        <f aca="false">AN190+'1 Der Fonds'!$B$26-'2 Der Rueckgabebestand'!$C$7*AO190</f>
        <v>96.9903023814216</v>
      </c>
      <c r="AQ190" s="26" t="n">
        <f aca="false">AL190+'1 Der Fonds'!$B$26/AO190-'2 Der Rueckgabebestand'!$C$7</f>
        <v>84.7964624372052</v>
      </c>
      <c r="AR190" s="26" t="n">
        <f aca="false">AP190/($B$190+AP190-'1 Der Fonds'!$B$6)</f>
        <v>0.113706219297733</v>
      </c>
      <c r="AS190" s="26" t="n">
        <f aca="false">AP190+$B$190*'1 Der Fonds'!$B$19/12+AP190*'1 Der Fonds'!$B$20/12-'1 Der Fonds'!$B$6*'1 Der Fonds'!$B$21/12-($B$190+AP190-'1 Der Fonds'!$B$6)*'1 Der Fonds'!$B$22/12-$B$190*'1 Der Fonds'!$B$23/12</f>
        <v>98.6897514212038</v>
      </c>
      <c r="AT190" s="26" t="n">
        <f aca="false">($B$190+AS190-'1 Der Fonds'!$B$6)/AQ190</f>
        <v>10.0793090520036</v>
      </c>
      <c r="AU190" s="26" t="n">
        <f aca="false">AS190+'1 Der Fonds'!$B$26-'2 Der Rueckgabebestand'!$C$8*AT190</f>
        <v>70.4438933599927</v>
      </c>
      <c r="AV190" s="26" t="n">
        <f aca="false">AQ190+'1 Der Fonds'!$B$26/AT190-'2 Der Rueckgabebestand'!$C$8</f>
        <v>81.9941018869454</v>
      </c>
      <c r="AW190" s="26" t="n">
        <f aca="false">AU190/($B$190+AU190-'1 Der Fonds'!$B$6)</f>
        <v>0.0852373572192491</v>
      </c>
      <c r="AX190" s="26" t="n">
        <f aca="false">AU190+$B$190*'1 Der Fonds'!$B$19/12+AU190*'1 Der Fonds'!$B$20/12-'1 Der Fonds'!$B$6*'1 Der Fonds'!$B$21/12-($B$190+AU190-'1 Der Fonds'!$B$6)*'1 Der Fonds'!$B$22/12-$B$190*'1 Der Fonds'!$B$23/12</f>
        <v>72.1179020911294</v>
      </c>
      <c r="AY190" s="26" t="n">
        <f aca="false">($B$190+AX190-'1 Der Fonds'!$B$6)/AV190</f>
        <v>10.0997252611285</v>
      </c>
      <c r="AZ190" s="26" t="n">
        <f aca="false">AX190+'1 Der Fonds'!$B$26-'2 Der Rueckgabebestand'!$C$9*AY190</f>
        <v>48.8586164121952</v>
      </c>
      <c r="BA190" s="26" t="n">
        <f aca="false">AV190+'1 Der Fonds'!$B$26/AY190-'2 Der Rueckgabebestand'!$C$9</f>
        <v>79.6911396698984</v>
      </c>
      <c r="BB190" s="26" t="n">
        <f aca="false">AZ190/($B$190+AZ190-'1 Der Fonds'!$B$6)</f>
        <v>0.0607045950877577</v>
      </c>
      <c r="BC190" s="26" t="n">
        <f aca="false">AZ190+$B$190*'1 Der Fonds'!$B$19/12+AZ190*'1 Der Fonds'!$B$20/12-'1 Der Fonds'!$B$6*'1 Der Fonds'!$B$21/12-($B$190+AZ190-'1 Der Fonds'!$B$6)*'1 Der Fonds'!$B$22/12-$B$190*'1 Der Fonds'!$B$23/12</f>
        <v>50.5119392529235</v>
      </c>
      <c r="BD190" s="26" t="n">
        <f aca="false">($B$190+BC190-'1 Der Fonds'!$B$6)/BA190</f>
        <v>10.1204718942872</v>
      </c>
      <c r="BE190" s="26" t="n">
        <f aca="false">BC190+'1 Der Fonds'!$B$26-'2 Der Rueckgabebestand'!$C$10*BD190</f>
        <v>39.3432786009214</v>
      </c>
      <c r="BF190" s="26" t="n">
        <f aca="false">BA190+'1 Der Fonds'!$B$26/BD190-'2 Der Rueckgabebestand'!$C$10</f>
        <v>78.5875685352059</v>
      </c>
      <c r="BG190" s="26" t="n">
        <f aca="false">BE190/($B$190+BE190-'1 Der Fonds'!$B$6)</f>
        <v>0.0494670410368334</v>
      </c>
      <c r="BH190" s="26" t="n">
        <f aca="false">BE190+$B$190*'1 Der Fonds'!$B$19/12+BE190*'1 Der Fonds'!$B$20/12-'1 Der Fonds'!$B$6*'1 Der Fonds'!$B$21/12-($B$190+BE190-'1 Der Fonds'!$B$6)*'1 Der Fonds'!$B$22/12-$B$190*'1 Der Fonds'!$B$23/12</f>
        <v>40.9874825762473</v>
      </c>
      <c r="BI190" s="26" t="n">
        <f aca="false">($B$190+BH190-'1 Der Fonds'!$B$6)/BF190</f>
        <v>10.1413938289643</v>
      </c>
      <c r="BJ190" s="26" t="n">
        <f aca="false">BH190+'1 Der Fonds'!$B$26-'2 Der Rueckgabebestand'!$C$11*BI190</f>
        <v>37.9026462788687</v>
      </c>
      <c r="BK190" s="26" t="n">
        <f aca="false">BF190+'1 Der Fonds'!$B$26/BI190-'2 Der Rueckgabebestand'!$C$11</f>
        <v>78.2833858607723</v>
      </c>
      <c r="BL190" s="26" t="n">
        <f aca="false">BJ190/($B$190+BJ190-'1 Der Fonds'!$B$6)</f>
        <v>0.0477421840782666</v>
      </c>
      <c r="BM190" s="26" t="n">
        <f aca="false">BJ190+$B$190*'1 Der Fonds'!$B$19/12+BJ190*'1 Der Fonds'!$B$20/12-'1 Der Fonds'!$B$6*'1 Der Fonds'!$B$21/12-($B$190+BJ190-'1 Der Fonds'!$B$6)*'1 Der Fonds'!$B$22/12-$B$190*'1 Der Fonds'!$B$23/12</f>
        <v>39.5454696482193</v>
      </c>
      <c r="BN190" s="26" t="n">
        <f aca="false">($B$190+BM190-'1 Der Fonds'!$B$6)/BK190</f>
        <v>10.162379423178</v>
      </c>
      <c r="BO190" s="26" t="n">
        <f aca="false">BM190+'1 Der Fonds'!$B$26-'2 Der Rueckgabebestand'!$C$12*BN190</f>
        <v>37.4642799366303</v>
      </c>
      <c r="BP190" s="26" t="n">
        <f aca="false">BK190+'1 Der Fonds'!$B$26/BN190-'2 Der Rueckgabebestand'!$C$12</f>
        <v>78.0785923153904</v>
      </c>
      <c r="BQ190" s="26" t="n">
        <f aca="false">BO190/($B$190+BO190-'1 Der Fonds'!$B$6)</f>
        <v>0.0472160888447585</v>
      </c>
      <c r="BR190" s="26" t="n">
        <f aca="false">BO190+$B$190*'1 Der Fonds'!$B$19/12+BO190*'1 Der Fonds'!$B$20/12-'1 Der Fonds'!$B$6*'1 Der Fonds'!$B$21/12-($B$190+BO190-'1 Der Fonds'!$B$6)*'1 Der Fonds'!$B$22/12-$B$190*'1 Der Fonds'!$B$23/12</f>
        <v>39.1066832049029</v>
      </c>
      <c r="BS190" s="26" t="n">
        <f aca="false">($B$190+BR190-'1 Der Fonds'!$B$6)/BP190</f>
        <v>10.183414680341</v>
      </c>
      <c r="BT190" s="26" t="n">
        <f aca="false">BR190+'1 Der Fonds'!$B$26-'2 Der Rueckgabebestand'!$C$13*BS190</f>
        <v>37.5241465987495</v>
      </c>
      <c r="BU190" s="26" t="n">
        <f aca="false">BP190+'1 Der Fonds'!$B$26/BS190-'2 Der Rueckgabebestand'!$C$13</f>
        <v>77.923188980082</v>
      </c>
      <c r="BV190" s="26" t="n">
        <f aca="false">BT190/($B$190+BT190-'1 Der Fonds'!$B$6)</f>
        <v>0.047287970705854</v>
      </c>
      <c r="BW190" s="26" t="n">
        <f aca="false">BT190+$B$190*'1 Der Fonds'!$B$19/12+BT190*'1 Der Fonds'!$B$20/12-'1 Der Fonds'!$B$6*'1 Der Fonds'!$B$21/12-($B$190+BT190-'1 Der Fonds'!$B$6)*'1 Der Fonds'!$B$22/12-$B$190*'1 Der Fonds'!$B$23/12</f>
        <v>39.1666072392399</v>
      </c>
      <c r="BX190" s="26" t="n">
        <f aca="false">($B$190+BW190-'1 Der Fonds'!$B$6)/BU190</f>
        <v>10.2044926246857</v>
      </c>
      <c r="BY190" s="26" t="n">
        <f aca="false">BW190+'1 Der Fonds'!$B$26-'2 Der Rueckgabebestand'!$C$14*BX190</f>
        <v>38.0848101893656</v>
      </c>
      <c r="BZ190" s="26" t="n">
        <f aca="false">BU190+'1 Der Fonds'!$B$26/BX190-'2 Der Rueckgabebestand'!$C$14</f>
        <v>77.8171771390565</v>
      </c>
      <c r="CA190" s="26" t="n">
        <f aca="false">BY190/($B$190+BY190-'1 Der Fonds'!$B$6)</f>
        <v>0.047960633046593</v>
      </c>
      <c r="CB190" s="26" t="n">
        <f aca="false">BY190+$B$190*'1 Der Fonds'!$B$19/12+BY190*'1 Der Fonds'!$B$20/12-'1 Der Fonds'!$B$6*'1 Der Fonds'!$B$21/12-($B$190+BY190-'1 Der Fonds'!$B$6)*'1 Der Fonds'!$B$22/12-$B$190*'1 Der Fonds'!$B$23/12</f>
        <v>39.7278081324638</v>
      </c>
      <c r="CC190" s="26" t="n">
        <f aca="false">($B$190+CB190-'1 Der Fonds'!$B$6)/BZ190</f>
        <v>10.2256061885993</v>
      </c>
      <c r="CD190" s="26" t="n">
        <f aca="false">CB190+'1 Der Fonds'!$B$26-'2 Der Rueckgabebestand'!$C$15*CC190</f>
        <v>38.637565657024</v>
      </c>
      <c r="CE190" s="26" t="n">
        <f aca="false">BZ190+'1 Der Fonds'!$B$26/CC190-'2 Der Rueckgabebestand'!$C$15</f>
        <v>77.710558278978</v>
      </c>
      <c r="CF190" s="26" t="n">
        <f aca="false">CD190/($B$190+CD190-'1 Der Fonds'!$B$6)</f>
        <v>0.0486228783119228</v>
      </c>
      <c r="CG190" s="26" t="n">
        <f aca="false">CD190+$B$190*'1 Der Fonds'!$B$19/12+CD190*'1 Der Fonds'!$B$20/12-'1 Der Fonds'!$B$6*'1 Der Fonds'!$B$21/12-($B$190+CD190-'1 Der Fonds'!$B$6)*'1 Der Fonds'!$B$22/12-$B$190*'1 Der Fonds'!$B$23/12</f>
        <v>40.281093324112</v>
      </c>
      <c r="CH190" s="26" t="n">
        <f aca="false">($B$190+CG190-'1 Der Fonds'!$B$6)/CE190</f>
        <v>10.2467555369438</v>
      </c>
      <c r="CI190" s="26" t="n">
        <f aca="false">CG190+'1 Der Fonds'!$B$26-'2 Der Rueckgabebestand'!$C$16*CH190</f>
        <v>38.1577155556401</v>
      </c>
      <c r="CJ190" s="26" t="n">
        <f aca="false">CE190+'1 Der Fonds'!$B$26/CH190-'2 Der Rueckgabebestand'!$C$16</f>
        <v>77.5033338789407</v>
      </c>
      <c r="CK190" s="26" t="n">
        <f aca="false">CI190/($B$190+CI190-'1 Der Fonds'!$B$6)</f>
        <v>0.0480480322840441</v>
      </c>
      <c r="CL190" s="26" t="n">
        <f aca="false">$A$190+$B$190*'1 Der Fonds'!$B$19/12+$A$190*'1 Der Fonds'!$B$20/12-'1 Der Fonds'!$B$6*'1 Der Fonds'!$B$21/12-($B$190+$A$190-'1 Der Fonds'!$B$6)*'1 Der Fonds'!$B$22/12-$B$190*'1 Der Fonds'!$B$23/12</f>
        <v>115.71575</v>
      </c>
      <c r="CM190" s="26" t="n">
        <f aca="false">($B$190+CL190-'1 Der Fonds'!$B$6)/'1 Der Fonds'!$B$8</f>
        <v>10.0197212643678</v>
      </c>
      <c r="CN190" s="26" t="n">
        <f aca="false">CL190+0-'2 Der Rueckgabebestand'!$C$5*CM190</f>
        <v>111.707861494253</v>
      </c>
      <c r="CO190" s="26" t="n">
        <f aca="false">'1 Der Fonds'!$B$8+0/CM190-'2 Der Rueckgabebestand'!$C$5</f>
        <v>86.6</v>
      </c>
      <c r="CP190" s="26" t="n">
        <f aca="false">CN190/($B$190+CN190-'1 Der Fonds'!$B$6)</f>
        <v>0.128739022027396</v>
      </c>
      <c r="CQ190" s="26" t="n">
        <f aca="false">CN190+$B$190*'1 Der Fonds'!$B$19/12+CN190*'1 Der Fonds'!$B$20/12-'1 Der Fonds'!$B$6*'1 Der Fonds'!$B$21/12-($B$190+CN190-'1 Der Fonds'!$B$6)*'1 Der Fonds'!$B$22/12-$B$190*'1 Der Fonds'!$B$23/12</f>
        <v>113.421414861518</v>
      </c>
      <c r="CR190" s="26" t="n">
        <f aca="false">($B$190+CQ190-'1 Der Fonds'!$B$6)/CO190</f>
        <v>10.0395082547519</v>
      </c>
      <c r="CS190" s="26" t="n">
        <f aca="false">CQ190+0-'2 Der Rueckgabebestand'!$C$6*CR190</f>
        <v>108.401660734142</v>
      </c>
      <c r="CT190" s="26" t="n">
        <f aca="false">CO190+0/CR190-'2 Der Rueckgabebestand'!$C$6</f>
        <v>86.1</v>
      </c>
      <c r="CU190" s="26" t="n">
        <f aca="false">CS190/($B$190+CS190-'1 Der Fonds'!$B$6)</f>
        <v>0.125406585454817</v>
      </c>
      <c r="CV190" s="26" t="n">
        <f aca="false">CS190+$B$190*'1 Der Fonds'!$B$19/12+CS190*'1 Der Fonds'!$B$20/12-'1 Der Fonds'!$B$6*'1 Der Fonds'!$B$21/12-($B$190+CS190-'1 Der Fonds'!$B$6)*'1 Der Fonds'!$B$22/12-$B$190*'1 Der Fonds'!$B$23/12</f>
        <v>110.112045659012</v>
      </c>
      <c r="CW190" s="26" t="n">
        <f aca="false">($B$190+CV190-'1 Der Fonds'!$B$6)/CT190</f>
        <v>10.0593733526018</v>
      </c>
      <c r="CX190" s="26" t="n">
        <f aca="false">CV190+0-'2 Der Rueckgabebestand'!$C$7*CW190</f>
        <v>87.9814242832886</v>
      </c>
      <c r="CY190" s="26" t="n">
        <f aca="false">CT190+0/CW190-'2 Der Rueckgabebestand'!$C$7</f>
        <v>83.9</v>
      </c>
      <c r="CZ190" s="26" t="n">
        <f aca="false">CX190/($B$190+CX190-'1 Der Fonds'!$B$6)</f>
        <v>0.104245688058837</v>
      </c>
      <c r="DA190" s="26" t="n">
        <f aca="false">CX190+$B$190*'1 Der Fonds'!$B$19/12+CX190*'1 Der Fonds'!$B$20/12-'1 Der Fonds'!$B$6*'1 Der Fonds'!$B$21/12-($B$190+CX190-'1 Der Fonds'!$B$6)*'1 Der Fonds'!$B$22/12-$B$190*'1 Der Fonds'!$B$23/12</f>
        <v>89.6722398148934</v>
      </c>
      <c r="DB190" s="26" t="n">
        <f aca="false">($B$190+DA190-'1 Der Fonds'!$B$6)/CY190</f>
        <v>10.0795261002967</v>
      </c>
      <c r="DC190" s="26" t="n">
        <f aca="false">DA190+0-'2 Der Rueckgabebestand'!$C$8*DB190</f>
        <v>58.4257089039736</v>
      </c>
      <c r="DD190" s="26" t="n">
        <f aca="false">CY190+0/DB190-'2 Der Rueckgabebestand'!$C$8</f>
        <v>80.8</v>
      </c>
      <c r="DE190" s="26" t="n">
        <f aca="false">DC190/($B$190+DC190-'1 Der Fonds'!$B$6)</f>
        <v>0.0717385370638667</v>
      </c>
      <c r="DF190" s="26" t="n">
        <f aca="false">DC190+$B$190*'1 Der Fonds'!$B$19/12+DC190*'1 Der Fonds'!$B$20/12-'1 Der Fonds'!$B$6*'1 Der Fonds'!$B$21/12-($B$190+DC190-'1 Der Fonds'!$B$6)*'1 Der Fonds'!$B$22/12-$B$190*'1 Der Fonds'!$B$23/12</f>
        <v>60.0882002083399</v>
      </c>
      <c r="DG190" s="26" t="n">
        <f aca="false">($B$190+DF190-'1 Der Fonds'!$B$6)/DD190</f>
        <v>10.100101487727</v>
      </c>
      <c r="DH190" s="26" t="n">
        <f aca="false">DF190+0-'2 Der Rueckgabebestand'!$C$9*DG190</f>
        <v>33.8279363402498</v>
      </c>
      <c r="DI190" s="26" t="n">
        <f aca="false">DD190+0/DG190-'2 Der Rueckgabebestand'!$C$9</f>
        <v>78.2</v>
      </c>
      <c r="DJ190" s="26" t="n">
        <f aca="false">DH190/($B$190+DH190-'1 Der Fonds'!$B$6)</f>
        <v>0.0428295009378815</v>
      </c>
      <c r="DK190" s="26" t="n">
        <f aca="false">DH190+$B$190*'1 Der Fonds'!$B$19/12+DH190*'1 Der Fonds'!$B$20/12-'1 Der Fonds'!$B$6*'1 Der Fonds'!$B$21/12-($B$190+DH190-'1 Der Fonds'!$B$6)*'1 Der Fonds'!$B$22/12-$B$190*'1 Der Fonds'!$B$23/12</f>
        <v>35.4668547792425</v>
      </c>
      <c r="DL190" s="26" t="n">
        <f aca="false">($B$190+DK190-'1 Der Fonds'!$B$6)/DI190</f>
        <v>10.1210595240312</v>
      </c>
      <c r="DM190" s="26" t="n">
        <f aca="false">DK190+0-'2 Der Rueckgabebestand'!$C$10*DL190</f>
        <v>21.2973714455988</v>
      </c>
      <c r="DN190" s="26" t="n">
        <f aca="false">DI190+0/DL190-'2 Der Rueckgabebestand'!$C$10</f>
        <v>76.8</v>
      </c>
      <c r="DO190" s="26" t="n">
        <f aca="false">DM190/($B$190+DM190-'1 Der Fonds'!$B$6)</f>
        <v>0.027399258286427</v>
      </c>
      <c r="DP190" s="26" t="n">
        <f aca="false">DM190+$B$190*'1 Der Fonds'!$B$19/12+DM190*'1 Der Fonds'!$B$20/12-'1 Der Fonds'!$B$6*'1 Der Fonds'!$B$21/12-($B$190+DM190-'1 Der Fonds'!$B$6)*'1 Der Fonds'!$B$22/12-$B$190*'1 Der Fonds'!$B$23/12</f>
        <v>22.9242814265675</v>
      </c>
      <c r="DQ190" s="26" t="n">
        <f aca="false">($B$190+DP190-'1 Der Fonds'!$B$6)/DN190</f>
        <v>10.1422432477418</v>
      </c>
      <c r="DR190" s="26" t="n">
        <f aca="false">DP190+0-'2 Der Rueckgabebestand'!$C$11*DQ190</f>
        <v>16.8389354779224</v>
      </c>
      <c r="DS190" s="26" t="n">
        <f aca="false">DN190+0/DQ190-'2 Der Rueckgabebestand'!$C$11</f>
        <v>76.2</v>
      </c>
      <c r="DT190" s="26" t="n">
        <f aca="false">DR190/($B$190+DR190-'1 Der Fonds'!$B$6)</f>
        <v>0.0217884150304995</v>
      </c>
      <c r="DU190" s="26" t="n">
        <f aca="false">DR190+$B$190*'1 Der Fonds'!$B$19/12+DR190*'1 Der Fonds'!$B$20/12-'1 Der Fonds'!$B$6*'1 Der Fonds'!$B$21/12-($B$190+DR190-'1 Der Fonds'!$B$6)*'1 Der Fonds'!$B$22/12-$B$190*'1 Der Fonds'!$B$23/12</f>
        <v>18.4615727910888</v>
      </c>
      <c r="DV190" s="26" t="n">
        <f aca="false">($B$190+DU190-'1 Der Fonds'!$B$6)/DS190</f>
        <v>10.1635377006705</v>
      </c>
      <c r="DW190" s="26" t="n">
        <f aca="false">DU190+0-'2 Der Rueckgabebestand'!$C$12*DV190</f>
        <v>13.3798039407535</v>
      </c>
      <c r="DX190" s="26" t="n">
        <f aca="false">DS190+0/DV190-'2 Der Rueckgabebestand'!$C$12</f>
        <v>75.7</v>
      </c>
      <c r="DY190" s="26" t="n">
        <f aca="false">DW190/($B$190+DW190-'1 Der Fonds'!$B$6)</f>
        <v>0.0173903758224772</v>
      </c>
      <c r="DZ190" s="26" t="n">
        <f aca="false">DW190+$B$190*'1 Der Fonds'!$B$19/12+DW190*'1 Der Fonds'!$B$20/12-'1 Der Fonds'!$B$6*'1 Der Fonds'!$B$21/12-($B$190+DW190-'1 Der Fonds'!$B$6)*'1 Der Fonds'!$B$22/12-$B$190*'1 Der Fonds'!$B$23/12</f>
        <v>14.9991262528634</v>
      </c>
      <c r="EA190" s="26" t="n">
        <f aca="false">($B$190+DZ190-'1 Der Fonds'!$B$6)/DX190</f>
        <v>10.1849290125874</v>
      </c>
      <c r="EB190" s="26" t="n">
        <f aca="false">DZ190+0-'2 Der Rueckgabebestand'!$C$13*EA190</f>
        <v>10.4159081971991</v>
      </c>
      <c r="EC190" s="26" t="n">
        <f aca="false">DX190+0/EA190-'2 Der Rueckgabebestand'!$C$13</f>
        <v>75.25</v>
      </c>
      <c r="ED190" s="26" t="n">
        <f aca="false">EB190/($B$190+EB190-'1 Der Fonds'!$B$6)</f>
        <v>0.0135904123150313</v>
      </c>
      <c r="EE190" s="26" t="n">
        <f aca="false">EB190+$B$190*'1 Der Fonds'!$B$19/12+EB190*'1 Der Fonds'!$B$20/12-'1 Der Fonds'!$B$6*'1 Der Fonds'!$B$21/12-($B$190+EB190-'1 Der Fonds'!$B$6)*'1 Der Fonds'!$B$22/12-$B$190*'1 Der Fonds'!$B$23/12</f>
        <v>12.0323901092214</v>
      </c>
      <c r="EF190" s="26" t="n">
        <f aca="false">($B$190+EE190-'1 Der Fonds'!$B$6)/EC190</f>
        <v>10.2064104997903</v>
      </c>
      <c r="EG190" s="26" t="n">
        <f aca="false">EE190+0-'2 Der Rueckgabebestand'!$C$14*EF190</f>
        <v>7.94982590930529</v>
      </c>
      <c r="EH190" s="26" t="n">
        <f aca="false">EC190+0/EF190-'2 Der Rueckgabebestand'!$C$14</f>
        <v>74.85</v>
      </c>
      <c r="EI190" s="26" t="n">
        <f aca="false">EG190/($B$190+EG190-'1 Der Fonds'!$B$6)</f>
        <v>0.0104062147011328</v>
      </c>
      <c r="EJ190" s="26" t="n">
        <f aca="false">EG190+$B$190*'1 Der Fonds'!$B$19/12+EG190*'1 Der Fonds'!$B$20/12-'1 Der Fonds'!$B$6*'1 Der Fonds'!$B$21/12-($B$190+EG190-'1 Der Fonds'!$B$6)*'1 Der Fonds'!$B$22/12-$B$190*'1 Der Fonds'!$B$23/12</f>
        <v>9.56394449246838</v>
      </c>
      <c r="EK190" s="26" t="n">
        <f aca="false">($B$190+EJ190-'1 Der Fonds'!$B$6)/EH190</f>
        <v>10.2279752103202</v>
      </c>
      <c r="EL190" s="26" t="n">
        <f aca="false">EJ190+0-'2 Der Rueckgabebestand'!$C$15*EK190</f>
        <v>5.47275440834029</v>
      </c>
      <c r="EM190" s="26" t="n">
        <f aca="false">EH190+0/EK190-'2 Der Rueckgabebestand'!$C$15</f>
        <v>74.45</v>
      </c>
      <c r="EN190" s="26" t="n">
        <f aca="false">EL190/($B$190+EL190-'1 Der Fonds'!$B$6)</f>
        <v>0.00718706529768433</v>
      </c>
      <c r="EO190" s="26" t="n">
        <f aca="false">EL190+$B$190*'1 Der Fonds'!$B$19/12+EL190*'1 Der Fonds'!$B$20/12-'1 Der Fonds'!$B$6*'1 Der Fonds'!$B$21/12-($B$190+EL190-'1 Der Fonds'!$B$6)*'1 Der Fonds'!$B$22/12-$B$190*'1 Der Fonds'!$B$23/12</f>
        <v>7.08449913131495</v>
      </c>
      <c r="EP190" s="26" t="n">
        <f aca="false">($B$190+EO190-'1 Der Fonds'!$B$6)/EM190</f>
        <v>10.2496238969955</v>
      </c>
      <c r="EQ190" s="26" t="n">
        <f aca="false">EO190+0-'2 Der Rueckgabebestand'!$C$16*EP190</f>
        <v>1.9596871828172</v>
      </c>
      <c r="ER190" s="26" t="n">
        <f aca="false">EM190+0/EP190-'2 Der Rueckgabebestand'!$C$16</f>
        <v>73.95</v>
      </c>
      <c r="ES190" s="26" t="n">
        <f aca="false">EQ190/($B$190+EQ190-'1 Der Fonds'!$B$6)</f>
        <v>0.0025854767950799</v>
      </c>
      <c r="ET190" s="14" t="n">
        <f aca="false">IF(C190=1,$A$190,1000000)</f>
        <v>114</v>
      </c>
      <c r="EU190" s="14" t="n">
        <f aca="false">IF(D190=1,$A$190,1000000)</f>
        <v>114</v>
      </c>
      <c r="EV190" s="14" t="n">
        <f aca="false">IF(E190=1,$A$190,1000000)</f>
        <v>114</v>
      </c>
      <c r="EW190" s="14" t="n">
        <f aca="false">IF(F190=1,$A$190,1000000)</f>
        <v>114</v>
      </c>
      <c r="EX190" s="14" t="n">
        <f aca="false">IF(G190=1,$A$190,1000000)</f>
        <v>114</v>
      </c>
      <c r="EY190" s="26" t="n">
        <f aca="false">IF(H190=1,$A$190,1000000)</f>
        <v>1000000</v>
      </c>
      <c r="EZ190" s="26" t="n">
        <f aca="false">IF(I190=1,$A$190,1000000)</f>
        <v>1000000</v>
      </c>
      <c r="FA190" s="26" t="n">
        <f aca="false">IF(J190=1,$A$190,1000000)</f>
        <v>1000000</v>
      </c>
      <c r="FB190" s="26" t="n">
        <f aca="false">IF(K190=1,$A$190,1000000)</f>
        <v>1000000</v>
      </c>
      <c r="FC190" s="26" t="n">
        <f aca="false">IF(L190=1,$A$190,1000000)</f>
        <v>1000000</v>
      </c>
      <c r="FD190" s="26" t="n">
        <f aca="false">IF(M190=1,$A$190,1000000)</f>
        <v>1000000</v>
      </c>
      <c r="FE190" s="26" t="n">
        <f aca="false">IF(N190=1,$A$190,1000000)</f>
        <v>1000000</v>
      </c>
      <c r="FF190" s="14" t="n">
        <f aca="false">IF(O190=1,$A$190,1000000)</f>
        <v>114</v>
      </c>
      <c r="FG190" s="14" t="n">
        <f aca="false">IF(P190=1,$A$190,1000000)</f>
        <v>114</v>
      </c>
      <c r="FH190" s="14" t="n">
        <f aca="false">IF(Q190=1,$A$190,1000000)</f>
        <v>114</v>
      </c>
      <c r="FI190" s="14" t="n">
        <f aca="false">IF(R190=1,$A$190,1000000)</f>
        <v>114</v>
      </c>
      <c r="FJ190" s="26" t="n">
        <f aca="false">IF(S190=1,$A$190,1000000)</f>
        <v>1000000</v>
      </c>
      <c r="FK190" s="26" t="n">
        <f aca="false">IF(T190=1,$A$190,1000000)</f>
        <v>1000000</v>
      </c>
      <c r="FL190" s="26" t="n">
        <f aca="false">IF(U190=1,$A$190,1000000)</f>
        <v>1000000</v>
      </c>
      <c r="FM190" s="26" t="n">
        <f aca="false">IF(V190=1,$A$190,1000000)</f>
        <v>1000000</v>
      </c>
      <c r="FN190" s="26" t="n">
        <f aca="false">IF(W190=1,$A$190,1000000)</f>
        <v>1000000</v>
      </c>
      <c r="FO190" s="26" t="n">
        <f aca="false">IF(X190=1,$A$190,1000000)</f>
        <v>1000000</v>
      </c>
      <c r="FP190" s="26" t="n">
        <f aca="false">IF(Y190=1,$A$190,1000000)</f>
        <v>1000000</v>
      </c>
      <c r="FQ190" s="26" t="n">
        <f aca="false">IF(Z190=1,$A$190,1000000)</f>
        <v>1000000</v>
      </c>
    </row>
    <row r="191" customFormat="false" ht="15" hidden="false" customHeight="false" outlineLevel="0" collapsed="false">
      <c r="A191" s="14" t="n">
        <f aca="false">A190+$B$38</f>
        <v>114.5</v>
      </c>
      <c r="B191" s="14" t="n">
        <f aca="false">'1 Der Fonds'!$B$36-A191</f>
        <v>1005.5</v>
      </c>
      <c r="C191" s="26" t="n">
        <f aca="false">IF(AH191&gt;='1 Der Fonds'!$B$12,1,0)</f>
        <v>1</v>
      </c>
      <c r="D191" s="26" t="n">
        <f aca="false">IF(AND(C191=1,AM191&gt;='1 Der Fonds'!$B$12),1,0)</f>
        <v>1</v>
      </c>
      <c r="E191" s="26" t="n">
        <f aca="false">IF(AND(D191=1,AR191&gt;='1 Der Fonds'!$B$12),1,0)</f>
        <v>1</v>
      </c>
      <c r="F191" s="26" t="n">
        <f aca="false">IF(AND(E191=1,AW191&gt;='1 Der Fonds'!$B$12),1,0)</f>
        <v>1</v>
      </c>
      <c r="G191" s="26" t="n">
        <f aca="false">IF(AND(F191=1,BB191&gt;='1 Der Fonds'!$B$12),1,0)</f>
        <v>1</v>
      </c>
      <c r="H191" s="26" t="n">
        <f aca="false">IF(AND(G191=1,BG191&gt;='1 Der Fonds'!$B$12),1,0)</f>
        <v>1</v>
      </c>
      <c r="I191" s="26" t="n">
        <f aca="false">IF(AND(H191=1,BL191&gt;='1 Der Fonds'!$B$12),1,0)</f>
        <v>0</v>
      </c>
      <c r="J191" s="26" t="n">
        <f aca="false">IF(AND(I191=1,BQ191&gt;='1 Der Fonds'!$B$12),1,0)</f>
        <v>0</v>
      </c>
      <c r="K191" s="26" t="n">
        <f aca="false">IF(AND(J191=1,BV191&gt;='1 Der Fonds'!$B$12),1,0)</f>
        <v>0</v>
      </c>
      <c r="L191" s="26" t="n">
        <f aca="false">IF(AND(K191=1,CA191&gt;='1 Der Fonds'!$B$12),1,0)</f>
        <v>0</v>
      </c>
      <c r="M191" s="26" t="n">
        <f aca="false">IF(AND(L191=1,CF191&gt;='1 Der Fonds'!$B$12),1,0)</f>
        <v>0</v>
      </c>
      <c r="N191" s="26" t="n">
        <f aca="false">IF(AND(M191=1,CK191&gt;='1 Der Fonds'!$B$12),1,0)</f>
        <v>0</v>
      </c>
      <c r="O191" s="26" t="n">
        <f aca="false">IF(CP191&gt;='1 Der Fonds'!$B$12,1,0)</f>
        <v>1</v>
      </c>
      <c r="P191" s="26" t="n">
        <f aca="false">IF(AND(O191=1,CU191&gt;='1 Der Fonds'!$B$12),1,0)</f>
        <v>1</v>
      </c>
      <c r="Q191" s="26" t="n">
        <f aca="false">IF(AND(P191=1,CZ191&gt;='1 Der Fonds'!$B$12),1,0)</f>
        <v>1</v>
      </c>
      <c r="R191" s="26" t="n">
        <f aca="false">IF(AND(Q191=1,DE191&gt;='1 Der Fonds'!$B$12),1,0)</f>
        <v>1</v>
      </c>
      <c r="S191" s="26" t="n">
        <f aca="false">IF(AND(R191=1,DJ191&gt;='1 Der Fonds'!$B$12),1,0)</f>
        <v>0</v>
      </c>
      <c r="T191" s="26" t="n">
        <f aca="false">IF(AND(S191=1,DO191&gt;='1 Der Fonds'!$B$12),1,0)</f>
        <v>0</v>
      </c>
      <c r="U191" s="26" t="n">
        <f aca="false">IF(AND(T191=1,DT191&gt;='1 Der Fonds'!$B$12),1,0)</f>
        <v>0</v>
      </c>
      <c r="V191" s="26" t="n">
        <f aca="false">IF(AND(U191=1,DY191&gt;='1 Der Fonds'!$B$12),1,0)</f>
        <v>0</v>
      </c>
      <c r="W191" s="26" t="n">
        <f aca="false">IF(AND(V191=1,ED191&gt;='1 Der Fonds'!$B$12),1,0)</f>
        <v>0</v>
      </c>
      <c r="X191" s="26" t="n">
        <f aca="false">IF(AND(W191=1,EI191&gt;='1 Der Fonds'!$B$12),1,0)</f>
        <v>0</v>
      </c>
      <c r="Y191" s="26" t="n">
        <f aca="false">IF(AND(X191=1,EN191&gt;='1 Der Fonds'!$B$12),1,0)</f>
        <v>0</v>
      </c>
      <c r="Z191" s="26" t="n">
        <f aca="false">IF(AND(Y191=1,ES191&gt;='1 Der Fonds'!$B$12),1,0)</f>
        <v>0</v>
      </c>
      <c r="AD191" s="26" t="n">
        <f aca="false">$A$191+$B$191*'1 Der Fonds'!$B$19/12+$A$191*'1 Der Fonds'!$B$20/12-'1 Der Fonds'!$B$6*'1 Der Fonds'!$B$21/12-($B$191+$A$191-'1 Der Fonds'!$B$6)*'1 Der Fonds'!$B$22/12-$B$191*'1 Der Fonds'!$B$23/12</f>
        <v>116.215166666667</v>
      </c>
      <c r="AE191" s="26" t="n">
        <f aca="false">($B$191+AD191-'1 Der Fonds'!$B$6)/'1 Der Fonds'!$B$8</f>
        <v>10.019714559387</v>
      </c>
      <c r="AF191" s="26" t="n">
        <f aca="false">AD191+'1 Der Fonds'!$B$26-'2 Der Rueckgabebestand'!$C$5*AE191</f>
        <v>115.207280842912</v>
      </c>
      <c r="AG191" s="26" t="n">
        <f aca="false">'1 Der Fonds'!$B$8+'1 Der Fonds'!$B$26/AE191-'2 Der Rueckgabebestand'!$C$5</f>
        <v>86.8994097269158</v>
      </c>
      <c r="AH191" s="26" t="n">
        <f aca="false">AF191/($B$191+AF191-'1 Der Fonds'!$B$6)</f>
        <v>0.132314594557407</v>
      </c>
      <c r="AI191" s="26" t="n">
        <f aca="false">AF191+$B$191*'1 Der Fonds'!$B$19/12+AF191*'1 Der Fonds'!$B$20/12-'1 Der Fonds'!$B$6*'1 Der Fonds'!$B$21/12-($B$191+AF191-'1 Der Fonds'!$B$6)*'1 Der Fonds'!$B$22/12-$B$191*'1 Der Fonds'!$B$23/12</f>
        <v>116.923125320386</v>
      </c>
      <c r="AJ191" s="26" t="n">
        <f aca="false">($B$191+AI191-'1 Der Fonds'!$B$6)/AG191</f>
        <v>10.0394597392779</v>
      </c>
      <c r="AK191" s="26" t="n">
        <f aca="false">AI191+'1 Der Fonds'!$B$26-'2 Der Rueckgabebestand'!$C$6*AJ191</f>
        <v>114.903395450747</v>
      </c>
      <c r="AL191" s="26" t="n">
        <f aca="false">AG191+'1 Der Fonds'!$B$26/AJ191-'2 Der Rueckgabebestand'!$C$6</f>
        <v>86.6982305875905</v>
      </c>
      <c r="AM191" s="26" t="n">
        <f aca="false">AK191/($B$191+AK191-'1 Der Fonds'!$B$6)</f>
        <v>0.132011658101636</v>
      </c>
      <c r="AN191" s="26" t="n">
        <f aca="false">AK191+$B$191*'1 Der Fonds'!$B$19/12+AK191*'1 Der Fonds'!$B$20/12-'1 Der Fonds'!$B$6*'1 Der Fonds'!$B$21/12-($B$191+AK191-'1 Der Fonds'!$B$6)*'1 Der Fonds'!$B$22/12-$B$191*'1 Der Fonds'!$B$23/12</f>
        <v>116.618948704721</v>
      </c>
      <c r="AO191" s="26" t="n">
        <f aca="false">($B$191+AN191-'1 Der Fonds'!$B$6)/AL191</f>
        <v>10.0592473778761</v>
      </c>
      <c r="AP191" s="26" t="n">
        <f aca="false">AN191+'1 Der Fonds'!$B$26-'2 Der Rueckgabebestand'!$C$7*AO191</f>
        <v>97.4886044733935</v>
      </c>
      <c r="AQ191" s="26" t="n">
        <f aca="false">AL191+'1 Der Fonds'!$B$26/AO191-'2 Der Rueckgabebestand'!$C$7</f>
        <v>84.7964636349851</v>
      </c>
      <c r="AR191" s="26" t="n">
        <f aca="false">AP191/($B$191+AP191-'1 Der Fonds'!$B$6)</f>
        <v>0.114290629396602</v>
      </c>
      <c r="AS191" s="26" t="n">
        <f aca="false">AP191+$B$191*'1 Der Fonds'!$B$19/12+AP191*'1 Der Fonds'!$B$20/12-'1 Der Fonds'!$B$6*'1 Der Fonds'!$B$21/12-($B$191+AP191-'1 Der Fonds'!$B$6)*'1 Der Fonds'!$B$22/12-$B$191*'1 Der Fonds'!$B$23/12</f>
        <v>99.1874685526805</v>
      </c>
      <c r="AT191" s="26" t="n">
        <f aca="false">($B$191+AS191-'1 Der Fonds'!$B$6)/AQ191</f>
        <v>10.0792819878877</v>
      </c>
      <c r="AU191" s="26" t="n">
        <f aca="false">AS191+'1 Der Fonds'!$B$26-'2 Der Rueckgabebestand'!$C$8*AT191</f>
        <v>70.9416943902286</v>
      </c>
      <c r="AV191" s="26" t="n">
        <f aca="false">AQ191+'1 Der Fonds'!$B$26/AT191-'2 Der Rueckgabebestand'!$C$8</f>
        <v>81.9941038839239</v>
      </c>
      <c r="AW191" s="26" t="n">
        <f aca="false">AU191/($B$191+AU191-'1 Der Fonds'!$B$6)</f>
        <v>0.085839926605556</v>
      </c>
      <c r="AX191" s="26" t="n">
        <f aca="false">AU191+$B$191*'1 Der Fonds'!$B$19/12+AU191*'1 Der Fonds'!$B$20/12-'1 Der Fonds'!$B$6*'1 Der Fonds'!$B$21/12-($B$191+AU191-'1 Der Fonds'!$B$6)*'1 Der Fonds'!$B$22/12-$B$191*'1 Der Fonds'!$B$23/12</f>
        <v>72.6151176806859</v>
      </c>
      <c r="AY191" s="26" t="n">
        <f aca="false">($B$191+AX191-'1 Der Fonds'!$B$6)/AV191</f>
        <v>10.0996910564816</v>
      </c>
      <c r="AZ191" s="26" t="n">
        <f aca="false">AX191+'1 Der Fonds'!$B$26-'2 Der Rueckgabebestand'!$C$9*AY191</f>
        <v>49.3559209338339</v>
      </c>
      <c r="BA191" s="26" t="n">
        <f aca="false">AV191+'1 Der Fonds'!$B$26/AY191-'2 Der Rueckgabebestand'!$C$9</f>
        <v>79.6911426728555</v>
      </c>
      <c r="BB191" s="26" t="n">
        <f aca="false">AZ191/($B$191+AZ191-'1 Der Fonds'!$B$6)</f>
        <v>0.0613226785690645</v>
      </c>
      <c r="BC191" s="26" t="n">
        <f aca="false">AZ191+$B$191*'1 Der Fonds'!$B$19/12+AZ191*'1 Der Fonds'!$B$20/12-'1 Der Fonds'!$B$6*'1 Der Fonds'!$B$21/12-($B$191+AZ191-'1 Der Fonds'!$B$6)*'1 Der Fonds'!$B$22/12-$B$191*'1 Der Fonds'!$B$23/12</f>
        <v>51.0086578580621</v>
      </c>
      <c r="BD191" s="26" t="n">
        <f aca="false">($B$191+BC191-'1 Der Fonds'!$B$6)/BA191</f>
        <v>10.1204303365169</v>
      </c>
      <c r="BE191" s="26" t="n">
        <f aca="false">BC191+'1 Der Fonds'!$B$26-'2 Der Rueckgabebestand'!$C$10*BD191</f>
        <v>39.8400553869385</v>
      </c>
      <c r="BF191" s="26" t="n">
        <f aca="false">BA191+'1 Der Fonds'!$B$26/BD191-'2 Der Rueckgabebestand'!$C$10</f>
        <v>78.5875727553961</v>
      </c>
      <c r="BG191" s="26" t="n">
        <f aca="false">BE191/($B$191+BE191-'1 Der Fonds'!$B$6)</f>
        <v>0.05009185079652</v>
      </c>
      <c r="BH191" s="26" t="n">
        <f aca="false">BE191+$B$191*'1 Der Fonds'!$B$19/12+BE191*'1 Der Fonds'!$B$20/12-'1 Der Fonds'!$B$6*'1 Der Fonds'!$B$21/12-($B$191+BE191-'1 Der Fonds'!$B$6)*'1 Der Fonds'!$B$22/12-$B$191*'1 Der Fonds'!$B$23/12</f>
        <v>41.4836729400176</v>
      </c>
      <c r="BI191" s="26" t="n">
        <f aca="false">($B$191+BH191-'1 Der Fonds'!$B$6)/BF191</f>
        <v>10.1413448080478</v>
      </c>
      <c r="BJ191" s="26" t="n">
        <f aca="false">BH191+'1 Der Fonds'!$B$26-'2 Der Rueckgabebestand'!$C$11*BI191</f>
        <v>38.3988660551889</v>
      </c>
      <c r="BK191" s="26" t="n">
        <f aca="false">BF191+'1 Der Fonds'!$B$26/BI191-'2 Der Rueckgabebestand'!$C$11</f>
        <v>78.2833915108751</v>
      </c>
      <c r="BL191" s="26" t="n">
        <f aca="false">BJ191/($B$191+BJ191-'1 Der Fonds'!$B$6)</f>
        <v>0.0483674529552982</v>
      </c>
      <c r="BM191" s="26" t="n">
        <f aca="false">BJ191+$B$191*'1 Der Fonds'!$B$19/12+BJ191*'1 Der Fonds'!$B$20/12-'1 Der Fonds'!$B$6*'1 Der Fonds'!$B$21/12-($B$191+BJ191-'1 Der Fonds'!$B$6)*'1 Der Fonds'!$B$22/12-$B$191*'1 Der Fonds'!$B$23/12</f>
        <v>40.0411024684918</v>
      </c>
      <c r="BN191" s="26" t="n">
        <f aca="false">($B$191+BM191-'1 Der Fonds'!$B$6)/BK191</f>
        <v>10.1623229029107</v>
      </c>
      <c r="BO191" s="26" t="n">
        <f aca="false">BM191+'1 Der Fonds'!$B$26-'2 Der Rueckgabebestand'!$C$12*BN191</f>
        <v>37.9599410170365</v>
      </c>
      <c r="BP191" s="26" t="n">
        <f aca="false">BK191+'1 Der Fonds'!$B$26/BN191-'2 Der Rueckgabebestand'!$C$12</f>
        <v>78.0785996073567</v>
      </c>
      <c r="BQ191" s="26" t="n">
        <f aca="false">BO191/($B$191+BO191-'1 Der Fonds'!$B$6)</f>
        <v>0.0478410302206062</v>
      </c>
      <c r="BR191" s="26" t="n">
        <f aca="false">BO191+$B$191*'1 Der Fonds'!$B$19/12+BO191*'1 Der Fonds'!$B$20/12-'1 Der Fonds'!$B$6*'1 Der Fonds'!$B$21/12-($B$191+BO191-'1 Der Fonds'!$B$6)*'1 Der Fonds'!$B$22/12-$B$191*'1 Der Fonds'!$B$23/12</f>
        <v>39.6017567938444</v>
      </c>
      <c r="BS191" s="26" t="n">
        <f aca="false">($B$191+BR191-'1 Der Fonds'!$B$6)/BP191</f>
        <v>10.1833506337494</v>
      </c>
      <c r="BT191" s="26" t="n">
        <f aca="false">BR191+'1 Der Fonds'!$B$26-'2 Der Rueckgabebestand'!$C$13*BS191</f>
        <v>38.0192490086572</v>
      </c>
      <c r="BU191" s="26" t="n">
        <f aca="false">BP191+'1 Der Fonds'!$B$26/BS191-'2 Der Rueckgabebestand'!$C$13</f>
        <v>77.923198124868</v>
      </c>
      <c r="BV191" s="26" t="n">
        <f aca="false">BT191/($B$191+BT191-'1 Der Fonds'!$B$6)</f>
        <v>0.047912195017518</v>
      </c>
      <c r="BW191" s="26" t="n">
        <f aca="false">BT191+$B$191*'1 Der Fonds'!$B$19/12+BT191*'1 Der Fonds'!$B$20/12-'1 Der Fonds'!$B$6*'1 Der Fonds'!$B$21/12-($B$191+BT191-'1 Der Fonds'!$B$6)*'1 Der Fonds'!$B$22/12-$B$191*'1 Der Fonds'!$B$23/12</f>
        <v>39.6611216222905</v>
      </c>
      <c r="BX191" s="26" t="n">
        <f aca="false">($B$191+BW191-'1 Der Fonds'!$B$6)/BU191</f>
        <v>10.2044210293844</v>
      </c>
      <c r="BY191" s="26" t="n">
        <f aca="false">BW191+'1 Der Fonds'!$B$26-'2 Der Rueckgabebestand'!$C$14*BX191</f>
        <v>38.5793532105367</v>
      </c>
      <c r="BZ191" s="26" t="n">
        <f aca="false">BU191+'1 Der Fonds'!$B$26/BX191-'2 Der Rueckgabebestand'!$C$14</f>
        <v>77.8171883464946</v>
      </c>
      <c r="CA191" s="26" t="n">
        <f aca="false">BY191/($B$191+BY191-'1 Der Fonds'!$B$6)</f>
        <v>0.0485837505465377</v>
      </c>
      <c r="CB191" s="26" t="n">
        <f aca="false">BY191+$B$191*'1 Der Fonds'!$B$19/12+BY191*'1 Der Fonds'!$B$20/12-'1 Der Fonds'!$B$6*'1 Der Fonds'!$B$21/12-($B$191+BY191-'1 Der Fonds'!$B$6)*'1 Der Fonds'!$B$22/12-$B$191*'1 Der Fonds'!$B$23/12</f>
        <v>40.2217625906968</v>
      </c>
      <c r="CC191" s="26" t="n">
        <f aca="false">($B$191+CB191-'1 Der Fonds'!$B$6)/BZ191</f>
        <v>10.2255270268518</v>
      </c>
      <c r="CD191" s="26" t="n">
        <f aca="false">CB191+'1 Der Fonds'!$B$26-'2 Der Rueckgabebestand'!$C$15*CC191</f>
        <v>39.1315517799561</v>
      </c>
      <c r="CE191" s="26" t="n">
        <f aca="false">BZ191+'1 Der Fonds'!$B$26/CC191-'2 Der Rueckgabebestand'!$C$15</f>
        <v>77.71057175765</v>
      </c>
      <c r="CF191" s="26" t="n">
        <f aca="false">CD191/($B$191+CD191-'1 Der Fonds'!$B$6)</f>
        <v>0.0492449005986515</v>
      </c>
      <c r="CG191" s="26" t="n">
        <f aca="false">CD191+$B$191*'1 Der Fonds'!$B$19/12+CD191*'1 Der Fonds'!$B$20/12-'1 Der Fonds'!$B$6*'1 Der Fonds'!$B$21/12-($B$191+CD191-'1 Der Fonds'!$B$6)*'1 Der Fonds'!$B$22/12-$B$191*'1 Der Fonds'!$B$23/12</f>
        <v>40.7744903504119</v>
      </c>
      <c r="CH191" s="26" t="n">
        <f aca="false">($B$191+CG191-'1 Der Fonds'!$B$6)/CE191</f>
        <v>10.2466687908782</v>
      </c>
      <c r="CI191" s="26" t="n">
        <f aca="false">CG191+'1 Der Fonds'!$B$26-'2 Der Rueckgabebestand'!$C$16*CH191</f>
        <v>38.6511559549728</v>
      </c>
      <c r="CJ191" s="26" t="n">
        <f aca="false">CE191+'1 Der Fonds'!$B$26/CH191-'2 Der Rueckgabebestand'!$C$16</f>
        <v>77.5033498361872</v>
      </c>
      <c r="CK191" s="26" t="n">
        <f aca="false">CI191/($B$191+CI191-'1 Der Fonds'!$B$6)</f>
        <v>0.0486697723287886</v>
      </c>
      <c r="CL191" s="26" t="n">
        <f aca="false">$A$191+$B$191*'1 Der Fonds'!$B$19/12+$A$191*'1 Der Fonds'!$B$20/12-'1 Der Fonds'!$B$6*'1 Der Fonds'!$B$21/12-($B$191+$A$191-'1 Der Fonds'!$B$6)*'1 Der Fonds'!$B$22/12-$B$191*'1 Der Fonds'!$B$23/12</f>
        <v>116.215166666667</v>
      </c>
      <c r="CM191" s="26" t="n">
        <f aca="false">($B$191+CL191-'1 Der Fonds'!$B$6)/'1 Der Fonds'!$B$8</f>
        <v>10.019714559387</v>
      </c>
      <c r="CN191" s="26" t="n">
        <f aca="false">CL191+0-'2 Der Rueckgabebestand'!$C$5*CM191</f>
        <v>112.207280842912</v>
      </c>
      <c r="CO191" s="26" t="n">
        <f aca="false">'1 Der Fonds'!$B$8+0/CM191-'2 Der Rueckgabebestand'!$C$5</f>
        <v>86.6</v>
      </c>
      <c r="CP191" s="26" t="n">
        <f aca="false">CN191/($B$191+CN191-'1 Der Fonds'!$B$6)</f>
        <v>0.129314670189135</v>
      </c>
      <c r="CQ191" s="26" t="n">
        <f aca="false">CN191+$B$191*'1 Der Fonds'!$B$19/12+CN191*'1 Der Fonds'!$B$20/12-'1 Der Fonds'!$B$6*'1 Der Fonds'!$B$21/12-($B$191+CN191-'1 Der Fonds'!$B$6)*'1 Der Fonds'!$B$22/12-$B$191*'1 Der Fonds'!$B$23/12</f>
        <v>113.920250320386</v>
      </c>
      <c r="CR191" s="26" t="n">
        <f aca="false">($B$191+CQ191-'1 Der Fonds'!$B$6)/CO191</f>
        <v>10.0394948073948</v>
      </c>
      <c r="CS191" s="26" t="n">
        <f aca="false">CQ191+0-'2 Der Rueckgabebestand'!$C$6*CR191</f>
        <v>108.900502916689</v>
      </c>
      <c r="CT191" s="26" t="n">
        <f aca="false">CO191+0/CR191-'2 Der Rueckgabebestand'!$C$6</f>
        <v>86.1</v>
      </c>
      <c r="CU191" s="26" t="n">
        <f aca="false">CS191/($B$191+CS191-'1 Der Fonds'!$B$6)</f>
        <v>0.125983849557275</v>
      </c>
      <c r="CV191" s="26" t="n">
        <f aca="false">CS191+$B$191*'1 Der Fonds'!$B$19/12+CS191*'1 Der Fonds'!$B$20/12-'1 Der Fonds'!$B$6*'1 Der Fonds'!$B$21/12-($B$191+CS191-'1 Der Fonds'!$B$6)*'1 Der Fonds'!$B$22/12-$B$191*'1 Der Fonds'!$B$23/12</f>
        <v>110.610303398651</v>
      </c>
      <c r="CW191" s="26" t="n">
        <f aca="false">($B$191+CV191-'1 Der Fonds'!$B$6)/CT191</f>
        <v>10.0593531172898</v>
      </c>
      <c r="CX191" s="26" t="n">
        <f aca="false">CV191+0-'2 Der Rueckgabebestand'!$C$7*CW191</f>
        <v>88.4797265406133</v>
      </c>
      <c r="CY191" s="26" t="n">
        <f aca="false">CT191+0/CW191-'2 Der Rueckgabebestand'!$C$7</f>
        <v>83.9</v>
      </c>
      <c r="CZ191" s="26" t="n">
        <f aca="false">CX191/($B$191+CX191-'1 Der Fonds'!$B$6)</f>
        <v>0.104836317459049</v>
      </c>
      <c r="DA191" s="26" t="n">
        <f aca="false">CX191+$B$191*'1 Der Fonds'!$B$19/12+CX191*'1 Der Fonds'!$B$20/12-'1 Der Fonds'!$B$6*'1 Der Fonds'!$B$21/12-($B$191+CX191-'1 Der Fonds'!$B$6)*'1 Der Fonds'!$B$22/12-$B$191*'1 Der Fonds'!$B$23/12</f>
        <v>90.1699571118814</v>
      </c>
      <c r="DB191" s="26" t="n">
        <f aca="false">($B$191+DA191-'1 Der Fonds'!$B$6)/CY191</f>
        <v>10.0794988928711</v>
      </c>
      <c r="DC191" s="26" t="n">
        <f aca="false">DA191+0-'2 Der Rueckgabebestand'!$C$8*DB191</f>
        <v>58.9235105439811</v>
      </c>
      <c r="DD191" s="26" t="n">
        <f aca="false">CY191+0/DB191-'2 Der Rueckgabebestand'!$C$8</f>
        <v>80.8</v>
      </c>
      <c r="DE191" s="26" t="n">
        <f aca="false">DC191/($B$191+DC191-'1 Der Fonds'!$B$6)</f>
        <v>0.0723499626191096</v>
      </c>
      <c r="DF191" s="26" t="n">
        <f aca="false">DC191+$B$191*'1 Der Fonds'!$B$19/12+DC191*'1 Der Fonds'!$B$20/12-'1 Der Fonds'!$B$6*'1 Der Fonds'!$B$21/12-($B$191+DC191-'1 Der Fonds'!$B$6)*'1 Der Fonds'!$B$22/12-$B$191*'1 Der Fonds'!$B$23/12</f>
        <v>60.5854164082524</v>
      </c>
      <c r="DG191" s="26" t="n">
        <f aca="false">($B$191+DF191-'1 Der Fonds'!$B$6)/DD191</f>
        <v>10.1000670347556</v>
      </c>
      <c r="DH191" s="26" t="n">
        <f aca="false">DF191+0-'2 Der Rueckgabebestand'!$C$9*DG191</f>
        <v>34.3252421178878</v>
      </c>
      <c r="DI191" s="26" t="n">
        <f aca="false">DD191+0/DG191-'2 Der Rueckgabebestand'!$C$9</f>
        <v>78.2</v>
      </c>
      <c r="DJ191" s="26" t="n">
        <f aca="false">DH191/($B$191+DH191-'1 Der Fonds'!$B$6)</f>
        <v>0.0434592873049308</v>
      </c>
      <c r="DK191" s="26" t="n">
        <f aca="false">DH191+$B$191*'1 Der Fonds'!$B$19/12+DH191*'1 Der Fonds'!$B$20/12-'1 Der Fonds'!$B$6*'1 Der Fonds'!$B$21/12-($B$191+DH191-'1 Der Fonds'!$B$6)*'1 Der Fonds'!$B$22/12-$B$191*'1 Der Fonds'!$B$23/12</f>
        <v>35.9635746415841</v>
      </c>
      <c r="DL191" s="26" t="n">
        <f aca="false">($B$191+DK191-'1 Der Fonds'!$B$6)/DI191</f>
        <v>10.1210175785369</v>
      </c>
      <c r="DM191" s="26" t="n">
        <f aca="false">DK191+0-'2 Der Rueckgabebestand'!$C$10*DL191</f>
        <v>21.7941500316325</v>
      </c>
      <c r="DN191" s="26" t="n">
        <f aca="false">DI191+0/DL191-'2 Der Rueckgabebestand'!$C$10</f>
        <v>76.8</v>
      </c>
      <c r="DO191" s="26" t="n">
        <f aca="false">DM191/($B$191+DM191-'1 Der Fonds'!$B$6)</f>
        <v>0.0280384845695103</v>
      </c>
      <c r="DP191" s="26" t="n">
        <f aca="false">DM191+$B$191*'1 Der Fonds'!$B$19/12+DM191*'1 Der Fonds'!$B$20/12-'1 Der Fonds'!$B$6*'1 Der Fonds'!$B$21/12-($B$191+DM191-'1 Der Fonds'!$B$6)*'1 Der Fonds'!$B$22/12-$B$191*'1 Der Fonds'!$B$23/12</f>
        <v>23.4204735920795</v>
      </c>
      <c r="DQ191" s="26" t="n">
        <f aca="false">($B$191+DP191-'1 Der Fonds'!$B$6)/DN191</f>
        <v>10.1421936665635</v>
      </c>
      <c r="DR191" s="26" t="n">
        <f aca="false">DP191+0-'2 Der Rueckgabebestand'!$C$11*DQ191</f>
        <v>17.3351573921414</v>
      </c>
      <c r="DS191" s="26" t="n">
        <f aca="false">DN191+0/DQ191-'2 Der Rueckgabebestand'!$C$11</f>
        <v>76.2</v>
      </c>
      <c r="DT191" s="26" t="n">
        <f aca="false">DR191/($B$191+DR191-'1 Der Fonds'!$B$6)</f>
        <v>0.0224306014372291</v>
      </c>
      <c r="DU191" s="26" t="n">
        <f aca="false">DR191+$B$191*'1 Der Fonds'!$B$19/12+DR191*'1 Der Fonds'!$B$20/12-'1 Der Fonds'!$B$6*'1 Der Fonds'!$B$21/12-($B$191+DR191-'1 Der Fonds'!$B$6)*'1 Der Fonds'!$B$22/12-$B$191*'1 Der Fonds'!$B$23/12</f>
        <v>18.9572077513088</v>
      </c>
      <c r="DV191" s="26" t="n">
        <f aca="false">($B$191+DU191-'1 Der Fonds'!$B$6)/DS191</f>
        <v>10.1634804166838</v>
      </c>
      <c r="DW191" s="26" t="n">
        <f aca="false">DU191+0-'2 Der Rueckgabebestand'!$C$12*DV191</f>
        <v>13.8754675429669</v>
      </c>
      <c r="DX191" s="26" t="n">
        <f aca="false">DS191+0/DV191-'2 Der Rueckgabebestand'!$C$12</f>
        <v>75.7</v>
      </c>
      <c r="DY191" s="26" t="n">
        <f aca="false">DW191/($B$191+DW191-'1 Der Fonds'!$B$6)</f>
        <v>0.018034715335126</v>
      </c>
      <c r="DZ191" s="26" t="n">
        <f aca="false">DW191+$B$191*'1 Der Fonds'!$B$19/12+DW191*'1 Der Fonds'!$B$20/12-'1 Der Fonds'!$B$6*'1 Der Fonds'!$B$21/12-($B$191+DW191-'1 Der Fonds'!$B$6)*'1 Der Fonds'!$B$22/12-$B$191*'1 Der Fonds'!$B$23/12</f>
        <v>15.4942023660289</v>
      </c>
      <c r="EA191" s="26" t="n">
        <f aca="false">($B$191+DZ191-'1 Der Fonds'!$B$6)/DX191</f>
        <v>10.1848639678471</v>
      </c>
      <c r="EB191" s="26" t="n">
        <f aca="false">DZ191+0-'2 Der Rueckgabebestand'!$C$13*EA191</f>
        <v>10.9110135804977</v>
      </c>
      <c r="EC191" s="26" t="n">
        <f aca="false">DX191+0/EA191-'2 Der Rueckgabebestand'!$C$13</f>
        <v>75.25</v>
      </c>
      <c r="ED191" s="26" t="n">
        <f aca="false">EB191/($B$191+EB191-'1 Der Fonds'!$B$6)</f>
        <v>0.0142365041565934</v>
      </c>
      <c r="EE191" s="26" t="n">
        <f aca="false">EB191+$B$191*'1 Der Fonds'!$B$19/12+EB191*'1 Der Fonds'!$B$20/12-'1 Der Fonds'!$B$6*'1 Der Fonds'!$B$21/12-($B$191+EB191-'1 Der Fonds'!$B$6)*'1 Der Fonds'!$B$22/12-$B$191*'1 Der Fonds'!$B$23/12</f>
        <v>12.5269074685124</v>
      </c>
      <c r="EF191" s="26" t="n">
        <f aca="false">($B$191+EE191-'1 Der Fonds'!$B$6)/EC191</f>
        <v>10.2063376407776</v>
      </c>
      <c r="EG191" s="26" t="n">
        <f aca="false">EE191+0-'2 Der Rueckgabebestand'!$C$14*EF191</f>
        <v>8.44437241220133</v>
      </c>
      <c r="EH191" s="26" t="n">
        <f aca="false">EC191+0/EF191-'2 Der Rueckgabebestand'!$C$14</f>
        <v>74.85</v>
      </c>
      <c r="EI191" s="26" t="n">
        <f aca="false">EG191/($B$191+EG191-'1 Der Fonds'!$B$6)</f>
        <v>0.0110536482984196</v>
      </c>
      <c r="EJ191" s="26" t="n">
        <f aca="false">EG191+$B$191*'1 Der Fonds'!$B$19/12+EG191*'1 Der Fonds'!$B$20/12-'1 Der Fonds'!$B$6*'1 Der Fonds'!$B$21/12-($B$191+EG191-'1 Der Fonds'!$B$6)*'1 Der Fonds'!$B$22/12-$B$191*'1 Der Fonds'!$B$23/12</f>
        <v>10.057902435763</v>
      </c>
      <c r="EK191" s="26" t="n">
        <f aca="false">($B$191+EJ191-'1 Der Fonds'!$B$6)/EH191</f>
        <v>10.2278944881197</v>
      </c>
      <c r="EL191" s="26" t="n">
        <f aca="false">EJ191+0-'2 Der Rueckgabebestand'!$C$15*EK191</f>
        <v>5.96674464051512</v>
      </c>
      <c r="EM191" s="26" t="n">
        <f aca="false">EH191+0/EK191-'2 Der Rueckgabebestand'!$C$15</f>
        <v>74.45</v>
      </c>
      <c r="EN191" s="26" t="n">
        <f aca="false">EL191/($B$191+EL191-'1 Der Fonds'!$B$6)</f>
        <v>0.00783585715661423</v>
      </c>
      <c r="EO191" s="26" t="n">
        <f aca="false">EL191+$B$191*'1 Der Fonds'!$B$19/12+EL191*'1 Der Fonds'!$B$20/12-'1 Der Fonds'!$B$6*'1 Der Fonds'!$B$21/12-($B$191+EL191-'1 Der Fonds'!$B$6)*'1 Der Fonds'!$B$22/12-$B$191*'1 Der Fonds'!$B$23/12</f>
        <v>7.57790027079562</v>
      </c>
      <c r="EP191" s="26" t="n">
        <f aca="false">($B$191+EO191-'1 Der Fonds'!$B$6)/EM191</f>
        <v>10.2495352622001</v>
      </c>
      <c r="EQ191" s="26" t="n">
        <f aca="false">EO191+0-'2 Der Rueckgabebestand'!$C$16*EP191</f>
        <v>2.45313263969558</v>
      </c>
      <c r="ER191" s="26" t="n">
        <f aca="false">EM191+0/EP191-'2 Der Rueckgabebestand'!$C$16</f>
        <v>73.95</v>
      </c>
      <c r="ES191" s="26" t="n">
        <f aca="false">EQ191/($B$191+EQ191-'1 Der Fonds'!$B$6)</f>
        <v>0.00323652285881073</v>
      </c>
      <c r="ET191" s="14" t="n">
        <f aca="false">IF(C191=1,$A$191,1000000)</f>
        <v>114.5</v>
      </c>
      <c r="EU191" s="14" t="n">
        <f aca="false">IF(D191=1,$A$191,1000000)</f>
        <v>114.5</v>
      </c>
      <c r="EV191" s="14" t="n">
        <f aca="false">IF(E191=1,$A$191,1000000)</f>
        <v>114.5</v>
      </c>
      <c r="EW191" s="14" t="n">
        <f aca="false">IF(F191=1,$A$191,1000000)</f>
        <v>114.5</v>
      </c>
      <c r="EX191" s="14" t="n">
        <f aca="false">IF(G191=1,$A$191,1000000)</f>
        <v>114.5</v>
      </c>
      <c r="EY191" s="14" t="n">
        <f aca="false">IF(H191=1,$A$191,1000000)</f>
        <v>114.5</v>
      </c>
      <c r="EZ191" s="26" t="n">
        <f aca="false">IF(I191=1,$A$191,1000000)</f>
        <v>1000000</v>
      </c>
      <c r="FA191" s="26" t="n">
        <f aca="false">IF(J191=1,$A$191,1000000)</f>
        <v>1000000</v>
      </c>
      <c r="FB191" s="26" t="n">
        <f aca="false">IF(K191=1,$A$191,1000000)</f>
        <v>1000000</v>
      </c>
      <c r="FC191" s="26" t="n">
        <f aca="false">IF(L191=1,$A$191,1000000)</f>
        <v>1000000</v>
      </c>
      <c r="FD191" s="26" t="n">
        <f aca="false">IF(M191=1,$A$191,1000000)</f>
        <v>1000000</v>
      </c>
      <c r="FE191" s="26" t="n">
        <f aca="false">IF(N191=1,$A$191,1000000)</f>
        <v>1000000</v>
      </c>
      <c r="FF191" s="14" t="n">
        <f aca="false">IF(O191=1,$A$191,1000000)</f>
        <v>114.5</v>
      </c>
      <c r="FG191" s="14" t="n">
        <f aca="false">IF(P191=1,$A$191,1000000)</f>
        <v>114.5</v>
      </c>
      <c r="FH191" s="14" t="n">
        <f aca="false">IF(Q191=1,$A$191,1000000)</f>
        <v>114.5</v>
      </c>
      <c r="FI191" s="14" t="n">
        <f aca="false">IF(R191=1,$A$191,1000000)</f>
        <v>114.5</v>
      </c>
      <c r="FJ191" s="26" t="n">
        <f aca="false">IF(S191=1,$A$191,1000000)</f>
        <v>1000000</v>
      </c>
      <c r="FK191" s="26" t="n">
        <f aca="false">IF(T191=1,$A$191,1000000)</f>
        <v>1000000</v>
      </c>
      <c r="FL191" s="26" t="n">
        <f aca="false">IF(U191=1,$A$191,1000000)</f>
        <v>1000000</v>
      </c>
      <c r="FM191" s="26" t="n">
        <f aca="false">IF(V191=1,$A$191,1000000)</f>
        <v>1000000</v>
      </c>
      <c r="FN191" s="26" t="n">
        <f aca="false">IF(W191=1,$A$191,1000000)</f>
        <v>1000000</v>
      </c>
      <c r="FO191" s="26" t="n">
        <f aca="false">IF(X191=1,$A$191,1000000)</f>
        <v>1000000</v>
      </c>
      <c r="FP191" s="26" t="n">
        <f aca="false">IF(Y191=1,$A$191,1000000)</f>
        <v>1000000</v>
      </c>
      <c r="FQ191" s="26" t="n">
        <f aca="false">IF(Z191=1,$A$191,1000000)</f>
        <v>1000000</v>
      </c>
    </row>
    <row r="192" customFormat="false" ht="15" hidden="false" customHeight="false" outlineLevel="0" collapsed="false">
      <c r="A192" s="14" t="n">
        <f aca="false">A191+$B$38</f>
        <v>115</v>
      </c>
      <c r="B192" s="14" t="n">
        <f aca="false">'1 Der Fonds'!$B$36-A192</f>
        <v>1005</v>
      </c>
      <c r="C192" s="26" t="n">
        <f aca="false">IF(AH192&gt;='1 Der Fonds'!$B$12,1,0)</f>
        <v>1</v>
      </c>
      <c r="D192" s="26" t="n">
        <f aca="false">IF(AND(C192=1,AM192&gt;='1 Der Fonds'!$B$12),1,0)</f>
        <v>1</v>
      </c>
      <c r="E192" s="26" t="n">
        <f aca="false">IF(AND(D192=1,AR192&gt;='1 Der Fonds'!$B$12),1,0)</f>
        <v>1</v>
      </c>
      <c r="F192" s="26" t="n">
        <f aca="false">IF(AND(E192=1,AW192&gt;='1 Der Fonds'!$B$12),1,0)</f>
        <v>1</v>
      </c>
      <c r="G192" s="26" t="n">
        <f aca="false">IF(AND(F192=1,BB192&gt;='1 Der Fonds'!$B$12),1,0)</f>
        <v>1</v>
      </c>
      <c r="H192" s="26" t="n">
        <f aca="false">IF(AND(G192=1,BG192&gt;='1 Der Fonds'!$B$12),1,0)</f>
        <v>1</v>
      </c>
      <c r="I192" s="26" t="n">
        <f aca="false">IF(AND(H192=1,BL192&gt;='1 Der Fonds'!$B$12),1,0)</f>
        <v>0</v>
      </c>
      <c r="J192" s="26" t="n">
        <f aca="false">IF(AND(I192=1,BQ192&gt;='1 Der Fonds'!$B$12),1,0)</f>
        <v>0</v>
      </c>
      <c r="K192" s="26" t="n">
        <f aca="false">IF(AND(J192=1,BV192&gt;='1 Der Fonds'!$B$12),1,0)</f>
        <v>0</v>
      </c>
      <c r="L192" s="26" t="n">
        <f aca="false">IF(AND(K192=1,CA192&gt;='1 Der Fonds'!$B$12),1,0)</f>
        <v>0</v>
      </c>
      <c r="M192" s="26" t="n">
        <f aca="false">IF(AND(L192=1,CF192&gt;='1 Der Fonds'!$B$12),1,0)</f>
        <v>0</v>
      </c>
      <c r="N192" s="26" t="n">
        <f aca="false">IF(AND(M192=1,CK192&gt;='1 Der Fonds'!$B$12),1,0)</f>
        <v>0</v>
      </c>
      <c r="O192" s="26" t="n">
        <f aca="false">IF(CP192&gt;='1 Der Fonds'!$B$12,1,0)</f>
        <v>1</v>
      </c>
      <c r="P192" s="26" t="n">
        <f aca="false">IF(AND(O192=1,CU192&gt;='1 Der Fonds'!$B$12),1,0)</f>
        <v>1</v>
      </c>
      <c r="Q192" s="26" t="n">
        <f aca="false">IF(AND(P192=1,CZ192&gt;='1 Der Fonds'!$B$12),1,0)</f>
        <v>1</v>
      </c>
      <c r="R192" s="26" t="n">
        <f aca="false">IF(AND(Q192=1,DE192&gt;='1 Der Fonds'!$B$12),1,0)</f>
        <v>1</v>
      </c>
      <c r="S192" s="26" t="n">
        <f aca="false">IF(AND(R192=1,DJ192&gt;='1 Der Fonds'!$B$12),1,0)</f>
        <v>0</v>
      </c>
      <c r="T192" s="26" t="n">
        <f aca="false">IF(AND(S192=1,DO192&gt;='1 Der Fonds'!$B$12),1,0)</f>
        <v>0</v>
      </c>
      <c r="U192" s="26" t="n">
        <f aca="false">IF(AND(T192=1,DT192&gt;='1 Der Fonds'!$B$12),1,0)</f>
        <v>0</v>
      </c>
      <c r="V192" s="26" t="n">
        <f aca="false">IF(AND(U192=1,DY192&gt;='1 Der Fonds'!$B$12),1,0)</f>
        <v>0</v>
      </c>
      <c r="W192" s="26" t="n">
        <f aca="false">IF(AND(V192=1,ED192&gt;='1 Der Fonds'!$B$12),1,0)</f>
        <v>0</v>
      </c>
      <c r="X192" s="26" t="n">
        <f aca="false">IF(AND(W192=1,EI192&gt;='1 Der Fonds'!$B$12),1,0)</f>
        <v>0</v>
      </c>
      <c r="Y192" s="26" t="n">
        <f aca="false">IF(AND(X192=1,EN192&gt;='1 Der Fonds'!$B$12),1,0)</f>
        <v>0</v>
      </c>
      <c r="Z192" s="26" t="n">
        <f aca="false">IF(AND(Y192=1,ES192&gt;='1 Der Fonds'!$B$12),1,0)</f>
        <v>0</v>
      </c>
      <c r="AD192" s="26" t="n">
        <f aca="false">$A$192+$B$192*'1 Der Fonds'!$B$19/12+$A$192*'1 Der Fonds'!$B$20/12-'1 Der Fonds'!$B$6*'1 Der Fonds'!$B$21/12-($B$192+$A$192-'1 Der Fonds'!$B$6)*'1 Der Fonds'!$B$22/12-$B$192*'1 Der Fonds'!$B$23/12</f>
        <v>116.714583333333</v>
      </c>
      <c r="AE192" s="26" t="n">
        <f aca="false">($B$192+AD192-'1 Der Fonds'!$B$6)/'1 Der Fonds'!$B$8</f>
        <v>10.0197078544061</v>
      </c>
      <c r="AF192" s="26" t="n">
        <f aca="false">AD192+'1 Der Fonds'!$B$26-'2 Der Rueckgabebestand'!$C$5*AE192</f>
        <v>115.706700191571</v>
      </c>
      <c r="AG192" s="26" t="n">
        <f aca="false">'1 Der Fonds'!$B$8+'1 Der Fonds'!$B$26/AE192-'2 Der Rueckgabebestand'!$C$5</f>
        <v>86.8994099272746</v>
      </c>
      <c r="AH192" s="26" t="n">
        <f aca="false">AF192/($B$192+AF192-'1 Der Fonds'!$B$6)</f>
        <v>0.132888262104924</v>
      </c>
      <c r="AI192" s="26" t="n">
        <f aca="false">AF192+$B$192*'1 Der Fonds'!$B$19/12+AF192*'1 Der Fonds'!$B$20/12-'1 Der Fonds'!$B$6*'1 Der Fonds'!$B$21/12-($B$192+AF192-'1 Der Fonds'!$B$6)*'1 Der Fonds'!$B$22/12-$B$192*'1 Der Fonds'!$B$23/12</f>
        <v>117.421960779254</v>
      </c>
      <c r="AJ192" s="26" t="n">
        <f aca="false">($B$192+AI192-'1 Der Fonds'!$B$6)/AG192</f>
        <v>10.0394463151059</v>
      </c>
      <c r="AK192" s="26" t="n">
        <f aca="false">AI192+'1 Der Fonds'!$B$26-'2 Der Rueckgabebestand'!$C$6*AJ192</f>
        <v>115.402237621702</v>
      </c>
      <c r="AL192" s="26" t="n">
        <f aca="false">AG192+'1 Der Fonds'!$B$26/AJ192-'2 Der Rueckgabebestand'!$C$6</f>
        <v>86.6982311875154</v>
      </c>
      <c r="AM192" s="26" t="n">
        <f aca="false">AK192/($B$192+AK192-'1 Der Fonds'!$B$6)</f>
        <v>0.132584950536235</v>
      </c>
      <c r="AN192" s="26" t="n">
        <f aca="false">AK192+$B$192*'1 Der Fonds'!$B$19/12+AK192*'1 Der Fonds'!$B$20/12-'1 Der Fonds'!$B$6*'1 Der Fonds'!$B$21/12-($B$192+AK192-'1 Der Fonds'!$B$6)*'1 Der Fonds'!$B$22/12-$B$192*'1 Der Fonds'!$B$23/12</f>
        <v>117.117206432756</v>
      </c>
      <c r="AO192" s="26" t="n">
        <f aca="false">($B$192+AN192-'1 Der Fonds'!$B$6)/AL192</f>
        <v>10.0592272124502</v>
      </c>
      <c r="AP192" s="26" t="n">
        <f aca="false">AN192+'1 Der Fonds'!$B$26-'2 Der Rueckgabebestand'!$C$7*AO192</f>
        <v>97.9869065653652</v>
      </c>
      <c r="AQ192" s="26" t="n">
        <f aca="false">AL192+'1 Der Fonds'!$B$26/AO192-'2 Der Rueckgabebestand'!$C$7</f>
        <v>84.7964648327686</v>
      </c>
      <c r="AR192" s="26" t="n">
        <f aca="false">AP192/($B$192+AP192-'1 Der Fonds'!$B$6)</f>
        <v>0.114875041822059</v>
      </c>
      <c r="AS192" s="26" t="n">
        <f aca="false">AP192+$B$192*'1 Der Fonds'!$B$19/12+AP192*'1 Der Fonds'!$B$20/12-'1 Der Fonds'!$B$6*'1 Der Fonds'!$B$21/12-($B$192+AP192-'1 Der Fonds'!$B$6)*'1 Der Fonds'!$B$22/12-$B$192*'1 Der Fonds'!$B$23/12</f>
        <v>99.685185684157</v>
      </c>
      <c r="AT192" s="26" t="n">
        <f aca="false">($B$192+AS192-'1 Der Fonds'!$B$6)/AQ192</f>
        <v>10.0792549237722</v>
      </c>
      <c r="AU192" s="26" t="n">
        <f aca="false">AS192+'1 Der Fonds'!$B$26-'2 Der Rueckgabebestand'!$C$8*AT192</f>
        <v>71.4394954204632</v>
      </c>
      <c r="AV192" s="26" t="n">
        <f aca="false">AQ192+'1 Der Fonds'!$B$26/AT192-'2 Der Rueckgabebestand'!$C$8</f>
        <v>81.9941058809104</v>
      </c>
      <c r="AW192" s="26" t="n">
        <f aca="false">AU192/($B$192+AU192-'1 Der Fonds'!$B$6)</f>
        <v>0.086442499198465</v>
      </c>
      <c r="AX192" s="26" t="n">
        <f aca="false">AU192+$B$192*'1 Der Fonds'!$B$19/12+AU192*'1 Der Fonds'!$B$20/12-'1 Der Fonds'!$B$6*'1 Der Fonds'!$B$21/12-($B$192+AU192-'1 Der Fonds'!$B$6)*'1 Der Fonds'!$B$22/12-$B$192*'1 Der Fonds'!$B$23/12</f>
        <v>73.1123332702412</v>
      </c>
      <c r="AY192" s="26" t="n">
        <f aca="false">($B$192+AX192-'1 Der Fonds'!$B$6)/AV192</f>
        <v>10.0996568518352</v>
      </c>
      <c r="AZ192" s="26" t="n">
        <f aca="false">AX192+'1 Der Fonds'!$B$26-'2 Der Rueckgabebestand'!$C$9*AY192</f>
        <v>49.8532254554696</v>
      </c>
      <c r="BA192" s="26" t="n">
        <f aca="false">AV192+'1 Der Fonds'!$B$26/AY192-'2 Der Rueckgabebestand'!$C$9</f>
        <v>79.6911456758273</v>
      </c>
      <c r="BB192" s="26" t="n">
        <f aca="false">AZ192/($B$192+AZ192-'1 Der Fonds'!$B$6)</f>
        <v>0.0619407661903292</v>
      </c>
      <c r="BC192" s="26" t="n">
        <f aca="false">AZ192+$B$192*'1 Der Fonds'!$B$19/12+AZ192*'1 Der Fonds'!$B$20/12-'1 Der Fonds'!$B$6*'1 Der Fonds'!$B$21/12-($B$192+AZ192-'1 Der Fonds'!$B$6)*'1 Der Fonds'!$B$22/12-$B$192*'1 Der Fonds'!$B$23/12</f>
        <v>51.5053764631977</v>
      </c>
      <c r="BD192" s="26" t="n">
        <f aca="false">($B$192+BC192-'1 Der Fonds'!$B$6)/BA192</f>
        <v>10.1203887787478</v>
      </c>
      <c r="BE192" s="26" t="n">
        <f aca="false">BC192+'1 Der Fonds'!$B$26-'2 Der Rueckgabebestand'!$C$10*BD192</f>
        <v>40.3368321729508</v>
      </c>
      <c r="BF192" s="26" t="n">
        <f aca="false">BA192+'1 Der Fonds'!$B$26/BD192-'2 Der Rueckgabebestand'!$C$10</f>
        <v>78.587576975611</v>
      </c>
      <c r="BG192" s="26" t="n">
        <f aca="false">BE192/($B$192+BE192-'1 Der Fonds'!$B$6)</f>
        <v>0.0507166656204592</v>
      </c>
      <c r="BH192" s="26" t="n">
        <f aca="false">BE192+$B$192*'1 Der Fonds'!$B$19/12+BE192*'1 Der Fonds'!$B$20/12-'1 Der Fonds'!$B$6*'1 Der Fonds'!$B$21/12-($B$192+BE192-'1 Der Fonds'!$B$6)*'1 Der Fonds'!$B$22/12-$B$192*'1 Der Fonds'!$B$23/12</f>
        <v>41.9798633037832</v>
      </c>
      <c r="BI192" s="26" t="n">
        <f aca="false">($B$192+BH192-'1 Der Fonds'!$B$6)/BF192</f>
        <v>10.1412957871334</v>
      </c>
      <c r="BJ192" s="26" t="n">
        <f aca="false">BH192+'1 Der Fonds'!$B$26-'2 Der Rueckgabebestand'!$C$11*BI192</f>
        <v>38.8950858315032</v>
      </c>
      <c r="BK192" s="26" t="n">
        <f aca="false">BF192+'1 Der Fonds'!$B$26/BI192-'2 Der Rueckgabebestand'!$C$11</f>
        <v>78.2833971610163</v>
      </c>
      <c r="BL192" s="26" t="n">
        <f aca="false">BJ192/($B$192+BJ192-'1 Der Fonds'!$B$6)</f>
        <v>0.0489927277869035</v>
      </c>
      <c r="BM192" s="26" t="n">
        <f aca="false">BJ192+$B$192*'1 Der Fonds'!$B$19/12+BJ192*'1 Der Fonds'!$B$20/12-'1 Der Fonds'!$B$6*'1 Der Fonds'!$B$21/12-($B$192+BJ192-'1 Der Fonds'!$B$6)*'1 Der Fonds'!$B$22/12-$B$192*'1 Der Fonds'!$B$23/12</f>
        <v>40.5367352887584</v>
      </c>
      <c r="BN192" s="26" t="n">
        <f aca="false">($B$192+BM192-'1 Der Fonds'!$B$6)/BK192</f>
        <v>10.1622663826465</v>
      </c>
      <c r="BO192" s="26" t="n">
        <f aca="false">BM192+'1 Der Fonds'!$B$26-'2 Der Rueckgabebestand'!$C$12*BN192</f>
        <v>38.4556020974351</v>
      </c>
      <c r="BP192" s="26" t="n">
        <f aca="false">BK192+'1 Der Fonds'!$B$26/BN192-'2 Der Rueckgabebestand'!$C$12</f>
        <v>78.0786068993797</v>
      </c>
      <c r="BQ192" s="26" t="n">
        <f aca="false">BO192/($B$192+BO192-'1 Der Fonds'!$B$6)</f>
        <v>0.0484659784312832</v>
      </c>
      <c r="BR192" s="26" t="n">
        <f aca="false">BO192+$B$192*'1 Der Fonds'!$B$19/12+BO192*'1 Der Fonds'!$B$20/12-'1 Der Fonds'!$B$6*'1 Der Fonds'!$B$21/12-($B$192+BO192-'1 Der Fonds'!$B$6)*'1 Der Fonds'!$B$22/12-$B$192*'1 Der Fonds'!$B$23/12</f>
        <v>40.0968303827785</v>
      </c>
      <c r="BS192" s="26" t="n">
        <f aca="false">($B$192+BR192-'1 Der Fonds'!$B$6)/BP192</f>
        <v>10.1832865871624</v>
      </c>
      <c r="BT192" s="26" t="n">
        <f aca="false">BR192+'1 Der Fonds'!$B$26-'2 Der Rueckgabebestand'!$C$13*BS192</f>
        <v>38.5143514185554</v>
      </c>
      <c r="BU192" s="26" t="n">
        <f aca="false">BP192+'1 Der Fonds'!$B$26/BS192-'2 Der Rueckgabebestand'!$C$13</f>
        <v>77.9232072697338</v>
      </c>
      <c r="BV192" s="26" t="n">
        <f aca="false">BT192/($B$192+BT192-'1 Der Fonds'!$B$6)</f>
        <v>0.0485364270346262</v>
      </c>
      <c r="BW192" s="26" t="n">
        <f aca="false">BT192+$B$192*'1 Der Fonds'!$B$19/12+BT192*'1 Der Fonds'!$B$20/12-'1 Der Fonds'!$B$6*'1 Der Fonds'!$B$21/12-($B$192+BT192-'1 Der Fonds'!$B$6)*'1 Der Fonds'!$B$22/12-$B$192*'1 Der Fonds'!$B$23/12</f>
        <v>40.1556360053315</v>
      </c>
      <c r="BX192" s="26" t="n">
        <f aca="false">($B$192+BW192-'1 Der Fonds'!$B$6)/BU192</f>
        <v>10.2043494340893</v>
      </c>
      <c r="BY192" s="26" t="n">
        <f aca="false">BW192+'1 Der Fonds'!$B$26-'2 Der Rueckgabebestand'!$C$14*BX192</f>
        <v>39.0738962316958</v>
      </c>
      <c r="BZ192" s="26" t="n">
        <f aca="false">BU192+'1 Der Fonds'!$B$26/BX192-'2 Der Rueckgabebestand'!$C$14</f>
        <v>77.8171995540413</v>
      </c>
      <c r="CA192" s="26" t="n">
        <f aca="false">BY192/($B$192+BY192-'1 Der Fonds'!$B$6)</f>
        <v>0.0492068766107566</v>
      </c>
      <c r="CB192" s="26" t="n">
        <f aca="false">BY192+$B$192*'1 Der Fonds'!$B$19/12+BY192*'1 Der Fonds'!$B$20/12-'1 Der Fonds'!$B$6*'1 Der Fonds'!$B$21/12-($B$192+BY192-'1 Der Fonds'!$B$6)*'1 Der Fonds'!$B$22/12-$B$192*'1 Der Fonds'!$B$23/12</f>
        <v>40.7157170489178</v>
      </c>
      <c r="CC192" s="26" t="n">
        <f aca="false">($B$192+CB192-'1 Der Fonds'!$B$6)/BZ192</f>
        <v>10.2254478651127</v>
      </c>
      <c r="CD192" s="26" t="n">
        <f aca="false">CB192+'1 Der Fonds'!$B$26-'2 Der Rueckgabebestand'!$C$15*CC192</f>
        <v>39.6255379028728</v>
      </c>
      <c r="CE192" s="26" t="n">
        <f aca="false">BZ192+'1 Der Fonds'!$B$26/CC192-'2 Der Rueckgabebestand'!$C$15</f>
        <v>77.7105852364656</v>
      </c>
      <c r="CF192" s="26" t="n">
        <f aca="false">CD192/($B$192+CD192-'1 Der Fonds'!$B$6)</f>
        <v>0.0498669323005275</v>
      </c>
      <c r="CG192" s="26" t="n">
        <f aca="false">CD192+$B$192*'1 Der Fonds'!$B$19/12+CD192*'1 Der Fonds'!$B$20/12-'1 Der Fonds'!$B$6*'1 Der Fonds'!$B$21/12-($B$192+CD192-'1 Der Fonds'!$B$6)*'1 Der Fonds'!$B$22/12-$B$192*'1 Der Fonds'!$B$23/12</f>
        <v>41.2678873766964</v>
      </c>
      <c r="CH192" s="26" t="n">
        <f aca="false">($B$192+CG192-'1 Der Fonds'!$B$6)/CE192</f>
        <v>10.2465820448235</v>
      </c>
      <c r="CI192" s="26" t="n">
        <f aca="false">CG192+'1 Der Fonds'!$B$26-'2 Der Rueckgabebestand'!$C$16*CH192</f>
        <v>39.1445963542846</v>
      </c>
      <c r="CJ192" s="26" t="n">
        <f aca="false">CE192+'1 Der Fonds'!$B$26/CH192-'2 Der Rueckgabebestand'!$C$16</f>
        <v>77.5033657936188</v>
      </c>
      <c r="CK192" s="26" t="n">
        <f aca="false">CI192/($B$192+CI192-'1 Der Fonds'!$B$6)</f>
        <v>0.0492915226446008</v>
      </c>
      <c r="CL192" s="26" t="n">
        <f aca="false">$A$192+$B$192*'1 Der Fonds'!$B$19/12+$A$192*'1 Der Fonds'!$B$20/12-'1 Der Fonds'!$B$6*'1 Der Fonds'!$B$21/12-($B$192+$A$192-'1 Der Fonds'!$B$6)*'1 Der Fonds'!$B$22/12-$B$192*'1 Der Fonds'!$B$23/12</f>
        <v>116.714583333333</v>
      </c>
      <c r="CM192" s="26" t="n">
        <f aca="false">($B$192+CL192-'1 Der Fonds'!$B$6)/'1 Der Fonds'!$B$8</f>
        <v>10.0197078544061</v>
      </c>
      <c r="CN192" s="26" t="n">
        <f aca="false">CL192+0-'2 Der Rueckgabebestand'!$C$5*CM192</f>
        <v>112.706700191571</v>
      </c>
      <c r="CO192" s="26" t="n">
        <f aca="false">'1 Der Fonds'!$B$8+0/CM192-'2 Der Rueckgabebestand'!$C$5</f>
        <v>86.6</v>
      </c>
      <c r="CP192" s="26" t="n">
        <f aca="false">CN192/($B$192+CN192-'1 Der Fonds'!$B$6)</f>
        <v>0.129890319121297</v>
      </c>
      <c r="CQ192" s="26" t="n">
        <f aca="false">CN192+$B$192*'1 Der Fonds'!$B$19/12+CN192*'1 Der Fonds'!$B$20/12-'1 Der Fonds'!$B$6*'1 Der Fonds'!$B$21/12-($B$192+CN192-'1 Der Fonds'!$B$6)*'1 Der Fonds'!$B$22/12-$B$192*'1 Der Fonds'!$B$23/12</f>
        <v>114.419085779254</v>
      </c>
      <c r="CR192" s="26" t="n">
        <f aca="false">($B$192+CQ192-'1 Der Fonds'!$B$6)/CO192</f>
        <v>10.0394813600376</v>
      </c>
      <c r="CS192" s="26" t="n">
        <f aca="false">CQ192+0-'2 Der Rueckgabebestand'!$C$6*CR192</f>
        <v>109.399345099236</v>
      </c>
      <c r="CT192" s="26" t="n">
        <f aca="false">CO192+0/CR192-'2 Der Rueckgabebestand'!$C$6</f>
        <v>86.1</v>
      </c>
      <c r="CU192" s="26" t="n">
        <f aca="false">CS192/($B$192+CS192-'1 Der Fonds'!$B$6)</f>
        <v>0.126561115206162</v>
      </c>
      <c r="CV192" s="26" t="n">
        <f aca="false">CS192+$B$192*'1 Der Fonds'!$B$19/12+CS192*'1 Der Fonds'!$B$20/12-'1 Der Fonds'!$B$6*'1 Der Fonds'!$B$21/12-($B$192+CS192-'1 Der Fonds'!$B$6)*'1 Der Fonds'!$B$22/12-$B$192*'1 Der Fonds'!$B$23/12</f>
        <v>111.108561138289</v>
      </c>
      <c r="CW192" s="26" t="n">
        <f aca="false">($B$192+CV192-'1 Der Fonds'!$B$6)/CT192</f>
        <v>10.0593328819778</v>
      </c>
      <c r="CX192" s="26" t="n">
        <f aca="false">CV192+0-'2 Der Rueckgabebestand'!$C$7*CW192</f>
        <v>88.9780287979379</v>
      </c>
      <c r="CY192" s="26" t="n">
        <f aca="false">CT192+0/CW192-'2 Der Rueckgabebestand'!$C$7</f>
        <v>83.9</v>
      </c>
      <c r="CZ192" s="26" t="n">
        <f aca="false">CX192/($B$192+CX192-'1 Der Fonds'!$B$6)</f>
        <v>0.105426949235477</v>
      </c>
      <c r="DA192" s="26" t="n">
        <f aca="false">CX192+$B$192*'1 Der Fonds'!$B$19/12+CX192*'1 Der Fonds'!$B$20/12-'1 Der Fonds'!$B$6*'1 Der Fonds'!$B$21/12-($B$192+CX192-'1 Der Fonds'!$B$6)*'1 Der Fonds'!$B$22/12-$B$192*'1 Der Fonds'!$B$23/12</f>
        <v>90.6676744088693</v>
      </c>
      <c r="DB192" s="26" t="n">
        <f aca="false">($B$192+DA192-'1 Der Fonds'!$B$6)/CY192</f>
        <v>10.0794716854454</v>
      </c>
      <c r="DC192" s="26" t="n">
        <f aca="false">DA192+0-'2 Der Rueckgabebestand'!$C$8*DB192</f>
        <v>59.4213121839886</v>
      </c>
      <c r="DD192" s="26" t="n">
        <f aca="false">CY192+0/DB192-'2 Der Rueckgabebestand'!$C$8</f>
        <v>80.8</v>
      </c>
      <c r="DE192" s="26" t="n">
        <f aca="false">DC192/($B$192+DC192-'1 Der Fonds'!$B$6)</f>
        <v>0.0729613914751834</v>
      </c>
      <c r="DF192" s="26" t="n">
        <f aca="false">DC192+$B$192*'1 Der Fonds'!$B$19/12+DC192*'1 Der Fonds'!$B$20/12-'1 Der Fonds'!$B$6*'1 Der Fonds'!$B$21/12-($B$192+DC192-'1 Der Fonds'!$B$6)*'1 Der Fonds'!$B$22/12-$B$192*'1 Der Fonds'!$B$23/12</f>
        <v>61.0826326081649</v>
      </c>
      <c r="DG192" s="26" t="n">
        <f aca="false">($B$192+DF192-'1 Der Fonds'!$B$6)/DD192</f>
        <v>10.1000325817842</v>
      </c>
      <c r="DH192" s="26" t="n">
        <f aca="false">DF192+0-'2 Der Rueckgabebestand'!$C$9*DG192</f>
        <v>34.8225478955259</v>
      </c>
      <c r="DI192" s="26" t="n">
        <f aca="false">DD192+0/DG192-'2 Der Rueckgabebestand'!$C$9</f>
        <v>78.2</v>
      </c>
      <c r="DJ192" s="26" t="n">
        <f aca="false">DH192/($B$192+DH192-'1 Der Fonds'!$B$6)</f>
        <v>0.0440890779686022</v>
      </c>
      <c r="DK192" s="26" t="n">
        <f aca="false">DH192+$B$192*'1 Der Fonds'!$B$19/12+DH192*'1 Der Fonds'!$B$20/12-'1 Der Fonds'!$B$6*'1 Der Fonds'!$B$21/12-($B$192+DH192-'1 Der Fonds'!$B$6)*'1 Der Fonds'!$B$22/12-$B$192*'1 Der Fonds'!$B$23/12</f>
        <v>36.4602945039258</v>
      </c>
      <c r="DL192" s="26" t="n">
        <f aca="false">($B$192+DK192-'1 Der Fonds'!$B$6)/DI192</f>
        <v>10.1209756330425</v>
      </c>
      <c r="DM192" s="26" t="n">
        <f aca="false">DK192+0-'2 Der Rueckgabebestand'!$C$10*DL192</f>
        <v>22.2909286176662</v>
      </c>
      <c r="DN192" s="26" t="n">
        <f aca="false">DI192+0/DL192-'2 Der Rueckgabebestand'!$C$10</f>
        <v>76.8</v>
      </c>
      <c r="DO192" s="26" t="n">
        <f aca="false">DM192/($B$192+DM192-'1 Der Fonds'!$B$6)</f>
        <v>0.0286777161510278</v>
      </c>
      <c r="DP192" s="26" t="n">
        <f aca="false">DM192+$B$192*'1 Der Fonds'!$B$19/12+DM192*'1 Der Fonds'!$B$20/12-'1 Der Fonds'!$B$6*'1 Der Fonds'!$B$21/12-($B$192+DM192-'1 Der Fonds'!$B$6)*'1 Der Fonds'!$B$22/12-$B$192*'1 Der Fonds'!$B$23/12</f>
        <v>23.9166657575915</v>
      </c>
      <c r="DQ192" s="26" t="n">
        <f aca="false">($B$192+DP192-'1 Der Fonds'!$B$6)/DN192</f>
        <v>10.1421440853853</v>
      </c>
      <c r="DR192" s="26" t="n">
        <f aca="false">DP192+0-'2 Der Rueckgabebestand'!$C$11*DQ192</f>
        <v>17.8313793063603</v>
      </c>
      <c r="DS192" s="26" t="n">
        <f aca="false">DN192+0/DQ192-'2 Der Rueckgabebestand'!$C$11</f>
        <v>76.2</v>
      </c>
      <c r="DT192" s="26" t="n">
        <f aca="false">DR192/($B$192+DR192-'1 Der Fonds'!$B$6)</f>
        <v>0.0230727941227807</v>
      </c>
      <c r="DU192" s="26" t="n">
        <f aca="false">DR192+$B$192*'1 Der Fonds'!$B$19/12+DR192*'1 Der Fonds'!$B$20/12-'1 Der Fonds'!$B$6*'1 Der Fonds'!$B$21/12-($B$192+DR192-'1 Der Fonds'!$B$6)*'1 Der Fonds'!$B$22/12-$B$192*'1 Der Fonds'!$B$23/12</f>
        <v>19.4528427115289</v>
      </c>
      <c r="DV192" s="26" t="n">
        <f aca="false">($B$192+DU192-'1 Der Fonds'!$B$6)/DS192</f>
        <v>10.1634231326972</v>
      </c>
      <c r="DW192" s="26" t="n">
        <f aca="false">DU192+0-'2 Der Rueckgabebestand'!$C$12*DV192</f>
        <v>14.3711311451803</v>
      </c>
      <c r="DX192" s="26" t="n">
        <f aca="false">DS192+0/DV192-'2 Der Rueckgabebestand'!$C$12</f>
        <v>75.7</v>
      </c>
      <c r="DY192" s="26" t="n">
        <f aca="false">DW192/($B$192+DW192-'1 Der Fonds'!$B$6)</f>
        <v>0.0186790621111419</v>
      </c>
      <c r="DZ192" s="26" t="n">
        <f aca="false">DW192+$B$192*'1 Der Fonds'!$B$19/12+DW192*'1 Der Fonds'!$B$20/12-'1 Der Fonds'!$B$6*'1 Der Fonds'!$B$21/12-($B$192+DW192-'1 Der Fonds'!$B$6)*'1 Der Fonds'!$B$22/12-$B$192*'1 Der Fonds'!$B$23/12</f>
        <v>15.9892784791944</v>
      </c>
      <c r="EA192" s="26" t="n">
        <f aca="false">($B$192+DZ192-'1 Der Fonds'!$B$6)/DX192</f>
        <v>10.1847989231069</v>
      </c>
      <c r="EB192" s="26" t="n">
        <f aca="false">DZ192+0-'2 Der Rueckgabebestand'!$C$13*EA192</f>
        <v>11.4061189637963</v>
      </c>
      <c r="EC192" s="26" t="n">
        <f aca="false">DX192+0/EA192-'2 Der Rueckgabebestand'!$C$13</f>
        <v>75.25</v>
      </c>
      <c r="ED192" s="26" t="n">
        <f aca="false">EB192/($B$192+EB192-'1 Der Fonds'!$B$6)</f>
        <v>0.0148826042506259</v>
      </c>
      <c r="EE192" s="26" t="n">
        <f aca="false">EB192+$B$192*'1 Der Fonds'!$B$19/12+EB192*'1 Der Fonds'!$B$20/12-'1 Der Fonds'!$B$6*'1 Der Fonds'!$B$21/12-($B$192+EB192-'1 Der Fonds'!$B$6)*'1 Der Fonds'!$B$22/12-$B$192*'1 Der Fonds'!$B$23/12</f>
        <v>13.0214248278033</v>
      </c>
      <c r="EF192" s="26" t="n">
        <f aca="false">($B$192+EE192-'1 Der Fonds'!$B$6)/EC192</f>
        <v>10.2062647817648</v>
      </c>
      <c r="EG192" s="26" t="n">
        <f aca="false">EE192+0-'2 Der Rueckgabebestand'!$C$14*EF192</f>
        <v>8.93891891509735</v>
      </c>
      <c r="EH192" s="26" t="n">
        <f aca="false">EC192+0/EF192-'2 Der Rueckgabebestand'!$C$14</f>
        <v>74.85</v>
      </c>
      <c r="EI192" s="26" t="n">
        <f aca="false">EG192/($B$192+EG192-'1 Der Fonds'!$B$6)</f>
        <v>0.0117010911393176</v>
      </c>
      <c r="EJ192" s="26" t="n">
        <f aca="false">EG192+$B$192*'1 Der Fonds'!$B$19/12+EG192*'1 Der Fonds'!$B$20/12-'1 Der Fonds'!$B$6*'1 Der Fonds'!$B$21/12-($B$192+EG192-'1 Der Fonds'!$B$6)*'1 Der Fonds'!$B$22/12-$B$192*'1 Der Fonds'!$B$23/12</f>
        <v>10.5518603790576</v>
      </c>
      <c r="EK192" s="26" t="n">
        <f aca="false">($B$192+EJ192-'1 Der Fonds'!$B$6)/EH192</f>
        <v>10.2278137659193</v>
      </c>
      <c r="EL192" s="26" t="n">
        <f aca="false">EJ192+0-'2 Der Rueckgabebestand'!$C$15*EK192</f>
        <v>6.46073487268994</v>
      </c>
      <c r="EM192" s="26" t="n">
        <f aca="false">EH192+0/EK192-'2 Der Rueckgabebestand'!$C$15</f>
        <v>74.45</v>
      </c>
      <c r="EN192" s="26" t="n">
        <f aca="false">EL192/($B$192+EL192-'1 Der Fonds'!$B$6)</f>
        <v>0.00848465925661961</v>
      </c>
      <c r="EO192" s="26" t="n">
        <f aca="false">EL192+$B$192*'1 Der Fonds'!$B$19/12+EL192*'1 Der Fonds'!$B$20/12-'1 Der Fonds'!$B$6*'1 Der Fonds'!$B$21/12-($B$192+EL192-'1 Der Fonds'!$B$6)*'1 Der Fonds'!$B$22/12-$B$192*'1 Der Fonds'!$B$23/12</f>
        <v>8.07130141027627</v>
      </c>
      <c r="EP192" s="26" t="n">
        <f aca="false">($B$192+EO192-'1 Der Fonds'!$B$6)/EM192</f>
        <v>10.2494466274047</v>
      </c>
      <c r="EQ192" s="26" t="n">
        <f aca="false">EO192+0-'2 Der Rueckgabebestand'!$C$16*EP192</f>
        <v>2.94657809657394</v>
      </c>
      <c r="ER192" s="26" t="n">
        <f aca="false">EM192+0/EP192-'2 Der Rueckgabebestand'!$C$16</f>
        <v>73.95</v>
      </c>
      <c r="ES192" s="26" t="n">
        <f aca="false">EQ192/($B$192+EQ192-'1 Der Fonds'!$B$6)</f>
        <v>0.00388758018272694</v>
      </c>
      <c r="ET192" s="14" t="n">
        <f aca="false">IF(C192=1,$A$192,1000000)</f>
        <v>115</v>
      </c>
      <c r="EU192" s="14" t="n">
        <f aca="false">IF(D192=1,$A$192,1000000)</f>
        <v>115</v>
      </c>
      <c r="EV192" s="14" t="n">
        <f aca="false">IF(E192=1,$A$192,1000000)</f>
        <v>115</v>
      </c>
      <c r="EW192" s="14" t="n">
        <f aca="false">IF(F192=1,$A$192,1000000)</f>
        <v>115</v>
      </c>
      <c r="EX192" s="14" t="n">
        <f aca="false">IF(G192=1,$A$192,1000000)</f>
        <v>115</v>
      </c>
      <c r="EY192" s="14" t="n">
        <f aca="false">IF(H192=1,$A$192,1000000)</f>
        <v>115</v>
      </c>
      <c r="EZ192" s="26" t="n">
        <f aca="false">IF(I192=1,$A$192,1000000)</f>
        <v>1000000</v>
      </c>
      <c r="FA192" s="26" t="n">
        <f aca="false">IF(J192=1,$A$192,1000000)</f>
        <v>1000000</v>
      </c>
      <c r="FB192" s="26" t="n">
        <f aca="false">IF(K192=1,$A$192,1000000)</f>
        <v>1000000</v>
      </c>
      <c r="FC192" s="26" t="n">
        <f aca="false">IF(L192=1,$A$192,1000000)</f>
        <v>1000000</v>
      </c>
      <c r="FD192" s="26" t="n">
        <f aca="false">IF(M192=1,$A$192,1000000)</f>
        <v>1000000</v>
      </c>
      <c r="FE192" s="26" t="n">
        <f aca="false">IF(N192=1,$A$192,1000000)</f>
        <v>1000000</v>
      </c>
      <c r="FF192" s="14" t="n">
        <f aca="false">IF(O192=1,$A$192,1000000)</f>
        <v>115</v>
      </c>
      <c r="FG192" s="14" t="n">
        <f aca="false">IF(P192=1,$A$192,1000000)</f>
        <v>115</v>
      </c>
      <c r="FH192" s="14" t="n">
        <f aca="false">IF(Q192=1,$A$192,1000000)</f>
        <v>115</v>
      </c>
      <c r="FI192" s="14" t="n">
        <f aca="false">IF(R192=1,$A$192,1000000)</f>
        <v>115</v>
      </c>
      <c r="FJ192" s="26" t="n">
        <f aca="false">IF(S192=1,$A$192,1000000)</f>
        <v>1000000</v>
      </c>
      <c r="FK192" s="26" t="n">
        <f aca="false">IF(T192=1,$A$192,1000000)</f>
        <v>1000000</v>
      </c>
      <c r="FL192" s="26" t="n">
        <f aca="false">IF(U192=1,$A$192,1000000)</f>
        <v>1000000</v>
      </c>
      <c r="FM192" s="26" t="n">
        <f aca="false">IF(V192=1,$A$192,1000000)</f>
        <v>1000000</v>
      </c>
      <c r="FN192" s="26" t="n">
        <f aca="false">IF(W192=1,$A$192,1000000)</f>
        <v>1000000</v>
      </c>
      <c r="FO192" s="26" t="n">
        <f aca="false">IF(X192=1,$A$192,1000000)</f>
        <v>1000000</v>
      </c>
      <c r="FP192" s="26" t="n">
        <f aca="false">IF(Y192=1,$A$192,1000000)</f>
        <v>1000000</v>
      </c>
      <c r="FQ192" s="26" t="n">
        <f aca="false">IF(Z192=1,$A$192,1000000)</f>
        <v>1000000</v>
      </c>
    </row>
    <row r="193" customFormat="false" ht="15" hidden="false" customHeight="false" outlineLevel="0" collapsed="false">
      <c r="A193" s="14" t="n">
        <f aca="false">A192+$B$38</f>
        <v>115.5</v>
      </c>
      <c r="B193" s="14" t="n">
        <f aca="false">'1 Der Fonds'!$B$36-A193</f>
        <v>1004.5</v>
      </c>
      <c r="C193" s="26" t="n">
        <f aca="false">IF(AH193&gt;='1 Der Fonds'!$B$12,1,0)</f>
        <v>1</v>
      </c>
      <c r="D193" s="26" t="n">
        <f aca="false">IF(AND(C193=1,AM193&gt;='1 Der Fonds'!$B$12),1,0)</f>
        <v>1</v>
      </c>
      <c r="E193" s="26" t="n">
        <f aca="false">IF(AND(D193=1,AR193&gt;='1 Der Fonds'!$B$12),1,0)</f>
        <v>1</v>
      </c>
      <c r="F193" s="26" t="n">
        <f aca="false">IF(AND(E193=1,AW193&gt;='1 Der Fonds'!$B$12),1,0)</f>
        <v>1</v>
      </c>
      <c r="G193" s="26" t="n">
        <f aca="false">IF(AND(F193=1,BB193&gt;='1 Der Fonds'!$B$12),1,0)</f>
        <v>1</v>
      </c>
      <c r="H193" s="26" t="n">
        <f aca="false">IF(AND(G193=1,BG193&gt;='1 Der Fonds'!$B$12),1,0)</f>
        <v>1</v>
      </c>
      <c r="I193" s="26" t="n">
        <f aca="false">IF(AND(H193=1,BL193&gt;='1 Der Fonds'!$B$12),1,0)</f>
        <v>0</v>
      </c>
      <c r="J193" s="26" t="n">
        <f aca="false">IF(AND(I193=1,BQ193&gt;='1 Der Fonds'!$B$12),1,0)</f>
        <v>0</v>
      </c>
      <c r="K193" s="26" t="n">
        <f aca="false">IF(AND(J193=1,BV193&gt;='1 Der Fonds'!$B$12),1,0)</f>
        <v>0</v>
      </c>
      <c r="L193" s="26" t="n">
        <f aca="false">IF(AND(K193=1,CA193&gt;='1 Der Fonds'!$B$12),1,0)</f>
        <v>0</v>
      </c>
      <c r="M193" s="26" t="n">
        <f aca="false">IF(AND(L193=1,CF193&gt;='1 Der Fonds'!$B$12),1,0)</f>
        <v>0</v>
      </c>
      <c r="N193" s="26" t="n">
        <f aca="false">IF(AND(M193=1,CK193&gt;='1 Der Fonds'!$B$12),1,0)</f>
        <v>0</v>
      </c>
      <c r="O193" s="26" t="n">
        <f aca="false">IF(CP193&gt;='1 Der Fonds'!$B$12,1,0)</f>
        <v>1</v>
      </c>
      <c r="P193" s="26" t="n">
        <f aca="false">IF(AND(O193=1,CU193&gt;='1 Der Fonds'!$B$12),1,0)</f>
        <v>1</v>
      </c>
      <c r="Q193" s="26" t="n">
        <f aca="false">IF(AND(P193=1,CZ193&gt;='1 Der Fonds'!$B$12),1,0)</f>
        <v>1</v>
      </c>
      <c r="R193" s="26" t="n">
        <f aca="false">IF(AND(Q193=1,DE193&gt;='1 Der Fonds'!$B$12),1,0)</f>
        <v>1</v>
      </c>
      <c r="S193" s="26" t="n">
        <f aca="false">IF(AND(R193=1,DJ193&gt;='1 Der Fonds'!$B$12),1,0)</f>
        <v>0</v>
      </c>
      <c r="T193" s="26" t="n">
        <f aca="false">IF(AND(S193=1,DO193&gt;='1 Der Fonds'!$B$12),1,0)</f>
        <v>0</v>
      </c>
      <c r="U193" s="26" t="n">
        <f aca="false">IF(AND(T193=1,DT193&gt;='1 Der Fonds'!$B$12),1,0)</f>
        <v>0</v>
      </c>
      <c r="V193" s="26" t="n">
        <f aca="false">IF(AND(U193=1,DY193&gt;='1 Der Fonds'!$B$12),1,0)</f>
        <v>0</v>
      </c>
      <c r="W193" s="26" t="n">
        <f aca="false">IF(AND(V193=1,ED193&gt;='1 Der Fonds'!$B$12),1,0)</f>
        <v>0</v>
      </c>
      <c r="X193" s="26" t="n">
        <f aca="false">IF(AND(W193=1,EI193&gt;='1 Der Fonds'!$B$12),1,0)</f>
        <v>0</v>
      </c>
      <c r="Y193" s="26" t="n">
        <f aca="false">IF(AND(X193=1,EN193&gt;='1 Der Fonds'!$B$12),1,0)</f>
        <v>0</v>
      </c>
      <c r="Z193" s="26" t="n">
        <f aca="false">IF(AND(Y193=1,ES193&gt;='1 Der Fonds'!$B$12),1,0)</f>
        <v>0</v>
      </c>
      <c r="AD193" s="26" t="n">
        <f aca="false">$A$193+$B$193*'1 Der Fonds'!$B$19/12+$A$193*'1 Der Fonds'!$B$20/12-'1 Der Fonds'!$B$6*'1 Der Fonds'!$B$21/12-($B$193+$A$193-'1 Der Fonds'!$B$6)*'1 Der Fonds'!$B$22/12-$B$193*'1 Der Fonds'!$B$23/12</f>
        <v>117.214</v>
      </c>
      <c r="AE193" s="26" t="n">
        <f aca="false">($B$193+AD193-'1 Der Fonds'!$B$6)/'1 Der Fonds'!$B$8</f>
        <v>10.0197011494253</v>
      </c>
      <c r="AF193" s="26" t="n">
        <f aca="false">AD193+'1 Der Fonds'!$B$26-'2 Der Rueckgabebestand'!$C$5*AE193</f>
        <v>116.20611954023</v>
      </c>
      <c r="AG193" s="26" t="n">
        <f aca="false">'1 Der Fonds'!$B$8+'1 Der Fonds'!$B$26/AE193-'2 Der Rueckgabebestand'!$C$5</f>
        <v>86.8994101276336</v>
      </c>
      <c r="AH193" s="26" t="n">
        <f aca="false">AF193/($B$193+AF193-'1 Der Fonds'!$B$6)</f>
        <v>0.133461930417569</v>
      </c>
      <c r="AI193" s="26" t="n">
        <f aca="false">AF193+$B$193*'1 Der Fonds'!$B$19/12+AF193*'1 Der Fonds'!$B$20/12-'1 Der Fonds'!$B$6*'1 Der Fonds'!$B$21/12-($B$193+AF193-'1 Der Fonds'!$B$6)*'1 Der Fonds'!$B$22/12-$B$193*'1 Der Fonds'!$B$23/12</f>
        <v>117.920796238123</v>
      </c>
      <c r="AJ193" s="26" t="n">
        <f aca="false">($B$193+AI193-'1 Der Fonds'!$B$6)/AG193</f>
        <v>10.0394328909339</v>
      </c>
      <c r="AK193" s="26" t="n">
        <f aca="false">AI193+'1 Der Fonds'!$B$26-'2 Der Rueckgabebestand'!$C$6*AJ193</f>
        <v>115.901079792656</v>
      </c>
      <c r="AL193" s="26" t="n">
        <f aca="false">AG193+'1 Der Fonds'!$B$26/AJ193-'2 Der Rueckgabebestand'!$C$6</f>
        <v>86.6982317874416</v>
      </c>
      <c r="AM193" s="26" t="n">
        <f aca="false">AK193/($B$193+AK193-'1 Der Fonds'!$B$6)</f>
        <v>0.133158244496049</v>
      </c>
      <c r="AN193" s="26" t="n">
        <f aca="false">AK193+$B$193*'1 Der Fonds'!$B$19/12+AK193*'1 Der Fonds'!$B$20/12-'1 Der Fonds'!$B$6*'1 Der Fonds'!$B$21/12-($B$193+AK193-'1 Der Fonds'!$B$6)*'1 Der Fonds'!$B$22/12-$B$193*'1 Der Fonds'!$B$23/12</f>
        <v>117.61546416079</v>
      </c>
      <c r="AO193" s="26" t="n">
        <f aca="false">($B$193+AN193-'1 Der Fonds'!$B$6)/AL193</f>
        <v>10.0592070470244</v>
      </c>
      <c r="AP193" s="26" t="n">
        <f aca="false">AN193+'1 Der Fonds'!$B$26-'2 Der Rueckgabebestand'!$C$7*AO193</f>
        <v>98.4852086573365</v>
      </c>
      <c r="AQ193" s="26" t="n">
        <f aca="false">AL193+'1 Der Fonds'!$B$26/AO193-'2 Der Rueckgabebestand'!$C$7</f>
        <v>84.796466030556</v>
      </c>
      <c r="AR193" s="26" t="n">
        <f aca="false">AP193/($B$193+AP193-'1 Der Fonds'!$B$6)</f>
        <v>0.115459456574118</v>
      </c>
      <c r="AS193" s="26" t="n">
        <f aca="false">AP193+$B$193*'1 Der Fonds'!$B$19/12+AP193*'1 Der Fonds'!$B$20/12-'1 Der Fonds'!$B$6*'1 Der Fonds'!$B$21/12-($B$193+AP193-'1 Der Fonds'!$B$6)*'1 Der Fonds'!$B$22/12-$B$193*'1 Der Fonds'!$B$23/12</f>
        <v>100.182902815633</v>
      </c>
      <c r="AT193" s="26" t="n">
        <f aca="false">($B$193+AS193-'1 Der Fonds'!$B$6)/AQ193</f>
        <v>10.0792278596569</v>
      </c>
      <c r="AU193" s="26" t="n">
        <f aca="false">AS193+'1 Der Fonds'!$B$26-'2 Der Rueckgabebestand'!$C$8*AT193</f>
        <v>71.9372964506966</v>
      </c>
      <c r="AV193" s="26" t="n">
        <f aca="false">AQ193+'1 Der Fonds'!$B$26/AT193-'2 Der Rueckgabebestand'!$C$8</f>
        <v>81.994107877905</v>
      </c>
      <c r="AW193" s="26" t="n">
        <f aca="false">AU193/($B$193+AU193-'1 Der Fonds'!$B$6)</f>
        <v>0.0870450749980017</v>
      </c>
      <c r="AX193" s="26" t="n">
        <f aca="false">AU193+$B$193*'1 Der Fonds'!$B$19/12+AU193*'1 Der Fonds'!$B$20/12-'1 Der Fonds'!$B$6*'1 Der Fonds'!$B$21/12-($B$193+AU193-'1 Der Fonds'!$B$6)*'1 Der Fonds'!$B$22/12-$B$193*'1 Der Fonds'!$B$23/12</f>
        <v>73.6095488597952</v>
      </c>
      <c r="AY193" s="26" t="n">
        <f aca="false">($B$193+AX193-'1 Der Fonds'!$B$6)/AV193</f>
        <v>10.0996226471896</v>
      </c>
      <c r="AZ193" s="26" t="n">
        <f aca="false">AX193+'1 Der Fonds'!$B$26-'2 Der Rueckgabebestand'!$C$9*AY193</f>
        <v>50.3505299771023</v>
      </c>
      <c r="BA193" s="26" t="n">
        <f aca="false">AV193+'1 Der Fonds'!$B$26/AY193-'2 Der Rueckgabebestand'!$C$9</f>
        <v>79.691148678814</v>
      </c>
      <c r="BB193" s="26" t="n">
        <f aca="false">AZ193/($B$193+AZ193-'1 Der Fonds'!$B$6)</f>
        <v>0.0625588579515935</v>
      </c>
      <c r="BC193" s="26" t="n">
        <f aca="false">AZ193+$B$193*'1 Der Fonds'!$B$19/12+AZ193*'1 Der Fonds'!$B$20/12-'1 Der Fonds'!$B$6*'1 Der Fonds'!$B$21/12-($B$193+AZ193-'1 Der Fonds'!$B$6)*'1 Der Fonds'!$B$22/12-$B$193*'1 Der Fonds'!$B$23/12</f>
        <v>52.0020950683303</v>
      </c>
      <c r="BD193" s="26" t="n">
        <f aca="false">($B$193+BC193-'1 Der Fonds'!$B$6)/BA193</f>
        <v>10.1203472209799</v>
      </c>
      <c r="BE193" s="26" t="n">
        <f aca="false">BC193+'1 Der Fonds'!$B$26-'2 Der Rueckgabebestand'!$C$10*BD193</f>
        <v>40.8336089589585</v>
      </c>
      <c r="BF193" s="26" t="n">
        <f aca="false">BA193+'1 Der Fonds'!$B$26/BD193-'2 Der Rueckgabebestand'!$C$10</f>
        <v>78.5875811958507</v>
      </c>
      <c r="BG193" s="26" t="n">
        <f aca="false">BE193/($B$193+BE193-'1 Der Fonds'!$B$6)</f>
        <v>0.0513414855087127</v>
      </c>
      <c r="BH193" s="26" t="n">
        <f aca="false">BE193+$B$193*'1 Der Fonds'!$B$19/12+BE193*'1 Der Fonds'!$B$20/12-'1 Der Fonds'!$B$6*'1 Der Fonds'!$B$21/12-($B$193+BE193-'1 Der Fonds'!$B$6)*'1 Der Fonds'!$B$22/12-$B$193*'1 Der Fonds'!$B$23/12</f>
        <v>42.4760536675442</v>
      </c>
      <c r="BI193" s="26" t="n">
        <f aca="false">($B$193+BH193-'1 Der Fonds'!$B$6)/BF193</f>
        <v>10.1412467662209</v>
      </c>
      <c r="BJ193" s="26" t="n">
        <f aca="false">BH193+'1 Der Fonds'!$B$26-'2 Der Rueckgabebestand'!$C$11*BI193</f>
        <v>39.3913056078116</v>
      </c>
      <c r="BK193" s="26" t="n">
        <f aca="false">BF193+'1 Der Fonds'!$B$26/BI193-'2 Der Rueckgabebestand'!$C$11</f>
        <v>78.2834028111961</v>
      </c>
      <c r="BL193" s="26" t="n">
        <f aca="false">BJ193/($B$193+BJ193-'1 Der Fonds'!$B$6)</f>
        <v>0.0496180085731676</v>
      </c>
      <c r="BM193" s="26" t="n">
        <f aca="false">BJ193+$B$193*'1 Der Fonds'!$B$19/12+BJ193*'1 Der Fonds'!$B$20/12-'1 Der Fonds'!$B$6*'1 Der Fonds'!$B$21/12-($B$193+BJ193-'1 Der Fonds'!$B$6)*'1 Der Fonds'!$B$22/12-$B$193*'1 Der Fonds'!$B$23/12</f>
        <v>41.0323681090191</v>
      </c>
      <c r="BN193" s="26" t="n">
        <f aca="false">($B$193+BM193-'1 Der Fonds'!$B$6)/BK193</f>
        <v>10.1622098623853</v>
      </c>
      <c r="BO193" s="26" t="n">
        <f aca="false">BM193+'1 Der Fonds'!$B$26-'2 Der Rueckgabebestand'!$C$12*BN193</f>
        <v>38.9512631778264</v>
      </c>
      <c r="BP193" s="26" t="n">
        <f aca="false">BK193+'1 Der Fonds'!$B$26/BN193-'2 Der Rueckgabebestand'!$C$12</f>
        <v>78.0786141914594</v>
      </c>
      <c r="BQ193" s="26" t="n">
        <f aca="false">BO193/($B$193+BO193-'1 Der Fonds'!$B$6)</f>
        <v>0.0490909334769019</v>
      </c>
      <c r="BR193" s="26" t="n">
        <f aca="false">BO193+$B$193*'1 Der Fonds'!$B$19/12+BO193*'1 Der Fonds'!$B$20/12-'1 Der Fonds'!$B$6*'1 Der Fonds'!$B$21/12-($B$193+BO193-'1 Der Fonds'!$B$6)*'1 Der Fonds'!$B$22/12-$B$193*'1 Der Fonds'!$B$23/12</f>
        <v>40.5919039717052</v>
      </c>
      <c r="BS193" s="26" t="n">
        <f aca="false">($B$193+BR193-'1 Der Fonds'!$B$6)/BP193</f>
        <v>10.1832225405798</v>
      </c>
      <c r="BT193" s="26" t="n">
        <f aca="false">BR193+'1 Der Fonds'!$B$26-'2 Der Rueckgabebestand'!$C$13*BS193</f>
        <v>39.0094538284443</v>
      </c>
      <c r="BU193" s="26" t="n">
        <f aca="false">BP193+'1 Der Fonds'!$B$26/BS193-'2 Der Rueckgabebestand'!$C$13</f>
        <v>77.9232164146795</v>
      </c>
      <c r="BV193" s="26" t="n">
        <f aca="false">BT193/($B$193+BT193-'1 Der Fonds'!$B$6)</f>
        <v>0.0491606667573214</v>
      </c>
      <c r="BW193" s="26" t="n">
        <f aca="false">BT193+$B$193*'1 Der Fonds'!$B$19/12+BT193*'1 Der Fonds'!$B$20/12-'1 Der Fonds'!$B$6*'1 Der Fonds'!$B$21/12-($B$193+BT193-'1 Der Fonds'!$B$6)*'1 Der Fonds'!$B$22/12-$B$193*'1 Der Fonds'!$B$23/12</f>
        <v>40.6501503883632</v>
      </c>
      <c r="BX193" s="26" t="n">
        <f aca="false">($B$193+BW193-'1 Der Fonds'!$B$6)/BU193</f>
        <v>10.2042778388004</v>
      </c>
      <c r="BY193" s="26" t="n">
        <f aca="false">BW193+'1 Der Fonds'!$B$26-'2 Der Rueckgabebestand'!$C$14*BX193</f>
        <v>39.568439252843</v>
      </c>
      <c r="BZ193" s="26" t="n">
        <f aca="false">BU193+'1 Der Fonds'!$B$26/BX193-'2 Der Rueckgabebestand'!$C$14</f>
        <v>77.8172107616967</v>
      </c>
      <c r="CA193" s="26" t="n">
        <f aca="false">BY193/($B$193+BY193-'1 Der Fonds'!$B$6)</f>
        <v>0.0498300112394265</v>
      </c>
      <c r="CB193" s="26" t="n">
        <f aca="false">BY193+$B$193*'1 Der Fonds'!$B$19/12+BY193*'1 Der Fonds'!$B$20/12-'1 Der Fonds'!$B$6*'1 Der Fonds'!$B$21/12-($B$193+BY193-'1 Der Fonds'!$B$6)*'1 Der Fonds'!$B$22/12-$B$193*'1 Der Fonds'!$B$23/12</f>
        <v>41.209671507127</v>
      </c>
      <c r="CC193" s="26" t="n">
        <f aca="false">($B$193+CB193-'1 Der Fonds'!$B$6)/BZ193</f>
        <v>10.2253687033819</v>
      </c>
      <c r="CD193" s="26" t="n">
        <f aca="false">CB193+'1 Der Fonds'!$B$26-'2 Der Rueckgabebestand'!$C$15*CC193</f>
        <v>40.1195240257742</v>
      </c>
      <c r="CE193" s="26" t="n">
        <f aca="false">BZ193+'1 Der Fonds'!$B$26/CC193-'2 Der Rueckgabebestand'!$C$15</f>
        <v>77.7105987154247</v>
      </c>
      <c r="CF193" s="26" t="n">
        <f aca="false">CD193/($B$193+CD193-'1 Der Fonds'!$B$6)</f>
        <v>0.0504889734177648</v>
      </c>
      <c r="CG193" s="26" t="n">
        <f aca="false">CD193+$B$193*'1 Der Fonds'!$B$19/12+CD193*'1 Der Fonds'!$B$20/12-'1 Der Fonds'!$B$6*'1 Der Fonds'!$B$21/12-($B$193+CD193-'1 Der Fonds'!$B$6)*'1 Der Fonds'!$B$22/12-$B$193*'1 Der Fonds'!$B$23/12</f>
        <v>41.7612844029656</v>
      </c>
      <c r="CH193" s="26" t="n">
        <f aca="false">($B$193+CG193-'1 Der Fonds'!$B$6)/CE193</f>
        <v>10.2464952987798</v>
      </c>
      <c r="CI193" s="26" t="n">
        <f aca="false">CG193+'1 Der Fonds'!$B$26-'2 Der Rueckgabebestand'!$C$16*CH193</f>
        <v>39.6380367535757</v>
      </c>
      <c r="CJ193" s="26" t="n">
        <f aca="false">CE193+'1 Der Fonds'!$B$26/CH193-'2 Der Rueckgabebestand'!$C$16</f>
        <v>77.5033817512357</v>
      </c>
      <c r="CK193" s="26" t="n">
        <f aca="false">CI193/($B$193+CI193-'1 Der Fonds'!$B$6)</f>
        <v>0.0499132832317356</v>
      </c>
      <c r="CL193" s="26" t="n">
        <f aca="false">$A$193+$B$193*'1 Der Fonds'!$B$19/12+$A$193*'1 Der Fonds'!$B$20/12-'1 Der Fonds'!$B$6*'1 Der Fonds'!$B$21/12-($B$193+$A$193-'1 Der Fonds'!$B$6)*'1 Der Fonds'!$B$22/12-$B$193*'1 Der Fonds'!$B$23/12</f>
        <v>117.214</v>
      </c>
      <c r="CM193" s="26" t="n">
        <f aca="false">($B$193+CL193-'1 Der Fonds'!$B$6)/'1 Der Fonds'!$B$8</f>
        <v>10.0197011494253</v>
      </c>
      <c r="CN193" s="26" t="n">
        <f aca="false">CL193+0-'2 Der Rueckgabebestand'!$C$5*CM193</f>
        <v>113.20611954023</v>
      </c>
      <c r="CO193" s="26" t="n">
        <f aca="false">'1 Der Fonds'!$B$8+0/CM193-'2 Der Rueckgabebestand'!$C$5</f>
        <v>86.6</v>
      </c>
      <c r="CP193" s="26" t="n">
        <f aca="false">CN193/($B$193+CN193-'1 Der Fonds'!$B$6)</f>
        <v>0.130465968823885</v>
      </c>
      <c r="CQ193" s="26" t="n">
        <f aca="false">CN193+$B$193*'1 Der Fonds'!$B$19/12+CN193*'1 Der Fonds'!$B$20/12-'1 Der Fonds'!$B$6*'1 Der Fonds'!$B$21/12-($B$193+CN193-'1 Der Fonds'!$B$6)*'1 Der Fonds'!$B$22/12-$B$193*'1 Der Fonds'!$B$23/12</f>
        <v>114.917921238123</v>
      </c>
      <c r="CR193" s="26" t="n">
        <f aca="false">($B$193+CQ193-'1 Der Fonds'!$B$6)/CO193</f>
        <v>10.0394679126804</v>
      </c>
      <c r="CS193" s="26" t="n">
        <f aca="false">CQ193+0-'2 Der Rueckgabebestand'!$C$6*CR193</f>
        <v>109.898187281782</v>
      </c>
      <c r="CT193" s="26" t="n">
        <f aca="false">CO193+0/CR193-'2 Der Rueckgabebestand'!$C$6</f>
        <v>86.1</v>
      </c>
      <c r="CU193" s="26" t="n">
        <f aca="false">CS193/($B$193+CS193-'1 Der Fonds'!$B$6)</f>
        <v>0.127138382401486</v>
      </c>
      <c r="CV193" s="26" t="n">
        <f aca="false">CS193+$B$193*'1 Der Fonds'!$B$19/12+CS193*'1 Der Fonds'!$B$20/12-'1 Der Fonds'!$B$6*'1 Der Fonds'!$B$21/12-($B$193+CS193-'1 Der Fonds'!$B$6)*'1 Der Fonds'!$B$22/12-$B$193*'1 Der Fonds'!$B$23/12</f>
        <v>111.606818877927</v>
      </c>
      <c r="CW193" s="26" t="n">
        <f aca="false">($B$193+CV193-'1 Der Fonds'!$B$6)/CT193</f>
        <v>10.0593126466658</v>
      </c>
      <c r="CX193" s="26" t="n">
        <f aca="false">CV193+0-'2 Der Rueckgabebestand'!$C$7*CW193</f>
        <v>89.4763310552626</v>
      </c>
      <c r="CY193" s="26" t="n">
        <f aca="false">CT193+0/CW193-'2 Der Rueckgabebestand'!$C$7</f>
        <v>83.9</v>
      </c>
      <c r="CZ193" s="26" t="n">
        <f aca="false">CX193/($B$193+CX193-'1 Der Fonds'!$B$6)</f>
        <v>0.106017583388134</v>
      </c>
      <c r="DA193" s="26" t="n">
        <f aca="false">CX193+$B$193*'1 Der Fonds'!$B$19/12+CX193*'1 Der Fonds'!$B$20/12-'1 Der Fonds'!$B$6*'1 Der Fonds'!$B$21/12-($B$193+CX193-'1 Der Fonds'!$B$6)*'1 Der Fonds'!$B$22/12-$B$193*'1 Der Fonds'!$B$23/12</f>
        <v>91.1653917058572</v>
      </c>
      <c r="DB193" s="26" t="n">
        <f aca="false">($B$193+DA193-'1 Der Fonds'!$B$6)/CY193</f>
        <v>10.0794444780198</v>
      </c>
      <c r="DC193" s="26" t="n">
        <f aca="false">DA193+0-'2 Der Rueckgabebestand'!$C$8*DB193</f>
        <v>59.919113823996</v>
      </c>
      <c r="DD193" s="26" t="n">
        <f aca="false">CY193+0/DB193-'2 Der Rueckgabebestand'!$C$8</f>
        <v>80.8</v>
      </c>
      <c r="DE193" s="26" t="n">
        <f aca="false">DC193/($B$193+DC193-'1 Der Fonds'!$B$6)</f>
        <v>0.0735728236321147</v>
      </c>
      <c r="DF193" s="26" t="n">
        <f aca="false">DC193+$B$193*'1 Der Fonds'!$B$19/12+DC193*'1 Der Fonds'!$B$20/12-'1 Der Fonds'!$B$6*'1 Der Fonds'!$B$21/12-($B$193+DC193-'1 Der Fonds'!$B$6)*'1 Der Fonds'!$B$22/12-$B$193*'1 Der Fonds'!$B$23/12</f>
        <v>61.5798488080773</v>
      </c>
      <c r="DG193" s="26" t="n">
        <f aca="false">($B$193+DF193-'1 Der Fonds'!$B$6)/DD193</f>
        <v>10.0999981288128</v>
      </c>
      <c r="DH193" s="26" t="n">
        <f aca="false">DF193+0-'2 Der Rueckgabebestand'!$C$9*DG193</f>
        <v>35.319853673164</v>
      </c>
      <c r="DI193" s="26" t="n">
        <f aca="false">DD193+0/DG193-'2 Der Rueckgabebestand'!$C$9</f>
        <v>78.2</v>
      </c>
      <c r="DJ193" s="26" t="n">
        <f aca="false">DH193/($B$193+DH193-'1 Der Fonds'!$B$6)</f>
        <v>0.0447188729289397</v>
      </c>
      <c r="DK193" s="26" t="n">
        <f aca="false">DH193+$B$193*'1 Der Fonds'!$B$19/12+DH193*'1 Der Fonds'!$B$20/12-'1 Der Fonds'!$B$6*'1 Der Fonds'!$B$21/12-($B$193+DH193-'1 Der Fonds'!$B$6)*'1 Der Fonds'!$B$22/12-$B$193*'1 Der Fonds'!$B$23/12</f>
        <v>36.9570143662674</v>
      </c>
      <c r="DL193" s="26" t="n">
        <f aca="false">($B$193+DK193-'1 Der Fonds'!$B$6)/DI193</f>
        <v>10.1209336875482</v>
      </c>
      <c r="DM193" s="26" t="n">
        <f aca="false">DK193+0-'2 Der Rueckgabebestand'!$C$10*DL193</f>
        <v>22.7877072036999</v>
      </c>
      <c r="DN193" s="26" t="n">
        <f aca="false">DI193+0/DL193-'2 Der Rueckgabebestand'!$C$10</f>
        <v>76.8</v>
      </c>
      <c r="DO193" s="26" t="n">
        <f aca="false">DM193/($B$193+DM193-'1 Der Fonds'!$B$6)</f>
        <v>0.0293169530310455</v>
      </c>
      <c r="DP193" s="26" t="n">
        <f aca="false">DM193+$B$193*'1 Der Fonds'!$B$19/12+DM193*'1 Der Fonds'!$B$20/12-'1 Der Fonds'!$B$6*'1 Der Fonds'!$B$21/12-($B$193+DM193-'1 Der Fonds'!$B$6)*'1 Der Fonds'!$B$22/12-$B$193*'1 Der Fonds'!$B$23/12</f>
        <v>24.4128579231035</v>
      </c>
      <c r="DQ193" s="26" t="n">
        <f aca="false">($B$193+DP193-'1 Der Fonds'!$B$6)/DN193</f>
        <v>10.1420945042071</v>
      </c>
      <c r="DR193" s="26" t="n">
        <f aca="false">DP193+0-'2 Der Rueckgabebestand'!$C$11*DQ193</f>
        <v>18.3276012205792</v>
      </c>
      <c r="DS193" s="26" t="n">
        <f aca="false">DN193+0/DQ193-'2 Der Rueckgabebestand'!$C$11</f>
        <v>76.2</v>
      </c>
      <c r="DT193" s="26" t="n">
        <f aca="false">DR193/($B$193+DR193-'1 Der Fonds'!$B$6)</f>
        <v>0.0237149930872464</v>
      </c>
      <c r="DU193" s="26" t="n">
        <f aca="false">DR193+$B$193*'1 Der Fonds'!$B$19/12+DR193*'1 Der Fonds'!$B$20/12-'1 Der Fonds'!$B$6*'1 Der Fonds'!$B$21/12-($B$193+DR193-'1 Der Fonds'!$B$6)*'1 Der Fonds'!$B$22/12-$B$193*'1 Der Fonds'!$B$23/12</f>
        <v>19.948477671749</v>
      </c>
      <c r="DV193" s="26" t="n">
        <f aca="false">($B$193+DU193-'1 Der Fonds'!$B$6)/DS193</f>
        <v>10.1633658487106</v>
      </c>
      <c r="DW193" s="26" t="n">
        <f aca="false">DU193+0-'2 Der Rueckgabebestand'!$C$12*DV193</f>
        <v>14.8667947473937</v>
      </c>
      <c r="DX193" s="26" t="n">
        <f aca="false">DS193+0/DV193-'2 Der Rueckgabebestand'!$C$12</f>
        <v>75.7</v>
      </c>
      <c r="DY193" s="26" t="n">
        <f aca="false">DW193/($B$193+DW193-'1 Der Fonds'!$B$6)</f>
        <v>0.0193234161506475</v>
      </c>
      <c r="DZ193" s="26" t="n">
        <f aca="false">DW193+$B$193*'1 Der Fonds'!$B$19/12+DW193*'1 Der Fonds'!$B$20/12-'1 Der Fonds'!$B$6*'1 Der Fonds'!$B$21/12-($B$193+DW193-'1 Der Fonds'!$B$6)*'1 Der Fonds'!$B$22/12-$B$193*'1 Der Fonds'!$B$23/12</f>
        <v>16.4843545923599</v>
      </c>
      <c r="EA193" s="26" t="n">
        <f aca="false">($B$193+DZ193-'1 Der Fonds'!$B$6)/DX193</f>
        <v>10.1847338783667</v>
      </c>
      <c r="EB193" s="26" t="n">
        <f aca="false">DZ193+0-'2 Der Rueckgabebestand'!$C$13*EA193</f>
        <v>11.9012243470949</v>
      </c>
      <c r="EC193" s="26" t="n">
        <f aca="false">DX193+0/EA193-'2 Der Rueckgabebestand'!$C$13</f>
        <v>75.25</v>
      </c>
      <c r="ED193" s="26" t="n">
        <f aca="false">EB193/($B$193+EB193-'1 Der Fonds'!$B$6)</f>
        <v>0.015528712597287</v>
      </c>
      <c r="EE193" s="26" t="n">
        <f aca="false">EB193+$B$193*'1 Der Fonds'!$B$19/12+EB193*'1 Der Fonds'!$B$20/12-'1 Der Fonds'!$B$6*'1 Der Fonds'!$B$21/12-($B$193+EB193-'1 Der Fonds'!$B$6)*'1 Der Fonds'!$B$22/12-$B$193*'1 Der Fonds'!$B$23/12</f>
        <v>13.5159421870942</v>
      </c>
      <c r="EF193" s="26" t="n">
        <f aca="false">($B$193+EE193-'1 Der Fonds'!$B$6)/EC193</f>
        <v>10.2061919227521</v>
      </c>
      <c r="EG193" s="26" t="n">
        <f aca="false">EE193+0-'2 Der Rueckgabebestand'!$C$14*EF193</f>
        <v>9.43346541799335</v>
      </c>
      <c r="EH193" s="26" t="n">
        <f aca="false">EC193+0/EF193-'2 Der Rueckgabebestand'!$C$14</f>
        <v>74.85</v>
      </c>
      <c r="EI193" s="26" t="n">
        <f aca="false">EG193/($B$193+EG193-'1 Der Fonds'!$B$6)</f>
        <v>0.0123485432240251</v>
      </c>
      <c r="EJ193" s="26" t="n">
        <f aca="false">EG193+$B$193*'1 Der Fonds'!$B$19/12+EG193*'1 Der Fonds'!$B$20/12-'1 Der Fonds'!$B$6*'1 Der Fonds'!$B$21/12-($B$193+EG193-'1 Der Fonds'!$B$6)*'1 Der Fonds'!$B$22/12-$B$193*'1 Der Fonds'!$B$23/12</f>
        <v>11.0458183223523</v>
      </c>
      <c r="EK193" s="26" t="n">
        <f aca="false">($B$193+EJ193-'1 Der Fonds'!$B$6)/EH193</f>
        <v>10.2277330437188</v>
      </c>
      <c r="EL193" s="26" t="n">
        <f aca="false">EJ193+0-'2 Der Rueckgabebestand'!$C$15*EK193</f>
        <v>6.95472510486474</v>
      </c>
      <c r="EM193" s="26" t="n">
        <f aca="false">EH193+0/EK193-'2 Der Rueckgabebestand'!$C$15</f>
        <v>74.45</v>
      </c>
      <c r="EN193" s="26" t="n">
        <f aca="false">EL193/($B$193+EL193-'1 Der Fonds'!$B$6)</f>
        <v>0.00913347159794296</v>
      </c>
      <c r="EO193" s="26" t="n">
        <f aca="false">EL193+$B$193*'1 Der Fonds'!$B$19/12+EL193*'1 Der Fonds'!$B$20/12-'1 Der Fonds'!$B$6*'1 Der Fonds'!$B$21/12-($B$193+EL193-'1 Der Fonds'!$B$6)*'1 Der Fonds'!$B$22/12-$B$193*'1 Der Fonds'!$B$23/12</f>
        <v>8.56470254975691</v>
      </c>
      <c r="EP193" s="26" t="n">
        <f aca="false">($B$193+EO193-'1 Der Fonds'!$B$6)/EM193</f>
        <v>10.2493579926092</v>
      </c>
      <c r="EQ193" s="26" t="n">
        <f aca="false">EO193+0-'2 Der Rueckgabebestand'!$C$16*EP193</f>
        <v>3.44002355345229</v>
      </c>
      <c r="ER193" s="26" t="n">
        <f aca="false">EM193+0/EP193-'2 Der Rueckgabebestand'!$C$16</f>
        <v>73.95</v>
      </c>
      <c r="ES193" s="26" t="n">
        <f aca="false">EQ193/($B$193+EQ193-'1 Der Fonds'!$B$6)</f>
        <v>0.00453864876712067</v>
      </c>
      <c r="ET193" s="14" t="n">
        <f aca="false">IF(C193=1,$A$193,1000000)</f>
        <v>115.5</v>
      </c>
      <c r="EU193" s="14" t="n">
        <f aca="false">IF(D193=1,$A$193,1000000)</f>
        <v>115.5</v>
      </c>
      <c r="EV193" s="14" t="n">
        <f aca="false">IF(E193=1,$A$193,1000000)</f>
        <v>115.5</v>
      </c>
      <c r="EW193" s="14" t="n">
        <f aca="false">IF(F193=1,$A$193,1000000)</f>
        <v>115.5</v>
      </c>
      <c r="EX193" s="14" t="n">
        <f aca="false">IF(G193=1,$A$193,1000000)</f>
        <v>115.5</v>
      </c>
      <c r="EY193" s="14" t="n">
        <f aca="false">IF(H193=1,$A$193,1000000)</f>
        <v>115.5</v>
      </c>
      <c r="EZ193" s="26" t="n">
        <f aca="false">IF(I193=1,$A$193,1000000)</f>
        <v>1000000</v>
      </c>
      <c r="FA193" s="26" t="n">
        <f aca="false">IF(J193=1,$A$193,1000000)</f>
        <v>1000000</v>
      </c>
      <c r="FB193" s="26" t="n">
        <f aca="false">IF(K193=1,$A$193,1000000)</f>
        <v>1000000</v>
      </c>
      <c r="FC193" s="26" t="n">
        <f aca="false">IF(L193=1,$A$193,1000000)</f>
        <v>1000000</v>
      </c>
      <c r="FD193" s="26" t="n">
        <f aca="false">IF(M193=1,$A$193,1000000)</f>
        <v>1000000</v>
      </c>
      <c r="FE193" s="26" t="n">
        <f aca="false">IF(N193=1,$A$193,1000000)</f>
        <v>1000000</v>
      </c>
      <c r="FF193" s="14" t="n">
        <f aca="false">IF(O193=1,$A$193,1000000)</f>
        <v>115.5</v>
      </c>
      <c r="FG193" s="14" t="n">
        <f aca="false">IF(P193=1,$A$193,1000000)</f>
        <v>115.5</v>
      </c>
      <c r="FH193" s="14" t="n">
        <f aca="false">IF(Q193=1,$A$193,1000000)</f>
        <v>115.5</v>
      </c>
      <c r="FI193" s="14" t="n">
        <f aca="false">IF(R193=1,$A$193,1000000)</f>
        <v>115.5</v>
      </c>
      <c r="FJ193" s="26" t="n">
        <f aca="false">IF(S193=1,$A$193,1000000)</f>
        <v>1000000</v>
      </c>
      <c r="FK193" s="26" t="n">
        <f aca="false">IF(T193=1,$A$193,1000000)</f>
        <v>1000000</v>
      </c>
      <c r="FL193" s="26" t="n">
        <f aca="false">IF(U193=1,$A$193,1000000)</f>
        <v>1000000</v>
      </c>
      <c r="FM193" s="26" t="n">
        <f aca="false">IF(V193=1,$A$193,1000000)</f>
        <v>1000000</v>
      </c>
      <c r="FN193" s="26" t="n">
        <f aca="false">IF(W193=1,$A$193,1000000)</f>
        <v>1000000</v>
      </c>
      <c r="FO193" s="26" t="n">
        <f aca="false">IF(X193=1,$A$193,1000000)</f>
        <v>1000000</v>
      </c>
      <c r="FP193" s="26" t="n">
        <f aca="false">IF(Y193=1,$A$193,1000000)</f>
        <v>1000000</v>
      </c>
      <c r="FQ193" s="26" t="n">
        <f aca="false">IF(Z193=1,$A$193,1000000)</f>
        <v>1000000</v>
      </c>
    </row>
    <row r="194" customFormat="false" ht="15" hidden="false" customHeight="false" outlineLevel="0" collapsed="false">
      <c r="A194" s="14" t="n">
        <f aca="false">A193+$B$38</f>
        <v>116</v>
      </c>
      <c r="B194" s="14" t="n">
        <f aca="false">'1 Der Fonds'!$B$36-A194</f>
        <v>1004</v>
      </c>
      <c r="C194" s="26" t="n">
        <f aca="false">IF(AH194&gt;='1 Der Fonds'!$B$12,1,0)</f>
        <v>1</v>
      </c>
      <c r="D194" s="26" t="n">
        <f aca="false">IF(AND(C194=1,AM194&gt;='1 Der Fonds'!$B$12),1,0)</f>
        <v>1</v>
      </c>
      <c r="E194" s="26" t="n">
        <f aca="false">IF(AND(D194=1,AR194&gt;='1 Der Fonds'!$B$12),1,0)</f>
        <v>1</v>
      </c>
      <c r="F194" s="26" t="n">
        <f aca="false">IF(AND(E194=1,AW194&gt;='1 Der Fonds'!$B$12),1,0)</f>
        <v>1</v>
      </c>
      <c r="G194" s="26" t="n">
        <f aca="false">IF(AND(F194=1,BB194&gt;='1 Der Fonds'!$B$12),1,0)</f>
        <v>1</v>
      </c>
      <c r="H194" s="26" t="n">
        <f aca="false">IF(AND(G194=1,BG194&gt;='1 Der Fonds'!$B$12),1,0)</f>
        <v>1</v>
      </c>
      <c r="I194" s="26" t="n">
        <f aca="false">IF(AND(H194=1,BL194&gt;='1 Der Fonds'!$B$12),1,0)</f>
        <v>1</v>
      </c>
      <c r="J194" s="26" t="n">
        <f aca="false">IF(AND(I194=1,BQ194&gt;='1 Der Fonds'!$B$12),1,0)</f>
        <v>0</v>
      </c>
      <c r="K194" s="26" t="n">
        <f aca="false">IF(AND(J194=1,BV194&gt;='1 Der Fonds'!$B$12),1,0)</f>
        <v>0</v>
      </c>
      <c r="L194" s="26" t="n">
        <f aca="false">IF(AND(K194=1,CA194&gt;='1 Der Fonds'!$B$12),1,0)</f>
        <v>0</v>
      </c>
      <c r="M194" s="26" t="n">
        <f aca="false">IF(AND(L194=1,CF194&gt;='1 Der Fonds'!$B$12),1,0)</f>
        <v>0</v>
      </c>
      <c r="N194" s="26" t="n">
        <f aca="false">IF(AND(M194=1,CK194&gt;='1 Der Fonds'!$B$12),1,0)</f>
        <v>0</v>
      </c>
      <c r="O194" s="26" t="n">
        <f aca="false">IF(CP194&gt;='1 Der Fonds'!$B$12,1,0)</f>
        <v>1</v>
      </c>
      <c r="P194" s="26" t="n">
        <f aca="false">IF(AND(O194=1,CU194&gt;='1 Der Fonds'!$B$12),1,0)</f>
        <v>1</v>
      </c>
      <c r="Q194" s="26" t="n">
        <f aca="false">IF(AND(P194=1,CZ194&gt;='1 Der Fonds'!$B$12),1,0)</f>
        <v>1</v>
      </c>
      <c r="R194" s="26" t="n">
        <f aca="false">IF(AND(Q194=1,DE194&gt;='1 Der Fonds'!$B$12),1,0)</f>
        <v>1</v>
      </c>
      <c r="S194" s="26" t="n">
        <f aca="false">IF(AND(R194=1,DJ194&gt;='1 Der Fonds'!$B$12),1,0)</f>
        <v>0</v>
      </c>
      <c r="T194" s="26" t="n">
        <f aca="false">IF(AND(S194=1,DO194&gt;='1 Der Fonds'!$B$12),1,0)</f>
        <v>0</v>
      </c>
      <c r="U194" s="26" t="n">
        <f aca="false">IF(AND(T194=1,DT194&gt;='1 Der Fonds'!$B$12),1,0)</f>
        <v>0</v>
      </c>
      <c r="V194" s="26" t="n">
        <f aca="false">IF(AND(U194=1,DY194&gt;='1 Der Fonds'!$B$12),1,0)</f>
        <v>0</v>
      </c>
      <c r="W194" s="26" t="n">
        <f aca="false">IF(AND(V194=1,ED194&gt;='1 Der Fonds'!$B$12),1,0)</f>
        <v>0</v>
      </c>
      <c r="X194" s="26" t="n">
        <f aca="false">IF(AND(W194=1,EI194&gt;='1 Der Fonds'!$B$12),1,0)</f>
        <v>0</v>
      </c>
      <c r="Y194" s="26" t="n">
        <f aca="false">IF(AND(X194=1,EN194&gt;='1 Der Fonds'!$B$12),1,0)</f>
        <v>0</v>
      </c>
      <c r="Z194" s="26" t="n">
        <f aca="false">IF(AND(Y194=1,ES194&gt;='1 Der Fonds'!$B$12),1,0)</f>
        <v>0</v>
      </c>
      <c r="AD194" s="26" t="n">
        <f aca="false">$A$194+$B$194*'1 Der Fonds'!$B$19/12+$A$194*'1 Der Fonds'!$B$20/12-'1 Der Fonds'!$B$6*'1 Der Fonds'!$B$21/12-($B$194+$A$194-'1 Der Fonds'!$B$6)*'1 Der Fonds'!$B$22/12-$B$194*'1 Der Fonds'!$B$23/12</f>
        <v>117.713416666667</v>
      </c>
      <c r="AE194" s="26" t="n">
        <f aca="false">($B$194+AD194-'1 Der Fonds'!$B$6)/'1 Der Fonds'!$B$8</f>
        <v>10.0196944444444</v>
      </c>
      <c r="AF194" s="26" t="n">
        <f aca="false">AD194+'1 Der Fonds'!$B$26-'2 Der Rueckgabebestand'!$C$5*AE194</f>
        <v>116.705538888889</v>
      </c>
      <c r="AG194" s="26" t="n">
        <f aca="false">'1 Der Fonds'!$B$8+'1 Der Fonds'!$B$26/AE194-'2 Der Rueckgabebestand'!$C$5</f>
        <v>86.8994103279929</v>
      </c>
      <c r="AH194" s="26" t="n">
        <f aca="false">AF194/($B$194+AF194-'1 Der Fonds'!$B$6)</f>
        <v>0.134035599495344</v>
      </c>
      <c r="AI194" s="26" t="n">
        <f aca="false">AF194+$B$194*'1 Der Fonds'!$B$19/12+AF194*'1 Der Fonds'!$B$20/12-'1 Der Fonds'!$B$6*'1 Der Fonds'!$B$21/12-($B$194+AF194-'1 Der Fonds'!$B$6)*'1 Der Fonds'!$B$22/12-$B$194*'1 Der Fonds'!$B$23/12</f>
        <v>118.419631696991</v>
      </c>
      <c r="AJ194" s="26" t="n">
        <f aca="false">($B$194+AI194-'1 Der Fonds'!$B$6)/AG194</f>
        <v>10.039419466762</v>
      </c>
      <c r="AK194" s="26" t="n">
        <f aca="false">AI194+'1 Der Fonds'!$B$26-'2 Der Rueckgabebestand'!$C$6*AJ194</f>
        <v>116.39992196361</v>
      </c>
      <c r="AL194" s="26" t="n">
        <f aca="false">AG194+'1 Der Fonds'!$B$26/AJ194-'2 Der Rueckgabebestand'!$C$6</f>
        <v>86.6982323873692</v>
      </c>
      <c r="AM194" s="26" t="n">
        <f aca="false">AK194/($B$194+AK194-'1 Der Fonds'!$B$6)</f>
        <v>0.133731539981085</v>
      </c>
      <c r="AN194" s="26" t="n">
        <f aca="false">AK194+$B$194*'1 Der Fonds'!$B$19/12+AK194*'1 Der Fonds'!$B$20/12-'1 Der Fonds'!$B$6*'1 Der Fonds'!$B$21/12-($B$194+AK194-'1 Der Fonds'!$B$6)*'1 Der Fonds'!$B$22/12-$B$194*'1 Der Fonds'!$B$23/12</f>
        <v>118.113721888825</v>
      </c>
      <c r="AO194" s="26" t="n">
        <f aca="false">($B$194+AN194-'1 Der Fonds'!$B$6)/AL194</f>
        <v>10.0591868815988</v>
      </c>
      <c r="AP194" s="26" t="n">
        <f aca="false">AN194+'1 Der Fonds'!$B$26-'2 Der Rueckgabebestand'!$C$7*AO194</f>
        <v>98.9835107493076</v>
      </c>
      <c r="AQ194" s="26" t="n">
        <f aca="false">AL194+'1 Der Fonds'!$B$26/AO194-'2 Der Rueckgabebestand'!$C$7</f>
        <v>84.796467228347</v>
      </c>
      <c r="AR194" s="26" t="n">
        <f aca="false">AP194/($B$194+AP194-'1 Der Fonds'!$B$6)</f>
        <v>0.116043873652792</v>
      </c>
      <c r="AS194" s="26" t="n">
        <f aca="false">AP194+$B$194*'1 Der Fonds'!$B$19/12+AP194*'1 Der Fonds'!$B$20/12-'1 Der Fonds'!$B$6*'1 Der Fonds'!$B$21/12-($B$194+AP194-'1 Der Fonds'!$B$6)*'1 Der Fonds'!$B$22/12-$B$194*'1 Der Fonds'!$B$23/12</f>
        <v>100.680619947109</v>
      </c>
      <c r="AT194" s="26" t="n">
        <f aca="false">($B$194+AS194-'1 Der Fonds'!$B$6)/AQ194</f>
        <v>10.079200795542</v>
      </c>
      <c r="AU194" s="26" t="n">
        <f aca="false">AS194+'1 Der Fonds'!$B$26-'2 Der Rueckgabebestand'!$C$8*AT194</f>
        <v>72.4350974809287</v>
      </c>
      <c r="AV194" s="26" t="n">
        <f aca="false">AQ194+'1 Der Fonds'!$B$26/AT194-'2 Der Rueckgabebestand'!$C$8</f>
        <v>81.9941098749076</v>
      </c>
      <c r="AW194" s="26" t="n">
        <f aca="false">AU194/($B$194+AU194-'1 Der Fonds'!$B$6)</f>
        <v>0.0876476540041915</v>
      </c>
      <c r="AX194" s="26" t="n">
        <f aca="false">AU194+$B$194*'1 Der Fonds'!$B$19/12+AU194*'1 Der Fonds'!$B$20/12-'1 Der Fonds'!$B$6*'1 Der Fonds'!$B$21/12-($B$194+AU194-'1 Der Fonds'!$B$6)*'1 Der Fonds'!$B$22/12-$B$194*'1 Der Fonds'!$B$23/12</f>
        <v>74.106764449348</v>
      </c>
      <c r="AY194" s="26" t="n">
        <f aca="false">($B$194+AX194-'1 Der Fonds'!$B$6)/AV194</f>
        <v>10.0995884425446</v>
      </c>
      <c r="AZ194" s="26" t="n">
        <f aca="false">AX194+'1 Der Fonds'!$B$26-'2 Der Rueckgabebestand'!$C$9*AY194</f>
        <v>50.847834498732</v>
      </c>
      <c r="BA194" s="26" t="n">
        <f aca="false">AV194+'1 Der Fonds'!$B$26/AY194-'2 Der Rueckgabebestand'!$C$9</f>
        <v>79.6911516818155</v>
      </c>
      <c r="BB194" s="26" t="n">
        <f aca="false">AZ194/($B$194+AZ194-'1 Der Fonds'!$B$6)</f>
        <v>0.0631769538528989</v>
      </c>
      <c r="BC194" s="26" t="n">
        <f aca="false">AZ194+$B$194*'1 Der Fonds'!$B$19/12+AZ194*'1 Der Fonds'!$B$20/12-'1 Der Fonds'!$B$6*'1 Der Fonds'!$B$21/12-($B$194+AZ194-'1 Der Fonds'!$B$6)*'1 Der Fonds'!$B$22/12-$B$194*'1 Der Fonds'!$B$23/12</f>
        <v>52.49881367346</v>
      </c>
      <c r="BD194" s="26" t="n">
        <f aca="false">($B$194+BC194-'1 Der Fonds'!$B$6)/BA194</f>
        <v>10.1203056632132</v>
      </c>
      <c r="BE194" s="26" t="n">
        <f aca="false">BC194+'1 Der Fonds'!$B$26-'2 Der Rueckgabebestand'!$C$10*BD194</f>
        <v>41.3303857449615</v>
      </c>
      <c r="BF194" s="26" t="n">
        <f aca="false">BA194+'1 Der Fonds'!$B$26/BD194-'2 Der Rueckgabebestand'!$C$10</f>
        <v>78.5875854161151</v>
      </c>
      <c r="BG194" s="26" t="n">
        <f aca="false">BE194/($B$194+BE194-'1 Der Fonds'!$B$6)</f>
        <v>0.0519663104613419</v>
      </c>
      <c r="BH194" s="26" t="n">
        <f aca="false">BE194+$B$194*'1 Der Fonds'!$B$19/12+BE194*'1 Der Fonds'!$B$20/12-'1 Der Fonds'!$B$6*'1 Der Fonds'!$B$21/12-($B$194+BE194-'1 Der Fonds'!$B$6)*'1 Der Fonds'!$B$22/12-$B$194*'1 Der Fonds'!$B$23/12</f>
        <v>42.9722440313004</v>
      </c>
      <c r="BI194" s="26" t="n">
        <f aca="false">($B$194+BH194-'1 Der Fonds'!$B$6)/BF194</f>
        <v>10.1411977453105</v>
      </c>
      <c r="BJ194" s="26" t="n">
        <f aca="false">BH194+'1 Der Fonds'!$B$26-'2 Der Rueckgabebestand'!$C$11*BI194</f>
        <v>39.8875253841141</v>
      </c>
      <c r="BK194" s="26" t="n">
        <f aca="false">BF194+'1 Der Fonds'!$B$26/BI194-'2 Der Rueckgabebestand'!$C$11</f>
        <v>78.2834084614144</v>
      </c>
      <c r="BL194" s="26" t="n">
        <f aca="false">BJ194/($B$194+BJ194-'1 Der Fonds'!$B$6)</f>
        <v>0.0502432953141756</v>
      </c>
      <c r="BM194" s="26" t="n">
        <f aca="false">BJ194+$B$194*'1 Der Fonds'!$B$19/12+BJ194*'1 Der Fonds'!$B$20/12-'1 Der Fonds'!$B$6*'1 Der Fonds'!$B$21/12-($B$194+BJ194-'1 Der Fonds'!$B$6)*'1 Der Fonds'!$B$22/12-$B$194*'1 Der Fonds'!$B$23/12</f>
        <v>41.5280009292739</v>
      </c>
      <c r="BN194" s="26" t="n">
        <f aca="false">($B$194+BM194-'1 Der Fonds'!$B$6)/BK194</f>
        <v>10.1621533421272</v>
      </c>
      <c r="BO194" s="26" t="n">
        <f aca="false">BM194+'1 Der Fonds'!$B$26-'2 Der Rueckgabebestand'!$C$12*BN194</f>
        <v>39.4469242582103</v>
      </c>
      <c r="BP194" s="26" t="n">
        <f aca="false">BK194+'1 Der Fonds'!$B$26/BN194-'2 Der Rueckgabebestand'!$C$12</f>
        <v>78.0786214835958</v>
      </c>
      <c r="BQ194" s="26" t="n">
        <f aca="false">BO194/($B$194+BO194-'1 Der Fonds'!$B$6)</f>
        <v>0.0497158953575742</v>
      </c>
      <c r="BR194" s="26" t="n">
        <f aca="false">BO194+$B$194*'1 Der Fonds'!$B$19/12+BO194*'1 Der Fonds'!$B$20/12-'1 Der Fonds'!$B$6*'1 Der Fonds'!$B$21/12-($B$194+BO194-'1 Der Fonds'!$B$6)*'1 Der Fonds'!$B$22/12-$B$194*'1 Der Fonds'!$B$23/12</f>
        <v>41.0869775606244</v>
      </c>
      <c r="BS194" s="26" t="n">
        <f aca="false">($B$194+BR194-'1 Der Fonds'!$B$6)/BP194</f>
        <v>10.1831584940017</v>
      </c>
      <c r="BT194" s="26" t="n">
        <f aca="false">BR194+'1 Der Fonds'!$B$26-'2 Der Rueckgabebestand'!$C$13*BS194</f>
        <v>39.5045562383236</v>
      </c>
      <c r="BU194" s="26" t="n">
        <f aca="false">BP194+'1 Der Fonds'!$B$26/BS194-'2 Der Rueckgabebestand'!$C$13</f>
        <v>77.9232255597051</v>
      </c>
      <c r="BV194" s="26" t="n">
        <f aca="false">BT194/($B$194+BT194-'1 Der Fonds'!$B$6)</f>
        <v>0.0497849141857463</v>
      </c>
      <c r="BW194" s="26" t="n">
        <f aca="false">BT194+$B$194*'1 Der Fonds'!$B$19/12+BT194*'1 Der Fonds'!$B$20/12-'1 Der Fonds'!$B$6*'1 Der Fonds'!$B$21/12-($B$194+BT194-'1 Der Fonds'!$B$6)*'1 Der Fonds'!$B$22/12-$B$194*'1 Der Fonds'!$B$23/12</f>
        <v>41.1446647713853</v>
      </c>
      <c r="BX194" s="26" t="n">
        <f aca="false">($B$194+BW194-'1 Der Fonds'!$B$6)/BU194</f>
        <v>10.2042062435178</v>
      </c>
      <c r="BY194" s="26" t="n">
        <f aca="false">BW194+'1 Der Fonds'!$B$26-'2 Der Rueckgabebestand'!$C$14*BX194</f>
        <v>40.0629822739782</v>
      </c>
      <c r="BZ194" s="26" t="n">
        <f aca="false">BU194+'1 Der Fonds'!$B$26/BX194-'2 Der Rueckgabebestand'!$C$14</f>
        <v>77.8172219694607</v>
      </c>
      <c r="CA194" s="26" t="n">
        <f aca="false">BY194/($B$194+BY194-'1 Der Fonds'!$B$6)</f>
        <v>0.0504531544327238</v>
      </c>
      <c r="CB194" s="26" t="n">
        <f aca="false">BY194+$B$194*'1 Der Fonds'!$B$19/12+BY194*'1 Der Fonds'!$B$20/12-'1 Der Fonds'!$B$6*'1 Der Fonds'!$B$21/12-($B$194+BY194-'1 Der Fonds'!$B$6)*'1 Der Fonds'!$B$22/12-$B$194*'1 Der Fonds'!$B$23/12</f>
        <v>41.7036259653241</v>
      </c>
      <c r="CC194" s="26" t="n">
        <f aca="false">($B$194+CB194-'1 Der Fonds'!$B$6)/BZ194</f>
        <v>10.2252895416595</v>
      </c>
      <c r="CD194" s="26" t="n">
        <f aca="false">CB194+'1 Der Fonds'!$B$26-'2 Der Rueckgabebestand'!$C$15*CC194</f>
        <v>40.6135101486603</v>
      </c>
      <c r="CE194" s="26" t="n">
        <f aca="false">BZ194+'1 Der Fonds'!$B$26/CC194-'2 Der Rueckgabebestand'!$C$15</f>
        <v>77.7106121945274</v>
      </c>
      <c r="CF194" s="26" t="n">
        <f aca="false">CD194/($B$194+CD194-'1 Der Fonds'!$B$6)</f>
        <v>0.0511110239505771</v>
      </c>
      <c r="CG194" s="26" t="n">
        <f aca="false">CD194+$B$194*'1 Der Fonds'!$B$19/12+CD194*'1 Der Fonds'!$B$20/12-'1 Der Fonds'!$B$6*'1 Der Fonds'!$B$21/12-($B$194+CD194-'1 Der Fonds'!$B$6)*'1 Der Fonds'!$B$22/12-$B$194*'1 Der Fonds'!$B$23/12</f>
        <v>42.2546814292195</v>
      </c>
      <c r="CH194" s="26" t="n">
        <f aca="false">($B$194+CG194-'1 Der Fonds'!$B$6)/CE194</f>
        <v>10.2464085527471</v>
      </c>
      <c r="CI194" s="26" t="n">
        <f aca="false">CG194+'1 Der Fonds'!$B$26-'2 Der Rueckgabebestand'!$C$16*CH194</f>
        <v>40.1314771528459</v>
      </c>
      <c r="CJ194" s="26" t="n">
        <f aca="false">CE194+'1 Der Fonds'!$B$26/CH194-'2 Der Rueckgabebestand'!$C$16</f>
        <v>77.5033977090378</v>
      </c>
      <c r="CK194" s="26" t="n">
        <f aca="false">CI194/($B$194+CI194-'1 Der Fonds'!$B$6)</f>
        <v>0.0505350540904473</v>
      </c>
      <c r="CL194" s="26" t="n">
        <f aca="false">$A$194+$B$194*'1 Der Fonds'!$B$19/12+$A$194*'1 Der Fonds'!$B$20/12-'1 Der Fonds'!$B$6*'1 Der Fonds'!$B$21/12-($B$194+$A$194-'1 Der Fonds'!$B$6)*'1 Der Fonds'!$B$22/12-$B$194*'1 Der Fonds'!$B$23/12</f>
        <v>117.713416666667</v>
      </c>
      <c r="CM194" s="26" t="n">
        <f aca="false">($B$194+CL194-'1 Der Fonds'!$B$6)/'1 Der Fonds'!$B$8</f>
        <v>10.0196944444444</v>
      </c>
      <c r="CN194" s="26" t="n">
        <f aca="false">CL194+0-'2 Der Rueckgabebestand'!$C$5*CM194</f>
        <v>113.705538888889</v>
      </c>
      <c r="CO194" s="26" t="n">
        <f aca="false">'1 Der Fonds'!$B$8+0/CM194-'2 Der Rueckgabebestand'!$C$5</f>
        <v>86.6</v>
      </c>
      <c r="CP194" s="26" t="n">
        <f aca="false">CN194/($B$194+CN194-'1 Der Fonds'!$B$6)</f>
        <v>0.1310416192969</v>
      </c>
      <c r="CQ194" s="26" t="n">
        <f aca="false">CN194+$B$194*'1 Der Fonds'!$B$19/12+CN194*'1 Der Fonds'!$B$20/12-'1 Der Fonds'!$B$6*'1 Der Fonds'!$B$21/12-($B$194+CN194-'1 Der Fonds'!$B$6)*'1 Der Fonds'!$B$22/12-$B$194*'1 Der Fonds'!$B$23/12</f>
        <v>115.416756696991</v>
      </c>
      <c r="CR194" s="26" t="n">
        <f aca="false">($B$194+CQ194-'1 Der Fonds'!$B$6)/CO194</f>
        <v>10.0394544653232</v>
      </c>
      <c r="CS194" s="26" t="n">
        <f aca="false">CQ194+0-'2 Der Rueckgabebestand'!$C$6*CR194</f>
        <v>110.397029464329</v>
      </c>
      <c r="CT194" s="26" t="n">
        <f aca="false">CO194+0/CR194-'2 Der Rueckgabebestand'!$C$6</f>
        <v>86.1</v>
      </c>
      <c r="CU194" s="26" t="n">
        <f aca="false">CS194/($B$194+CS194-'1 Der Fonds'!$B$6)</f>
        <v>0.127715651143252</v>
      </c>
      <c r="CV194" s="26" t="n">
        <f aca="false">CS194+$B$194*'1 Der Fonds'!$B$19/12+CS194*'1 Der Fonds'!$B$20/12-'1 Der Fonds'!$B$6*'1 Der Fonds'!$B$21/12-($B$194+CS194-'1 Der Fonds'!$B$6)*'1 Der Fonds'!$B$22/12-$B$194*'1 Der Fonds'!$B$23/12</f>
        <v>112.105076617566</v>
      </c>
      <c r="CW194" s="26" t="n">
        <f aca="false">($B$194+CV194-'1 Der Fonds'!$B$6)/CT194</f>
        <v>10.0592924113538</v>
      </c>
      <c r="CX194" s="26" t="n">
        <f aca="false">CV194+0-'2 Der Rueckgabebestand'!$C$7*CW194</f>
        <v>89.9746333125873</v>
      </c>
      <c r="CY194" s="26" t="n">
        <f aca="false">CT194+0/CW194-'2 Der Rueckgabebestand'!$C$7</f>
        <v>83.9</v>
      </c>
      <c r="CZ194" s="26" t="n">
        <f aca="false">CX194/($B$194+CX194-'1 Der Fonds'!$B$6)</f>
        <v>0.106608219917035</v>
      </c>
      <c r="DA194" s="26" t="n">
        <f aca="false">CX194+$B$194*'1 Der Fonds'!$B$19/12+CX194*'1 Der Fonds'!$B$20/12-'1 Der Fonds'!$B$6*'1 Der Fonds'!$B$21/12-($B$194+CX194-'1 Der Fonds'!$B$6)*'1 Der Fonds'!$B$22/12-$B$194*'1 Der Fonds'!$B$23/12</f>
        <v>91.6631090028453</v>
      </c>
      <c r="DB194" s="26" t="n">
        <f aca="false">($B$194+DA194-'1 Der Fonds'!$B$6)/CY194</f>
        <v>10.0794172705941</v>
      </c>
      <c r="DC194" s="26" t="n">
        <f aca="false">DA194+0-'2 Der Rueckgabebestand'!$C$8*DB194</f>
        <v>60.4169154640035</v>
      </c>
      <c r="DD194" s="26" t="n">
        <f aca="false">CY194+0/DB194-'2 Der Rueckgabebestand'!$C$8</f>
        <v>80.8</v>
      </c>
      <c r="DE194" s="26" t="n">
        <f aca="false">DC194/($B$194+DC194-'1 Der Fonds'!$B$6)</f>
        <v>0.0741842590899303</v>
      </c>
      <c r="DF194" s="26" t="n">
        <f aca="false">DC194+$B$194*'1 Der Fonds'!$B$19/12+DC194*'1 Der Fonds'!$B$20/12-'1 Der Fonds'!$B$6*'1 Der Fonds'!$B$21/12-($B$194+DC194-'1 Der Fonds'!$B$6)*'1 Der Fonds'!$B$22/12-$B$194*'1 Der Fonds'!$B$23/12</f>
        <v>62.0770650079899</v>
      </c>
      <c r="DG194" s="26" t="n">
        <f aca="false">($B$194+DF194-'1 Der Fonds'!$B$6)/DD194</f>
        <v>10.0999636758415</v>
      </c>
      <c r="DH194" s="26" t="n">
        <f aca="false">DF194+0-'2 Der Rueckgabebestand'!$C$9*DG194</f>
        <v>35.8171594508021</v>
      </c>
      <c r="DI194" s="26" t="n">
        <f aca="false">DD194+0/DG194-'2 Der Rueckgabebestand'!$C$9</f>
        <v>78.2</v>
      </c>
      <c r="DJ194" s="26" t="n">
        <f aca="false">DH194/($B$194+DH194-'1 Der Fonds'!$B$6)</f>
        <v>0.0453486721859873</v>
      </c>
      <c r="DK194" s="26" t="n">
        <f aca="false">DH194+$B$194*'1 Der Fonds'!$B$19/12+DH194*'1 Der Fonds'!$B$20/12-'1 Der Fonds'!$B$6*'1 Der Fonds'!$B$21/12-($B$194+DH194-'1 Der Fonds'!$B$6)*'1 Der Fonds'!$B$22/12-$B$194*'1 Der Fonds'!$B$23/12</f>
        <v>37.4537342286091</v>
      </c>
      <c r="DL194" s="26" t="n">
        <f aca="false">($B$194+DK194-'1 Der Fonds'!$B$6)/DI194</f>
        <v>10.1208917420538</v>
      </c>
      <c r="DM194" s="26" t="n">
        <f aca="false">DK194+0-'2 Der Rueckgabebestand'!$C$10*DL194</f>
        <v>23.2844857897337</v>
      </c>
      <c r="DN194" s="26" t="n">
        <f aca="false">DI194+0/DL194-'2 Der Rueckgabebestand'!$C$10</f>
        <v>76.8</v>
      </c>
      <c r="DO194" s="26" t="n">
        <f aca="false">DM194/($B$194+DM194-'1 Der Fonds'!$B$6)</f>
        <v>0.0299561952096295</v>
      </c>
      <c r="DP194" s="26" t="n">
        <f aca="false">DM194+$B$194*'1 Der Fonds'!$B$19/12+DM194*'1 Der Fonds'!$B$20/12-'1 Der Fonds'!$B$6*'1 Der Fonds'!$B$21/12-($B$194+DM194-'1 Der Fonds'!$B$6)*'1 Der Fonds'!$B$22/12-$B$194*'1 Der Fonds'!$B$23/12</f>
        <v>24.9090500886156</v>
      </c>
      <c r="DQ194" s="26" t="n">
        <f aca="false">($B$194+DP194-'1 Der Fonds'!$B$6)/DN194</f>
        <v>10.1420449230288</v>
      </c>
      <c r="DR194" s="26" t="n">
        <f aca="false">DP194+0-'2 Der Rueckgabebestand'!$C$11*DQ194</f>
        <v>18.8238231347983</v>
      </c>
      <c r="DS194" s="26" t="n">
        <f aca="false">DN194+0/DQ194-'2 Der Rueckgabebestand'!$C$11</f>
        <v>76.2</v>
      </c>
      <c r="DT194" s="26" t="n">
        <f aca="false">DR194/($B$194+DR194-'1 Der Fonds'!$B$6)</f>
        <v>0.0243571983307183</v>
      </c>
      <c r="DU194" s="26" t="n">
        <f aca="false">DR194+$B$194*'1 Der Fonds'!$B$19/12+DR194*'1 Der Fonds'!$B$20/12-'1 Der Fonds'!$B$6*'1 Der Fonds'!$B$21/12-($B$194+DR194-'1 Der Fonds'!$B$6)*'1 Der Fonds'!$B$22/12-$B$194*'1 Der Fonds'!$B$23/12</f>
        <v>20.4441126319691</v>
      </c>
      <c r="DV194" s="26" t="n">
        <f aca="false">($B$194+DU194-'1 Der Fonds'!$B$6)/DS194</f>
        <v>10.163308564724</v>
      </c>
      <c r="DW194" s="26" t="n">
        <f aca="false">DU194+0-'2 Der Rueckgabebestand'!$C$12*DV194</f>
        <v>15.3624583496071</v>
      </c>
      <c r="DX194" s="26" t="n">
        <f aca="false">DS194+0/DV194-'2 Der Rueckgabebestand'!$C$12</f>
        <v>75.7</v>
      </c>
      <c r="DY194" s="26" t="n">
        <f aca="false">DW194/($B$194+DW194-'1 Der Fonds'!$B$6)</f>
        <v>0.0199677774537658</v>
      </c>
      <c r="DZ194" s="26" t="n">
        <f aca="false">DW194+$B$194*'1 Der Fonds'!$B$19/12+DW194*'1 Der Fonds'!$B$20/12-'1 Der Fonds'!$B$6*'1 Der Fonds'!$B$21/12-($B$194+DW194-'1 Der Fonds'!$B$6)*'1 Der Fonds'!$B$22/12-$B$194*'1 Der Fonds'!$B$23/12</f>
        <v>16.9794307055255</v>
      </c>
      <c r="EA194" s="26" t="n">
        <f aca="false">($B$194+DZ194-'1 Der Fonds'!$B$6)/DX194</f>
        <v>10.1846688336265</v>
      </c>
      <c r="EB194" s="26" t="n">
        <f aca="false">DZ194+0-'2 Der Rueckgabebestand'!$C$13*EA194</f>
        <v>12.3963297303935</v>
      </c>
      <c r="EC194" s="26" t="n">
        <f aca="false">DX194+0/EA194-'2 Der Rueckgabebestand'!$C$13</f>
        <v>75.25</v>
      </c>
      <c r="ED194" s="26" t="n">
        <f aca="false">EB194/($B$194+EB194-'1 Der Fonds'!$B$6)</f>
        <v>0.0161748291967348</v>
      </c>
      <c r="EE194" s="26" t="n">
        <f aca="false">EB194+$B$194*'1 Der Fonds'!$B$19/12+EB194*'1 Der Fonds'!$B$20/12-'1 Der Fonds'!$B$6*'1 Der Fonds'!$B$21/12-($B$194+EB194-'1 Der Fonds'!$B$6)*'1 Der Fonds'!$B$22/12-$B$194*'1 Der Fonds'!$B$23/12</f>
        <v>14.0104595463852</v>
      </c>
      <c r="EF194" s="26" t="n">
        <f aca="false">($B$194+EE194-'1 Der Fonds'!$B$6)/EC194</f>
        <v>10.2061190637393</v>
      </c>
      <c r="EG194" s="26" t="n">
        <f aca="false">EE194+0-'2 Der Rueckgabebestand'!$C$14*EF194</f>
        <v>9.92801192088944</v>
      </c>
      <c r="EH194" s="26" t="n">
        <f aca="false">EC194+0/EF194-'2 Der Rueckgabebestand'!$C$14</f>
        <v>74.85</v>
      </c>
      <c r="EI194" s="26" t="n">
        <f aca="false">EG194/($B$194+EG194-'1 Der Fonds'!$B$6)</f>
        <v>0.0129960045527399</v>
      </c>
      <c r="EJ194" s="26" t="n">
        <f aca="false">EG194+$B$194*'1 Der Fonds'!$B$19/12+EG194*'1 Der Fonds'!$B$20/12-'1 Der Fonds'!$B$6*'1 Der Fonds'!$B$21/12-($B$194+EG194-'1 Der Fonds'!$B$6)*'1 Der Fonds'!$B$22/12-$B$194*'1 Der Fonds'!$B$23/12</f>
        <v>11.539776265647</v>
      </c>
      <c r="EK194" s="26" t="n">
        <f aca="false">($B$194+EJ194-'1 Der Fonds'!$B$6)/EH194</f>
        <v>10.2276523215183</v>
      </c>
      <c r="EL194" s="26" t="n">
        <f aca="false">EJ194+0-'2 Der Rueckgabebestand'!$C$15*EK194</f>
        <v>7.44871533703962</v>
      </c>
      <c r="EM194" s="26" t="n">
        <f aca="false">EH194+0/EK194-'2 Der Rueckgabebestand'!$C$15</f>
        <v>74.45</v>
      </c>
      <c r="EN194" s="26" t="n">
        <f aca="false">EL194/($B$194+EL194-'1 Der Fonds'!$B$6)</f>
        <v>0.00978229418082688</v>
      </c>
      <c r="EO194" s="26" t="n">
        <f aca="false">EL194+$B$194*'1 Der Fonds'!$B$19/12+EL194*'1 Der Fonds'!$B$20/12-'1 Der Fonds'!$B$6*'1 Der Fonds'!$B$21/12-($B$194+EL194-'1 Der Fonds'!$B$6)*'1 Der Fonds'!$B$22/12-$B$194*'1 Der Fonds'!$B$23/12</f>
        <v>9.05810368923762</v>
      </c>
      <c r="EP194" s="26" t="n">
        <f aca="false">($B$194+EO194-'1 Der Fonds'!$B$6)/EM194</f>
        <v>10.2492693578138</v>
      </c>
      <c r="EQ194" s="26" t="n">
        <f aca="false">EO194+0-'2 Der Rueckgabebestand'!$C$16*EP194</f>
        <v>3.93346901033072</v>
      </c>
      <c r="ER194" s="26" t="n">
        <f aca="false">EM194+0/EP194-'2 Der Rueckgabebestand'!$C$16</f>
        <v>73.95</v>
      </c>
      <c r="ES194" s="26" t="n">
        <f aca="false">EQ194/($B$194+EQ194-'1 Der Fonds'!$B$6)</f>
        <v>0.00518972861228418</v>
      </c>
      <c r="ET194" s="14" t="n">
        <f aca="false">IF(C194=1,$A$194,1000000)</f>
        <v>116</v>
      </c>
      <c r="EU194" s="14" t="n">
        <f aca="false">IF(D194=1,$A$194,1000000)</f>
        <v>116</v>
      </c>
      <c r="EV194" s="14" t="n">
        <f aca="false">IF(E194=1,$A$194,1000000)</f>
        <v>116</v>
      </c>
      <c r="EW194" s="14" t="n">
        <f aca="false">IF(F194=1,$A$194,1000000)</f>
        <v>116</v>
      </c>
      <c r="EX194" s="14" t="n">
        <f aca="false">IF(G194=1,$A$194,1000000)</f>
        <v>116</v>
      </c>
      <c r="EY194" s="14" t="n">
        <f aca="false">IF(H194=1,$A$194,1000000)</f>
        <v>116</v>
      </c>
      <c r="EZ194" s="14" t="n">
        <f aca="false">IF(I194=1,$A$194,1000000)</f>
        <v>116</v>
      </c>
      <c r="FA194" s="26" t="n">
        <f aca="false">IF(J194=1,$A$194,1000000)</f>
        <v>1000000</v>
      </c>
      <c r="FB194" s="26" t="n">
        <f aca="false">IF(K194=1,$A$194,1000000)</f>
        <v>1000000</v>
      </c>
      <c r="FC194" s="26" t="n">
        <f aca="false">IF(L194=1,$A$194,1000000)</f>
        <v>1000000</v>
      </c>
      <c r="FD194" s="26" t="n">
        <f aca="false">IF(M194=1,$A$194,1000000)</f>
        <v>1000000</v>
      </c>
      <c r="FE194" s="26" t="n">
        <f aca="false">IF(N194=1,$A$194,1000000)</f>
        <v>1000000</v>
      </c>
      <c r="FF194" s="14" t="n">
        <f aca="false">IF(O194=1,$A$194,1000000)</f>
        <v>116</v>
      </c>
      <c r="FG194" s="14" t="n">
        <f aca="false">IF(P194=1,$A$194,1000000)</f>
        <v>116</v>
      </c>
      <c r="FH194" s="14" t="n">
        <f aca="false">IF(Q194=1,$A$194,1000000)</f>
        <v>116</v>
      </c>
      <c r="FI194" s="14" t="n">
        <f aca="false">IF(R194=1,$A$194,1000000)</f>
        <v>116</v>
      </c>
      <c r="FJ194" s="26" t="n">
        <f aca="false">IF(S194=1,$A$194,1000000)</f>
        <v>1000000</v>
      </c>
      <c r="FK194" s="26" t="n">
        <f aca="false">IF(T194=1,$A$194,1000000)</f>
        <v>1000000</v>
      </c>
      <c r="FL194" s="26" t="n">
        <f aca="false">IF(U194=1,$A$194,1000000)</f>
        <v>1000000</v>
      </c>
      <c r="FM194" s="26" t="n">
        <f aca="false">IF(V194=1,$A$194,1000000)</f>
        <v>1000000</v>
      </c>
      <c r="FN194" s="26" t="n">
        <f aca="false">IF(W194=1,$A$194,1000000)</f>
        <v>1000000</v>
      </c>
      <c r="FO194" s="26" t="n">
        <f aca="false">IF(X194=1,$A$194,1000000)</f>
        <v>1000000</v>
      </c>
      <c r="FP194" s="26" t="n">
        <f aca="false">IF(Y194=1,$A$194,1000000)</f>
        <v>1000000</v>
      </c>
      <c r="FQ194" s="26" t="n">
        <f aca="false">IF(Z194=1,$A$194,1000000)</f>
        <v>1000000</v>
      </c>
    </row>
    <row r="195" customFormat="false" ht="15" hidden="false" customHeight="false" outlineLevel="0" collapsed="false">
      <c r="A195" s="14" t="n">
        <f aca="false">A194+$B$38</f>
        <v>116.5</v>
      </c>
      <c r="B195" s="14" t="n">
        <f aca="false">'1 Der Fonds'!$B$36-A195</f>
        <v>1003.5</v>
      </c>
      <c r="C195" s="26" t="n">
        <f aca="false">IF(AH195&gt;='1 Der Fonds'!$B$12,1,0)</f>
        <v>1</v>
      </c>
      <c r="D195" s="26" t="n">
        <f aca="false">IF(AND(C195=1,AM195&gt;='1 Der Fonds'!$B$12),1,0)</f>
        <v>1</v>
      </c>
      <c r="E195" s="26" t="n">
        <f aca="false">IF(AND(D195=1,AR195&gt;='1 Der Fonds'!$B$12),1,0)</f>
        <v>1</v>
      </c>
      <c r="F195" s="26" t="n">
        <f aca="false">IF(AND(E195=1,AW195&gt;='1 Der Fonds'!$B$12),1,0)</f>
        <v>1</v>
      </c>
      <c r="G195" s="26" t="n">
        <f aca="false">IF(AND(F195=1,BB195&gt;='1 Der Fonds'!$B$12),1,0)</f>
        <v>1</v>
      </c>
      <c r="H195" s="26" t="n">
        <f aca="false">IF(AND(G195=1,BG195&gt;='1 Der Fonds'!$B$12),1,0)</f>
        <v>1</v>
      </c>
      <c r="I195" s="26" t="n">
        <f aca="false">IF(AND(H195=1,BL195&gt;='1 Der Fonds'!$B$12),1,0)</f>
        <v>1</v>
      </c>
      <c r="J195" s="26" t="n">
        <f aca="false">IF(AND(I195=1,BQ195&gt;='1 Der Fonds'!$B$12),1,0)</f>
        <v>1</v>
      </c>
      <c r="K195" s="26" t="n">
        <f aca="false">IF(AND(J195=1,BV195&gt;='1 Der Fonds'!$B$12),1,0)</f>
        <v>1</v>
      </c>
      <c r="L195" s="26" t="n">
        <f aca="false">IF(AND(K195=1,CA195&gt;='1 Der Fonds'!$B$12),1,0)</f>
        <v>1</v>
      </c>
      <c r="M195" s="26" t="n">
        <f aca="false">IF(AND(L195=1,CF195&gt;='1 Der Fonds'!$B$12),1,0)</f>
        <v>1</v>
      </c>
      <c r="N195" s="26" t="n">
        <f aca="false">IF(AND(M195=1,CK195&gt;='1 Der Fonds'!$B$12),1,0)</f>
        <v>1</v>
      </c>
      <c r="O195" s="26" t="n">
        <f aca="false">IF(CP195&gt;='1 Der Fonds'!$B$12,1,0)</f>
        <v>1</v>
      </c>
      <c r="P195" s="26" t="n">
        <f aca="false">IF(AND(O195=1,CU195&gt;='1 Der Fonds'!$B$12),1,0)</f>
        <v>1</v>
      </c>
      <c r="Q195" s="26" t="n">
        <f aca="false">IF(AND(P195=1,CZ195&gt;='1 Der Fonds'!$B$12),1,0)</f>
        <v>1</v>
      </c>
      <c r="R195" s="26" t="n">
        <f aca="false">IF(AND(Q195=1,DE195&gt;='1 Der Fonds'!$B$12),1,0)</f>
        <v>1</v>
      </c>
      <c r="S195" s="26" t="n">
        <f aca="false">IF(AND(R195=1,DJ195&gt;='1 Der Fonds'!$B$12),1,0)</f>
        <v>0</v>
      </c>
      <c r="T195" s="26" t="n">
        <f aca="false">IF(AND(S195=1,DO195&gt;='1 Der Fonds'!$B$12),1,0)</f>
        <v>0</v>
      </c>
      <c r="U195" s="26" t="n">
        <f aca="false">IF(AND(T195=1,DT195&gt;='1 Der Fonds'!$B$12),1,0)</f>
        <v>0</v>
      </c>
      <c r="V195" s="26" t="n">
        <f aca="false">IF(AND(U195=1,DY195&gt;='1 Der Fonds'!$B$12),1,0)</f>
        <v>0</v>
      </c>
      <c r="W195" s="26" t="n">
        <f aca="false">IF(AND(V195=1,ED195&gt;='1 Der Fonds'!$B$12),1,0)</f>
        <v>0</v>
      </c>
      <c r="X195" s="26" t="n">
        <f aca="false">IF(AND(W195=1,EI195&gt;='1 Der Fonds'!$B$12),1,0)</f>
        <v>0</v>
      </c>
      <c r="Y195" s="26" t="n">
        <f aca="false">IF(AND(X195=1,EN195&gt;='1 Der Fonds'!$B$12),1,0)</f>
        <v>0</v>
      </c>
      <c r="Z195" s="26" t="n">
        <f aca="false">IF(AND(Y195=1,ES195&gt;='1 Der Fonds'!$B$12),1,0)</f>
        <v>0</v>
      </c>
      <c r="AD195" s="26" t="n">
        <f aca="false">$A$195+$B$195*'1 Der Fonds'!$B$19/12+$A$195*'1 Der Fonds'!$B$20/12-'1 Der Fonds'!$B$6*'1 Der Fonds'!$B$21/12-($B$195+$A$195-'1 Der Fonds'!$B$6)*'1 Der Fonds'!$B$22/12-$B$195*'1 Der Fonds'!$B$23/12</f>
        <v>118.212833333333</v>
      </c>
      <c r="AE195" s="26" t="n">
        <f aca="false">($B$195+AD195-'1 Der Fonds'!$B$6)/'1 Der Fonds'!$B$8</f>
        <v>10.0196877394636</v>
      </c>
      <c r="AF195" s="26" t="n">
        <f aca="false">AD195+'1 Der Fonds'!$B$26-'2 Der Rueckgabebestand'!$C$5*AE195</f>
        <v>117.204958237548</v>
      </c>
      <c r="AG195" s="26" t="n">
        <f aca="false">'1 Der Fonds'!$B$8+'1 Der Fonds'!$B$26/AE195-'2 Der Rueckgabebestand'!$C$5</f>
        <v>86.8994105283525</v>
      </c>
      <c r="AH195" s="26" t="n">
        <f aca="false">AF195/($B$195+AF195-'1 Der Fonds'!$B$6)</f>
        <v>0.13460926933825</v>
      </c>
      <c r="AI195" s="26" t="n">
        <f aca="false">AF195+$B$195*'1 Der Fonds'!$B$19/12+AF195*'1 Der Fonds'!$B$20/12-'1 Der Fonds'!$B$6*'1 Der Fonds'!$B$21/12-($B$195+AF195-'1 Der Fonds'!$B$6)*'1 Der Fonds'!$B$22/12-$B$195*'1 Der Fonds'!$B$23/12</f>
        <v>118.918467155859</v>
      </c>
      <c r="AJ195" s="26" t="n">
        <f aca="false">($B$195+AI195-'1 Der Fonds'!$B$6)/AG195</f>
        <v>10.0394060425901</v>
      </c>
      <c r="AK195" s="26" t="n">
        <f aca="false">AI195+'1 Der Fonds'!$B$26-'2 Der Rueckgabebestand'!$C$6*AJ195</f>
        <v>116.898764134564</v>
      </c>
      <c r="AL195" s="26" t="n">
        <f aca="false">AG195+'1 Der Fonds'!$B$26/AJ195-'2 Der Rueckgabebestand'!$C$6</f>
        <v>86.6982329872981</v>
      </c>
      <c r="AM195" s="26" t="n">
        <f aca="false">AK195/($B$195+AK195-'1 Der Fonds'!$B$6)</f>
        <v>0.134304836991349</v>
      </c>
      <c r="AN195" s="26" t="n">
        <f aca="false">AK195+$B$195*'1 Der Fonds'!$B$19/12+AK195*'1 Der Fonds'!$B$20/12-'1 Der Fonds'!$B$6*'1 Der Fonds'!$B$21/12-($B$195+AK195-'1 Der Fonds'!$B$6)*'1 Der Fonds'!$B$22/12-$B$195*'1 Der Fonds'!$B$23/12</f>
        <v>118.611979616859</v>
      </c>
      <c r="AO195" s="26" t="n">
        <f aca="false">($B$195+AN195-'1 Der Fonds'!$B$6)/AL195</f>
        <v>10.0591667161732</v>
      </c>
      <c r="AP195" s="26" t="n">
        <f aca="false">AN195+'1 Der Fonds'!$B$26-'2 Der Rueckgabebestand'!$C$7*AO195</f>
        <v>99.4818128412784</v>
      </c>
      <c r="AQ195" s="26" t="n">
        <f aca="false">AL195+'1 Der Fonds'!$B$26/AO195-'2 Der Rueckgabebestand'!$C$7</f>
        <v>84.7964684261418</v>
      </c>
      <c r="AR195" s="26" t="n">
        <f aca="false">AP195/($B$195+AP195-'1 Der Fonds'!$B$6)</f>
        <v>0.116628293058096</v>
      </c>
      <c r="AS195" s="26" t="n">
        <f aca="false">AP195+$B$195*'1 Der Fonds'!$B$19/12+AP195*'1 Der Fonds'!$B$20/12-'1 Der Fonds'!$B$6*'1 Der Fonds'!$B$21/12-($B$195+AP195-'1 Der Fonds'!$B$6)*'1 Der Fonds'!$B$22/12-$B$195*'1 Der Fonds'!$B$23/12</f>
        <v>101.178337078585</v>
      </c>
      <c r="AT195" s="26" t="n">
        <f aca="false">($B$195+AS195-'1 Der Fonds'!$B$6)/AQ195</f>
        <v>10.0791737314274</v>
      </c>
      <c r="AU195" s="26" t="n">
        <f aca="false">AS195+'1 Der Fonds'!$B$26-'2 Der Rueckgabebestand'!$C$8*AT195</f>
        <v>72.9328985111596</v>
      </c>
      <c r="AV195" s="26" t="n">
        <f aca="false">AQ195+'1 Der Fonds'!$B$26/AT195-'2 Der Rueckgabebestand'!$C$8</f>
        <v>81.9941118719181</v>
      </c>
      <c r="AW195" s="26" t="n">
        <f aca="false">AU195/($B$195+AU195-'1 Der Fonds'!$B$6)</f>
        <v>0.0882502362170602</v>
      </c>
      <c r="AX195" s="26" t="n">
        <f aca="false">AU195+$B$195*'1 Der Fonds'!$B$19/12+AU195*'1 Der Fonds'!$B$20/12-'1 Der Fonds'!$B$6*'1 Der Fonds'!$B$21/12-($B$195+AU195-'1 Der Fonds'!$B$6)*'1 Der Fonds'!$B$22/12-$B$195*'1 Der Fonds'!$B$23/12</f>
        <v>74.6039800388994</v>
      </c>
      <c r="AY195" s="26" t="n">
        <f aca="false">($B$195+AX195-'1 Der Fonds'!$B$6)/AV195</f>
        <v>10.0995542379003</v>
      </c>
      <c r="AZ195" s="26" t="n">
        <f aca="false">AX195+'1 Der Fonds'!$B$26-'2 Der Rueckgabebestand'!$C$9*AY195</f>
        <v>51.3451390203587</v>
      </c>
      <c r="BA195" s="26" t="n">
        <f aca="false">AV195+'1 Der Fonds'!$B$26/AY195-'2 Der Rueckgabebestand'!$C$9</f>
        <v>79.6911546848318</v>
      </c>
      <c r="BB195" s="26" t="n">
        <f aca="false">AZ195/($B$195+AZ195-'1 Der Fonds'!$B$6)</f>
        <v>0.063795053894287</v>
      </c>
      <c r="BC195" s="26" t="n">
        <f aca="false">AZ195+$B$195*'1 Der Fonds'!$B$19/12+AZ195*'1 Der Fonds'!$B$20/12-'1 Der Fonds'!$B$6*'1 Der Fonds'!$B$21/12-($B$195+AZ195-'1 Der Fonds'!$B$6)*'1 Der Fonds'!$B$22/12-$B$195*'1 Der Fonds'!$B$23/12</f>
        <v>52.9955322785866</v>
      </c>
      <c r="BD195" s="26" t="n">
        <f aca="false">($B$195+BC195-'1 Der Fonds'!$B$6)/BA195</f>
        <v>10.1202641054477</v>
      </c>
      <c r="BE195" s="26" t="n">
        <f aca="false">BC195+'1 Der Fonds'!$B$26-'2 Der Rueckgabebestand'!$C$10*BD195</f>
        <v>41.8271625309597</v>
      </c>
      <c r="BF195" s="26" t="n">
        <f aca="false">BA195+'1 Der Fonds'!$B$26/BD195-'2 Der Rueckgabebestand'!$C$10</f>
        <v>78.5875896364044</v>
      </c>
      <c r="BG195" s="26" t="n">
        <f aca="false">BE195/($B$195+BE195-'1 Der Fonds'!$B$6)</f>
        <v>0.0525911404784085</v>
      </c>
      <c r="BH195" s="26" t="n">
        <f aca="false">BE195+$B$195*'1 Der Fonds'!$B$19/12+BE195*'1 Der Fonds'!$B$20/12-'1 Der Fonds'!$B$6*'1 Der Fonds'!$B$21/12-($B$195+BE195-'1 Der Fonds'!$B$6)*'1 Der Fonds'!$B$22/12-$B$195*'1 Der Fonds'!$B$23/12</f>
        <v>43.4684343950519</v>
      </c>
      <c r="BI195" s="26" t="n">
        <f aca="false">($B$195+BH195-'1 Der Fonds'!$B$6)/BF195</f>
        <v>10.141148724402</v>
      </c>
      <c r="BJ195" s="26" t="n">
        <f aca="false">BH195+'1 Der Fonds'!$B$26-'2 Der Rueckgabebestand'!$C$11*BI195</f>
        <v>40.3837451604107</v>
      </c>
      <c r="BK195" s="26" t="n">
        <f aca="false">BF195+'1 Der Fonds'!$B$26/BI195-'2 Der Rueckgabebestand'!$C$11</f>
        <v>78.2834141116713</v>
      </c>
      <c r="BL195" s="26" t="n">
        <f aca="false">BJ195/($B$195+BJ195-'1 Der Fonds'!$B$6)</f>
        <v>0.0508685880100125</v>
      </c>
      <c r="BM195" s="26" t="n">
        <f aca="false">BJ195+$B$195*'1 Der Fonds'!$B$19/12+BJ195*'1 Der Fonds'!$B$20/12-'1 Der Fonds'!$B$6*'1 Der Fonds'!$B$21/12-($B$195+BJ195-'1 Der Fonds'!$B$6)*'1 Der Fonds'!$B$22/12-$B$195*'1 Der Fonds'!$B$23/12</f>
        <v>42.0236337495227</v>
      </c>
      <c r="BN195" s="26" t="n">
        <f aca="false">($B$195+BM195-'1 Der Fonds'!$B$6)/BK195</f>
        <v>10.1620968218722</v>
      </c>
      <c r="BO195" s="26" t="n">
        <f aca="false">BM195+'1 Der Fonds'!$B$26-'2 Der Rueckgabebestand'!$C$12*BN195</f>
        <v>39.9425853385866</v>
      </c>
      <c r="BP195" s="26" t="n">
        <f aca="false">BK195+'1 Der Fonds'!$B$26/BN195-'2 Der Rueckgabebestand'!$C$12</f>
        <v>78.0786287757889</v>
      </c>
      <c r="BQ195" s="26" t="n">
        <f aca="false">BO195/($B$195+BO195-'1 Der Fonds'!$B$6)</f>
        <v>0.0503408640734123</v>
      </c>
      <c r="BR195" s="26" t="n">
        <f aca="false">BO195+$B$195*'1 Der Fonds'!$B$19/12+BO195*'1 Der Fonds'!$B$20/12-'1 Der Fonds'!$B$6*'1 Der Fonds'!$B$21/12-($B$195+BO195-'1 Der Fonds'!$B$6)*'1 Der Fonds'!$B$22/12-$B$195*'1 Der Fonds'!$B$23/12</f>
        <v>41.5820511495361</v>
      </c>
      <c r="BS195" s="26" t="n">
        <f aca="false">($B$195+BR195-'1 Der Fonds'!$B$6)/BP195</f>
        <v>10.1830944474281</v>
      </c>
      <c r="BT195" s="26" t="n">
        <f aca="false">BR195+'1 Der Fonds'!$B$26-'2 Der Rueckgabebestand'!$C$13*BS195</f>
        <v>39.9996586481935</v>
      </c>
      <c r="BU195" s="26" t="n">
        <f aca="false">BP195+'1 Der Fonds'!$B$26/BS195-'2 Der Rueckgabebestand'!$C$13</f>
        <v>77.9232347048106</v>
      </c>
      <c r="BV195" s="26" t="n">
        <f aca="false">BT195/($B$195+BT195-'1 Der Fonds'!$B$6)</f>
        <v>0.0504091693200435</v>
      </c>
      <c r="BW195" s="26" t="n">
        <f aca="false">BT195+$B$195*'1 Der Fonds'!$B$19/12+BT195*'1 Der Fonds'!$B$20/12-'1 Der Fonds'!$B$6*'1 Der Fonds'!$B$21/12-($B$195+BT195-'1 Der Fonds'!$B$6)*'1 Der Fonds'!$B$22/12-$B$195*'1 Der Fonds'!$B$23/12</f>
        <v>41.639179154398</v>
      </c>
      <c r="BX195" s="26" t="n">
        <f aca="false">($B$195+BW195-'1 Der Fonds'!$B$6)/BU195</f>
        <v>10.2041346482413</v>
      </c>
      <c r="BY195" s="26" t="n">
        <f aca="false">BW195+'1 Der Fonds'!$B$26-'2 Der Rueckgabebestand'!$C$14*BX195</f>
        <v>40.5575252951015</v>
      </c>
      <c r="BZ195" s="26" t="n">
        <f aca="false">BU195+'1 Der Fonds'!$B$26/BX195-'2 Der Rueckgabebestand'!$C$14</f>
        <v>77.8172331773334</v>
      </c>
      <c r="CA195" s="26" t="n">
        <f aca="false">BY195/($B$195+BY195-'1 Der Fonds'!$B$6)</f>
        <v>0.0510763061908251</v>
      </c>
      <c r="CB195" s="26" t="n">
        <f aca="false">BY195+$B$195*'1 Der Fonds'!$B$19/12+BY195*'1 Der Fonds'!$B$20/12-'1 Der Fonds'!$B$6*'1 Der Fonds'!$B$21/12-($B$195+BY195-'1 Der Fonds'!$B$6)*'1 Der Fonds'!$B$22/12-$B$195*'1 Der Fonds'!$B$23/12</f>
        <v>42.1975804235093</v>
      </c>
      <c r="CC195" s="26" t="n">
        <f aca="false">($B$195+CB195-'1 Der Fonds'!$B$6)/BZ195</f>
        <v>10.2252103799455</v>
      </c>
      <c r="CD195" s="26" t="n">
        <f aca="false">CB195+'1 Der Fonds'!$B$26-'2 Der Rueckgabebestand'!$C$15*CC195</f>
        <v>41.1074962715311</v>
      </c>
      <c r="CE195" s="26" t="n">
        <f aca="false">BZ195+'1 Der Fonds'!$B$26/CC195-'2 Der Rueckgabebestand'!$C$15</f>
        <v>77.7106256737737</v>
      </c>
      <c r="CF195" s="26" t="n">
        <f aca="false">CD195/($B$195+CD195-'1 Der Fonds'!$B$6)</f>
        <v>0.0517330838991782</v>
      </c>
      <c r="CG195" s="26" t="n">
        <f aca="false">CD195+$B$195*'1 Der Fonds'!$B$19/12+CD195*'1 Der Fonds'!$B$20/12-'1 Der Fonds'!$B$6*'1 Der Fonds'!$B$21/12-($B$195+CD195-'1 Der Fonds'!$B$6)*'1 Der Fonds'!$B$22/12-$B$195*'1 Der Fonds'!$B$23/12</f>
        <v>42.7480784554579</v>
      </c>
      <c r="CH195" s="26" t="n">
        <f aca="false">($B$195+CG195-'1 Der Fonds'!$B$6)/CE195</f>
        <v>10.2463218067253</v>
      </c>
      <c r="CI195" s="26" t="n">
        <f aca="false">CG195+'1 Der Fonds'!$B$26-'2 Der Rueckgabebestand'!$C$16*CH195</f>
        <v>40.6249175520953</v>
      </c>
      <c r="CJ195" s="26" t="n">
        <f aca="false">CE195+'1 Der Fonds'!$B$26/CH195-'2 Der Rueckgabebestand'!$C$16</f>
        <v>77.5034136670252</v>
      </c>
      <c r="CK195" s="26" t="n">
        <f aca="false">CI195/($B$195+CI195-'1 Der Fonds'!$B$6)</f>
        <v>0.0511568352209906</v>
      </c>
      <c r="CL195" s="26" t="n">
        <f aca="false">$A$195+$B$195*'1 Der Fonds'!$B$19/12+$A$195*'1 Der Fonds'!$B$20/12-'1 Der Fonds'!$B$6*'1 Der Fonds'!$B$21/12-($B$195+$A$195-'1 Der Fonds'!$B$6)*'1 Der Fonds'!$B$22/12-$B$195*'1 Der Fonds'!$B$23/12</f>
        <v>118.212833333333</v>
      </c>
      <c r="CM195" s="26" t="n">
        <f aca="false">($B$195+CL195-'1 Der Fonds'!$B$6)/'1 Der Fonds'!$B$8</f>
        <v>10.0196877394636</v>
      </c>
      <c r="CN195" s="26" t="n">
        <f aca="false">CL195+0-'2 Der Rueckgabebestand'!$C$5*CM195</f>
        <v>114.204958237548</v>
      </c>
      <c r="CO195" s="26" t="n">
        <f aca="false">'1 Der Fonds'!$B$8+0/CM195-'2 Der Rueckgabebestand'!$C$5</f>
        <v>86.6</v>
      </c>
      <c r="CP195" s="26" t="n">
        <f aca="false">CN195/($B$195+CN195-'1 Der Fonds'!$B$6)</f>
        <v>0.131617270540342</v>
      </c>
      <c r="CQ195" s="26" t="n">
        <f aca="false">CN195+$B$195*'1 Der Fonds'!$B$19/12+CN195*'1 Der Fonds'!$B$20/12-'1 Der Fonds'!$B$6*'1 Der Fonds'!$B$21/12-($B$195+CN195-'1 Der Fonds'!$B$6)*'1 Der Fonds'!$B$22/12-$B$195*'1 Der Fonds'!$B$23/12</f>
        <v>115.915592155859</v>
      </c>
      <c r="CR195" s="26" t="n">
        <f aca="false">($B$195+CQ195-'1 Der Fonds'!$B$6)/CO195</f>
        <v>10.039441017966</v>
      </c>
      <c r="CS195" s="26" t="n">
        <f aca="false">CQ195+0-'2 Der Rueckgabebestand'!$C$6*CR195</f>
        <v>110.895871646876</v>
      </c>
      <c r="CT195" s="26" t="n">
        <f aca="false">CO195+0/CR195-'2 Der Rueckgabebestand'!$C$6</f>
        <v>86.1</v>
      </c>
      <c r="CU195" s="26" t="n">
        <f aca="false">CS195/($B$195+CS195-'1 Der Fonds'!$B$6)</f>
        <v>0.128292921431466</v>
      </c>
      <c r="CV195" s="26" t="n">
        <f aca="false">CS195+$B$195*'1 Der Fonds'!$B$19/12+CS195*'1 Der Fonds'!$B$20/12-'1 Der Fonds'!$B$6*'1 Der Fonds'!$B$21/12-($B$195+CS195-'1 Der Fonds'!$B$6)*'1 Der Fonds'!$B$22/12-$B$195*'1 Der Fonds'!$B$23/12</f>
        <v>112.603334357204</v>
      </c>
      <c r="CW195" s="26" t="n">
        <f aca="false">($B$195+CV195-'1 Der Fonds'!$B$6)/CT195</f>
        <v>10.0592721760419</v>
      </c>
      <c r="CX195" s="26" t="n">
        <f aca="false">CV195+0-'2 Der Rueckgabebestand'!$C$7*CW195</f>
        <v>90.472935569912</v>
      </c>
      <c r="CY195" s="26" t="n">
        <f aca="false">CT195+0/CW195-'2 Der Rueckgabebestand'!$C$7</f>
        <v>83.9</v>
      </c>
      <c r="CZ195" s="26" t="n">
        <f aca="false">CX195/($B$195+CX195-'1 Der Fonds'!$B$6)</f>
        <v>0.107198858822194</v>
      </c>
      <c r="DA195" s="26" t="n">
        <f aca="false">CX195+$B$195*'1 Der Fonds'!$B$19/12+CX195*'1 Der Fonds'!$B$20/12-'1 Der Fonds'!$B$6*'1 Der Fonds'!$B$21/12-($B$195+CX195-'1 Der Fonds'!$B$6)*'1 Der Fonds'!$B$22/12-$B$195*'1 Der Fonds'!$B$23/12</f>
        <v>92.1608262998332</v>
      </c>
      <c r="DB195" s="26" t="n">
        <f aca="false">($B$195+DA195-'1 Der Fonds'!$B$6)/CY195</f>
        <v>10.0793900631685</v>
      </c>
      <c r="DC195" s="26" t="n">
        <f aca="false">DA195+0-'2 Der Rueckgabebestand'!$C$8*DB195</f>
        <v>60.914717104011</v>
      </c>
      <c r="DD195" s="26" t="n">
        <f aca="false">CY195+0/DB195-'2 Der Rueckgabebestand'!$C$8</f>
        <v>80.8</v>
      </c>
      <c r="DE195" s="26" t="n">
        <f aca="false">DC195/($B$195+DC195-'1 Der Fonds'!$B$6)</f>
        <v>0.0747956978486569</v>
      </c>
      <c r="DF195" s="26" t="n">
        <f aca="false">DC195+$B$195*'1 Der Fonds'!$B$19/12+DC195*'1 Der Fonds'!$B$20/12-'1 Der Fonds'!$B$6*'1 Der Fonds'!$B$21/12-($B$195+DC195-'1 Der Fonds'!$B$6)*'1 Der Fonds'!$B$22/12-$B$195*'1 Der Fonds'!$B$23/12</f>
        <v>62.5742812079023</v>
      </c>
      <c r="DG195" s="26" t="n">
        <f aca="false">($B$195+DF195-'1 Der Fonds'!$B$6)/DD195</f>
        <v>10.0999292228701</v>
      </c>
      <c r="DH195" s="26" t="n">
        <f aca="false">DF195+0-'2 Der Rueckgabebestand'!$C$9*DG195</f>
        <v>36.3144652284401</v>
      </c>
      <c r="DI195" s="26" t="n">
        <f aca="false">DD195+0/DG195-'2 Der Rueckgabebestand'!$C$9</f>
        <v>78.2</v>
      </c>
      <c r="DJ195" s="26" t="n">
        <f aca="false">DH195/($B$195+DH195-'1 Der Fonds'!$B$6)</f>
        <v>0.0459784757397888</v>
      </c>
      <c r="DK195" s="26" t="n">
        <f aca="false">DH195+$B$195*'1 Der Fonds'!$B$19/12+DH195*'1 Der Fonds'!$B$20/12-'1 Der Fonds'!$B$6*'1 Der Fonds'!$B$21/12-($B$195+DH195-'1 Der Fonds'!$B$6)*'1 Der Fonds'!$B$22/12-$B$195*'1 Der Fonds'!$B$23/12</f>
        <v>37.9504540909507</v>
      </c>
      <c r="DL195" s="26" t="n">
        <f aca="false">($B$195+DK195-'1 Der Fonds'!$B$6)/DI195</f>
        <v>10.1208497965595</v>
      </c>
      <c r="DM195" s="26" t="n">
        <f aca="false">DK195+0-'2 Der Rueckgabebestand'!$C$10*DL195</f>
        <v>23.7812643757675</v>
      </c>
      <c r="DN195" s="26" t="n">
        <f aca="false">DI195+0/DL195-'2 Der Rueckgabebestand'!$C$10</f>
        <v>76.8</v>
      </c>
      <c r="DO195" s="26" t="n">
        <f aca="false">DM195/($B$195+DM195-'1 Der Fonds'!$B$6)</f>
        <v>0.0305954426868453</v>
      </c>
      <c r="DP195" s="26" t="n">
        <f aca="false">DM195+$B$195*'1 Der Fonds'!$B$19/12+DM195*'1 Der Fonds'!$B$20/12-'1 Der Fonds'!$B$6*'1 Der Fonds'!$B$21/12-($B$195+DM195-'1 Der Fonds'!$B$6)*'1 Der Fonds'!$B$22/12-$B$195*'1 Der Fonds'!$B$23/12</f>
        <v>25.4052422541276</v>
      </c>
      <c r="DQ195" s="26" t="n">
        <f aca="false">($B$195+DP195-'1 Der Fonds'!$B$6)/DN195</f>
        <v>10.1419953418506</v>
      </c>
      <c r="DR195" s="26" t="n">
        <f aca="false">DP195+0-'2 Der Rueckgabebestand'!$C$11*DQ195</f>
        <v>19.3200450490172</v>
      </c>
      <c r="DS195" s="26" t="n">
        <f aca="false">DN195+0/DQ195-'2 Der Rueckgabebestand'!$C$11</f>
        <v>76.2</v>
      </c>
      <c r="DT195" s="26" t="n">
        <f aca="false">DR195/($B$195+DR195-'1 Der Fonds'!$B$6)</f>
        <v>0.0249994098532884</v>
      </c>
      <c r="DU195" s="26" t="n">
        <f aca="false">DR195+$B$195*'1 Der Fonds'!$B$19/12+DR195*'1 Der Fonds'!$B$20/12-'1 Der Fonds'!$B$6*'1 Der Fonds'!$B$21/12-($B$195+DR195-'1 Der Fonds'!$B$6)*'1 Der Fonds'!$B$22/12-$B$195*'1 Der Fonds'!$B$23/12</f>
        <v>20.9397475921892</v>
      </c>
      <c r="DV195" s="26" t="n">
        <f aca="false">($B$195+DU195-'1 Der Fonds'!$B$6)/DS195</f>
        <v>10.1632512807374</v>
      </c>
      <c r="DW195" s="26" t="n">
        <f aca="false">DU195+0-'2 Der Rueckgabebestand'!$C$12*DV195</f>
        <v>15.8581219518205</v>
      </c>
      <c r="DX195" s="26" t="n">
        <f aca="false">DS195+0/DV195-'2 Der Rueckgabebestand'!$C$12</f>
        <v>75.7</v>
      </c>
      <c r="DY195" s="26" t="n">
        <f aca="false">DW195/($B$195+DW195-'1 Der Fonds'!$B$6)</f>
        <v>0.0206121460206195</v>
      </c>
      <c r="DZ195" s="26" t="n">
        <f aca="false">DW195+$B$195*'1 Der Fonds'!$B$19/12+DW195*'1 Der Fonds'!$B$20/12-'1 Der Fonds'!$B$6*'1 Der Fonds'!$B$21/12-($B$195+DW195-'1 Der Fonds'!$B$6)*'1 Der Fonds'!$B$22/12-$B$195*'1 Der Fonds'!$B$23/12</f>
        <v>17.474506818691</v>
      </c>
      <c r="EA195" s="26" t="n">
        <f aca="false">($B$195+DZ195-'1 Der Fonds'!$B$6)/DX195</f>
        <v>10.1846037888863</v>
      </c>
      <c r="EB195" s="26" t="n">
        <f aca="false">DZ195+0-'2 Der Rueckgabebestand'!$C$13*EA195</f>
        <v>12.8914351136922</v>
      </c>
      <c r="EC195" s="26" t="n">
        <f aca="false">DX195+0/EA195-'2 Der Rueckgabebestand'!$C$13</f>
        <v>75.25</v>
      </c>
      <c r="ED195" s="26" t="n">
        <f aca="false">EB195/($B$195+EB195-'1 Der Fonds'!$B$6)</f>
        <v>0.0168209540491273</v>
      </c>
      <c r="EE195" s="26" t="n">
        <f aca="false">EB195+$B$195*'1 Der Fonds'!$B$19/12+EB195*'1 Der Fonds'!$B$20/12-'1 Der Fonds'!$B$6*'1 Der Fonds'!$B$21/12-($B$195+EB195-'1 Der Fonds'!$B$6)*'1 Der Fonds'!$B$22/12-$B$195*'1 Der Fonds'!$B$23/12</f>
        <v>14.5049769056761</v>
      </c>
      <c r="EF195" s="26" t="n">
        <f aca="false">($B$195+EE195-'1 Der Fonds'!$B$6)/EC195</f>
        <v>10.2060462047266</v>
      </c>
      <c r="EG195" s="26" t="n">
        <f aca="false">EE195+0-'2 Der Rueckgabebestand'!$C$14*EF195</f>
        <v>10.4225584237855</v>
      </c>
      <c r="EH195" s="26" t="n">
        <f aca="false">EC195+0/EF195-'2 Der Rueckgabebestand'!$C$14</f>
        <v>74.85</v>
      </c>
      <c r="EI195" s="26" t="n">
        <f aca="false">EG195/($B$195+EG195-'1 Der Fonds'!$B$6)</f>
        <v>0.01364347512566</v>
      </c>
      <c r="EJ195" s="26" t="n">
        <f aca="false">EG195+$B$195*'1 Der Fonds'!$B$19/12+EG195*'1 Der Fonds'!$B$20/12-'1 Der Fonds'!$B$6*'1 Der Fonds'!$B$21/12-($B$195+EG195-'1 Der Fonds'!$B$6)*'1 Der Fonds'!$B$22/12-$B$195*'1 Der Fonds'!$B$23/12</f>
        <v>12.0337342089416</v>
      </c>
      <c r="EK195" s="26" t="n">
        <f aca="false">($B$195+EJ195-'1 Der Fonds'!$B$6)/EH195</f>
        <v>10.2275715993179</v>
      </c>
      <c r="EL195" s="26" t="n">
        <f aca="false">EJ195+0-'2 Der Rueckgabebestand'!$C$15*EK195</f>
        <v>7.94270556921447</v>
      </c>
      <c r="EM195" s="26" t="n">
        <f aca="false">EH195+0/EK195-'2 Der Rueckgabebestand'!$C$15</f>
        <v>74.45</v>
      </c>
      <c r="EN195" s="26" t="n">
        <f aca="false">EL195/($B$195+EL195-'1 Der Fonds'!$B$6)</f>
        <v>0.0104311270055137</v>
      </c>
      <c r="EO195" s="26" t="n">
        <f aca="false">EL195+$B$195*'1 Der Fonds'!$B$19/12+EL195*'1 Der Fonds'!$B$20/12-'1 Der Fonds'!$B$6*'1 Der Fonds'!$B$21/12-($B$195+EL195-'1 Der Fonds'!$B$6)*'1 Der Fonds'!$B$22/12-$B$195*'1 Der Fonds'!$B$23/12</f>
        <v>9.5515048287183</v>
      </c>
      <c r="EP195" s="26" t="n">
        <f aca="false">($B$195+EO195-'1 Der Fonds'!$B$6)/EM195</f>
        <v>10.2491807230184</v>
      </c>
      <c r="EQ195" s="26" t="n">
        <f aca="false">EO195+0-'2 Der Rueckgabebestand'!$C$16*EP195</f>
        <v>4.42691446720911</v>
      </c>
      <c r="ER195" s="26" t="n">
        <f aca="false">EM195+0/EP195-'2 Der Rueckgabebestand'!$C$16</f>
        <v>73.95</v>
      </c>
      <c r="ES195" s="26" t="n">
        <f aca="false">EQ195/($B$195+EQ195-'1 Der Fonds'!$B$6)</f>
        <v>0.00584081971850946</v>
      </c>
      <c r="ET195" s="14" t="n">
        <f aca="false">IF(C195=1,$A$195,1000000)</f>
        <v>116.5</v>
      </c>
      <c r="EU195" s="14" t="n">
        <f aca="false">IF(D195=1,$A$195,1000000)</f>
        <v>116.5</v>
      </c>
      <c r="EV195" s="14" t="n">
        <f aca="false">IF(E195=1,$A$195,1000000)</f>
        <v>116.5</v>
      </c>
      <c r="EW195" s="14" t="n">
        <f aca="false">IF(F195=1,$A$195,1000000)</f>
        <v>116.5</v>
      </c>
      <c r="EX195" s="14" t="n">
        <f aca="false">IF(G195=1,$A$195,1000000)</f>
        <v>116.5</v>
      </c>
      <c r="EY195" s="14" t="n">
        <f aca="false">IF(H195=1,$A$195,1000000)</f>
        <v>116.5</v>
      </c>
      <c r="EZ195" s="14" t="n">
        <f aca="false">IF(I195=1,$A$195,1000000)</f>
        <v>116.5</v>
      </c>
      <c r="FA195" s="14" t="n">
        <f aca="false">IF(J195=1,$A$195,1000000)</f>
        <v>116.5</v>
      </c>
      <c r="FB195" s="14" t="n">
        <f aca="false">IF(K195=1,$A$195,1000000)</f>
        <v>116.5</v>
      </c>
      <c r="FC195" s="14" t="n">
        <f aca="false">IF(L195=1,$A$195,1000000)</f>
        <v>116.5</v>
      </c>
      <c r="FD195" s="14" t="n">
        <f aca="false">IF(M195=1,$A$195,1000000)</f>
        <v>116.5</v>
      </c>
      <c r="FE195" s="14" t="n">
        <f aca="false">IF(N195=1,$A$195,1000000)</f>
        <v>116.5</v>
      </c>
      <c r="FF195" s="14" t="n">
        <f aca="false">IF(O195=1,$A$195,1000000)</f>
        <v>116.5</v>
      </c>
      <c r="FG195" s="14" t="n">
        <f aca="false">IF(P195=1,$A$195,1000000)</f>
        <v>116.5</v>
      </c>
      <c r="FH195" s="14" t="n">
        <f aca="false">IF(Q195=1,$A$195,1000000)</f>
        <v>116.5</v>
      </c>
      <c r="FI195" s="14" t="n">
        <f aca="false">IF(R195=1,$A$195,1000000)</f>
        <v>116.5</v>
      </c>
      <c r="FJ195" s="26" t="n">
        <f aca="false">IF(S195=1,$A$195,1000000)</f>
        <v>1000000</v>
      </c>
      <c r="FK195" s="26" t="n">
        <f aca="false">IF(T195=1,$A$195,1000000)</f>
        <v>1000000</v>
      </c>
      <c r="FL195" s="26" t="n">
        <f aca="false">IF(U195=1,$A$195,1000000)</f>
        <v>1000000</v>
      </c>
      <c r="FM195" s="26" t="n">
        <f aca="false">IF(V195=1,$A$195,1000000)</f>
        <v>1000000</v>
      </c>
      <c r="FN195" s="26" t="n">
        <f aca="false">IF(W195=1,$A$195,1000000)</f>
        <v>1000000</v>
      </c>
      <c r="FO195" s="26" t="n">
        <f aca="false">IF(X195=1,$A$195,1000000)</f>
        <v>1000000</v>
      </c>
      <c r="FP195" s="26" t="n">
        <f aca="false">IF(Y195=1,$A$195,1000000)</f>
        <v>1000000</v>
      </c>
      <c r="FQ195" s="26" t="n">
        <f aca="false">IF(Z195=1,$A$195,1000000)</f>
        <v>1000000</v>
      </c>
    </row>
    <row r="196" customFormat="false" ht="15" hidden="false" customHeight="false" outlineLevel="0" collapsed="false">
      <c r="A196" s="14" t="n">
        <f aca="false">A195+$B$38</f>
        <v>117</v>
      </c>
      <c r="B196" s="14" t="n">
        <f aca="false">'1 Der Fonds'!$B$36-A196</f>
        <v>1003</v>
      </c>
      <c r="C196" s="26" t="n">
        <f aca="false">IF(AH196&gt;='1 Der Fonds'!$B$12,1,0)</f>
        <v>1</v>
      </c>
      <c r="D196" s="26" t="n">
        <f aca="false">IF(AND(C196=1,AM196&gt;='1 Der Fonds'!$B$12),1,0)</f>
        <v>1</v>
      </c>
      <c r="E196" s="26" t="n">
        <f aca="false">IF(AND(D196=1,AR196&gt;='1 Der Fonds'!$B$12),1,0)</f>
        <v>1</v>
      </c>
      <c r="F196" s="26" t="n">
        <f aca="false">IF(AND(E196=1,AW196&gt;='1 Der Fonds'!$B$12),1,0)</f>
        <v>1</v>
      </c>
      <c r="G196" s="26" t="n">
        <f aca="false">IF(AND(F196=1,BB196&gt;='1 Der Fonds'!$B$12),1,0)</f>
        <v>1</v>
      </c>
      <c r="H196" s="26" t="n">
        <f aca="false">IF(AND(G196=1,BG196&gt;='1 Der Fonds'!$B$12),1,0)</f>
        <v>1</v>
      </c>
      <c r="I196" s="26" t="n">
        <f aca="false">IF(AND(H196=1,BL196&gt;='1 Der Fonds'!$B$12),1,0)</f>
        <v>1</v>
      </c>
      <c r="J196" s="26" t="n">
        <f aca="false">IF(AND(I196=1,BQ196&gt;='1 Der Fonds'!$B$12),1,0)</f>
        <v>1</v>
      </c>
      <c r="K196" s="26" t="n">
        <f aca="false">IF(AND(J196=1,BV196&gt;='1 Der Fonds'!$B$12),1,0)</f>
        <v>1</v>
      </c>
      <c r="L196" s="26" t="n">
        <f aca="false">IF(AND(K196=1,CA196&gt;='1 Der Fonds'!$B$12),1,0)</f>
        <v>1</v>
      </c>
      <c r="M196" s="26" t="n">
        <f aca="false">IF(AND(L196=1,CF196&gt;='1 Der Fonds'!$B$12),1,0)</f>
        <v>1</v>
      </c>
      <c r="N196" s="26" t="n">
        <f aca="false">IF(AND(M196=1,CK196&gt;='1 Der Fonds'!$B$12),1,0)</f>
        <v>1</v>
      </c>
      <c r="O196" s="26" t="n">
        <f aca="false">IF(CP196&gt;='1 Der Fonds'!$B$12,1,0)</f>
        <v>1</v>
      </c>
      <c r="P196" s="26" t="n">
        <f aca="false">IF(AND(O196=1,CU196&gt;='1 Der Fonds'!$B$12),1,0)</f>
        <v>1</v>
      </c>
      <c r="Q196" s="26" t="n">
        <f aca="false">IF(AND(P196=1,CZ196&gt;='1 Der Fonds'!$B$12),1,0)</f>
        <v>1</v>
      </c>
      <c r="R196" s="26" t="n">
        <f aca="false">IF(AND(Q196=1,DE196&gt;='1 Der Fonds'!$B$12),1,0)</f>
        <v>1</v>
      </c>
      <c r="S196" s="26" t="n">
        <f aca="false">IF(AND(R196=1,DJ196&gt;='1 Der Fonds'!$B$12),1,0)</f>
        <v>0</v>
      </c>
      <c r="T196" s="26" t="n">
        <f aca="false">IF(AND(S196=1,DO196&gt;='1 Der Fonds'!$B$12),1,0)</f>
        <v>0</v>
      </c>
      <c r="U196" s="26" t="n">
        <f aca="false">IF(AND(T196=1,DT196&gt;='1 Der Fonds'!$B$12),1,0)</f>
        <v>0</v>
      </c>
      <c r="V196" s="26" t="n">
        <f aca="false">IF(AND(U196=1,DY196&gt;='1 Der Fonds'!$B$12),1,0)</f>
        <v>0</v>
      </c>
      <c r="W196" s="26" t="n">
        <f aca="false">IF(AND(V196=1,ED196&gt;='1 Der Fonds'!$B$12),1,0)</f>
        <v>0</v>
      </c>
      <c r="X196" s="26" t="n">
        <f aca="false">IF(AND(W196=1,EI196&gt;='1 Der Fonds'!$B$12),1,0)</f>
        <v>0</v>
      </c>
      <c r="Y196" s="26" t="n">
        <f aca="false">IF(AND(X196=1,EN196&gt;='1 Der Fonds'!$B$12),1,0)</f>
        <v>0</v>
      </c>
      <c r="Z196" s="26" t="n">
        <f aca="false">IF(AND(Y196=1,ES196&gt;='1 Der Fonds'!$B$12),1,0)</f>
        <v>0</v>
      </c>
      <c r="AD196" s="26" t="n">
        <f aca="false">$A$196+$B$196*'1 Der Fonds'!$B$19/12+$A$196*'1 Der Fonds'!$B$20/12-'1 Der Fonds'!$B$6*'1 Der Fonds'!$B$21/12-($B$196+$A$196-'1 Der Fonds'!$B$6)*'1 Der Fonds'!$B$22/12-$B$196*'1 Der Fonds'!$B$23/12</f>
        <v>118.71225</v>
      </c>
      <c r="AE196" s="26" t="n">
        <f aca="false">($B$196+AD196-'1 Der Fonds'!$B$6)/'1 Der Fonds'!$B$8</f>
        <v>10.0196810344828</v>
      </c>
      <c r="AF196" s="26" t="n">
        <f aca="false">AD196+'1 Der Fonds'!$B$26-'2 Der Rueckgabebestand'!$C$5*AE196</f>
        <v>117.704377586207</v>
      </c>
      <c r="AG196" s="26" t="n">
        <f aca="false">'1 Der Fonds'!$B$8+'1 Der Fonds'!$B$26/AE196-'2 Der Rueckgabebestand'!$C$5</f>
        <v>86.8994107287124</v>
      </c>
      <c r="AH196" s="26" t="n">
        <f aca="false">AF196/($B$196+AF196-'1 Der Fonds'!$B$6)</f>
        <v>0.135182939946289</v>
      </c>
      <c r="AI196" s="26" t="n">
        <f aca="false">AF196+$B$196*'1 Der Fonds'!$B$19/12+AF196*'1 Der Fonds'!$B$20/12-'1 Der Fonds'!$B$6*'1 Der Fonds'!$B$21/12-($B$196+AF196-'1 Der Fonds'!$B$6)*'1 Der Fonds'!$B$22/12-$B$196*'1 Der Fonds'!$B$23/12</f>
        <v>119.417302614727</v>
      </c>
      <c r="AJ196" s="26" t="n">
        <f aca="false">($B$196+AI196-'1 Der Fonds'!$B$6)/AG196</f>
        <v>10.0393926184182</v>
      </c>
      <c r="AK196" s="26" t="n">
        <f aca="false">AI196+'1 Der Fonds'!$B$26-'2 Der Rueckgabebestand'!$C$6*AJ196</f>
        <v>117.397606305518</v>
      </c>
      <c r="AL196" s="26" t="n">
        <f aca="false">AG196+'1 Der Fonds'!$B$26/AJ196-'2 Der Rueckgabebestand'!$C$6</f>
        <v>86.6982335872284</v>
      </c>
      <c r="AM196" s="26" t="n">
        <f aca="false">AK196/($B$196+AK196-'1 Der Fonds'!$B$6)</f>
        <v>0.134878135526846</v>
      </c>
      <c r="AN196" s="26" t="n">
        <f aca="false">AK196+$B$196*'1 Der Fonds'!$B$19/12+AK196*'1 Der Fonds'!$B$20/12-'1 Der Fonds'!$B$6*'1 Der Fonds'!$B$21/12-($B$196+AK196-'1 Der Fonds'!$B$6)*'1 Der Fonds'!$B$22/12-$B$196*'1 Der Fonds'!$B$23/12</f>
        <v>119.110237344894</v>
      </c>
      <c r="AO196" s="26" t="n">
        <f aca="false">($B$196+AN196-'1 Der Fonds'!$B$6)/AL196</f>
        <v>10.0591465507478</v>
      </c>
      <c r="AP196" s="26" t="n">
        <f aca="false">AN196+'1 Der Fonds'!$B$26-'2 Der Rueckgabebestand'!$C$7*AO196</f>
        <v>99.9801149332489</v>
      </c>
      <c r="AQ196" s="26" t="n">
        <f aca="false">AL196+'1 Der Fonds'!$B$26/AO196-'2 Der Rueckgabebestand'!$C$7</f>
        <v>84.7964696239403</v>
      </c>
      <c r="AR196" s="26" t="n">
        <f aca="false">AP196/($B$196+AP196-'1 Der Fonds'!$B$6)</f>
        <v>0.117212714790043</v>
      </c>
      <c r="AS196" s="26" t="n">
        <f aca="false">AP196+$B$196*'1 Der Fonds'!$B$19/12+AP196*'1 Der Fonds'!$B$20/12-'1 Der Fonds'!$B$6*'1 Der Fonds'!$B$21/12-($B$196+AP196-'1 Der Fonds'!$B$6)*'1 Der Fonds'!$B$22/12-$B$196*'1 Der Fonds'!$B$23/12</f>
        <v>101.67605421006</v>
      </c>
      <c r="AT196" s="26" t="n">
        <f aca="false">($B$196+AS196-'1 Der Fonds'!$B$6)/AQ196</f>
        <v>10.0791466673132</v>
      </c>
      <c r="AU196" s="26" t="n">
        <f aca="false">AS196+'1 Der Fonds'!$B$26-'2 Der Rueckgabebestand'!$C$8*AT196</f>
        <v>73.4306995413892</v>
      </c>
      <c r="AV196" s="26" t="n">
        <f aca="false">AQ196+'1 Der Fonds'!$B$26/AT196-'2 Der Rueckgabebestand'!$C$8</f>
        <v>81.9941138689367</v>
      </c>
      <c r="AW196" s="26" t="n">
        <f aca="false">AU196/($B$196+AU196-'1 Der Fonds'!$B$6)</f>
        <v>0.0888528216366333</v>
      </c>
      <c r="AX196" s="26" t="n">
        <f aca="false">AU196+$B$196*'1 Der Fonds'!$B$19/12+AU196*'1 Der Fonds'!$B$20/12-'1 Der Fonds'!$B$6*'1 Der Fonds'!$B$21/12-($B$196+AU196-'1 Der Fonds'!$B$6)*'1 Der Fonds'!$B$22/12-$B$196*'1 Der Fonds'!$B$23/12</f>
        <v>75.1011956284497</v>
      </c>
      <c r="AY196" s="26" t="n">
        <f aca="false">($B$196+AX196-'1 Der Fonds'!$B$6)/AV196</f>
        <v>10.0995200332566</v>
      </c>
      <c r="AZ196" s="26" t="n">
        <f aca="false">AX196+'1 Der Fonds'!$B$26-'2 Der Rueckgabebestand'!$C$9*AY196</f>
        <v>51.8424435419825</v>
      </c>
      <c r="BA196" s="26" t="n">
        <f aca="false">AV196+'1 Der Fonds'!$B$26/AY196-'2 Der Rueckgabebestand'!$C$9</f>
        <v>79.6911576878629</v>
      </c>
      <c r="BB196" s="26" t="n">
        <f aca="false">AZ196/($B$196+AZ196-'1 Der Fonds'!$B$6)</f>
        <v>0.0644131580757996</v>
      </c>
      <c r="BC196" s="26" t="n">
        <f aca="false">AZ196+$B$196*'1 Der Fonds'!$B$19/12+AZ196*'1 Der Fonds'!$B$20/12-'1 Der Fonds'!$B$6*'1 Der Fonds'!$B$21/12-($B$196+AZ196-'1 Der Fonds'!$B$6)*'1 Der Fonds'!$B$22/12-$B$196*'1 Der Fonds'!$B$23/12</f>
        <v>53.4922508837102</v>
      </c>
      <c r="BD196" s="26" t="n">
        <f aca="false">($B$196+BC196-'1 Der Fonds'!$B$6)/BA196</f>
        <v>10.1202225476835</v>
      </c>
      <c r="BE196" s="26" t="n">
        <f aca="false">BC196+'1 Der Fonds'!$B$26-'2 Der Rueckgabebestand'!$C$10*BD196</f>
        <v>42.3239393169533</v>
      </c>
      <c r="BF196" s="26" t="n">
        <f aca="false">BA196+'1 Der Fonds'!$B$26/BD196-'2 Der Rueckgabebestand'!$C$10</f>
        <v>78.5875938567184</v>
      </c>
      <c r="BG196" s="26" t="n">
        <f aca="false">BE196/($B$196+BE196-'1 Der Fonds'!$B$6)</f>
        <v>0.0532159755599741</v>
      </c>
      <c r="BH196" s="26" t="n">
        <f aca="false">BE196+$B$196*'1 Der Fonds'!$B$19/12+BE196*'1 Der Fonds'!$B$20/12-'1 Der Fonds'!$B$6*'1 Der Fonds'!$B$21/12-($B$196+BE196-'1 Der Fonds'!$B$6)*'1 Der Fonds'!$B$22/12-$B$196*'1 Der Fonds'!$B$23/12</f>
        <v>43.9646247587988</v>
      </c>
      <c r="BI196" s="26" t="n">
        <f aca="false">($B$196+BH196-'1 Der Fonds'!$B$6)/BF196</f>
        <v>10.1410997034956</v>
      </c>
      <c r="BJ196" s="26" t="n">
        <f aca="false">BH196+'1 Der Fonds'!$B$26-'2 Der Rueckgabebestand'!$C$11*BI196</f>
        <v>40.8799649367014</v>
      </c>
      <c r="BK196" s="26" t="n">
        <f aca="false">BF196+'1 Der Fonds'!$B$26/BI196-'2 Der Rueckgabebestand'!$C$11</f>
        <v>78.2834197619667</v>
      </c>
      <c r="BL196" s="26" t="n">
        <f aca="false">BJ196/($B$196+BJ196-'1 Der Fonds'!$B$6)</f>
        <v>0.0514938866607635</v>
      </c>
      <c r="BM196" s="26" t="n">
        <f aca="false">BJ196+$B$196*'1 Der Fonds'!$B$19/12+BJ196*'1 Der Fonds'!$B$20/12-'1 Der Fonds'!$B$6*'1 Der Fonds'!$B$21/12-($B$196+BJ196-'1 Der Fonds'!$B$6)*'1 Der Fonds'!$B$22/12-$B$196*'1 Der Fonds'!$B$23/12</f>
        <v>42.5192665697657</v>
      </c>
      <c r="BN196" s="26" t="n">
        <f aca="false">($B$196+BM196-'1 Der Fonds'!$B$6)/BK196</f>
        <v>10.1620403016203</v>
      </c>
      <c r="BO196" s="26" t="n">
        <f aca="false">BM196+'1 Der Fonds'!$B$26-'2 Der Rueckgabebestand'!$C$12*BN196</f>
        <v>40.4382464189556</v>
      </c>
      <c r="BP196" s="26" t="n">
        <f aca="false">BK196+'1 Der Fonds'!$B$26/BN196-'2 Der Rueckgabebestand'!$C$12</f>
        <v>78.0786360680388</v>
      </c>
      <c r="BQ196" s="26" t="n">
        <f aca="false">BO196/($B$196+BO196-'1 Der Fonds'!$B$6)</f>
        <v>0.0509658396245285</v>
      </c>
      <c r="BR196" s="26" t="n">
        <f aca="false">BO196+$B$196*'1 Der Fonds'!$B$19/12+BO196*'1 Der Fonds'!$B$20/12-'1 Der Fonds'!$B$6*'1 Der Fonds'!$B$21/12-($B$196+BO196-'1 Der Fonds'!$B$6)*'1 Der Fonds'!$B$22/12-$B$196*'1 Der Fonds'!$B$23/12</f>
        <v>42.0771247384404</v>
      </c>
      <c r="BS196" s="26" t="n">
        <f aca="false">($B$196+BR196-'1 Der Fonds'!$B$6)/BP196</f>
        <v>10.1830304008589</v>
      </c>
      <c r="BT196" s="26" t="n">
        <f aca="false">BR196+'1 Der Fonds'!$B$26-'2 Der Rueckgabebestand'!$C$13*BS196</f>
        <v>40.4947610580539</v>
      </c>
      <c r="BU196" s="26" t="n">
        <f aca="false">BP196+'1 Der Fonds'!$B$26/BS196-'2 Der Rueckgabebestand'!$C$13</f>
        <v>77.923243849996</v>
      </c>
      <c r="BV196" s="26" t="n">
        <f aca="false">BT196/($B$196+BT196-'1 Der Fonds'!$B$6)</f>
        <v>0.0510334321603557</v>
      </c>
      <c r="BW196" s="26" t="n">
        <f aca="false">BT196+$B$196*'1 Der Fonds'!$B$19/12+BT196*'1 Der Fonds'!$B$20/12-'1 Der Fonds'!$B$6*'1 Der Fonds'!$B$21/12-($B$196+BT196-'1 Der Fonds'!$B$6)*'1 Der Fonds'!$B$22/12-$B$196*'1 Der Fonds'!$B$23/12</f>
        <v>42.1336935374012</v>
      </c>
      <c r="BX196" s="26" t="n">
        <f aca="false">($B$196+BW196-'1 Der Fonds'!$B$6)/BU196</f>
        <v>10.2040630529711</v>
      </c>
      <c r="BY196" s="26" t="n">
        <f aca="false">BW196+'1 Der Fonds'!$B$26-'2 Der Rueckgabebestand'!$C$14*BX196</f>
        <v>41.0520683162127</v>
      </c>
      <c r="BZ196" s="26" t="n">
        <f aca="false">BU196+'1 Der Fonds'!$B$26/BX196-'2 Der Rueckgabebestand'!$C$14</f>
        <v>77.8172443853148</v>
      </c>
      <c r="CA196" s="26" t="n">
        <f aca="false">BY196/($B$196+BY196-'1 Der Fonds'!$B$6)</f>
        <v>0.0516994665139071</v>
      </c>
      <c r="CB196" s="26" t="n">
        <f aca="false">BY196+$B$196*'1 Der Fonds'!$B$19/12+BY196*'1 Der Fonds'!$B$20/12-'1 Der Fonds'!$B$6*'1 Der Fonds'!$B$21/12-($B$196+BY196-'1 Der Fonds'!$B$6)*'1 Der Fonds'!$B$22/12-$B$196*'1 Der Fonds'!$B$23/12</f>
        <v>42.6915348816824</v>
      </c>
      <c r="CC196" s="26" t="n">
        <f aca="false">($B$196+CB196-'1 Der Fonds'!$B$6)/BZ196</f>
        <v>10.2251312182399</v>
      </c>
      <c r="CD196" s="26" t="n">
        <f aca="false">CB196+'1 Der Fonds'!$B$26-'2 Der Rueckgabebestand'!$C$15*CC196</f>
        <v>41.6014823943865</v>
      </c>
      <c r="CE196" s="26" t="n">
        <f aca="false">BZ196+'1 Der Fonds'!$B$26/CC196-'2 Der Rueckgabebestand'!$C$15</f>
        <v>77.7106391531636</v>
      </c>
      <c r="CF196" s="26" t="n">
        <f aca="false">CD196/($B$196+CD196-'1 Der Fonds'!$B$6)</f>
        <v>0.052355153263782</v>
      </c>
      <c r="CG196" s="26" t="n">
        <f aca="false">CD196+$B$196*'1 Der Fonds'!$B$19/12+CD196*'1 Der Fonds'!$B$20/12-'1 Der Fonds'!$B$6*'1 Der Fonds'!$B$21/12-($B$196+CD196-'1 Der Fonds'!$B$6)*'1 Der Fonds'!$B$22/12-$B$196*'1 Der Fonds'!$B$23/12</f>
        <v>43.2414754816811</v>
      </c>
      <c r="CH196" s="26" t="n">
        <f aca="false">($B$196+CG196-'1 Der Fonds'!$B$6)/CE196</f>
        <v>10.2462350607145</v>
      </c>
      <c r="CI196" s="26" t="n">
        <f aca="false">CG196+'1 Der Fonds'!$B$26-'2 Der Rueckgabebestand'!$C$16*CH196</f>
        <v>41.1183579513238</v>
      </c>
      <c r="CJ196" s="26" t="n">
        <f aca="false">CE196+'1 Der Fonds'!$B$26/CH196-'2 Der Rueckgabebestand'!$C$16</f>
        <v>77.5034296251978</v>
      </c>
      <c r="CK196" s="26" t="n">
        <f aca="false">CI196/($B$196+CI196-'1 Der Fonds'!$B$6)</f>
        <v>0.05177862662362</v>
      </c>
      <c r="CL196" s="26" t="n">
        <f aca="false">$A$196+$B$196*'1 Der Fonds'!$B$19/12+$A$196*'1 Der Fonds'!$B$20/12-'1 Der Fonds'!$B$6*'1 Der Fonds'!$B$21/12-($B$196+$A$196-'1 Der Fonds'!$B$6)*'1 Der Fonds'!$B$22/12-$B$196*'1 Der Fonds'!$B$23/12</f>
        <v>118.71225</v>
      </c>
      <c r="CM196" s="26" t="n">
        <f aca="false">($B$196+CL196-'1 Der Fonds'!$B$6)/'1 Der Fonds'!$B$8</f>
        <v>10.0196810344828</v>
      </c>
      <c r="CN196" s="26" t="n">
        <f aca="false">CL196+0-'2 Der Rueckgabebestand'!$C$5*CM196</f>
        <v>114.704377586207</v>
      </c>
      <c r="CO196" s="26" t="n">
        <f aca="false">'1 Der Fonds'!$B$8+0/CM196-'2 Der Rueckgabebestand'!$C$5</f>
        <v>86.6</v>
      </c>
      <c r="CP196" s="26" t="n">
        <f aca="false">CN196/($B$196+CN196-'1 Der Fonds'!$B$6)</f>
        <v>0.132192922554215</v>
      </c>
      <c r="CQ196" s="26" t="n">
        <f aca="false">CN196+$B$196*'1 Der Fonds'!$B$19/12+CN196*'1 Der Fonds'!$B$20/12-'1 Der Fonds'!$B$6*'1 Der Fonds'!$B$21/12-($B$196+CN196-'1 Der Fonds'!$B$6)*'1 Der Fonds'!$B$22/12-$B$196*'1 Der Fonds'!$B$23/12</f>
        <v>116.414427614727</v>
      </c>
      <c r="CR196" s="26" t="n">
        <f aca="false">($B$196+CQ196-'1 Der Fonds'!$B$6)/CO196</f>
        <v>10.0394275706089</v>
      </c>
      <c r="CS196" s="26" t="n">
        <f aca="false">CQ196+0-'2 Der Rueckgabebestand'!$C$6*CR196</f>
        <v>111.394713829423</v>
      </c>
      <c r="CT196" s="26" t="n">
        <f aca="false">CO196+0/CR196-'2 Der Rueckgabebestand'!$C$6</f>
        <v>86.1</v>
      </c>
      <c r="CU196" s="26" t="n">
        <f aca="false">CS196/($B$196+CS196-'1 Der Fonds'!$B$6)</f>
        <v>0.128870193266134</v>
      </c>
      <c r="CV196" s="26" t="n">
        <f aca="false">CS196+$B$196*'1 Der Fonds'!$B$19/12+CS196*'1 Der Fonds'!$B$20/12-'1 Der Fonds'!$B$6*'1 Der Fonds'!$B$21/12-($B$196+CS196-'1 Der Fonds'!$B$6)*'1 Der Fonds'!$B$22/12-$B$196*'1 Der Fonds'!$B$23/12</f>
        <v>113.101592096842</v>
      </c>
      <c r="CW196" s="26" t="n">
        <f aca="false">($B$196+CV196-'1 Der Fonds'!$B$6)/CT196</f>
        <v>10.0592519407299</v>
      </c>
      <c r="CX196" s="26" t="n">
        <f aca="false">CV196+0-'2 Der Rueckgabebestand'!$C$7*CW196</f>
        <v>90.9712378272367</v>
      </c>
      <c r="CY196" s="26" t="n">
        <f aca="false">CT196+0/CW196-'2 Der Rueckgabebestand'!$C$7</f>
        <v>83.9</v>
      </c>
      <c r="CZ196" s="26" t="n">
        <f aca="false">CX196/($B$196+CX196-'1 Der Fonds'!$B$6)</f>
        <v>0.107789500103627</v>
      </c>
      <c r="DA196" s="26" t="n">
        <f aca="false">CX196+$B$196*'1 Der Fonds'!$B$19/12+CX196*'1 Der Fonds'!$B$20/12-'1 Der Fonds'!$B$6*'1 Der Fonds'!$B$21/12-($B$196+CX196-'1 Der Fonds'!$B$6)*'1 Der Fonds'!$B$22/12-$B$196*'1 Der Fonds'!$B$23/12</f>
        <v>92.6585435968212</v>
      </c>
      <c r="DB196" s="26" t="n">
        <f aca="false">($B$196+DA196-'1 Der Fonds'!$B$6)/CY196</f>
        <v>10.0793628557428</v>
      </c>
      <c r="DC196" s="26" t="n">
        <f aca="false">DA196+0-'2 Der Rueckgabebestand'!$C$8*DB196</f>
        <v>61.4125187440185</v>
      </c>
      <c r="DD196" s="26" t="n">
        <f aca="false">CY196+0/DB196-'2 Der Rueckgabebestand'!$C$8</f>
        <v>80.8</v>
      </c>
      <c r="DE196" s="26" t="n">
        <f aca="false">DC196/($B$196+DC196-'1 Der Fonds'!$B$6)</f>
        <v>0.0754071399083212</v>
      </c>
      <c r="DF196" s="26" t="n">
        <f aca="false">DC196+$B$196*'1 Der Fonds'!$B$19/12+DC196*'1 Der Fonds'!$B$20/12-'1 Der Fonds'!$B$6*'1 Der Fonds'!$B$21/12-($B$196+DC196-'1 Der Fonds'!$B$6)*'1 Der Fonds'!$B$22/12-$B$196*'1 Der Fonds'!$B$23/12</f>
        <v>63.0714974078148</v>
      </c>
      <c r="DG196" s="26" t="n">
        <f aca="false">($B$196+DF196-'1 Der Fonds'!$B$6)/DD196</f>
        <v>10.0998947698987</v>
      </c>
      <c r="DH196" s="26" t="n">
        <f aca="false">DF196+0-'2 Der Rueckgabebestand'!$C$9*DG196</f>
        <v>36.8117710060782</v>
      </c>
      <c r="DI196" s="26" t="n">
        <f aca="false">DD196+0/DG196-'2 Der Rueckgabebestand'!$C$9</f>
        <v>78.2</v>
      </c>
      <c r="DJ196" s="26" t="n">
        <f aca="false">DH196/($B$196+DH196-'1 Der Fonds'!$B$6)</f>
        <v>0.0466082835903884</v>
      </c>
      <c r="DK196" s="26" t="n">
        <f aca="false">DH196+$B$196*'1 Der Fonds'!$B$19/12+DH196*'1 Der Fonds'!$B$20/12-'1 Der Fonds'!$B$6*'1 Der Fonds'!$B$21/12-($B$196+DH196-'1 Der Fonds'!$B$6)*'1 Der Fonds'!$B$22/12-$B$196*'1 Der Fonds'!$B$23/12</f>
        <v>38.4471739532924</v>
      </c>
      <c r="DL196" s="26" t="n">
        <f aca="false">($B$196+DK196-'1 Der Fonds'!$B$6)/DI196</f>
        <v>10.1208078510651</v>
      </c>
      <c r="DM196" s="26" t="n">
        <f aca="false">DK196+0-'2 Der Rueckgabebestand'!$C$10*DL196</f>
        <v>24.2780429618012</v>
      </c>
      <c r="DN196" s="26" t="n">
        <f aca="false">DI196+0/DL196-'2 Der Rueckgabebestand'!$C$10</f>
        <v>76.8</v>
      </c>
      <c r="DO196" s="26" t="n">
        <f aca="false">DM196/($B$196+DM196-'1 Der Fonds'!$B$6)</f>
        <v>0.031234695462759</v>
      </c>
      <c r="DP196" s="26" t="n">
        <f aca="false">DM196+$B$196*'1 Der Fonds'!$B$19/12+DM196*'1 Der Fonds'!$B$20/12-'1 Der Fonds'!$B$6*'1 Der Fonds'!$B$21/12-($B$196+DM196-'1 Der Fonds'!$B$6)*'1 Der Fonds'!$B$22/12-$B$196*'1 Der Fonds'!$B$23/12</f>
        <v>25.9014344196396</v>
      </c>
      <c r="DQ196" s="26" t="n">
        <f aca="false">($B$196+DP196-'1 Der Fonds'!$B$6)/DN196</f>
        <v>10.1419457606724</v>
      </c>
      <c r="DR196" s="26" t="n">
        <f aca="false">DP196+0-'2 Der Rueckgabebestand'!$C$11*DQ196</f>
        <v>19.8162669632362</v>
      </c>
      <c r="DS196" s="26" t="n">
        <f aca="false">DN196+0/DQ196-'2 Der Rueckgabebestand'!$C$11</f>
        <v>76.2</v>
      </c>
      <c r="DT196" s="26" t="n">
        <f aca="false">DR196/($B$196+DR196-'1 Der Fonds'!$B$6)</f>
        <v>0.0256416276550489</v>
      </c>
      <c r="DU196" s="26" t="n">
        <f aca="false">DR196+$B$196*'1 Der Fonds'!$B$19/12+DR196*'1 Der Fonds'!$B$20/12-'1 Der Fonds'!$B$6*'1 Der Fonds'!$B$21/12-($B$196+DR196-'1 Der Fonds'!$B$6)*'1 Der Fonds'!$B$22/12-$B$196*'1 Der Fonds'!$B$23/12</f>
        <v>21.4353825524093</v>
      </c>
      <c r="DV196" s="26" t="n">
        <f aca="false">($B$196+DU196-'1 Der Fonds'!$B$6)/DS196</f>
        <v>10.1631939967508</v>
      </c>
      <c r="DW196" s="26" t="n">
        <f aca="false">DU196+0-'2 Der Rueckgabebestand'!$C$12*DV196</f>
        <v>16.3537855540339</v>
      </c>
      <c r="DX196" s="26" t="n">
        <f aca="false">DS196+0/DV196-'2 Der Rueckgabebestand'!$C$12</f>
        <v>75.7</v>
      </c>
      <c r="DY196" s="26" t="n">
        <f aca="false">DW196/($B$196+DW196-'1 Der Fonds'!$B$6)</f>
        <v>0.0212565218513314</v>
      </c>
      <c r="DZ196" s="26" t="n">
        <f aca="false">DW196+$B$196*'1 Der Fonds'!$B$19/12+DW196*'1 Der Fonds'!$B$20/12-'1 Der Fonds'!$B$6*'1 Der Fonds'!$B$21/12-($B$196+DW196-'1 Der Fonds'!$B$6)*'1 Der Fonds'!$B$22/12-$B$196*'1 Der Fonds'!$B$23/12</f>
        <v>17.9695829318565</v>
      </c>
      <c r="EA196" s="26" t="n">
        <f aca="false">($B$196+DZ196-'1 Der Fonds'!$B$6)/DX196</f>
        <v>10.1845387441461</v>
      </c>
      <c r="EB196" s="26" t="n">
        <f aca="false">DZ196+0-'2 Der Rueckgabebestand'!$C$13*EA196</f>
        <v>13.3865404969908</v>
      </c>
      <c r="EC196" s="26" t="n">
        <f aca="false">DX196+0/EA196-'2 Der Rueckgabebestand'!$C$13</f>
        <v>75.25</v>
      </c>
      <c r="ED196" s="26" t="n">
        <f aca="false">EB196/($B$196+EB196-'1 Der Fonds'!$B$6)</f>
        <v>0.0174670871546228</v>
      </c>
      <c r="EE196" s="26" t="n">
        <f aca="false">EB196+$B$196*'1 Der Fonds'!$B$19/12+EB196*'1 Der Fonds'!$B$20/12-'1 Der Fonds'!$B$6*'1 Der Fonds'!$B$21/12-($B$196+EB196-'1 Der Fonds'!$B$6)*'1 Der Fonds'!$B$22/12-$B$196*'1 Der Fonds'!$B$23/12</f>
        <v>14.9994942649671</v>
      </c>
      <c r="EF196" s="26" t="n">
        <f aca="false">($B$196+EE196-'1 Der Fonds'!$B$6)/EC196</f>
        <v>10.2059733457138</v>
      </c>
      <c r="EG196" s="26" t="n">
        <f aca="false">EE196+0-'2 Der Rueckgabebestand'!$C$14*EF196</f>
        <v>10.9171049266815</v>
      </c>
      <c r="EH196" s="26" t="n">
        <f aca="false">EC196+0/EF196-'2 Der Rueckgabebestand'!$C$14</f>
        <v>74.85</v>
      </c>
      <c r="EI196" s="26" t="n">
        <f aca="false">EG196/($B$196+EG196-'1 Der Fonds'!$B$6)</f>
        <v>0.0142909549429834</v>
      </c>
      <c r="EJ196" s="26" t="n">
        <f aca="false">EG196+$B$196*'1 Der Fonds'!$B$19/12+EG196*'1 Der Fonds'!$B$20/12-'1 Der Fonds'!$B$6*'1 Der Fonds'!$B$21/12-($B$196+EG196-'1 Der Fonds'!$B$6)*'1 Der Fonds'!$B$22/12-$B$196*'1 Der Fonds'!$B$23/12</f>
        <v>12.5276921522363</v>
      </c>
      <c r="EK196" s="26" t="n">
        <f aca="false">($B$196+EJ196-'1 Der Fonds'!$B$6)/EH196</f>
        <v>10.2274908771174</v>
      </c>
      <c r="EL196" s="26" t="n">
        <f aca="false">EJ196+0-'2 Der Rueckgabebestand'!$C$15*EK196</f>
        <v>8.4366958013893</v>
      </c>
      <c r="EM196" s="26" t="n">
        <f aca="false">EH196+0/EK196-'2 Der Rueckgabebestand'!$C$15</f>
        <v>74.45</v>
      </c>
      <c r="EN196" s="26" t="n">
        <f aca="false">EL196/($B$196+EL196-'1 Der Fonds'!$B$6)</f>
        <v>0.011079970072246</v>
      </c>
      <c r="EO196" s="26" t="n">
        <f aca="false">EL196+$B$196*'1 Der Fonds'!$B$19/12+EL196*'1 Der Fonds'!$B$20/12-'1 Der Fonds'!$B$6*'1 Der Fonds'!$B$21/12-($B$196+EL196-'1 Der Fonds'!$B$6)*'1 Der Fonds'!$B$22/12-$B$196*'1 Der Fonds'!$B$23/12</f>
        <v>10.044905968199</v>
      </c>
      <c r="EP196" s="26" t="n">
        <f aca="false">($B$196+EO196-'1 Der Fonds'!$B$6)/EM196</f>
        <v>10.249092088223</v>
      </c>
      <c r="EQ196" s="26" t="n">
        <f aca="false">EO196+0-'2 Der Rueckgabebestand'!$C$16*EP196</f>
        <v>4.92035992408749</v>
      </c>
      <c r="ER196" s="26" t="n">
        <f aca="false">EM196+0/EP196-'2 Der Rueckgabebestand'!$C$16</f>
        <v>73.95</v>
      </c>
      <c r="ES196" s="26" t="n">
        <f aca="false">EQ196/($B$196+EQ196-'1 Der Fonds'!$B$6)</f>
        <v>0.00649192208608871</v>
      </c>
      <c r="ET196" s="14" t="n">
        <f aca="false">IF(C196=1,$A$196,1000000)</f>
        <v>117</v>
      </c>
      <c r="EU196" s="14" t="n">
        <f aca="false">IF(D196=1,$A$196,1000000)</f>
        <v>117</v>
      </c>
      <c r="EV196" s="14" t="n">
        <f aca="false">IF(E196=1,$A$196,1000000)</f>
        <v>117</v>
      </c>
      <c r="EW196" s="14" t="n">
        <f aca="false">IF(F196=1,$A$196,1000000)</f>
        <v>117</v>
      </c>
      <c r="EX196" s="14" t="n">
        <f aca="false">IF(G196=1,$A$196,1000000)</f>
        <v>117</v>
      </c>
      <c r="EY196" s="14" t="n">
        <f aca="false">IF(H196=1,$A$196,1000000)</f>
        <v>117</v>
      </c>
      <c r="EZ196" s="14" t="n">
        <f aca="false">IF(I196=1,$A$196,1000000)</f>
        <v>117</v>
      </c>
      <c r="FA196" s="14" t="n">
        <f aca="false">IF(J196=1,$A$196,1000000)</f>
        <v>117</v>
      </c>
      <c r="FB196" s="14" t="n">
        <f aca="false">IF(K196=1,$A$196,1000000)</f>
        <v>117</v>
      </c>
      <c r="FC196" s="14" t="n">
        <f aca="false">IF(L196=1,$A$196,1000000)</f>
        <v>117</v>
      </c>
      <c r="FD196" s="14" t="n">
        <f aca="false">IF(M196=1,$A$196,1000000)</f>
        <v>117</v>
      </c>
      <c r="FE196" s="14" t="n">
        <f aca="false">IF(N196=1,$A$196,1000000)</f>
        <v>117</v>
      </c>
      <c r="FF196" s="14" t="n">
        <f aca="false">IF(O196=1,$A$196,1000000)</f>
        <v>117</v>
      </c>
      <c r="FG196" s="14" t="n">
        <f aca="false">IF(P196=1,$A$196,1000000)</f>
        <v>117</v>
      </c>
      <c r="FH196" s="14" t="n">
        <f aca="false">IF(Q196=1,$A$196,1000000)</f>
        <v>117</v>
      </c>
      <c r="FI196" s="14" t="n">
        <f aca="false">IF(R196=1,$A$196,1000000)</f>
        <v>117</v>
      </c>
      <c r="FJ196" s="26" t="n">
        <f aca="false">IF(S196=1,$A$196,1000000)</f>
        <v>1000000</v>
      </c>
      <c r="FK196" s="26" t="n">
        <f aca="false">IF(T196=1,$A$196,1000000)</f>
        <v>1000000</v>
      </c>
      <c r="FL196" s="26" t="n">
        <f aca="false">IF(U196=1,$A$196,1000000)</f>
        <v>1000000</v>
      </c>
      <c r="FM196" s="26" t="n">
        <f aca="false">IF(V196=1,$A$196,1000000)</f>
        <v>1000000</v>
      </c>
      <c r="FN196" s="26" t="n">
        <f aca="false">IF(W196=1,$A$196,1000000)</f>
        <v>1000000</v>
      </c>
      <c r="FO196" s="26" t="n">
        <f aca="false">IF(X196=1,$A$196,1000000)</f>
        <v>1000000</v>
      </c>
      <c r="FP196" s="26" t="n">
        <f aca="false">IF(Y196=1,$A$196,1000000)</f>
        <v>1000000</v>
      </c>
      <c r="FQ196" s="26" t="n">
        <f aca="false">IF(Z196=1,$A$196,1000000)</f>
        <v>1000000</v>
      </c>
    </row>
    <row r="197" customFormat="false" ht="15" hidden="false" customHeight="false" outlineLevel="0" collapsed="false">
      <c r="A197" s="14" t="n">
        <f aca="false">A196+$B$38</f>
        <v>117.5</v>
      </c>
      <c r="B197" s="14" t="n">
        <f aca="false">'1 Der Fonds'!$B$36-A197</f>
        <v>1002.5</v>
      </c>
      <c r="C197" s="26" t="n">
        <f aca="false">IF(AH197&gt;='1 Der Fonds'!$B$12,1,0)</f>
        <v>1</v>
      </c>
      <c r="D197" s="26" t="n">
        <f aca="false">IF(AND(C197=1,AM197&gt;='1 Der Fonds'!$B$12),1,0)</f>
        <v>1</v>
      </c>
      <c r="E197" s="26" t="n">
        <f aca="false">IF(AND(D197=1,AR197&gt;='1 Der Fonds'!$B$12),1,0)</f>
        <v>1</v>
      </c>
      <c r="F197" s="26" t="n">
        <f aca="false">IF(AND(E197=1,AW197&gt;='1 Der Fonds'!$B$12),1,0)</f>
        <v>1</v>
      </c>
      <c r="G197" s="26" t="n">
        <f aca="false">IF(AND(F197=1,BB197&gt;='1 Der Fonds'!$B$12),1,0)</f>
        <v>1</v>
      </c>
      <c r="H197" s="26" t="n">
        <f aca="false">IF(AND(G197=1,BG197&gt;='1 Der Fonds'!$B$12),1,0)</f>
        <v>1</v>
      </c>
      <c r="I197" s="26" t="n">
        <f aca="false">IF(AND(H197=1,BL197&gt;='1 Der Fonds'!$B$12),1,0)</f>
        <v>1</v>
      </c>
      <c r="J197" s="26" t="n">
        <f aca="false">IF(AND(I197=1,BQ197&gt;='1 Der Fonds'!$B$12),1,0)</f>
        <v>1</v>
      </c>
      <c r="K197" s="26" t="n">
        <f aca="false">IF(AND(J197=1,BV197&gt;='1 Der Fonds'!$B$12),1,0)</f>
        <v>1</v>
      </c>
      <c r="L197" s="26" t="n">
        <f aca="false">IF(AND(K197=1,CA197&gt;='1 Der Fonds'!$B$12),1,0)</f>
        <v>1</v>
      </c>
      <c r="M197" s="26" t="n">
        <f aca="false">IF(AND(L197=1,CF197&gt;='1 Der Fonds'!$B$12),1,0)</f>
        <v>1</v>
      </c>
      <c r="N197" s="26" t="n">
        <f aca="false">IF(AND(M197=1,CK197&gt;='1 Der Fonds'!$B$12),1,0)</f>
        <v>1</v>
      </c>
      <c r="O197" s="26" t="n">
        <f aca="false">IF(CP197&gt;='1 Der Fonds'!$B$12,1,0)</f>
        <v>1</v>
      </c>
      <c r="P197" s="26" t="n">
        <f aca="false">IF(AND(O197=1,CU197&gt;='1 Der Fonds'!$B$12),1,0)</f>
        <v>1</v>
      </c>
      <c r="Q197" s="26" t="n">
        <f aca="false">IF(AND(P197=1,CZ197&gt;='1 Der Fonds'!$B$12),1,0)</f>
        <v>1</v>
      </c>
      <c r="R197" s="26" t="n">
        <f aca="false">IF(AND(Q197=1,DE197&gt;='1 Der Fonds'!$B$12),1,0)</f>
        <v>1</v>
      </c>
      <c r="S197" s="26" t="n">
        <f aca="false">IF(AND(R197=1,DJ197&gt;='1 Der Fonds'!$B$12),1,0)</f>
        <v>0</v>
      </c>
      <c r="T197" s="26" t="n">
        <f aca="false">IF(AND(S197=1,DO197&gt;='1 Der Fonds'!$B$12),1,0)</f>
        <v>0</v>
      </c>
      <c r="U197" s="26" t="n">
        <f aca="false">IF(AND(T197=1,DT197&gt;='1 Der Fonds'!$B$12),1,0)</f>
        <v>0</v>
      </c>
      <c r="V197" s="26" t="n">
        <f aca="false">IF(AND(U197=1,DY197&gt;='1 Der Fonds'!$B$12),1,0)</f>
        <v>0</v>
      </c>
      <c r="W197" s="26" t="n">
        <f aca="false">IF(AND(V197=1,ED197&gt;='1 Der Fonds'!$B$12),1,0)</f>
        <v>0</v>
      </c>
      <c r="X197" s="26" t="n">
        <f aca="false">IF(AND(W197=1,EI197&gt;='1 Der Fonds'!$B$12),1,0)</f>
        <v>0</v>
      </c>
      <c r="Y197" s="26" t="n">
        <f aca="false">IF(AND(X197=1,EN197&gt;='1 Der Fonds'!$B$12),1,0)</f>
        <v>0</v>
      </c>
      <c r="Z197" s="26" t="n">
        <f aca="false">IF(AND(Y197=1,ES197&gt;='1 Der Fonds'!$B$12),1,0)</f>
        <v>0</v>
      </c>
      <c r="AD197" s="26" t="n">
        <f aca="false">$A$197+$B$197*'1 Der Fonds'!$B$19/12+$A$197*'1 Der Fonds'!$B$20/12-'1 Der Fonds'!$B$6*'1 Der Fonds'!$B$21/12-($B$197+$A$197-'1 Der Fonds'!$B$6)*'1 Der Fonds'!$B$22/12-$B$197*'1 Der Fonds'!$B$23/12</f>
        <v>119.211666666667</v>
      </c>
      <c r="AE197" s="26" t="n">
        <f aca="false">($B$197+AD197-'1 Der Fonds'!$B$6)/'1 Der Fonds'!$B$8</f>
        <v>10.0196743295019</v>
      </c>
      <c r="AF197" s="26" t="n">
        <f aca="false">AD197+'1 Der Fonds'!$B$26-'2 Der Rueckgabebestand'!$C$5*AE197</f>
        <v>118.203796934866</v>
      </c>
      <c r="AG197" s="26" t="n">
        <f aca="false">'1 Der Fonds'!$B$8+'1 Der Fonds'!$B$26/AE197-'2 Der Rueckgabebestand'!$C$5</f>
        <v>86.8994109290725</v>
      </c>
      <c r="AH197" s="26" t="n">
        <f aca="false">AF197/($B$197+AF197-'1 Der Fonds'!$B$6)</f>
        <v>0.135756611319461</v>
      </c>
      <c r="AI197" s="26" t="n">
        <f aca="false">AF197+$B$197*'1 Der Fonds'!$B$19/12+AF197*'1 Der Fonds'!$B$20/12-'1 Der Fonds'!$B$6*'1 Der Fonds'!$B$21/12-($B$197+AF197-'1 Der Fonds'!$B$6)*'1 Der Fonds'!$B$22/12-$B$197*'1 Der Fonds'!$B$23/12</f>
        <v>119.916138073595</v>
      </c>
      <c r="AJ197" s="26" t="n">
        <f aca="false">($B$197+AI197-'1 Der Fonds'!$B$6)/AG197</f>
        <v>10.0393791942464</v>
      </c>
      <c r="AK197" s="26" t="n">
        <f aca="false">AI197+'1 Der Fonds'!$B$26-'2 Der Rueckgabebestand'!$C$6*AJ197</f>
        <v>117.896448476472</v>
      </c>
      <c r="AL197" s="26" t="n">
        <f aca="false">AG197+'1 Der Fonds'!$B$26/AJ197-'2 Der Rueckgabebestand'!$C$6</f>
        <v>86.6982341871599</v>
      </c>
      <c r="AM197" s="26" t="n">
        <f aca="false">AK197/($B$197+AK197-'1 Der Fonds'!$B$6)</f>
        <v>0.135451435587583</v>
      </c>
      <c r="AN197" s="26" t="n">
        <f aca="false">AK197+$B$197*'1 Der Fonds'!$B$19/12+AK197*'1 Der Fonds'!$B$20/12-'1 Der Fonds'!$B$6*'1 Der Fonds'!$B$21/12-($B$197+AK197-'1 Der Fonds'!$B$6)*'1 Der Fonds'!$B$22/12-$B$197*'1 Der Fonds'!$B$23/12</f>
        <v>119.608495072929</v>
      </c>
      <c r="AO197" s="26" t="n">
        <f aca="false">($B$197+AN197-'1 Der Fonds'!$B$6)/AL197</f>
        <v>10.0591263853225</v>
      </c>
      <c r="AP197" s="26" t="n">
        <f aca="false">AN197+'1 Der Fonds'!$B$26-'2 Der Rueckgabebestand'!$C$7*AO197</f>
        <v>100.478417025219</v>
      </c>
      <c r="AQ197" s="26" t="n">
        <f aca="false">AL197+'1 Der Fonds'!$B$26/AO197-'2 Der Rueckgabebestand'!$C$7</f>
        <v>84.7964708217426</v>
      </c>
      <c r="AR197" s="26" t="n">
        <f aca="false">AP197/($B$197+AP197-'1 Der Fonds'!$B$6)</f>
        <v>0.117797138848647</v>
      </c>
      <c r="AS197" s="26" t="n">
        <f aca="false">AP197+$B$197*'1 Der Fonds'!$B$19/12+AP197*'1 Der Fonds'!$B$20/12-'1 Der Fonds'!$B$6*'1 Der Fonds'!$B$21/12-($B$197+AP197-'1 Der Fonds'!$B$6)*'1 Der Fonds'!$B$22/12-$B$197*'1 Der Fonds'!$B$23/12</f>
        <v>102.173771341535</v>
      </c>
      <c r="AT197" s="26" t="n">
        <f aca="false">($B$197+AS197-'1 Der Fonds'!$B$6)/AQ197</f>
        <v>10.0791196031992</v>
      </c>
      <c r="AU197" s="26" t="n">
        <f aca="false">AS197+'1 Der Fonds'!$B$26-'2 Der Rueckgabebestand'!$C$8*AT197</f>
        <v>73.9285005716175</v>
      </c>
      <c r="AV197" s="26" t="n">
        <f aca="false">AQ197+'1 Der Fonds'!$B$26/AT197-'2 Der Rueckgabebestand'!$C$8</f>
        <v>81.9941158659633</v>
      </c>
      <c r="AW197" s="26" t="n">
        <f aca="false">AU197/($B$197+AU197-'1 Der Fonds'!$B$6)</f>
        <v>0.0894554102629365</v>
      </c>
      <c r="AX197" s="26" t="n">
        <f aca="false">AU197+$B$197*'1 Der Fonds'!$B$19/12+AU197*'1 Der Fonds'!$B$20/12-'1 Der Fonds'!$B$6*'1 Der Fonds'!$B$21/12-($B$197+AU197-'1 Der Fonds'!$B$6)*'1 Der Fonds'!$B$22/12-$B$197*'1 Der Fonds'!$B$23/12</f>
        <v>75.5984112179986</v>
      </c>
      <c r="AY197" s="26" t="n">
        <f aca="false">($B$197+AX197-'1 Der Fonds'!$B$6)/AV197</f>
        <v>10.0994858286136</v>
      </c>
      <c r="AZ197" s="26" t="n">
        <f aca="false">AX197+'1 Der Fonds'!$B$26-'2 Der Rueckgabebestand'!$C$9*AY197</f>
        <v>52.3397480636032</v>
      </c>
      <c r="BA197" s="26" t="n">
        <f aca="false">AV197+'1 Der Fonds'!$B$26/AY197-'2 Der Rueckgabebestand'!$C$9</f>
        <v>79.6911606909088</v>
      </c>
      <c r="BB197" s="26" t="n">
        <f aca="false">AZ197/($B$197+AZ197-'1 Der Fonds'!$B$6)</f>
        <v>0.0650312663974779</v>
      </c>
      <c r="BC197" s="26" t="n">
        <f aca="false">AZ197+$B$197*'1 Der Fonds'!$B$19/12+AZ197*'1 Der Fonds'!$B$20/12-'1 Der Fonds'!$B$6*'1 Der Fonds'!$B$21/12-($B$197+AZ197-'1 Der Fonds'!$B$6)*'1 Der Fonds'!$B$22/12-$B$197*'1 Der Fonds'!$B$23/12</f>
        <v>53.9889694888308</v>
      </c>
      <c r="BD197" s="26" t="n">
        <f aca="false">($B$197+BC197-'1 Der Fonds'!$B$6)/BA197</f>
        <v>10.1201809899205</v>
      </c>
      <c r="BE197" s="26" t="n">
        <f aca="false">BC197+'1 Der Fonds'!$B$26-'2 Der Rueckgabebestand'!$C$10*BD197</f>
        <v>42.8207161029422</v>
      </c>
      <c r="BF197" s="26" t="n">
        <f aca="false">BA197+'1 Der Fonds'!$B$26/BD197-'2 Der Rueckgabebestand'!$C$10</f>
        <v>78.5875980770571</v>
      </c>
      <c r="BG197" s="26" t="n">
        <f aca="false">BE197/($B$197+BE197-'1 Der Fonds'!$B$6)</f>
        <v>0.0538408157061002</v>
      </c>
      <c r="BH197" s="26" t="n">
        <f aca="false">BE197+$B$197*'1 Der Fonds'!$B$19/12+BE197*'1 Der Fonds'!$B$20/12-'1 Der Fonds'!$B$6*'1 Der Fonds'!$B$21/12-($B$197+BE197-'1 Der Fonds'!$B$6)*'1 Der Fonds'!$B$22/12-$B$197*'1 Der Fonds'!$B$23/12</f>
        <v>44.4608151225408</v>
      </c>
      <c r="BI197" s="26" t="n">
        <f aca="false">($B$197+BH197-'1 Der Fonds'!$B$6)/BF197</f>
        <v>10.1410506825912</v>
      </c>
      <c r="BJ197" s="26" t="n">
        <f aca="false">BH197+'1 Der Fonds'!$B$26-'2 Der Rueckgabebestand'!$C$11*BI197</f>
        <v>41.3761847129861</v>
      </c>
      <c r="BK197" s="26" t="n">
        <f aca="false">BF197+'1 Der Fonds'!$B$26/BI197-'2 Der Rueckgabebestand'!$C$11</f>
        <v>78.2834254123006</v>
      </c>
      <c r="BL197" s="26" t="n">
        <f aca="false">BJ197/($B$197+BJ197-'1 Der Fonds'!$B$6)</f>
        <v>0.0521191912665135</v>
      </c>
      <c r="BM197" s="26" t="n">
        <f aca="false">BJ197+$B$197*'1 Der Fonds'!$B$19/12+BJ197*'1 Der Fonds'!$B$20/12-'1 Der Fonds'!$B$6*'1 Der Fonds'!$B$21/12-($B$197+BJ197-'1 Der Fonds'!$B$6)*'1 Der Fonds'!$B$22/12-$B$197*'1 Der Fonds'!$B$23/12</f>
        <v>43.0148993900027</v>
      </c>
      <c r="BN197" s="26" t="n">
        <f aca="false">($B$197+BM197-'1 Der Fonds'!$B$6)/BK197</f>
        <v>10.1619837813715</v>
      </c>
      <c r="BO197" s="26" t="n">
        <f aca="false">BM197+'1 Der Fonds'!$B$26-'2 Der Rueckgabebestand'!$C$12*BN197</f>
        <v>40.933907499317</v>
      </c>
      <c r="BP197" s="26" t="n">
        <f aca="false">BK197+'1 Der Fonds'!$B$26/BN197-'2 Der Rueckgabebestand'!$C$12</f>
        <v>78.0786433603453</v>
      </c>
      <c r="BQ197" s="26" t="n">
        <f aca="false">BO197/($B$197+BO197-'1 Der Fonds'!$B$6)</f>
        <v>0.0515908220110346</v>
      </c>
      <c r="BR197" s="26" t="n">
        <f aca="false">BO197+$B$197*'1 Der Fonds'!$B$19/12+BO197*'1 Der Fonds'!$B$20/12-'1 Der Fonds'!$B$6*'1 Der Fonds'!$B$21/12-($B$197+BO197-'1 Der Fonds'!$B$6)*'1 Der Fonds'!$B$22/12-$B$197*'1 Der Fonds'!$B$23/12</f>
        <v>42.5721983273372</v>
      </c>
      <c r="BS197" s="26" t="n">
        <f aca="false">($B$197+BR197-'1 Der Fonds'!$B$6)/BP197</f>
        <v>10.1829663542943</v>
      </c>
      <c r="BT197" s="26" t="n">
        <f aca="false">BR197+'1 Der Fonds'!$B$26-'2 Der Rueckgabebestand'!$C$13*BS197</f>
        <v>40.9898634679047</v>
      </c>
      <c r="BU197" s="26" t="n">
        <f aca="false">BP197+'1 Der Fonds'!$B$26/BS197-'2 Der Rueckgabebestand'!$C$13</f>
        <v>77.9232529952612</v>
      </c>
      <c r="BV197" s="26" t="n">
        <f aca="false">BT197/($B$197+BT197-'1 Der Fonds'!$B$6)</f>
        <v>0.0516577027068257</v>
      </c>
      <c r="BW197" s="26" t="n">
        <f aca="false">BT197+$B$197*'1 Der Fonds'!$B$19/12+BT197*'1 Der Fonds'!$B$20/12-'1 Der Fonds'!$B$6*'1 Der Fonds'!$B$21/12-($B$197+BT197-'1 Der Fonds'!$B$6)*'1 Der Fonds'!$B$22/12-$B$197*'1 Der Fonds'!$B$23/12</f>
        <v>42.6282079203948</v>
      </c>
      <c r="BX197" s="26" t="n">
        <f aca="false">($B$197+BW197-'1 Der Fonds'!$B$6)/BU197</f>
        <v>10.2039914577071</v>
      </c>
      <c r="BY197" s="26" t="n">
        <f aca="false">BW197+'1 Der Fonds'!$B$26-'2 Der Rueckgabebestand'!$C$14*BX197</f>
        <v>41.546611337312</v>
      </c>
      <c r="BZ197" s="26" t="n">
        <f aca="false">BU197+'1 Der Fonds'!$B$26/BX197-'2 Der Rueckgabebestand'!$C$14</f>
        <v>77.8172555934047</v>
      </c>
      <c r="CA197" s="26" t="n">
        <f aca="false">BY197/($B$197+BY197-'1 Der Fonds'!$B$6)</f>
        <v>0.0523226354021463</v>
      </c>
      <c r="CB197" s="26" t="n">
        <f aca="false">BY197+$B$197*'1 Der Fonds'!$B$19/12+BY197*'1 Der Fonds'!$B$20/12-'1 Der Fonds'!$B$6*'1 Der Fonds'!$B$21/12-($B$197+BY197-'1 Der Fonds'!$B$6)*'1 Der Fonds'!$B$22/12-$B$197*'1 Der Fonds'!$B$23/12</f>
        <v>43.1854893398436</v>
      </c>
      <c r="CC197" s="26" t="n">
        <f aca="false">($B$197+CB197-'1 Der Fonds'!$B$6)/BZ197</f>
        <v>10.2250520565426</v>
      </c>
      <c r="CD197" s="26" t="n">
        <f aca="false">CB197+'1 Der Fonds'!$B$26-'2 Der Rueckgabebestand'!$C$15*CC197</f>
        <v>42.0954685172265</v>
      </c>
      <c r="CE197" s="26" t="n">
        <f aca="false">BZ197+'1 Der Fonds'!$B$26/CC197-'2 Der Rueckgabebestand'!$C$15</f>
        <v>77.7106526326971</v>
      </c>
      <c r="CF197" s="26" t="n">
        <f aca="false">CD197/($B$197+CD197-'1 Der Fonds'!$B$6)</f>
        <v>0.0529772320446022</v>
      </c>
      <c r="CG197" s="26" t="n">
        <f aca="false">CD197+$B$197*'1 Der Fonds'!$B$19/12+CD197*'1 Der Fonds'!$B$20/12-'1 Der Fonds'!$B$6*'1 Der Fonds'!$B$21/12-($B$197+CD197-'1 Der Fonds'!$B$6)*'1 Der Fonds'!$B$22/12-$B$197*'1 Der Fonds'!$B$23/12</f>
        <v>43.7348725078888</v>
      </c>
      <c r="CH197" s="26" t="n">
        <f aca="false">($B$197+CG197-'1 Der Fonds'!$B$6)/CE197</f>
        <v>10.2461483147147</v>
      </c>
      <c r="CI197" s="26" t="n">
        <f aca="false">CG197+'1 Der Fonds'!$B$26-'2 Der Rueckgabebestand'!$C$16*CH197</f>
        <v>41.6117983505315</v>
      </c>
      <c r="CJ197" s="26" t="n">
        <f aca="false">CE197+'1 Der Fonds'!$B$26/CH197-'2 Der Rueckgabebestand'!$C$16</f>
        <v>77.5034455835557</v>
      </c>
      <c r="CK197" s="26" t="n">
        <f aca="false">CI197/($B$197+CI197-'1 Der Fonds'!$B$6)</f>
        <v>0.0524004282985901</v>
      </c>
      <c r="CL197" s="26" t="n">
        <f aca="false">$A$197+$B$197*'1 Der Fonds'!$B$19/12+$A$197*'1 Der Fonds'!$B$20/12-'1 Der Fonds'!$B$6*'1 Der Fonds'!$B$21/12-($B$197+$A$197-'1 Der Fonds'!$B$6)*'1 Der Fonds'!$B$22/12-$B$197*'1 Der Fonds'!$B$23/12</f>
        <v>119.211666666667</v>
      </c>
      <c r="CM197" s="26" t="n">
        <f aca="false">($B$197+CL197-'1 Der Fonds'!$B$6)/'1 Der Fonds'!$B$8</f>
        <v>10.0196743295019</v>
      </c>
      <c r="CN197" s="26" t="n">
        <f aca="false">CL197+0-'2 Der Rueckgabebestand'!$C$5*CM197</f>
        <v>115.203796934866</v>
      </c>
      <c r="CO197" s="26" t="n">
        <f aca="false">'1 Der Fonds'!$B$8+0/CM197-'2 Der Rueckgabebestand'!$C$5</f>
        <v>86.6</v>
      </c>
      <c r="CP197" s="26" t="n">
        <f aca="false">CN197/($B$197+CN197-'1 Der Fonds'!$B$6)</f>
        <v>0.132768575338519</v>
      </c>
      <c r="CQ197" s="26" t="n">
        <f aca="false">CN197+$B$197*'1 Der Fonds'!$B$19/12+CN197*'1 Der Fonds'!$B$20/12-'1 Der Fonds'!$B$6*'1 Der Fonds'!$B$21/12-($B$197+CN197-'1 Der Fonds'!$B$6)*'1 Der Fonds'!$B$22/12-$B$197*'1 Der Fonds'!$B$23/12</f>
        <v>116.913263073595</v>
      </c>
      <c r="CR197" s="26" t="n">
        <f aca="false">($B$197+CQ197-'1 Der Fonds'!$B$6)/CO197</f>
        <v>10.0394141232517</v>
      </c>
      <c r="CS197" s="26" t="n">
        <f aca="false">CQ197+0-'2 Der Rueckgabebestand'!$C$6*CR197</f>
        <v>111.893556011969</v>
      </c>
      <c r="CT197" s="26" t="n">
        <f aca="false">CO197+0/CR197-'2 Der Rueckgabebestand'!$C$6</f>
        <v>86.1</v>
      </c>
      <c r="CU197" s="26" t="n">
        <f aca="false">CS197/($B$197+CS197-'1 Der Fonds'!$B$6)</f>
        <v>0.129447466647264</v>
      </c>
      <c r="CV197" s="26" t="n">
        <f aca="false">CS197+$B$197*'1 Der Fonds'!$B$19/12+CS197*'1 Der Fonds'!$B$20/12-'1 Der Fonds'!$B$6*'1 Der Fonds'!$B$21/12-($B$197+CS197-'1 Der Fonds'!$B$6)*'1 Der Fonds'!$B$22/12-$B$197*'1 Der Fonds'!$B$23/12</f>
        <v>113.599849836481</v>
      </c>
      <c r="CW197" s="26" t="n">
        <f aca="false">($B$197+CV197-'1 Der Fonds'!$B$6)/CT197</f>
        <v>10.0592317054179</v>
      </c>
      <c r="CX197" s="26" t="n">
        <f aca="false">CV197+0-'2 Der Rueckgabebestand'!$C$7*CW197</f>
        <v>91.4695400845614</v>
      </c>
      <c r="CY197" s="26" t="n">
        <f aca="false">CT197+0/CW197-'2 Der Rueckgabebestand'!$C$7</f>
        <v>83.9</v>
      </c>
      <c r="CZ197" s="26" t="n">
        <f aca="false">CX197/($B$197+CX197-'1 Der Fonds'!$B$6)</f>
        <v>0.108380143761346</v>
      </c>
      <c r="DA197" s="26" t="n">
        <f aca="false">CX197+$B$197*'1 Der Fonds'!$B$19/12+CX197*'1 Der Fonds'!$B$20/12-'1 Der Fonds'!$B$6*'1 Der Fonds'!$B$21/12-($B$197+CX197-'1 Der Fonds'!$B$6)*'1 Der Fonds'!$B$22/12-$B$197*'1 Der Fonds'!$B$23/12</f>
        <v>93.1562608938092</v>
      </c>
      <c r="DB197" s="26" t="n">
        <f aca="false">($B$197+DA197-'1 Der Fonds'!$B$6)/CY197</f>
        <v>10.0793356483172</v>
      </c>
      <c r="DC197" s="26" t="n">
        <f aca="false">DA197+0-'2 Der Rueckgabebestand'!$C$8*DB197</f>
        <v>61.910320384026</v>
      </c>
      <c r="DD197" s="26" t="n">
        <f aca="false">CY197+0/DB197-'2 Der Rueckgabebestand'!$C$8</f>
        <v>80.8</v>
      </c>
      <c r="DE197" s="26" t="n">
        <f aca="false">DC197/($B$197+DC197-'1 Der Fonds'!$B$6)</f>
        <v>0.07601858526895</v>
      </c>
      <c r="DF197" s="26" t="n">
        <f aca="false">DC197+$B$197*'1 Der Fonds'!$B$19/12+DC197*'1 Der Fonds'!$B$20/12-'1 Der Fonds'!$B$6*'1 Der Fonds'!$B$21/12-($B$197+DC197-'1 Der Fonds'!$B$6)*'1 Der Fonds'!$B$22/12-$B$197*'1 Der Fonds'!$B$23/12</f>
        <v>63.5687136077273</v>
      </c>
      <c r="DG197" s="26" t="n">
        <f aca="false">($B$197+DF197-'1 Der Fonds'!$B$6)/DD197</f>
        <v>10.0998603169273</v>
      </c>
      <c r="DH197" s="26" t="n">
        <f aca="false">DF197+0-'2 Der Rueckgabebestand'!$C$9*DG197</f>
        <v>37.3090767837163</v>
      </c>
      <c r="DI197" s="26" t="n">
        <f aca="false">DD197+0/DG197-'2 Der Rueckgabebestand'!$C$9</f>
        <v>78.2</v>
      </c>
      <c r="DJ197" s="26" t="n">
        <f aca="false">DH197/($B$197+DH197-'1 Der Fonds'!$B$6)</f>
        <v>0.04723809573783</v>
      </c>
      <c r="DK197" s="26" t="n">
        <f aca="false">DH197+$B$197*'1 Der Fonds'!$B$19/12+DH197*'1 Der Fonds'!$B$20/12-'1 Der Fonds'!$B$6*'1 Der Fonds'!$B$21/12-($B$197+DH197-'1 Der Fonds'!$B$6)*'1 Der Fonds'!$B$22/12-$B$197*'1 Der Fonds'!$B$23/12</f>
        <v>38.943893815634</v>
      </c>
      <c r="DL197" s="26" t="n">
        <f aca="false">($B$197+DK197-'1 Der Fonds'!$B$6)/DI197</f>
        <v>10.1207659055708</v>
      </c>
      <c r="DM197" s="26" t="n">
        <f aca="false">DK197+0-'2 Der Rueckgabebestand'!$C$10*DL197</f>
        <v>24.7748215478349</v>
      </c>
      <c r="DN197" s="26" t="n">
        <f aca="false">DI197+0/DL197-'2 Der Rueckgabebestand'!$C$10</f>
        <v>76.8</v>
      </c>
      <c r="DO197" s="26" t="n">
        <f aca="false">DM197/($B$197+DM197-'1 Der Fonds'!$B$6)</f>
        <v>0.0318739535374365</v>
      </c>
      <c r="DP197" s="26" t="n">
        <f aca="false">DM197+$B$197*'1 Der Fonds'!$B$19/12+DM197*'1 Der Fonds'!$B$20/12-'1 Der Fonds'!$B$6*'1 Der Fonds'!$B$21/12-($B$197+DM197-'1 Der Fonds'!$B$6)*'1 Der Fonds'!$B$22/12-$B$197*'1 Der Fonds'!$B$23/12</f>
        <v>26.3976265851516</v>
      </c>
      <c r="DQ197" s="26" t="n">
        <f aca="false">($B$197+DP197-'1 Der Fonds'!$B$6)/DN197</f>
        <v>10.1418961794942</v>
      </c>
      <c r="DR197" s="26" t="n">
        <f aca="false">DP197+0-'2 Der Rueckgabebestand'!$C$11*DQ197</f>
        <v>20.3124888774551</v>
      </c>
      <c r="DS197" s="26" t="n">
        <f aca="false">DN197+0/DQ197-'2 Der Rueckgabebestand'!$C$11</f>
        <v>76.2</v>
      </c>
      <c r="DT197" s="26" t="n">
        <f aca="false">DR197/($B$197+DR197-'1 Der Fonds'!$B$6)</f>
        <v>0.0262838517360918</v>
      </c>
      <c r="DU197" s="26" t="n">
        <f aca="false">DR197+$B$197*'1 Der Fonds'!$B$19/12+DR197*'1 Der Fonds'!$B$20/12-'1 Der Fonds'!$B$6*'1 Der Fonds'!$B$21/12-($B$197+DR197-'1 Der Fonds'!$B$6)*'1 Der Fonds'!$B$22/12-$B$197*'1 Der Fonds'!$B$23/12</f>
        <v>21.9310175126294</v>
      </c>
      <c r="DV197" s="26" t="n">
        <f aca="false">($B$197+DU197-'1 Der Fonds'!$B$6)/DS197</f>
        <v>10.1631367127642</v>
      </c>
      <c r="DW197" s="26" t="n">
        <f aca="false">DU197+0-'2 Der Rueckgabebestand'!$C$12*DV197</f>
        <v>16.8494491562473</v>
      </c>
      <c r="DX197" s="26" t="n">
        <f aca="false">DS197+0/DV197-'2 Der Rueckgabebestand'!$C$12</f>
        <v>75.7</v>
      </c>
      <c r="DY197" s="26" t="n">
        <f aca="false">DW197/($B$197+DW197-'1 Der Fonds'!$B$6)</f>
        <v>0.0219009049460245</v>
      </c>
      <c r="DZ197" s="26" t="n">
        <f aca="false">DW197+$B$197*'1 Der Fonds'!$B$19/12+DW197*'1 Der Fonds'!$B$20/12-'1 Der Fonds'!$B$6*'1 Der Fonds'!$B$21/12-($B$197+DW197-'1 Der Fonds'!$B$6)*'1 Der Fonds'!$B$22/12-$B$197*'1 Der Fonds'!$B$23/12</f>
        <v>18.464659045022</v>
      </c>
      <c r="EA197" s="26" t="n">
        <f aca="false">($B$197+DZ197-'1 Der Fonds'!$B$6)/DX197</f>
        <v>10.1844736994058</v>
      </c>
      <c r="EB197" s="26" t="n">
        <f aca="false">DZ197+0-'2 Der Rueckgabebestand'!$C$13*EA197</f>
        <v>13.8816458802894</v>
      </c>
      <c r="EC197" s="26" t="n">
        <f aca="false">DX197+0/EA197-'2 Der Rueckgabebestand'!$C$13</f>
        <v>75.25</v>
      </c>
      <c r="ED197" s="26" t="n">
        <f aca="false">EB197/($B$197+EB197-'1 Der Fonds'!$B$6)</f>
        <v>0.0181132285133793</v>
      </c>
      <c r="EE197" s="26" t="n">
        <f aca="false">EB197+$B$197*'1 Der Fonds'!$B$19/12+EB197*'1 Der Fonds'!$B$20/12-'1 Der Fonds'!$B$6*'1 Der Fonds'!$B$21/12-($B$197+EB197-'1 Der Fonds'!$B$6)*'1 Der Fonds'!$B$22/12-$B$197*'1 Der Fonds'!$B$23/12</f>
        <v>15.494011624258</v>
      </c>
      <c r="EF197" s="26" t="n">
        <f aca="false">($B$197+EE197-'1 Der Fonds'!$B$6)/EC197</f>
        <v>10.2059004867011</v>
      </c>
      <c r="EG197" s="26" t="n">
        <f aca="false">EE197+0-'2 Der Rueckgabebestand'!$C$14*EF197</f>
        <v>11.4116514295776</v>
      </c>
      <c r="EH197" s="26" t="n">
        <f aca="false">EC197+0/EF197-'2 Der Rueckgabebestand'!$C$14</f>
        <v>74.85</v>
      </c>
      <c r="EI197" s="26" t="n">
        <f aca="false">EG197/($B$197+EG197-'1 Der Fonds'!$B$6)</f>
        <v>0.014938444004908</v>
      </c>
      <c r="EJ197" s="26" t="n">
        <f aca="false">EG197+$B$197*'1 Der Fonds'!$B$19/12+EG197*'1 Der Fonds'!$B$20/12-'1 Der Fonds'!$B$6*'1 Der Fonds'!$B$21/12-($B$197+EG197-'1 Der Fonds'!$B$6)*'1 Der Fonds'!$B$22/12-$B$197*'1 Der Fonds'!$B$23/12</f>
        <v>13.0216500955309</v>
      </c>
      <c r="EK197" s="26" t="n">
        <f aca="false">($B$197+EJ197-'1 Der Fonds'!$B$6)/EH197</f>
        <v>10.2274101549169</v>
      </c>
      <c r="EL197" s="26" t="n">
        <f aca="false">EJ197+0-'2 Der Rueckgabebestand'!$C$15*EK197</f>
        <v>8.93068603356414</v>
      </c>
      <c r="EM197" s="26" t="n">
        <f aca="false">EH197+0/EK197-'2 Der Rueckgabebestand'!$C$15</f>
        <v>74.45</v>
      </c>
      <c r="EN197" s="26" t="n">
        <f aca="false">EL197/($B$197+EL197-'1 Der Fonds'!$B$6)</f>
        <v>0.0117288233812663</v>
      </c>
      <c r="EO197" s="26" t="n">
        <f aca="false">EL197+$B$197*'1 Der Fonds'!$B$19/12+EL197*'1 Der Fonds'!$B$20/12-'1 Der Fonds'!$B$6*'1 Der Fonds'!$B$21/12-($B$197+EL197-'1 Der Fonds'!$B$6)*'1 Der Fonds'!$B$22/12-$B$197*'1 Der Fonds'!$B$23/12</f>
        <v>10.5383071076796</v>
      </c>
      <c r="EP197" s="26" t="n">
        <f aca="false">($B$197+EO197-'1 Der Fonds'!$B$6)/EM197</f>
        <v>10.2490034534275</v>
      </c>
      <c r="EQ197" s="26" t="n">
        <f aca="false">EO197+0-'2 Der Rueckgabebestand'!$C$16*EP197</f>
        <v>5.41380538096587</v>
      </c>
      <c r="ER197" s="26" t="n">
        <f aca="false">EM197+0/EP197-'2 Der Rueckgabebestand'!$C$16</f>
        <v>73.95</v>
      </c>
      <c r="ES197" s="26" t="n">
        <f aca="false">EQ197/($B$197+EQ197-'1 Der Fonds'!$B$6)</f>
        <v>0.00714303571531411</v>
      </c>
      <c r="ET197" s="14" t="n">
        <f aca="false">IF(C197=1,$A$197,1000000)</f>
        <v>117.5</v>
      </c>
      <c r="EU197" s="14" t="n">
        <f aca="false">IF(D197=1,$A$197,1000000)</f>
        <v>117.5</v>
      </c>
      <c r="EV197" s="14" t="n">
        <f aca="false">IF(E197=1,$A$197,1000000)</f>
        <v>117.5</v>
      </c>
      <c r="EW197" s="14" t="n">
        <f aca="false">IF(F197=1,$A$197,1000000)</f>
        <v>117.5</v>
      </c>
      <c r="EX197" s="14" t="n">
        <f aca="false">IF(G197=1,$A$197,1000000)</f>
        <v>117.5</v>
      </c>
      <c r="EY197" s="14" t="n">
        <f aca="false">IF(H197=1,$A$197,1000000)</f>
        <v>117.5</v>
      </c>
      <c r="EZ197" s="14" t="n">
        <f aca="false">IF(I197=1,$A$197,1000000)</f>
        <v>117.5</v>
      </c>
      <c r="FA197" s="14" t="n">
        <f aca="false">IF(J197=1,$A$197,1000000)</f>
        <v>117.5</v>
      </c>
      <c r="FB197" s="14" t="n">
        <f aca="false">IF(K197=1,$A$197,1000000)</f>
        <v>117.5</v>
      </c>
      <c r="FC197" s="14" t="n">
        <f aca="false">IF(L197=1,$A$197,1000000)</f>
        <v>117.5</v>
      </c>
      <c r="FD197" s="14" t="n">
        <f aca="false">IF(M197=1,$A$197,1000000)</f>
        <v>117.5</v>
      </c>
      <c r="FE197" s="14" t="n">
        <f aca="false">IF(N197=1,$A$197,1000000)</f>
        <v>117.5</v>
      </c>
      <c r="FF197" s="14" t="n">
        <f aca="false">IF(O197=1,$A$197,1000000)</f>
        <v>117.5</v>
      </c>
      <c r="FG197" s="14" t="n">
        <f aca="false">IF(P197=1,$A$197,1000000)</f>
        <v>117.5</v>
      </c>
      <c r="FH197" s="14" t="n">
        <f aca="false">IF(Q197=1,$A$197,1000000)</f>
        <v>117.5</v>
      </c>
      <c r="FI197" s="14" t="n">
        <f aca="false">IF(R197=1,$A$197,1000000)</f>
        <v>117.5</v>
      </c>
      <c r="FJ197" s="26" t="n">
        <f aca="false">IF(S197=1,$A$197,1000000)</f>
        <v>1000000</v>
      </c>
      <c r="FK197" s="26" t="n">
        <f aca="false">IF(T197=1,$A$197,1000000)</f>
        <v>1000000</v>
      </c>
      <c r="FL197" s="26" t="n">
        <f aca="false">IF(U197=1,$A$197,1000000)</f>
        <v>1000000</v>
      </c>
      <c r="FM197" s="26" t="n">
        <f aca="false">IF(V197=1,$A$197,1000000)</f>
        <v>1000000</v>
      </c>
      <c r="FN197" s="26" t="n">
        <f aca="false">IF(W197=1,$A$197,1000000)</f>
        <v>1000000</v>
      </c>
      <c r="FO197" s="26" t="n">
        <f aca="false">IF(X197=1,$A$197,1000000)</f>
        <v>1000000</v>
      </c>
      <c r="FP197" s="26" t="n">
        <f aca="false">IF(Y197=1,$A$197,1000000)</f>
        <v>1000000</v>
      </c>
      <c r="FQ197" s="26" t="n">
        <f aca="false">IF(Z197=1,$A$197,1000000)</f>
        <v>1000000</v>
      </c>
    </row>
    <row r="198" customFormat="false" ht="15" hidden="false" customHeight="false" outlineLevel="0" collapsed="false">
      <c r="A198" s="14" t="n">
        <f aca="false">A197+$B$38</f>
        <v>118</v>
      </c>
      <c r="B198" s="14" t="n">
        <f aca="false">'1 Der Fonds'!$B$36-A198</f>
        <v>1002</v>
      </c>
      <c r="C198" s="26" t="n">
        <f aca="false">IF(AH198&gt;='1 Der Fonds'!$B$12,1,0)</f>
        <v>1</v>
      </c>
      <c r="D198" s="26" t="n">
        <f aca="false">IF(AND(C198=1,AM198&gt;='1 Der Fonds'!$B$12),1,0)</f>
        <v>1</v>
      </c>
      <c r="E198" s="26" t="n">
        <f aca="false">IF(AND(D198=1,AR198&gt;='1 Der Fonds'!$B$12),1,0)</f>
        <v>1</v>
      </c>
      <c r="F198" s="26" t="n">
        <f aca="false">IF(AND(E198=1,AW198&gt;='1 Der Fonds'!$B$12),1,0)</f>
        <v>1</v>
      </c>
      <c r="G198" s="26" t="n">
        <f aca="false">IF(AND(F198=1,BB198&gt;='1 Der Fonds'!$B$12),1,0)</f>
        <v>1</v>
      </c>
      <c r="H198" s="26" t="n">
        <f aca="false">IF(AND(G198=1,BG198&gt;='1 Der Fonds'!$B$12),1,0)</f>
        <v>1</v>
      </c>
      <c r="I198" s="26" t="n">
        <f aca="false">IF(AND(H198=1,BL198&gt;='1 Der Fonds'!$B$12),1,0)</f>
        <v>1</v>
      </c>
      <c r="J198" s="26" t="n">
        <f aca="false">IF(AND(I198=1,BQ198&gt;='1 Der Fonds'!$B$12),1,0)</f>
        <v>1</v>
      </c>
      <c r="K198" s="26" t="n">
        <f aca="false">IF(AND(J198=1,BV198&gt;='1 Der Fonds'!$B$12),1,0)</f>
        <v>1</v>
      </c>
      <c r="L198" s="26" t="n">
        <f aca="false">IF(AND(K198=1,CA198&gt;='1 Der Fonds'!$B$12),1,0)</f>
        <v>1</v>
      </c>
      <c r="M198" s="26" t="n">
        <f aca="false">IF(AND(L198=1,CF198&gt;='1 Der Fonds'!$B$12),1,0)</f>
        <v>1</v>
      </c>
      <c r="N198" s="26" t="n">
        <f aca="false">IF(AND(M198=1,CK198&gt;='1 Der Fonds'!$B$12),1,0)</f>
        <v>1</v>
      </c>
      <c r="O198" s="26" t="n">
        <f aca="false">IF(CP198&gt;='1 Der Fonds'!$B$12,1,0)</f>
        <v>1</v>
      </c>
      <c r="P198" s="26" t="n">
        <f aca="false">IF(AND(O198=1,CU198&gt;='1 Der Fonds'!$B$12),1,0)</f>
        <v>1</v>
      </c>
      <c r="Q198" s="26" t="n">
        <f aca="false">IF(AND(P198=1,CZ198&gt;='1 Der Fonds'!$B$12),1,0)</f>
        <v>1</v>
      </c>
      <c r="R198" s="26" t="n">
        <f aca="false">IF(AND(Q198=1,DE198&gt;='1 Der Fonds'!$B$12),1,0)</f>
        <v>1</v>
      </c>
      <c r="S198" s="26" t="n">
        <f aca="false">IF(AND(R198=1,DJ198&gt;='1 Der Fonds'!$B$12),1,0)</f>
        <v>0</v>
      </c>
      <c r="T198" s="26" t="n">
        <f aca="false">IF(AND(S198=1,DO198&gt;='1 Der Fonds'!$B$12),1,0)</f>
        <v>0</v>
      </c>
      <c r="U198" s="26" t="n">
        <f aca="false">IF(AND(T198=1,DT198&gt;='1 Der Fonds'!$B$12),1,0)</f>
        <v>0</v>
      </c>
      <c r="V198" s="26" t="n">
        <f aca="false">IF(AND(U198=1,DY198&gt;='1 Der Fonds'!$B$12),1,0)</f>
        <v>0</v>
      </c>
      <c r="W198" s="26" t="n">
        <f aca="false">IF(AND(V198=1,ED198&gt;='1 Der Fonds'!$B$12),1,0)</f>
        <v>0</v>
      </c>
      <c r="X198" s="26" t="n">
        <f aca="false">IF(AND(W198=1,EI198&gt;='1 Der Fonds'!$B$12),1,0)</f>
        <v>0</v>
      </c>
      <c r="Y198" s="26" t="n">
        <f aca="false">IF(AND(X198=1,EN198&gt;='1 Der Fonds'!$B$12),1,0)</f>
        <v>0</v>
      </c>
      <c r="Z198" s="26" t="n">
        <f aca="false">IF(AND(Y198=1,ES198&gt;='1 Der Fonds'!$B$12),1,0)</f>
        <v>0</v>
      </c>
      <c r="AD198" s="26" t="n">
        <f aca="false">$A$198+$B$198*'1 Der Fonds'!$B$19/12+$A$198*'1 Der Fonds'!$B$20/12-'1 Der Fonds'!$B$6*'1 Der Fonds'!$B$21/12-($B$198+$A$198-'1 Der Fonds'!$B$6)*'1 Der Fonds'!$B$22/12-$B$198*'1 Der Fonds'!$B$23/12</f>
        <v>119.711083333333</v>
      </c>
      <c r="AE198" s="26" t="n">
        <f aca="false">($B$198+AD198-'1 Der Fonds'!$B$6)/'1 Der Fonds'!$B$8</f>
        <v>10.0196676245211</v>
      </c>
      <c r="AF198" s="26" t="n">
        <f aca="false">AD198+'1 Der Fonds'!$B$26-'2 Der Rueckgabebestand'!$C$5*AE198</f>
        <v>118.703216283525</v>
      </c>
      <c r="AG198" s="26" t="n">
        <f aca="false">'1 Der Fonds'!$B$8+'1 Der Fonds'!$B$26/AE198-'2 Der Rueckgabebestand'!$C$5</f>
        <v>86.8994111294329</v>
      </c>
      <c r="AH198" s="26" t="n">
        <f aca="false">AF198/($B$198+AF198-'1 Der Fonds'!$B$6)</f>
        <v>0.13633028345777</v>
      </c>
      <c r="AI198" s="26" t="n">
        <f aca="false">AF198+$B$198*'1 Der Fonds'!$B$19/12+AF198*'1 Der Fonds'!$B$20/12-'1 Der Fonds'!$B$6*'1 Der Fonds'!$B$21/12-($B$198+AF198-'1 Der Fonds'!$B$6)*'1 Der Fonds'!$B$22/12-$B$198*'1 Der Fonds'!$B$23/12</f>
        <v>120.414973532463</v>
      </c>
      <c r="AJ198" s="26" t="n">
        <f aca="false">($B$198+AI198-'1 Der Fonds'!$B$6)/AG198</f>
        <v>10.0393657700745</v>
      </c>
      <c r="AK198" s="26" t="n">
        <f aca="false">AI198+'1 Der Fonds'!$B$26-'2 Der Rueckgabebestand'!$C$6*AJ198</f>
        <v>118.395290647426</v>
      </c>
      <c r="AL198" s="26" t="n">
        <f aca="false">AG198+'1 Der Fonds'!$B$26/AJ198-'2 Der Rueckgabebestand'!$C$6</f>
        <v>86.6982347870928</v>
      </c>
      <c r="AM198" s="26" t="n">
        <f aca="false">AK198/($B$198+AK198-'1 Der Fonds'!$B$6)</f>
        <v>0.136024737173566</v>
      </c>
      <c r="AN198" s="26" t="n">
        <f aca="false">AK198+$B$198*'1 Der Fonds'!$B$19/12+AK198*'1 Der Fonds'!$B$20/12-'1 Der Fonds'!$B$6*'1 Der Fonds'!$B$21/12-($B$198+AK198-'1 Der Fonds'!$B$6)*'1 Der Fonds'!$B$22/12-$B$198*'1 Der Fonds'!$B$23/12</f>
        <v>120.106752800963</v>
      </c>
      <c r="AO198" s="26" t="n">
        <f aca="false">($B$198+AN198-'1 Der Fonds'!$B$6)/AL198</f>
        <v>10.0591062198973</v>
      </c>
      <c r="AP198" s="26" t="n">
        <f aca="false">AN198+'1 Der Fonds'!$B$26-'2 Der Rueckgabebestand'!$C$7*AO198</f>
        <v>100.976719117189</v>
      </c>
      <c r="AQ198" s="26" t="n">
        <f aca="false">AL198+'1 Der Fonds'!$B$26/AO198-'2 Der Rueckgabebestand'!$C$7</f>
        <v>84.7964720195485</v>
      </c>
      <c r="AR198" s="26" t="n">
        <f aca="false">AP198/($B$198+AP198-'1 Der Fonds'!$B$6)</f>
        <v>0.118381565233923</v>
      </c>
      <c r="AS198" s="26" t="n">
        <f aca="false">AP198+$B$198*'1 Der Fonds'!$B$19/12+AP198*'1 Der Fonds'!$B$20/12-'1 Der Fonds'!$B$6*'1 Der Fonds'!$B$21/12-($B$198+AP198-'1 Der Fonds'!$B$6)*'1 Der Fonds'!$B$22/12-$B$198*'1 Der Fonds'!$B$23/12</f>
        <v>102.67148847301</v>
      </c>
      <c r="AT198" s="26" t="n">
        <f aca="false">($B$198+AS198-'1 Der Fonds'!$B$6)/AQ198</f>
        <v>10.0790925390856</v>
      </c>
      <c r="AU198" s="26" t="n">
        <f aca="false">AS198+'1 Der Fonds'!$B$26-'2 Der Rueckgabebestand'!$C$8*AT198</f>
        <v>74.4263016018445</v>
      </c>
      <c r="AV198" s="26" t="n">
        <f aca="false">AQ198+'1 Der Fonds'!$B$26/AT198-'2 Der Rueckgabebestand'!$C$8</f>
        <v>81.9941178629979</v>
      </c>
      <c r="AW198" s="26" t="n">
        <f aca="false">AU198/($B$198+AU198-'1 Der Fonds'!$B$6)</f>
        <v>0.0900580020959952</v>
      </c>
      <c r="AX198" s="26" t="n">
        <f aca="false">AU198+$B$198*'1 Der Fonds'!$B$19/12+AU198*'1 Der Fonds'!$B$20/12-'1 Der Fonds'!$B$6*'1 Der Fonds'!$B$21/12-($B$198+AU198-'1 Der Fonds'!$B$6)*'1 Der Fonds'!$B$22/12-$B$198*'1 Der Fonds'!$B$23/12</f>
        <v>76.0956268075462</v>
      </c>
      <c r="AY198" s="26" t="n">
        <f aca="false">($B$198+AX198-'1 Der Fonds'!$B$6)/AV198</f>
        <v>10.0994516239713</v>
      </c>
      <c r="AZ198" s="26" t="n">
        <f aca="false">AX198+'1 Der Fonds'!$B$26-'2 Der Rueckgabebestand'!$C$9*AY198</f>
        <v>52.8370525852209</v>
      </c>
      <c r="BA198" s="26" t="n">
        <f aca="false">AV198+'1 Der Fonds'!$B$26/AY198-'2 Der Rueckgabebestand'!$C$9</f>
        <v>79.6911636939695</v>
      </c>
      <c r="BB198" s="26" t="n">
        <f aca="false">AZ198/($B$198+AZ198-'1 Der Fonds'!$B$6)</f>
        <v>0.0656493788593638</v>
      </c>
      <c r="BC198" s="26" t="n">
        <f aca="false">AZ198+$B$198*'1 Der Fonds'!$B$19/12+AZ198*'1 Der Fonds'!$B$20/12-'1 Der Fonds'!$B$6*'1 Der Fonds'!$B$21/12-($B$198+AZ198-'1 Der Fonds'!$B$6)*'1 Der Fonds'!$B$22/12-$B$198*'1 Der Fonds'!$B$23/12</f>
        <v>54.4856880939484</v>
      </c>
      <c r="BD198" s="26" t="n">
        <f aca="false">($B$198+BC198-'1 Der Fonds'!$B$6)/BA198</f>
        <v>10.1201394321586</v>
      </c>
      <c r="BE198" s="26" t="n">
        <f aca="false">BC198+'1 Der Fonds'!$B$26-'2 Der Rueckgabebestand'!$C$10*BD198</f>
        <v>43.3174928889263</v>
      </c>
      <c r="BF198" s="26" t="n">
        <f aca="false">BA198+'1 Der Fonds'!$B$26/BD198-'2 Der Rueckgabebestand'!$C$10</f>
        <v>78.5876022974206</v>
      </c>
      <c r="BG198" s="26" t="n">
        <f aca="false">BE198/($B$198+BE198-'1 Der Fonds'!$B$6)</f>
        <v>0.0544656609168485</v>
      </c>
      <c r="BH198" s="26" t="n">
        <f aca="false">BE198+$B$198*'1 Der Fonds'!$B$19/12+BE198*'1 Der Fonds'!$B$20/12-'1 Der Fonds'!$B$6*'1 Der Fonds'!$B$21/12-($B$198+BE198-'1 Der Fonds'!$B$6)*'1 Der Fonds'!$B$22/12-$B$198*'1 Der Fonds'!$B$23/12</f>
        <v>44.9570054862782</v>
      </c>
      <c r="BI198" s="26" t="n">
        <f aca="false">($B$198+BH198-'1 Der Fonds'!$B$6)/BF198</f>
        <v>10.1410016616888</v>
      </c>
      <c r="BJ198" s="26" t="n">
        <f aca="false">BH198+'1 Der Fonds'!$B$26-'2 Der Rueckgabebestand'!$C$11*BI198</f>
        <v>41.872404489265</v>
      </c>
      <c r="BK198" s="26" t="n">
        <f aca="false">BF198+'1 Der Fonds'!$B$26/BI198-'2 Der Rueckgabebestand'!$C$11</f>
        <v>78.283431062673</v>
      </c>
      <c r="BL198" s="26" t="n">
        <f aca="false">BJ198/($B$198+BJ198-'1 Der Fonds'!$B$6)</f>
        <v>0.0527445018273477</v>
      </c>
      <c r="BM198" s="26" t="n">
        <f aca="false">BJ198+$B$198*'1 Der Fonds'!$B$19/12+BJ198*'1 Der Fonds'!$B$20/12-'1 Der Fonds'!$B$6*'1 Der Fonds'!$B$21/12-($B$198+BJ198-'1 Der Fonds'!$B$6)*'1 Der Fonds'!$B$22/12-$B$198*'1 Der Fonds'!$B$23/12</f>
        <v>43.5105322102338</v>
      </c>
      <c r="BN198" s="26" t="n">
        <f aca="false">($B$198+BM198-'1 Der Fonds'!$B$6)/BK198</f>
        <v>10.1619272611257</v>
      </c>
      <c r="BO198" s="26" t="n">
        <f aca="false">BM198+'1 Der Fonds'!$B$26-'2 Der Rueckgabebestand'!$C$12*BN198</f>
        <v>41.429568579671</v>
      </c>
      <c r="BP198" s="26" t="n">
        <f aca="false">BK198+'1 Der Fonds'!$B$26/BN198-'2 Der Rueckgabebestand'!$C$12</f>
        <v>78.0786506527085</v>
      </c>
      <c r="BQ198" s="26" t="n">
        <f aca="false">BO198/($B$198+BO198-'1 Der Fonds'!$B$6)</f>
        <v>0.0522158112330432</v>
      </c>
      <c r="BR198" s="26" t="n">
        <f aca="false">BO198+$B$198*'1 Der Fonds'!$B$19/12+BO198*'1 Der Fonds'!$B$20/12-'1 Der Fonds'!$B$6*'1 Der Fonds'!$B$21/12-($B$198+BO198-'1 Der Fonds'!$B$6)*'1 Der Fonds'!$B$22/12-$B$198*'1 Der Fonds'!$B$23/12</f>
        <v>43.0672719162265</v>
      </c>
      <c r="BS198" s="26" t="n">
        <f aca="false">($B$198+BR198-'1 Der Fonds'!$B$6)/BP198</f>
        <v>10.1829023077341</v>
      </c>
      <c r="BT198" s="26" t="n">
        <f aca="false">BR198+'1 Der Fonds'!$B$26-'2 Der Rueckgabebestand'!$C$13*BS198</f>
        <v>41.4849658777462</v>
      </c>
      <c r="BU198" s="26" t="n">
        <f aca="false">BP198+'1 Der Fonds'!$B$26/BS198-'2 Der Rueckgabebestand'!$C$13</f>
        <v>77.9232621406064</v>
      </c>
      <c r="BV198" s="26" t="n">
        <f aca="false">BT198/($B$198+BT198-'1 Der Fonds'!$B$6)</f>
        <v>0.0522819809595962</v>
      </c>
      <c r="BW198" s="26" t="n">
        <f aca="false">BT198+$B$198*'1 Der Fonds'!$B$19/12+BT198*'1 Der Fonds'!$B$20/12-'1 Der Fonds'!$B$6*'1 Der Fonds'!$B$21/12-($B$198+BT198-'1 Der Fonds'!$B$6)*'1 Der Fonds'!$B$22/12-$B$198*'1 Der Fonds'!$B$23/12</f>
        <v>43.122722303379</v>
      </c>
      <c r="BX198" s="26" t="n">
        <f aca="false">($B$198+BW198-'1 Der Fonds'!$B$6)/BU198</f>
        <v>10.2039198624493</v>
      </c>
      <c r="BY198" s="26" t="n">
        <f aca="false">BW198+'1 Der Fonds'!$B$26-'2 Der Rueckgabebestand'!$C$14*BX198</f>
        <v>42.0411543583993</v>
      </c>
      <c r="BZ198" s="26" t="n">
        <f aca="false">BU198+'1 Der Fonds'!$B$26/BX198-'2 Der Rueckgabebestand'!$C$14</f>
        <v>77.8172668016034</v>
      </c>
      <c r="CA198" s="26" t="n">
        <f aca="false">BY198/($B$198+BY198-'1 Der Fonds'!$B$6)</f>
        <v>0.0529458128557195</v>
      </c>
      <c r="CB198" s="26" t="n">
        <f aca="false">BY198+$B$198*'1 Der Fonds'!$B$19/12+BY198*'1 Der Fonds'!$B$20/12-'1 Der Fonds'!$B$6*'1 Der Fonds'!$B$21/12-($B$198+BY198-'1 Der Fonds'!$B$6)*'1 Der Fonds'!$B$22/12-$B$198*'1 Der Fonds'!$B$23/12</f>
        <v>43.6794437979927</v>
      </c>
      <c r="CC198" s="26" t="n">
        <f aca="false">($B$198+CB198-'1 Der Fonds'!$B$6)/BZ198</f>
        <v>10.2249728948537</v>
      </c>
      <c r="CD198" s="26" t="n">
        <f aca="false">CB198+'1 Der Fonds'!$B$26-'2 Der Rueckgabebestand'!$C$15*CC198</f>
        <v>42.5894546400512</v>
      </c>
      <c r="CE198" s="26" t="n">
        <f aca="false">BZ198+'1 Der Fonds'!$B$26/CC198-'2 Der Rueckgabebestand'!$C$15</f>
        <v>77.7106661123741</v>
      </c>
      <c r="CF198" s="26" t="n">
        <f aca="false">CD198/($B$198+CD198-'1 Der Fonds'!$B$6)</f>
        <v>0.0535993202418528</v>
      </c>
      <c r="CG198" s="26" t="n">
        <f aca="false">CD198+$B$198*'1 Der Fonds'!$B$19/12+CD198*'1 Der Fonds'!$B$20/12-'1 Der Fonds'!$B$6*'1 Der Fonds'!$B$21/12-($B$198+CD198-'1 Der Fonds'!$B$6)*'1 Der Fonds'!$B$22/12-$B$198*'1 Der Fonds'!$B$23/12</f>
        <v>44.2282695340813</v>
      </c>
      <c r="CH198" s="26" t="n">
        <f aca="false">($B$198+CG198-'1 Der Fonds'!$B$6)/CE198</f>
        <v>10.2460615687258</v>
      </c>
      <c r="CI198" s="26" t="n">
        <f aca="false">CG198+'1 Der Fonds'!$B$26-'2 Der Rueckgabebestand'!$C$16*CH198</f>
        <v>42.1052387497184</v>
      </c>
      <c r="CJ198" s="26" t="n">
        <f aca="false">CE198+'1 Der Fonds'!$B$26/CH198-'2 Der Rueckgabebestand'!$C$16</f>
        <v>77.5034615420988</v>
      </c>
      <c r="CK198" s="26" t="n">
        <f aca="false">CI198/($B$198+CI198-'1 Der Fonds'!$B$6)</f>
        <v>0.0530222402461557</v>
      </c>
      <c r="CL198" s="26" t="n">
        <f aca="false">$A$198+$B$198*'1 Der Fonds'!$B$19/12+$A$198*'1 Der Fonds'!$B$20/12-'1 Der Fonds'!$B$6*'1 Der Fonds'!$B$21/12-($B$198+$A$198-'1 Der Fonds'!$B$6)*'1 Der Fonds'!$B$22/12-$B$198*'1 Der Fonds'!$B$23/12</f>
        <v>119.711083333333</v>
      </c>
      <c r="CM198" s="26" t="n">
        <f aca="false">($B$198+CL198-'1 Der Fonds'!$B$6)/'1 Der Fonds'!$B$8</f>
        <v>10.0196676245211</v>
      </c>
      <c r="CN198" s="26" t="n">
        <f aca="false">CL198+0-'2 Der Rueckgabebestand'!$C$5*CM198</f>
        <v>115.703216283525</v>
      </c>
      <c r="CO198" s="26" t="n">
        <f aca="false">'1 Der Fonds'!$B$8+0/CM198-'2 Der Rueckgabebestand'!$C$5</f>
        <v>86.6</v>
      </c>
      <c r="CP198" s="26" t="n">
        <f aca="false">CN198/($B$198+CN198-'1 Der Fonds'!$B$6)</f>
        <v>0.133344228893256</v>
      </c>
      <c r="CQ198" s="26" t="n">
        <f aca="false">CN198+$B$198*'1 Der Fonds'!$B$19/12+CN198*'1 Der Fonds'!$B$20/12-'1 Der Fonds'!$B$6*'1 Der Fonds'!$B$21/12-($B$198+CN198-'1 Der Fonds'!$B$6)*'1 Der Fonds'!$B$22/12-$B$198*'1 Der Fonds'!$B$23/12</f>
        <v>117.412098532463</v>
      </c>
      <c r="CR198" s="26" t="n">
        <f aca="false">($B$198+CQ198-'1 Der Fonds'!$B$6)/CO198</f>
        <v>10.0394006758945</v>
      </c>
      <c r="CS198" s="26" t="n">
        <f aca="false">CQ198+0-'2 Der Rueckgabebestand'!$C$6*CR198</f>
        <v>112.392398194516</v>
      </c>
      <c r="CT198" s="26" t="n">
        <f aca="false">CO198+0/CR198-'2 Der Rueckgabebestand'!$C$6</f>
        <v>86.1</v>
      </c>
      <c r="CU198" s="26" t="n">
        <f aca="false">CS198/($B$198+CS198-'1 Der Fonds'!$B$6)</f>
        <v>0.130024741574861</v>
      </c>
      <c r="CV198" s="26" t="n">
        <f aca="false">CS198+$B$198*'1 Der Fonds'!$B$19/12+CS198*'1 Der Fonds'!$B$20/12-'1 Der Fonds'!$B$6*'1 Der Fonds'!$B$21/12-($B$198+CS198-'1 Der Fonds'!$B$6)*'1 Der Fonds'!$B$22/12-$B$198*'1 Der Fonds'!$B$23/12</f>
        <v>114.098107576119</v>
      </c>
      <c r="CW198" s="26" t="n">
        <f aca="false">($B$198+CV198-'1 Der Fonds'!$B$6)/CT198</f>
        <v>10.0592114701059</v>
      </c>
      <c r="CX198" s="26" t="n">
        <f aca="false">CV198+0-'2 Der Rueckgabebestand'!$C$7*CW198</f>
        <v>91.9678423418861</v>
      </c>
      <c r="CY198" s="26" t="n">
        <f aca="false">CT198+0/CW198-'2 Der Rueckgabebestand'!$C$7</f>
        <v>83.9</v>
      </c>
      <c r="CZ198" s="26" t="n">
        <f aca="false">CX198/($B$198+CX198-'1 Der Fonds'!$B$6)</f>
        <v>0.108970789795366</v>
      </c>
      <c r="DA198" s="26" t="n">
        <f aca="false">CX198+$B$198*'1 Der Fonds'!$B$19/12+CX198*'1 Der Fonds'!$B$20/12-'1 Der Fonds'!$B$6*'1 Der Fonds'!$B$21/12-($B$198+CX198-'1 Der Fonds'!$B$6)*'1 Der Fonds'!$B$22/12-$B$198*'1 Der Fonds'!$B$23/12</f>
        <v>93.6539781907971</v>
      </c>
      <c r="DB198" s="26" t="n">
        <f aca="false">($B$198+DA198-'1 Der Fonds'!$B$6)/CY198</f>
        <v>10.0793084408915</v>
      </c>
      <c r="DC198" s="26" t="n">
        <f aca="false">DA198+0-'2 Der Rueckgabebestand'!$C$8*DB198</f>
        <v>62.4081220240334</v>
      </c>
      <c r="DD198" s="26" t="n">
        <f aca="false">CY198+0/DB198-'2 Der Rueckgabebestand'!$C$8</f>
        <v>80.8</v>
      </c>
      <c r="DE198" s="26" t="n">
        <f aca="false">DC198/($B$198+DC198-'1 Der Fonds'!$B$6)</f>
        <v>0.07663003393057</v>
      </c>
      <c r="DF198" s="26" t="n">
        <f aca="false">DC198+$B$198*'1 Der Fonds'!$B$19/12+DC198*'1 Der Fonds'!$B$20/12-'1 Der Fonds'!$B$6*'1 Der Fonds'!$B$21/12-($B$198+DC198-'1 Der Fonds'!$B$6)*'1 Der Fonds'!$B$22/12-$B$198*'1 Der Fonds'!$B$23/12</f>
        <v>64.0659298076398</v>
      </c>
      <c r="DG198" s="26" t="n">
        <f aca="false">($B$198+DF198-'1 Der Fonds'!$B$6)/DD198</f>
        <v>10.0998258639559</v>
      </c>
      <c r="DH198" s="26" t="n">
        <f aca="false">DF198+0-'2 Der Rueckgabebestand'!$C$9*DG198</f>
        <v>37.8063825613544</v>
      </c>
      <c r="DI198" s="26" t="n">
        <f aca="false">DD198+0/DG198-'2 Der Rueckgabebestand'!$C$9</f>
        <v>78.2</v>
      </c>
      <c r="DJ198" s="26" t="n">
        <f aca="false">DH198/($B$198+DH198-'1 Der Fonds'!$B$6)</f>
        <v>0.0478679121821575</v>
      </c>
      <c r="DK198" s="26" t="n">
        <f aca="false">DH198+$B$198*'1 Der Fonds'!$B$19/12+DH198*'1 Der Fonds'!$B$20/12-'1 Der Fonds'!$B$6*'1 Der Fonds'!$B$21/12-($B$198+DH198-'1 Der Fonds'!$B$6)*'1 Der Fonds'!$B$22/12-$B$198*'1 Der Fonds'!$B$23/12</f>
        <v>39.4406136779757</v>
      </c>
      <c r="DL198" s="26" t="n">
        <f aca="false">($B$198+DK198-'1 Der Fonds'!$B$6)/DI198</f>
        <v>10.1207239600764</v>
      </c>
      <c r="DM198" s="26" t="n">
        <f aca="false">DK198+0-'2 Der Rueckgabebestand'!$C$10*DL198</f>
        <v>25.2716001338687</v>
      </c>
      <c r="DN198" s="26" t="n">
        <f aca="false">DI198+0/DL198-'2 Der Rueckgabebestand'!$C$10</f>
        <v>76.8</v>
      </c>
      <c r="DO198" s="26" t="n">
        <f aca="false">DM198/($B$198+DM198-'1 Der Fonds'!$B$6)</f>
        <v>0.0325132169109436</v>
      </c>
      <c r="DP198" s="26" t="n">
        <f aca="false">DM198+$B$198*'1 Der Fonds'!$B$19/12+DM198*'1 Der Fonds'!$B$20/12-'1 Der Fonds'!$B$6*'1 Der Fonds'!$B$21/12-($B$198+DM198-'1 Der Fonds'!$B$6)*'1 Der Fonds'!$B$22/12-$B$198*'1 Der Fonds'!$B$23/12</f>
        <v>26.8938187506636</v>
      </c>
      <c r="DQ198" s="26" t="n">
        <f aca="false">($B$198+DP198-'1 Der Fonds'!$B$6)/DN198</f>
        <v>10.1418465983159</v>
      </c>
      <c r="DR198" s="26" t="n">
        <f aca="false">DP198+0-'2 Der Rueckgabebestand'!$C$11*DQ198</f>
        <v>20.8087107916741</v>
      </c>
      <c r="DS198" s="26" t="n">
        <f aca="false">DN198+0/DQ198-'2 Der Rueckgabebestand'!$C$11</f>
        <v>76.2</v>
      </c>
      <c r="DT198" s="26" t="n">
        <f aca="false">DR198/($B$198+DR198-'1 Der Fonds'!$B$6)</f>
        <v>0.0269260820965092</v>
      </c>
      <c r="DU198" s="26" t="n">
        <f aca="false">DR198+$B$198*'1 Der Fonds'!$B$19/12+DR198*'1 Der Fonds'!$B$20/12-'1 Der Fonds'!$B$6*'1 Der Fonds'!$B$21/12-($B$198+DR198-'1 Der Fonds'!$B$6)*'1 Der Fonds'!$B$22/12-$B$198*'1 Der Fonds'!$B$23/12</f>
        <v>22.4266524728494</v>
      </c>
      <c r="DV198" s="26" t="n">
        <f aca="false">($B$198+DU198-'1 Der Fonds'!$B$6)/DS198</f>
        <v>10.1630794287776</v>
      </c>
      <c r="DW198" s="26" t="n">
        <f aca="false">DU198+0-'2 Der Rueckgabebestand'!$C$12*DV198</f>
        <v>17.3451127584607</v>
      </c>
      <c r="DX198" s="26" t="n">
        <f aca="false">DS198+0/DV198-'2 Der Rueckgabebestand'!$C$12</f>
        <v>75.7</v>
      </c>
      <c r="DY198" s="26" t="n">
        <f aca="false">DW198/($B$198+DW198-'1 Der Fonds'!$B$6)</f>
        <v>0.0225452953048215</v>
      </c>
      <c r="DZ198" s="26" t="n">
        <f aca="false">DW198+$B$198*'1 Der Fonds'!$B$19/12+DW198*'1 Der Fonds'!$B$20/12-'1 Der Fonds'!$B$6*'1 Der Fonds'!$B$21/12-($B$198+DW198-'1 Der Fonds'!$B$6)*'1 Der Fonds'!$B$22/12-$B$198*'1 Der Fonds'!$B$23/12</f>
        <v>18.9597351581875</v>
      </c>
      <c r="EA198" s="26" t="n">
        <f aca="false">($B$198+DZ198-'1 Der Fonds'!$B$6)/DX198</f>
        <v>10.1844086546656</v>
      </c>
      <c r="EB198" s="26" t="n">
        <f aca="false">DZ198+0-'2 Der Rueckgabebestand'!$C$13*EA198</f>
        <v>14.376751263588</v>
      </c>
      <c r="EC198" s="26" t="n">
        <f aca="false">DX198+0/EA198-'2 Der Rueckgabebestand'!$C$13</f>
        <v>75.25</v>
      </c>
      <c r="ED198" s="26" t="n">
        <f aca="false">EB198/($B$198+EB198-'1 Der Fonds'!$B$6)</f>
        <v>0.0187593781255549</v>
      </c>
      <c r="EE198" s="26" t="n">
        <f aca="false">EB198+$B$198*'1 Der Fonds'!$B$19/12+EB198*'1 Der Fonds'!$B$20/12-'1 Der Fonds'!$B$6*'1 Der Fonds'!$B$21/12-($B$198+EB198-'1 Der Fonds'!$B$6)*'1 Der Fonds'!$B$22/12-$B$198*'1 Der Fonds'!$B$23/12</f>
        <v>15.9885289835489</v>
      </c>
      <c r="EF198" s="26" t="n">
        <f aca="false">($B$198+EE198-'1 Der Fonds'!$B$6)/EC198</f>
        <v>10.2058276276884</v>
      </c>
      <c r="EG198" s="26" t="n">
        <f aca="false">EE198+0-'2 Der Rueckgabebestand'!$C$14*EF198</f>
        <v>11.9061979324736</v>
      </c>
      <c r="EH198" s="26" t="n">
        <f aca="false">EC198+0/EF198-'2 Der Rueckgabebestand'!$C$14</f>
        <v>74.85</v>
      </c>
      <c r="EI198" s="26" t="n">
        <f aca="false">EG198/($B$198+EG198-'1 Der Fonds'!$B$6)</f>
        <v>0.0155859423116319</v>
      </c>
      <c r="EJ198" s="26" t="n">
        <f aca="false">EG198+$B$198*'1 Der Fonds'!$B$19/12+EG198*'1 Der Fonds'!$B$20/12-'1 Der Fonds'!$B$6*'1 Der Fonds'!$B$21/12-($B$198+EG198-'1 Der Fonds'!$B$6)*'1 Der Fonds'!$B$22/12-$B$198*'1 Der Fonds'!$B$23/12</f>
        <v>13.5156080388255</v>
      </c>
      <c r="EK198" s="26" t="n">
        <f aca="false">($B$198+EJ198-'1 Der Fonds'!$B$6)/EH198</f>
        <v>10.2273294327164</v>
      </c>
      <c r="EL198" s="26" t="n">
        <f aca="false">EJ198+0-'2 Der Rueckgabebestand'!$C$15*EK198</f>
        <v>9.42467626573896</v>
      </c>
      <c r="EM198" s="26" t="n">
        <f aca="false">EH198+0/EK198-'2 Der Rueckgabebestand'!$C$15</f>
        <v>74.45</v>
      </c>
      <c r="EN198" s="26" t="n">
        <f aca="false">EL198/($B$198+EL198-'1 Der Fonds'!$B$6)</f>
        <v>0.0123776869328171</v>
      </c>
      <c r="EO198" s="26" t="n">
        <f aca="false">EL198+$B$198*'1 Der Fonds'!$B$19/12+EL198*'1 Der Fonds'!$B$20/12-'1 Der Fonds'!$B$6*'1 Der Fonds'!$B$21/12-($B$198+EL198-'1 Der Fonds'!$B$6)*'1 Der Fonds'!$B$22/12-$B$198*'1 Der Fonds'!$B$23/12</f>
        <v>11.0317082471603</v>
      </c>
      <c r="EP198" s="26" t="n">
        <f aca="false">($B$198+EO198-'1 Der Fonds'!$B$6)/EM198</f>
        <v>10.2489148186321</v>
      </c>
      <c r="EQ198" s="26" t="n">
        <f aca="false">EO198+0-'2 Der Rueckgabebestand'!$C$16*EP198</f>
        <v>5.90725083784424</v>
      </c>
      <c r="ER198" s="26" t="n">
        <f aca="false">EM198+0/EP198-'2 Der Rueckgabebestand'!$C$16</f>
        <v>73.95</v>
      </c>
      <c r="ES198" s="26" t="n">
        <f aca="false">EQ198/($B$198+EQ198-'1 Der Fonds'!$B$6)</f>
        <v>0.00779416060647783</v>
      </c>
      <c r="ET198" s="14" t="n">
        <f aca="false">IF(C198=1,$A$198,1000000)</f>
        <v>118</v>
      </c>
      <c r="EU198" s="14" t="n">
        <f aca="false">IF(D198=1,$A$198,1000000)</f>
        <v>118</v>
      </c>
      <c r="EV198" s="14" t="n">
        <f aca="false">IF(E198=1,$A$198,1000000)</f>
        <v>118</v>
      </c>
      <c r="EW198" s="14" t="n">
        <f aca="false">IF(F198=1,$A$198,1000000)</f>
        <v>118</v>
      </c>
      <c r="EX198" s="14" t="n">
        <f aca="false">IF(G198=1,$A$198,1000000)</f>
        <v>118</v>
      </c>
      <c r="EY198" s="14" t="n">
        <f aca="false">IF(H198=1,$A$198,1000000)</f>
        <v>118</v>
      </c>
      <c r="EZ198" s="14" t="n">
        <f aca="false">IF(I198=1,$A$198,1000000)</f>
        <v>118</v>
      </c>
      <c r="FA198" s="14" t="n">
        <f aca="false">IF(J198=1,$A$198,1000000)</f>
        <v>118</v>
      </c>
      <c r="FB198" s="14" t="n">
        <f aca="false">IF(K198=1,$A$198,1000000)</f>
        <v>118</v>
      </c>
      <c r="FC198" s="14" t="n">
        <f aca="false">IF(L198=1,$A$198,1000000)</f>
        <v>118</v>
      </c>
      <c r="FD198" s="14" t="n">
        <f aca="false">IF(M198=1,$A$198,1000000)</f>
        <v>118</v>
      </c>
      <c r="FE198" s="14" t="n">
        <f aca="false">IF(N198=1,$A$198,1000000)</f>
        <v>118</v>
      </c>
      <c r="FF198" s="14" t="n">
        <f aca="false">IF(O198=1,$A$198,1000000)</f>
        <v>118</v>
      </c>
      <c r="FG198" s="14" t="n">
        <f aca="false">IF(P198=1,$A$198,1000000)</f>
        <v>118</v>
      </c>
      <c r="FH198" s="14" t="n">
        <f aca="false">IF(Q198=1,$A$198,1000000)</f>
        <v>118</v>
      </c>
      <c r="FI198" s="14" t="n">
        <f aca="false">IF(R198=1,$A$198,1000000)</f>
        <v>118</v>
      </c>
      <c r="FJ198" s="26" t="n">
        <f aca="false">IF(S198=1,$A$198,1000000)</f>
        <v>1000000</v>
      </c>
      <c r="FK198" s="26" t="n">
        <f aca="false">IF(T198=1,$A$198,1000000)</f>
        <v>1000000</v>
      </c>
      <c r="FL198" s="26" t="n">
        <f aca="false">IF(U198=1,$A$198,1000000)</f>
        <v>1000000</v>
      </c>
      <c r="FM198" s="26" t="n">
        <f aca="false">IF(V198=1,$A$198,1000000)</f>
        <v>1000000</v>
      </c>
      <c r="FN198" s="26" t="n">
        <f aca="false">IF(W198=1,$A$198,1000000)</f>
        <v>1000000</v>
      </c>
      <c r="FO198" s="26" t="n">
        <f aca="false">IF(X198=1,$A$198,1000000)</f>
        <v>1000000</v>
      </c>
      <c r="FP198" s="26" t="n">
        <f aca="false">IF(Y198=1,$A$198,1000000)</f>
        <v>1000000</v>
      </c>
      <c r="FQ198" s="26" t="n">
        <f aca="false">IF(Z198=1,$A$198,1000000)</f>
        <v>1000000</v>
      </c>
    </row>
    <row r="199" customFormat="false" ht="15" hidden="false" customHeight="false" outlineLevel="0" collapsed="false">
      <c r="A199" s="14" t="n">
        <f aca="false">A198+$B$38</f>
        <v>118.5</v>
      </c>
      <c r="B199" s="14" t="n">
        <f aca="false">'1 Der Fonds'!$B$36-A199</f>
        <v>1001.5</v>
      </c>
      <c r="C199" s="26" t="n">
        <f aca="false">IF(AH199&gt;='1 Der Fonds'!$B$12,1,0)</f>
        <v>1</v>
      </c>
      <c r="D199" s="26" t="n">
        <f aca="false">IF(AND(C199=1,AM199&gt;='1 Der Fonds'!$B$12),1,0)</f>
        <v>1</v>
      </c>
      <c r="E199" s="26" t="n">
        <f aca="false">IF(AND(D199=1,AR199&gt;='1 Der Fonds'!$B$12),1,0)</f>
        <v>1</v>
      </c>
      <c r="F199" s="26" t="n">
        <f aca="false">IF(AND(E199=1,AW199&gt;='1 Der Fonds'!$B$12),1,0)</f>
        <v>1</v>
      </c>
      <c r="G199" s="26" t="n">
        <f aca="false">IF(AND(F199=1,BB199&gt;='1 Der Fonds'!$B$12),1,0)</f>
        <v>1</v>
      </c>
      <c r="H199" s="26" t="n">
        <f aca="false">IF(AND(G199=1,BG199&gt;='1 Der Fonds'!$B$12),1,0)</f>
        <v>1</v>
      </c>
      <c r="I199" s="26" t="n">
        <f aca="false">IF(AND(H199=1,BL199&gt;='1 Der Fonds'!$B$12),1,0)</f>
        <v>1</v>
      </c>
      <c r="J199" s="26" t="n">
        <f aca="false">IF(AND(I199=1,BQ199&gt;='1 Der Fonds'!$B$12),1,0)</f>
        <v>1</v>
      </c>
      <c r="K199" s="26" t="n">
        <f aca="false">IF(AND(J199=1,BV199&gt;='1 Der Fonds'!$B$12),1,0)</f>
        <v>1</v>
      </c>
      <c r="L199" s="26" t="n">
        <f aca="false">IF(AND(K199=1,CA199&gt;='1 Der Fonds'!$B$12),1,0)</f>
        <v>1</v>
      </c>
      <c r="M199" s="26" t="n">
        <f aca="false">IF(AND(L199=1,CF199&gt;='1 Der Fonds'!$B$12),1,0)</f>
        <v>1</v>
      </c>
      <c r="N199" s="26" t="n">
        <f aca="false">IF(AND(M199=1,CK199&gt;='1 Der Fonds'!$B$12),1,0)</f>
        <v>1</v>
      </c>
      <c r="O199" s="26" t="n">
        <f aca="false">IF(CP199&gt;='1 Der Fonds'!$B$12,1,0)</f>
        <v>1</v>
      </c>
      <c r="P199" s="26" t="n">
        <f aca="false">IF(AND(O199=1,CU199&gt;='1 Der Fonds'!$B$12),1,0)</f>
        <v>1</v>
      </c>
      <c r="Q199" s="26" t="n">
        <f aca="false">IF(AND(P199=1,CZ199&gt;='1 Der Fonds'!$B$12),1,0)</f>
        <v>1</v>
      </c>
      <c r="R199" s="26" t="n">
        <f aca="false">IF(AND(Q199=1,DE199&gt;='1 Der Fonds'!$B$12),1,0)</f>
        <v>1</v>
      </c>
      <c r="S199" s="26" t="n">
        <f aca="false">IF(AND(R199=1,DJ199&gt;='1 Der Fonds'!$B$12),1,0)</f>
        <v>0</v>
      </c>
      <c r="T199" s="26" t="n">
        <f aca="false">IF(AND(S199=1,DO199&gt;='1 Der Fonds'!$B$12),1,0)</f>
        <v>0</v>
      </c>
      <c r="U199" s="26" t="n">
        <f aca="false">IF(AND(T199=1,DT199&gt;='1 Der Fonds'!$B$12),1,0)</f>
        <v>0</v>
      </c>
      <c r="V199" s="26" t="n">
        <f aca="false">IF(AND(U199=1,DY199&gt;='1 Der Fonds'!$B$12),1,0)</f>
        <v>0</v>
      </c>
      <c r="W199" s="26" t="n">
        <f aca="false">IF(AND(V199=1,ED199&gt;='1 Der Fonds'!$B$12),1,0)</f>
        <v>0</v>
      </c>
      <c r="X199" s="26" t="n">
        <f aca="false">IF(AND(W199=1,EI199&gt;='1 Der Fonds'!$B$12),1,0)</f>
        <v>0</v>
      </c>
      <c r="Y199" s="26" t="n">
        <f aca="false">IF(AND(X199=1,EN199&gt;='1 Der Fonds'!$B$12),1,0)</f>
        <v>0</v>
      </c>
      <c r="Z199" s="26" t="n">
        <f aca="false">IF(AND(Y199=1,ES199&gt;='1 Der Fonds'!$B$12),1,0)</f>
        <v>0</v>
      </c>
      <c r="AD199" s="26" t="n">
        <f aca="false">$A$199+$B$199*'1 Der Fonds'!$B$19/12+$A$199*'1 Der Fonds'!$B$20/12-'1 Der Fonds'!$B$6*'1 Der Fonds'!$B$21/12-($B$199+$A$199-'1 Der Fonds'!$B$6)*'1 Der Fonds'!$B$22/12-$B$199*'1 Der Fonds'!$B$23/12</f>
        <v>120.2105</v>
      </c>
      <c r="AE199" s="26" t="n">
        <f aca="false">($B$199+AD199-'1 Der Fonds'!$B$6)/'1 Der Fonds'!$B$8</f>
        <v>10.0196609195402</v>
      </c>
      <c r="AF199" s="26" t="n">
        <f aca="false">AD199+'1 Der Fonds'!$B$26-'2 Der Rueckgabebestand'!$C$5*AE199</f>
        <v>119.202635632184</v>
      </c>
      <c r="AG199" s="26" t="n">
        <f aca="false">'1 Der Fonds'!$B$8+'1 Der Fonds'!$B$26/AE199-'2 Der Rueckgabebestand'!$C$5</f>
        <v>86.8994113297935</v>
      </c>
      <c r="AH199" s="26" t="n">
        <f aca="false">AF199/($B$199+AF199-'1 Der Fonds'!$B$6)</f>
        <v>0.136903956361216</v>
      </c>
      <c r="AI199" s="26" t="n">
        <f aca="false">AF199+$B$199*'1 Der Fonds'!$B$19/12+AF199*'1 Der Fonds'!$B$20/12-'1 Der Fonds'!$B$6*'1 Der Fonds'!$B$21/12-($B$199+AF199-'1 Der Fonds'!$B$6)*'1 Der Fonds'!$B$22/12-$B$199*'1 Der Fonds'!$B$23/12</f>
        <v>120.913808991331</v>
      </c>
      <c r="AJ199" s="26" t="n">
        <f aca="false">($B$199+AI199-'1 Der Fonds'!$B$6)/AG199</f>
        <v>10.0393523459028</v>
      </c>
      <c r="AK199" s="26" t="n">
        <f aca="false">AI199+'1 Der Fonds'!$B$26-'2 Der Rueckgabebestand'!$C$6*AJ199</f>
        <v>118.89413281838</v>
      </c>
      <c r="AL199" s="26" t="n">
        <f aca="false">AG199+'1 Der Fonds'!$B$26/AJ199-'2 Der Rueckgabebestand'!$C$6</f>
        <v>86.6982353870271</v>
      </c>
      <c r="AM199" s="26" t="n">
        <f aca="false">AK199/($B$199+AK199-'1 Der Fonds'!$B$6)</f>
        <v>0.136598040284802</v>
      </c>
      <c r="AN199" s="26" t="n">
        <f aca="false">AK199+$B$199*'1 Der Fonds'!$B$19/12+AK199*'1 Der Fonds'!$B$20/12-'1 Der Fonds'!$B$6*'1 Der Fonds'!$B$21/12-($B$199+AK199-'1 Der Fonds'!$B$6)*'1 Der Fonds'!$B$22/12-$B$199*'1 Der Fonds'!$B$23/12</f>
        <v>120.605010528998</v>
      </c>
      <c r="AO199" s="26" t="n">
        <f aca="false">($B$199+AN199-'1 Der Fonds'!$B$6)/AL199</f>
        <v>10.0590860544723</v>
      </c>
      <c r="AP199" s="26" t="n">
        <f aca="false">AN199+'1 Der Fonds'!$B$26-'2 Der Rueckgabebestand'!$C$7*AO199</f>
        <v>101.475021209159</v>
      </c>
      <c r="AQ199" s="26" t="n">
        <f aca="false">AL199+'1 Der Fonds'!$B$26/AO199-'2 Der Rueckgabebestand'!$C$7</f>
        <v>84.7964732173582</v>
      </c>
      <c r="AR199" s="26" t="n">
        <f aca="false">AP199/($B$199+AP199-'1 Der Fonds'!$B$6)</f>
        <v>0.118965993945884</v>
      </c>
      <c r="AS199" s="26" t="n">
        <f aca="false">AP199+$B$199*'1 Der Fonds'!$B$19/12+AP199*'1 Der Fonds'!$B$20/12-'1 Der Fonds'!$B$6*'1 Der Fonds'!$B$21/12-($B$199+AP199-'1 Der Fonds'!$B$6)*'1 Der Fonds'!$B$22/12-$B$199*'1 Der Fonds'!$B$23/12</f>
        <v>103.169205604484</v>
      </c>
      <c r="AT199" s="26" t="n">
        <f aca="false">($B$199+AS199-'1 Der Fonds'!$B$6)/AQ199</f>
        <v>10.0790654749722</v>
      </c>
      <c r="AU199" s="26" t="n">
        <f aca="false">AS199+'1 Der Fonds'!$B$26-'2 Der Rueckgabebestand'!$C$8*AT199</f>
        <v>74.9241026320702</v>
      </c>
      <c r="AV199" s="26" t="n">
        <f aca="false">AQ199+'1 Der Fonds'!$B$26/AT199-'2 Der Rueckgabebestand'!$C$8</f>
        <v>81.9941198600405</v>
      </c>
      <c r="AW199" s="26" t="n">
        <f aca="false">AU199/($B$199+AU199-'1 Der Fonds'!$B$6)</f>
        <v>0.0906605971358352</v>
      </c>
      <c r="AX199" s="26" t="n">
        <f aca="false">AU199+$B$199*'1 Der Fonds'!$B$19/12+AU199*'1 Der Fonds'!$B$20/12-'1 Der Fonds'!$B$6*'1 Der Fonds'!$B$21/12-($B$199+AU199-'1 Der Fonds'!$B$6)*'1 Der Fonds'!$B$22/12-$B$199*'1 Der Fonds'!$B$23/12</f>
        <v>76.5928423970927</v>
      </c>
      <c r="AY199" s="26" t="n">
        <f aca="false">($B$199+AX199-'1 Der Fonds'!$B$6)/AV199</f>
        <v>10.0994174193296</v>
      </c>
      <c r="AZ199" s="26" t="n">
        <f aca="false">AX199+'1 Der Fonds'!$B$26-'2 Der Rueckgabebestand'!$C$9*AY199</f>
        <v>53.3343571068357</v>
      </c>
      <c r="BA199" s="26" t="n">
        <f aca="false">AV199+'1 Der Fonds'!$B$26/AY199-'2 Der Rueckgabebestand'!$C$9</f>
        <v>79.691166697045</v>
      </c>
      <c r="BB199" s="26" t="n">
        <f aca="false">AZ199/($B$199+AZ199-'1 Der Fonds'!$B$6)</f>
        <v>0.066267495461499</v>
      </c>
      <c r="BC199" s="26" t="n">
        <f aca="false">AZ199+$B$199*'1 Der Fonds'!$B$19/12+AZ199*'1 Der Fonds'!$B$20/12-'1 Der Fonds'!$B$6*'1 Der Fonds'!$B$21/12-($B$199+AZ199-'1 Der Fonds'!$B$6)*'1 Der Fonds'!$B$22/12-$B$199*'1 Der Fonds'!$B$23/12</f>
        <v>54.9824066990631</v>
      </c>
      <c r="BD199" s="26" t="n">
        <f aca="false">($B$199+BC199-'1 Der Fonds'!$B$6)/BA199</f>
        <v>10.120097874398</v>
      </c>
      <c r="BE199" s="26" t="n">
        <f aca="false">BC199+'1 Der Fonds'!$B$26-'2 Der Rueckgabebestand'!$C$10*BD199</f>
        <v>43.8142696749058</v>
      </c>
      <c r="BF199" s="26" t="n">
        <f aca="false">BA199+'1 Der Fonds'!$B$26/BD199-'2 Der Rueckgabebestand'!$C$10</f>
        <v>78.5876065178089</v>
      </c>
      <c r="BG199" s="26" t="n">
        <f aca="false">BE199/($B$199+BE199-'1 Der Fonds'!$B$6)</f>
        <v>0.0550905111922806</v>
      </c>
      <c r="BH199" s="26" t="n">
        <f aca="false">BE199+$B$199*'1 Der Fonds'!$B$19/12+BE199*'1 Der Fonds'!$B$20/12-'1 Der Fonds'!$B$6*'1 Der Fonds'!$B$21/12-($B$199+BE199-'1 Der Fonds'!$B$6)*'1 Der Fonds'!$B$22/12-$B$199*'1 Der Fonds'!$B$23/12</f>
        <v>45.453195850011</v>
      </c>
      <c r="BI199" s="26" t="n">
        <f aca="false">($B$199+BH199-'1 Der Fonds'!$B$6)/BF199</f>
        <v>10.1409526407884</v>
      </c>
      <c r="BJ199" s="26" t="n">
        <f aca="false">BH199+'1 Der Fonds'!$B$26-'2 Der Rueckgabebestand'!$C$11*BI199</f>
        <v>42.3686242655379</v>
      </c>
      <c r="BK199" s="26" t="n">
        <f aca="false">BF199+'1 Der Fonds'!$B$26/BI199-'2 Der Rueckgabebestand'!$C$11</f>
        <v>78.283436713084</v>
      </c>
      <c r="BL199" s="26" t="n">
        <f aca="false">BJ199/($B$199+BJ199-'1 Der Fonds'!$B$6)</f>
        <v>0.0533698183433513</v>
      </c>
      <c r="BM199" s="26" t="n">
        <f aca="false">BJ199+$B$199*'1 Der Fonds'!$B$19/12+BJ199*'1 Der Fonds'!$B$20/12-'1 Der Fonds'!$B$6*'1 Der Fonds'!$B$21/12-($B$199+BJ199-'1 Der Fonds'!$B$6)*'1 Der Fonds'!$B$22/12-$B$199*'1 Der Fonds'!$B$23/12</f>
        <v>44.0061650304591</v>
      </c>
      <c r="BN199" s="26" t="n">
        <f aca="false">($B$199+BM199-'1 Der Fonds'!$B$6)/BK199</f>
        <v>10.1618707408831</v>
      </c>
      <c r="BO199" s="26" t="n">
        <f aca="false">BM199+'1 Der Fonds'!$B$26-'2 Der Rueckgabebestand'!$C$12*BN199</f>
        <v>41.9252296600175</v>
      </c>
      <c r="BP199" s="26" t="n">
        <f aca="false">BK199+'1 Der Fonds'!$B$26/BN199-'2 Der Rueckgabebestand'!$C$12</f>
        <v>78.0786579451285</v>
      </c>
      <c r="BQ199" s="26" t="n">
        <f aca="false">BO199/($B$199+BO199-'1 Der Fonds'!$B$6)</f>
        <v>0.0528408072906662</v>
      </c>
      <c r="BR199" s="26" t="n">
        <f aca="false">BO199+$B$199*'1 Der Fonds'!$B$19/12+BO199*'1 Der Fonds'!$B$20/12-'1 Der Fonds'!$B$6*'1 Der Fonds'!$B$21/12-($B$199+BO199-'1 Der Fonds'!$B$6)*'1 Der Fonds'!$B$22/12-$B$199*'1 Der Fonds'!$B$23/12</f>
        <v>43.5623455051084</v>
      </c>
      <c r="BS199" s="26" t="n">
        <f aca="false">($B$199+BR199-'1 Der Fonds'!$B$6)/BP199</f>
        <v>10.1828382611783</v>
      </c>
      <c r="BT199" s="26" t="n">
        <f aca="false">BR199+'1 Der Fonds'!$B$26-'2 Der Rueckgabebestand'!$C$13*BS199</f>
        <v>41.9800682875781</v>
      </c>
      <c r="BU199" s="26" t="n">
        <f aca="false">BP199+'1 Der Fonds'!$B$26/BS199-'2 Der Rueckgabebestand'!$C$13</f>
        <v>77.9232712860314</v>
      </c>
      <c r="BV199" s="26" t="n">
        <f aca="false">BT199/($B$199+BT199-'1 Der Fonds'!$B$6)</f>
        <v>0.0529062669188099</v>
      </c>
      <c r="BW199" s="26" t="n">
        <f aca="false">BT199+$B$199*'1 Der Fonds'!$B$19/12+BT199*'1 Der Fonds'!$B$20/12-'1 Der Fonds'!$B$6*'1 Der Fonds'!$B$21/12-($B$199+BT199-'1 Der Fonds'!$B$6)*'1 Der Fonds'!$B$22/12-$B$199*'1 Der Fonds'!$B$23/12</f>
        <v>43.6172366863537</v>
      </c>
      <c r="BX199" s="26" t="n">
        <f aca="false">($B$199+BW199-'1 Der Fonds'!$B$6)/BU199</f>
        <v>10.2038482671978</v>
      </c>
      <c r="BY199" s="26" t="n">
        <f aca="false">BW199+'1 Der Fonds'!$B$26-'2 Der Rueckgabebestand'!$C$14*BX199</f>
        <v>42.5356973794746</v>
      </c>
      <c r="BZ199" s="26" t="n">
        <f aca="false">BU199+'1 Der Fonds'!$B$26/BX199-'2 Der Rueckgabebestand'!$C$14</f>
        <v>77.8172780099107</v>
      </c>
      <c r="CA199" s="26" t="n">
        <f aca="false">BY199/($B$199+BY199-'1 Der Fonds'!$B$6)</f>
        <v>0.0535689988748032</v>
      </c>
      <c r="CB199" s="26" t="n">
        <f aca="false">BY199+$B$199*'1 Der Fonds'!$B$19/12+BY199*'1 Der Fonds'!$B$20/12-'1 Der Fonds'!$B$6*'1 Der Fonds'!$B$21/12-($B$199+BY199-'1 Der Fonds'!$B$6)*'1 Der Fonds'!$B$22/12-$B$199*'1 Der Fonds'!$B$23/12</f>
        <v>44.1733982561299</v>
      </c>
      <c r="CC199" s="26" t="n">
        <f aca="false">($B$199+CB199-'1 Der Fonds'!$B$6)/BZ199</f>
        <v>10.2248937331732</v>
      </c>
      <c r="CD199" s="26" t="n">
        <f aca="false">CB199+'1 Der Fonds'!$B$26-'2 Der Rueckgabebestand'!$C$15*CC199</f>
        <v>43.0834407628607</v>
      </c>
      <c r="CE199" s="26" t="n">
        <f aca="false">BZ199+'1 Der Fonds'!$B$26/CC199-'2 Der Rueckgabebestand'!$C$15</f>
        <v>77.7106795921948</v>
      </c>
      <c r="CF199" s="26" t="n">
        <f aca="false">CD199/($B$199+CD199-'1 Der Fonds'!$B$6)</f>
        <v>0.0542214178557475</v>
      </c>
      <c r="CG199" s="26" t="n">
        <f aca="false">CD199+$B$199*'1 Der Fonds'!$B$19/12+CD199*'1 Der Fonds'!$B$20/12-'1 Der Fonds'!$B$6*'1 Der Fonds'!$B$21/12-($B$199+CD199-'1 Der Fonds'!$B$6)*'1 Der Fonds'!$B$22/12-$B$199*'1 Der Fonds'!$B$23/12</f>
        <v>44.7216665602584</v>
      </c>
      <c r="CH199" s="26" t="n">
        <f aca="false">($B$199+CG199-'1 Der Fonds'!$B$6)/CE199</f>
        <v>10.2459748227479</v>
      </c>
      <c r="CI199" s="26" t="n">
        <f aca="false">CG199+'1 Der Fonds'!$B$26-'2 Der Rueckgabebestand'!$C$16*CH199</f>
        <v>42.5986791488845</v>
      </c>
      <c r="CJ199" s="26" t="n">
        <f aca="false">CE199+'1 Der Fonds'!$B$26/CH199-'2 Der Rueckgabebestand'!$C$16</f>
        <v>77.5034775008271</v>
      </c>
      <c r="CK199" s="26" t="n">
        <f aca="false">CI199/($B$199+CI199-'1 Der Fonds'!$B$6)</f>
        <v>0.0536440624665712</v>
      </c>
      <c r="CL199" s="26" t="n">
        <f aca="false">$A$199+$B$199*'1 Der Fonds'!$B$19/12+$A$199*'1 Der Fonds'!$B$20/12-'1 Der Fonds'!$B$6*'1 Der Fonds'!$B$21/12-($B$199+$A$199-'1 Der Fonds'!$B$6)*'1 Der Fonds'!$B$22/12-$B$199*'1 Der Fonds'!$B$23/12</f>
        <v>120.2105</v>
      </c>
      <c r="CM199" s="26" t="n">
        <f aca="false">($B$199+CL199-'1 Der Fonds'!$B$6)/'1 Der Fonds'!$B$8</f>
        <v>10.0196609195402</v>
      </c>
      <c r="CN199" s="26" t="n">
        <f aca="false">CL199+0-'2 Der Rueckgabebestand'!$C$5*CM199</f>
        <v>116.202635632184</v>
      </c>
      <c r="CO199" s="26" t="n">
        <f aca="false">'1 Der Fonds'!$B$8+0/CM199-'2 Der Rueckgabebestand'!$C$5</f>
        <v>86.6</v>
      </c>
      <c r="CP199" s="26" t="n">
        <f aca="false">CN199/($B$199+CN199-'1 Der Fonds'!$B$6)</f>
        <v>0.133919883218428</v>
      </c>
      <c r="CQ199" s="26" t="n">
        <f aca="false">CN199+$B$199*'1 Der Fonds'!$B$19/12+CN199*'1 Der Fonds'!$B$20/12-'1 Der Fonds'!$B$6*'1 Der Fonds'!$B$21/12-($B$199+CN199-'1 Der Fonds'!$B$6)*'1 Der Fonds'!$B$22/12-$B$199*'1 Der Fonds'!$B$23/12</f>
        <v>117.910933991331</v>
      </c>
      <c r="CR199" s="26" t="n">
        <f aca="false">($B$199+CQ199-'1 Der Fonds'!$B$6)/CO199</f>
        <v>10.0393872285373</v>
      </c>
      <c r="CS199" s="26" t="n">
        <f aca="false">CQ199+0-'2 Der Rueckgabebestand'!$C$6*CR199</f>
        <v>112.891240377063</v>
      </c>
      <c r="CT199" s="26" t="n">
        <f aca="false">CO199+0/CR199-'2 Der Rueckgabebestand'!$C$6</f>
        <v>86.1</v>
      </c>
      <c r="CU199" s="26" t="n">
        <f aca="false">CS199/($B$199+CS199-'1 Der Fonds'!$B$6)</f>
        <v>0.130602018048931</v>
      </c>
      <c r="CV199" s="26" t="n">
        <f aca="false">CS199+$B$199*'1 Der Fonds'!$B$19/12+CS199*'1 Der Fonds'!$B$20/12-'1 Der Fonds'!$B$6*'1 Der Fonds'!$B$21/12-($B$199+CS199-'1 Der Fonds'!$B$6)*'1 Der Fonds'!$B$22/12-$B$199*'1 Der Fonds'!$B$23/12</f>
        <v>114.596365315757</v>
      </c>
      <c r="CW199" s="26" t="n">
        <f aca="false">($B$199+CV199-'1 Der Fonds'!$B$6)/CT199</f>
        <v>10.0591912347939</v>
      </c>
      <c r="CX199" s="26" t="n">
        <f aca="false">CV199+0-'2 Der Rueckgabebestand'!$C$7*CW199</f>
        <v>92.4661445992108</v>
      </c>
      <c r="CY199" s="26" t="n">
        <f aca="false">CT199+0/CW199-'2 Der Rueckgabebestand'!$C$7</f>
        <v>83.9</v>
      </c>
      <c r="CZ199" s="26" t="n">
        <f aca="false">CX199/($B$199+CX199-'1 Der Fonds'!$B$6)</f>
        <v>0.109561438205702</v>
      </c>
      <c r="DA199" s="26" t="n">
        <f aca="false">CX199+$B$199*'1 Der Fonds'!$B$19/12+CX199*'1 Der Fonds'!$B$20/12-'1 Der Fonds'!$B$6*'1 Der Fonds'!$B$21/12-($B$199+CX199-'1 Der Fonds'!$B$6)*'1 Der Fonds'!$B$22/12-$B$199*'1 Der Fonds'!$B$23/12</f>
        <v>94.1516954877851</v>
      </c>
      <c r="DB199" s="26" t="n">
        <f aca="false">($B$199+DA199-'1 Der Fonds'!$B$6)/CY199</f>
        <v>10.0792812334659</v>
      </c>
      <c r="DC199" s="26" t="n">
        <f aca="false">DA199+0-'2 Der Rueckgabebestand'!$C$8*DB199</f>
        <v>62.9059236640409</v>
      </c>
      <c r="DD199" s="26" t="n">
        <f aca="false">CY199+0/DB199-'2 Der Rueckgabebestand'!$C$8</f>
        <v>80.8</v>
      </c>
      <c r="DE199" s="26" t="n">
        <f aca="false">DC199/($B$199+DC199-'1 Der Fonds'!$B$6)</f>
        <v>0.0772414858932079</v>
      </c>
      <c r="DF199" s="26" t="n">
        <f aca="false">DC199+$B$199*'1 Der Fonds'!$B$19/12+DC199*'1 Der Fonds'!$B$20/12-'1 Der Fonds'!$B$6*'1 Der Fonds'!$B$21/12-($B$199+DC199-'1 Der Fonds'!$B$6)*'1 Der Fonds'!$B$22/12-$B$199*'1 Der Fonds'!$B$23/12</f>
        <v>64.5631460075523</v>
      </c>
      <c r="DG199" s="26" t="n">
        <f aca="false">($B$199+DF199-'1 Der Fonds'!$B$6)/DD199</f>
        <v>10.0997914109846</v>
      </c>
      <c r="DH199" s="26" t="n">
        <f aca="false">DF199+0-'2 Der Rueckgabebestand'!$C$9*DG199</f>
        <v>38.3036883389925</v>
      </c>
      <c r="DI199" s="26" t="n">
        <f aca="false">DD199+0/DG199-'2 Der Rueckgabebestand'!$C$9</f>
        <v>78.2</v>
      </c>
      <c r="DJ199" s="26" t="n">
        <f aca="false">DH199/($B$199+DH199-'1 Der Fonds'!$B$6)</f>
        <v>0.0484977329234149</v>
      </c>
      <c r="DK199" s="26" t="n">
        <f aca="false">DH199+$B$199*'1 Der Fonds'!$B$19/12+DH199*'1 Der Fonds'!$B$20/12-'1 Der Fonds'!$B$6*'1 Der Fonds'!$B$21/12-($B$199+DH199-'1 Der Fonds'!$B$6)*'1 Der Fonds'!$B$22/12-$B$199*'1 Der Fonds'!$B$23/12</f>
        <v>39.9373335403173</v>
      </c>
      <c r="DL199" s="26" t="n">
        <f aca="false">($B$199+DK199-'1 Der Fonds'!$B$6)/DI199</f>
        <v>10.1206820145821</v>
      </c>
      <c r="DM199" s="26" t="n">
        <f aca="false">DK199+0-'2 Der Rueckgabebestand'!$C$10*DL199</f>
        <v>25.7683787199025</v>
      </c>
      <c r="DN199" s="26" t="n">
        <f aca="false">DI199+0/DL199-'2 Der Rueckgabebestand'!$C$10</f>
        <v>76.8</v>
      </c>
      <c r="DO199" s="26" t="n">
        <f aca="false">DM199/($B$199+DM199-'1 Der Fonds'!$B$6)</f>
        <v>0.0331524855833462</v>
      </c>
      <c r="DP199" s="26" t="n">
        <f aca="false">DM199+$B$199*'1 Der Fonds'!$B$19/12+DM199*'1 Der Fonds'!$B$20/12-'1 Der Fonds'!$B$6*'1 Der Fonds'!$B$21/12-($B$199+DM199-'1 Der Fonds'!$B$6)*'1 Der Fonds'!$B$22/12-$B$199*'1 Der Fonds'!$B$23/12</f>
        <v>27.3900109161757</v>
      </c>
      <c r="DQ199" s="26" t="n">
        <f aca="false">($B$199+DP199-'1 Der Fonds'!$B$6)/DN199</f>
        <v>10.1417970171377</v>
      </c>
      <c r="DR199" s="26" t="n">
        <f aca="false">DP199+0-'2 Der Rueckgabebestand'!$C$11*DQ199</f>
        <v>21.3049327058931</v>
      </c>
      <c r="DS199" s="26" t="n">
        <f aca="false">DN199+0/DQ199-'2 Der Rueckgabebestand'!$C$11</f>
        <v>76.2</v>
      </c>
      <c r="DT199" s="26" t="n">
        <f aca="false">DR199/($B$199+DR199-'1 Der Fonds'!$B$6)</f>
        <v>0.0275683187363934</v>
      </c>
      <c r="DU199" s="26" t="n">
        <f aca="false">DR199+$B$199*'1 Der Fonds'!$B$19/12+DR199*'1 Der Fonds'!$B$20/12-'1 Der Fonds'!$B$6*'1 Der Fonds'!$B$21/12-($B$199+DR199-'1 Der Fonds'!$B$6)*'1 Der Fonds'!$B$22/12-$B$199*'1 Der Fonds'!$B$23/12</f>
        <v>22.9222874330696</v>
      </c>
      <c r="DV199" s="26" t="n">
        <f aca="false">($B$199+DU199-'1 Der Fonds'!$B$6)/DS199</f>
        <v>10.1630221447909</v>
      </c>
      <c r="DW199" s="26" t="n">
        <f aca="false">DU199+0-'2 Der Rueckgabebestand'!$C$12*DV199</f>
        <v>17.8407763606741</v>
      </c>
      <c r="DX199" s="26" t="n">
        <f aca="false">DS199+0/DV199-'2 Der Rueckgabebestand'!$C$12</f>
        <v>75.7</v>
      </c>
      <c r="DY199" s="26" t="n">
        <f aca="false">DW199/($B$199+DW199-'1 Der Fonds'!$B$6)</f>
        <v>0.0231896929278452</v>
      </c>
      <c r="DZ199" s="26" t="n">
        <f aca="false">DW199+$B$199*'1 Der Fonds'!$B$19/12+DW199*'1 Der Fonds'!$B$20/12-'1 Der Fonds'!$B$6*'1 Der Fonds'!$B$21/12-($B$199+DW199-'1 Der Fonds'!$B$6)*'1 Der Fonds'!$B$22/12-$B$199*'1 Der Fonds'!$B$23/12</f>
        <v>19.4548112713531</v>
      </c>
      <c r="EA199" s="26" t="n">
        <f aca="false">($B$199+DZ199-'1 Der Fonds'!$B$6)/DX199</f>
        <v>10.1843436099254</v>
      </c>
      <c r="EB199" s="26" t="n">
        <f aca="false">DZ199+0-'2 Der Rueckgabebestand'!$C$13*EA199</f>
        <v>14.8718566468866</v>
      </c>
      <c r="EC199" s="26" t="n">
        <f aca="false">DX199+0/EA199-'2 Der Rueckgabebestand'!$C$13</f>
        <v>75.25</v>
      </c>
      <c r="ED199" s="26" t="n">
        <f aca="false">EB199/($B$199+EB199-'1 Der Fonds'!$B$6)</f>
        <v>0.0194055359913079</v>
      </c>
      <c r="EE199" s="26" t="n">
        <f aca="false">EB199+$B$199*'1 Der Fonds'!$B$19/12+EB199*'1 Der Fonds'!$B$20/12-'1 Der Fonds'!$B$6*'1 Der Fonds'!$B$21/12-($B$199+EB199-'1 Der Fonds'!$B$6)*'1 Der Fonds'!$B$22/12-$B$199*'1 Der Fonds'!$B$23/12</f>
        <v>16.4830463428399</v>
      </c>
      <c r="EF199" s="26" t="n">
        <f aca="false">($B$199+EE199-'1 Der Fonds'!$B$6)/EC199</f>
        <v>10.2057547686756</v>
      </c>
      <c r="EG199" s="26" t="n">
        <f aca="false">EE199+0-'2 Der Rueckgabebestand'!$C$14*EF199</f>
        <v>12.4007444353697</v>
      </c>
      <c r="EH199" s="26" t="n">
        <f aca="false">EC199+0/EF199-'2 Der Rueckgabebestand'!$C$14</f>
        <v>74.85</v>
      </c>
      <c r="EI199" s="26" t="n">
        <f aca="false">EG199/($B$199+EG199-'1 Der Fonds'!$B$6)</f>
        <v>0.0162334498633531</v>
      </c>
      <c r="EJ199" s="26" t="n">
        <f aca="false">EG199+$B$199*'1 Der Fonds'!$B$19/12+EG199*'1 Der Fonds'!$B$20/12-'1 Der Fonds'!$B$6*'1 Der Fonds'!$B$21/12-($B$199+EG199-'1 Der Fonds'!$B$6)*'1 Der Fonds'!$B$22/12-$B$199*'1 Der Fonds'!$B$23/12</f>
        <v>14.0095659821202</v>
      </c>
      <c r="EK199" s="26" t="n">
        <f aca="false">($B$199+EJ199-'1 Der Fonds'!$B$6)/EH199</f>
        <v>10.227248710516</v>
      </c>
      <c r="EL199" s="26" t="n">
        <f aca="false">EJ199+0-'2 Der Rueckgabebestand'!$C$15*EK199</f>
        <v>9.91866649791383</v>
      </c>
      <c r="EM199" s="26" t="n">
        <f aca="false">EH199+0/EK199-'2 Der Rueckgabebestand'!$C$15</f>
        <v>74.45</v>
      </c>
      <c r="EN199" s="26" t="n">
        <f aca="false">EL199/($B$199+EL199-'1 Der Fonds'!$B$6)</f>
        <v>0.013026560727141</v>
      </c>
      <c r="EO199" s="26" t="n">
        <f aca="false">EL199+$B$199*'1 Der Fonds'!$B$19/12+EL199*'1 Der Fonds'!$B$20/12-'1 Der Fonds'!$B$6*'1 Der Fonds'!$B$21/12-($B$199+EL199-'1 Der Fonds'!$B$6)*'1 Der Fonds'!$B$22/12-$B$199*'1 Der Fonds'!$B$23/12</f>
        <v>11.525109386641</v>
      </c>
      <c r="EP199" s="26" t="n">
        <f aca="false">($B$199+EO199-'1 Der Fonds'!$B$6)/EM199</f>
        <v>10.2488261838367</v>
      </c>
      <c r="EQ199" s="26" t="n">
        <f aca="false">EO199+0-'2 Der Rueckgabebestand'!$C$16*EP199</f>
        <v>6.40069629472265</v>
      </c>
      <c r="ER199" s="26" t="n">
        <f aca="false">EM199+0/EP199-'2 Der Rueckgabebestand'!$C$16</f>
        <v>73.95</v>
      </c>
      <c r="ES199" s="26" t="n">
        <f aca="false">EQ199/($B$199+EQ199-'1 Der Fonds'!$B$6)</f>
        <v>0.00844529675987213</v>
      </c>
      <c r="ET199" s="14" t="n">
        <f aca="false">IF(C199=1,$A$199,1000000)</f>
        <v>118.5</v>
      </c>
      <c r="EU199" s="14" t="n">
        <f aca="false">IF(D199=1,$A$199,1000000)</f>
        <v>118.5</v>
      </c>
      <c r="EV199" s="14" t="n">
        <f aca="false">IF(E199=1,$A$199,1000000)</f>
        <v>118.5</v>
      </c>
      <c r="EW199" s="14" t="n">
        <f aca="false">IF(F199=1,$A$199,1000000)</f>
        <v>118.5</v>
      </c>
      <c r="EX199" s="14" t="n">
        <f aca="false">IF(G199=1,$A$199,1000000)</f>
        <v>118.5</v>
      </c>
      <c r="EY199" s="14" t="n">
        <f aca="false">IF(H199=1,$A$199,1000000)</f>
        <v>118.5</v>
      </c>
      <c r="EZ199" s="14" t="n">
        <f aca="false">IF(I199=1,$A$199,1000000)</f>
        <v>118.5</v>
      </c>
      <c r="FA199" s="14" t="n">
        <f aca="false">IF(J199=1,$A$199,1000000)</f>
        <v>118.5</v>
      </c>
      <c r="FB199" s="14" t="n">
        <f aca="false">IF(K199=1,$A$199,1000000)</f>
        <v>118.5</v>
      </c>
      <c r="FC199" s="14" t="n">
        <f aca="false">IF(L199=1,$A$199,1000000)</f>
        <v>118.5</v>
      </c>
      <c r="FD199" s="14" t="n">
        <f aca="false">IF(M199=1,$A$199,1000000)</f>
        <v>118.5</v>
      </c>
      <c r="FE199" s="14" t="n">
        <f aca="false">IF(N199=1,$A$199,1000000)</f>
        <v>118.5</v>
      </c>
      <c r="FF199" s="14" t="n">
        <f aca="false">IF(O199=1,$A$199,1000000)</f>
        <v>118.5</v>
      </c>
      <c r="FG199" s="14" t="n">
        <f aca="false">IF(P199=1,$A$199,1000000)</f>
        <v>118.5</v>
      </c>
      <c r="FH199" s="14" t="n">
        <f aca="false">IF(Q199=1,$A$199,1000000)</f>
        <v>118.5</v>
      </c>
      <c r="FI199" s="14" t="n">
        <f aca="false">IF(R199=1,$A$199,1000000)</f>
        <v>118.5</v>
      </c>
      <c r="FJ199" s="26" t="n">
        <f aca="false">IF(S199=1,$A$199,1000000)</f>
        <v>1000000</v>
      </c>
      <c r="FK199" s="26" t="n">
        <f aca="false">IF(T199=1,$A$199,1000000)</f>
        <v>1000000</v>
      </c>
      <c r="FL199" s="26" t="n">
        <f aca="false">IF(U199=1,$A$199,1000000)</f>
        <v>1000000</v>
      </c>
      <c r="FM199" s="26" t="n">
        <f aca="false">IF(V199=1,$A$199,1000000)</f>
        <v>1000000</v>
      </c>
      <c r="FN199" s="26" t="n">
        <f aca="false">IF(W199=1,$A$199,1000000)</f>
        <v>1000000</v>
      </c>
      <c r="FO199" s="26" t="n">
        <f aca="false">IF(X199=1,$A$199,1000000)</f>
        <v>1000000</v>
      </c>
      <c r="FP199" s="26" t="n">
        <f aca="false">IF(Y199=1,$A$199,1000000)</f>
        <v>1000000</v>
      </c>
      <c r="FQ199" s="26" t="n">
        <f aca="false">IF(Z199=1,$A$199,1000000)</f>
        <v>1000000</v>
      </c>
    </row>
    <row r="200" customFormat="false" ht="15" hidden="false" customHeight="false" outlineLevel="0" collapsed="false">
      <c r="A200" s="14" t="n">
        <f aca="false">A199+$B$38</f>
        <v>119</v>
      </c>
      <c r="B200" s="14" t="n">
        <f aca="false">'1 Der Fonds'!$B$36-A200</f>
        <v>1001</v>
      </c>
      <c r="C200" s="26" t="n">
        <f aca="false">IF(AH200&gt;='1 Der Fonds'!$B$12,1,0)</f>
        <v>1</v>
      </c>
      <c r="D200" s="26" t="n">
        <f aca="false">IF(AND(C200=1,AM200&gt;='1 Der Fonds'!$B$12),1,0)</f>
        <v>1</v>
      </c>
      <c r="E200" s="26" t="n">
        <f aca="false">IF(AND(D200=1,AR200&gt;='1 Der Fonds'!$B$12),1,0)</f>
        <v>1</v>
      </c>
      <c r="F200" s="26" t="n">
        <f aca="false">IF(AND(E200=1,AW200&gt;='1 Der Fonds'!$B$12),1,0)</f>
        <v>1</v>
      </c>
      <c r="G200" s="26" t="n">
        <f aca="false">IF(AND(F200=1,BB200&gt;='1 Der Fonds'!$B$12),1,0)</f>
        <v>1</v>
      </c>
      <c r="H200" s="26" t="n">
        <f aca="false">IF(AND(G200=1,BG200&gt;='1 Der Fonds'!$B$12),1,0)</f>
        <v>1</v>
      </c>
      <c r="I200" s="26" t="n">
        <f aca="false">IF(AND(H200=1,BL200&gt;='1 Der Fonds'!$B$12),1,0)</f>
        <v>1</v>
      </c>
      <c r="J200" s="26" t="n">
        <f aca="false">IF(AND(I200=1,BQ200&gt;='1 Der Fonds'!$B$12),1,0)</f>
        <v>1</v>
      </c>
      <c r="K200" s="26" t="n">
        <f aca="false">IF(AND(J200=1,BV200&gt;='1 Der Fonds'!$B$12),1,0)</f>
        <v>1</v>
      </c>
      <c r="L200" s="26" t="n">
        <f aca="false">IF(AND(K200=1,CA200&gt;='1 Der Fonds'!$B$12),1,0)</f>
        <v>1</v>
      </c>
      <c r="M200" s="26" t="n">
        <f aca="false">IF(AND(L200=1,CF200&gt;='1 Der Fonds'!$B$12),1,0)</f>
        <v>1</v>
      </c>
      <c r="N200" s="26" t="n">
        <f aca="false">IF(AND(M200=1,CK200&gt;='1 Der Fonds'!$B$12),1,0)</f>
        <v>1</v>
      </c>
      <c r="O200" s="26" t="n">
        <f aca="false">IF(CP200&gt;='1 Der Fonds'!$B$12,1,0)</f>
        <v>1</v>
      </c>
      <c r="P200" s="26" t="n">
        <f aca="false">IF(AND(O200=1,CU200&gt;='1 Der Fonds'!$B$12),1,0)</f>
        <v>1</v>
      </c>
      <c r="Q200" s="26" t="n">
        <f aca="false">IF(AND(P200=1,CZ200&gt;='1 Der Fonds'!$B$12),1,0)</f>
        <v>1</v>
      </c>
      <c r="R200" s="26" t="n">
        <f aca="false">IF(AND(Q200=1,DE200&gt;='1 Der Fonds'!$B$12),1,0)</f>
        <v>1</v>
      </c>
      <c r="S200" s="26" t="n">
        <f aca="false">IF(AND(R200=1,DJ200&gt;='1 Der Fonds'!$B$12),1,0)</f>
        <v>0</v>
      </c>
      <c r="T200" s="26" t="n">
        <f aca="false">IF(AND(S200=1,DO200&gt;='1 Der Fonds'!$B$12),1,0)</f>
        <v>0</v>
      </c>
      <c r="U200" s="26" t="n">
        <f aca="false">IF(AND(T200=1,DT200&gt;='1 Der Fonds'!$B$12),1,0)</f>
        <v>0</v>
      </c>
      <c r="V200" s="26" t="n">
        <f aca="false">IF(AND(U200=1,DY200&gt;='1 Der Fonds'!$B$12),1,0)</f>
        <v>0</v>
      </c>
      <c r="W200" s="26" t="n">
        <f aca="false">IF(AND(V200=1,ED200&gt;='1 Der Fonds'!$B$12),1,0)</f>
        <v>0</v>
      </c>
      <c r="X200" s="26" t="n">
        <f aca="false">IF(AND(W200=1,EI200&gt;='1 Der Fonds'!$B$12),1,0)</f>
        <v>0</v>
      </c>
      <c r="Y200" s="26" t="n">
        <f aca="false">IF(AND(X200=1,EN200&gt;='1 Der Fonds'!$B$12),1,0)</f>
        <v>0</v>
      </c>
      <c r="Z200" s="26" t="n">
        <f aca="false">IF(AND(Y200=1,ES200&gt;='1 Der Fonds'!$B$12),1,0)</f>
        <v>0</v>
      </c>
      <c r="AD200" s="26" t="n">
        <f aca="false">$A$200+$B$200*'1 Der Fonds'!$B$19/12+$A$200*'1 Der Fonds'!$B$20/12-'1 Der Fonds'!$B$6*'1 Der Fonds'!$B$21/12-($B$200+$A$200-'1 Der Fonds'!$B$6)*'1 Der Fonds'!$B$22/12-$B$200*'1 Der Fonds'!$B$23/12</f>
        <v>120.709916666667</v>
      </c>
      <c r="AE200" s="26" t="n">
        <f aca="false">($B$200+AD200-'1 Der Fonds'!$B$6)/'1 Der Fonds'!$B$8</f>
        <v>10.0196542145594</v>
      </c>
      <c r="AF200" s="26" t="n">
        <f aca="false">AD200+'1 Der Fonds'!$B$26-'2 Der Rueckgabebestand'!$C$5*AE200</f>
        <v>119.702054980843</v>
      </c>
      <c r="AG200" s="26" t="n">
        <f aca="false">'1 Der Fonds'!$B$8+'1 Der Fonds'!$B$26/AE200-'2 Der Rueckgabebestand'!$C$5</f>
        <v>86.8994115301545</v>
      </c>
      <c r="AH200" s="26" t="n">
        <f aca="false">AF200/($B$200+AF200-'1 Der Fonds'!$B$6)</f>
        <v>0.1374776300298</v>
      </c>
      <c r="AI200" s="26" t="n">
        <f aca="false">AF200+$B$200*'1 Der Fonds'!$B$19/12+AF200*'1 Der Fonds'!$B$20/12-'1 Der Fonds'!$B$6*'1 Der Fonds'!$B$21/12-($B$200+AF200-'1 Der Fonds'!$B$6)*'1 Der Fonds'!$B$22/12-$B$200*'1 Der Fonds'!$B$23/12</f>
        <v>121.4126444502</v>
      </c>
      <c r="AJ200" s="26" t="n">
        <f aca="false">($B$200+AI200-'1 Der Fonds'!$B$6)/AG200</f>
        <v>10.039338921731</v>
      </c>
      <c r="AK200" s="26" t="n">
        <f aca="false">AI200+'1 Der Fonds'!$B$26-'2 Der Rueckgabebestand'!$C$6*AJ200</f>
        <v>119.392974989334</v>
      </c>
      <c r="AL200" s="26" t="n">
        <f aca="false">AG200+'1 Der Fonds'!$B$26/AJ200-'2 Der Rueckgabebestand'!$C$6</f>
        <v>86.6982359869627</v>
      </c>
      <c r="AM200" s="26" t="n">
        <f aca="false">AK200/($B$200+AK200-'1 Der Fonds'!$B$6)</f>
        <v>0.137171344921295</v>
      </c>
      <c r="AN200" s="26" t="n">
        <f aca="false">AK200+$B$200*'1 Der Fonds'!$B$19/12+AK200*'1 Der Fonds'!$B$20/12-'1 Der Fonds'!$B$6*'1 Der Fonds'!$B$21/12-($B$200+AK200-'1 Der Fonds'!$B$6)*'1 Der Fonds'!$B$22/12-$B$200*'1 Der Fonds'!$B$23/12</f>
        <v>121.103268257032</v>
      </c>
      <c r="AO200" s="26" t="n">
        <f aca="false">($B$200+AN200-'1 Der Fonds'!$B$6)/AL200</f>
        <v>10.0590658890473</v>
      </c>
      <c r="AP200" s="26" t="n">
        <f aca="false">AN200+'1 Der Fonds'!$B$26-'2 Der Rueckgabebestand'!$C$7*AO200</f>
        <v>101.973323301128</v>
      </c>
      <c r="AQ200" s="26" t="n">
        <f aca="false">AL200+'1 Der Fonds'!$B$26/AO200-'2 Der Rueckgabebestand'!$C$7</f>
        <v>84.7964744151717</v>
      </c>
      <c r="AR200" s="26" t="n">
        <f aca="false">AP200/($B$200+AP200-'1 Der Fonds'!$B$6)</f>
        <v>0.119550424984543</v>
      </c>
      <c r="AS200" s="26" t="n">
        <f aca="false">AP200+$B$200*'1 Der Fonds'!$B$19/12+AP200*'1 Der Fonds'!$B$20/12-'1 Der Fonds'!$B$6*'1 Der Fonds'!$B$21/12-($B$200+AP200-'1 Der Fonds'!$B$6)*'1 Der Fonds'!$B$22/12-$B$200*'1 Der Fonds'!$B$23/12</f>
        <v>103.666922735958</v>
      </c>
      <c r="AT200" s="26" t="n">
        <f aca="false">($B$200+AS200-'1 Der Fonds'!$B$6)/AQ200</f>
        <v>10.0790384108592</v>
      </c>
      <c r="AU200" s="26" t="n">
        <f aca="false">AS200+'1 Der Fonds'!$B$26-'2 Der Rueckgabebestand'!$C$8*AT200</f>
        <v>75.4219036622947</v>
      </c>
      <c r="AV200" s="26" t="n">
        <f aca="false">AQ200+'1 Der Fonds'!$B$26/AT200-'2 Der Rueckgabebestand'!$C$8</f>
        <v>81.9941218570911</v>
      </c>
      <c r="AW200" s="26" t="n">
        <f aca="false">AU200/($B$200+AU200-'1 Der Fonds'!$B$6)</f>
        <v>0.0912631953824819</v>
      </c>
      <c r="AX200" s="26" t="n">
        <f aca="false">AU200+$B$200*'1 Der Fonds'!$B$19/12+AU200*'1 Der Fonds'!$B$20/12-'1 Der Fonds'!$B$6*'1 Der Fonds'!$B$21/12-($B$200+AU200-'1 Der Fonds'!$B$6)*'1 Der Fonds'!$B$22/12-$B$200*'1 Der Fonds'!$B$23/12</f>
        <v>77.0900579866377</v>
      </c>
      <c r="AY200" s="26" t="n">
        <f aca="false">($B$200+AX200-'1 Der Fonds'!$B$6)/AV200</f>
        <v>10.0993832146886</v>
      </c>
      <c r="AZ200" s="26" t="n">
        <f aca="false">AX200+'1 Der Fonds'!$B$26-'2 Der Rueckgabebestand'!$C$9*AY200</f>
        <v>53.8316616284473</v>
      </c>
      <c r="BA200" s="26" t="n">
        <f aca="false">AV200+'1 Der Fonds'!$B$26/AY200-'2 Der Rueckgabebestand'!$C$9</f>
        <v>79.6911697001353</v>
      </c>
      <c r="BB200" s="26" t="n">
        <f aca="false">AZ200/($B$200+AZ200-'1 Der Fonds'!$B$6)</f>
        <v>0.0668856162039247</v>
      </c>
      <c r="BC200" s="26" t="n">
        <f aca="false">AZ200+$B$200*'1 Der Fonds'!$B$19/12+AZ200*'1 Der Fonds'!$B$20/12-'1 Der Fonds'!$B$6*'1 Der Fonds'!$B$21/12-($B$200+AZ200-'1 Der Fonds'!$B$6)*'1 Der Fonds'!$B$22/12-$B$200*'1 Der Fonds'!$B$23/12</f>
        <v>55.4791253041746</v>
      </c>
      <c r="BD200" s="26" t="n">
        <f aca="false">($B$200+BC200-'1 Der Fonds'!$B$6)/BA200</f>
        <v>10.1200563166386</v>
      </c>
      <c r="BE200" s="26" t="n">
        <f aca="false">BC200+'1 Der Fonds'!$B$26-'2 Der Rueckgabebestand'!$C$10*BD200</f>
        <v>44.3110464608805</v>
      </c>
      <c r="BF200" s="26" t="n">
        <f aca="false">BA200+'1 Der Fonds'!$B$26/BD200-'2 Der Rueckgabebestand'!$C$10</f>
        <v>78.587610738222</v>
      </c>
      <c r="BG200" s="26" t="n">
        <f aca="false">BE200/($B$200+BE200-'1 Der Fonds'!$B$6)</f>
        <v>0.0557153665324578</v>
      </c>
      <c r="BH200" s="26" t="n">
        <f aca="false">BE200+$B$200*'1 Der Fonds'!$B$19/12+BE200*'1 Der Fonds'!$B$20/12-'1 Der Fonds'!$B$6*'1 Der Fonds'!$B$21/12-($B$200+BE200-'1 Der Fonds'!$B$6)*'1 Der Fonds'!$B$22/12-$B$200*'1 Der Fonds'!$B$23/12</f>
        <v>45.9493862137389</v>
      </c>
      <c r="BI200" s="26" t="n">
        <f aca="false">($B$200+BH200-'1 Der Fonds'!$B$6)/BF200</f>
        <v>10.14090361989</v>
      </c>
      <c r="BJ200" s="26" t="n">
        <f aca="false">BH200+'1 Der Fonds'!$B$26-'2 Der Rueckgabebestand'!$C$11*BI200</f>
        <v>42.8648440418049</v>
      </c>
      <c r="BK200" s="26" t="n">
        <f aca="false">BF200+'1 Der Fonds'!$B$26/BI200-'2 Der Rueckgabebestand'!$C$11</f>
        <v>78.2834423635336</v>
      </c>
      <c r="BL200" s="26" t="n">
        <f aca="false">BJ200/($B$200+BJ200-'1 Der Fonds'!$B$6)</f>
        <v>0.053995140814609</v>
      </c>
      <c r="BM200" s="26" t="n">
        <f aca="false">BJ200+$B$200*'1 Der Fonds'!$B$19/12+BJ200*'1 Der Fonds'!$B$20/12-'1 Der Fonds'!$B$6*'1 Der Fonds'!$B$21/12-($B$200+BJ200-'1 Der Fonds'!$B$6)*'1 Der Fonds'!$B$22/12-$B$200*'1 Der Fonds'!$B$23/12</f>
        <v>44.5017978506783</v>
      </c>
      <c r="BN200" s="26" t="n">
        <f aca="false">($B$200+BM200-'1 Der Fonds'!$B$6)/BK200</f>
        <v>10.1618142206435</v>
      </c>
      <c r="BO200" s="26" t="n">
        <f aca="false">BM200+'1 Der Fonds'!$B$26-'2 Der Rueckgabebestand'!$C$12*BN200</f>
        <v>42.4208907403566</v>
      </c>
      <c r="BP200" s="26" t="n">
        <f aca="false">BK200+'1 Der Fonds'!$B$26/BN200-'2 Der Rueckgabebestand'!$C$12</f>
        <v>78.0786652376052</v>
      </c>
      <c r="BQ200" s="26" t="n">
        <f aca="false">BO200/($B$200+BO200-'1 Der Fonds'!$B$6)</f>
        <v>0.0534658101840157</v>
      </c>
      <c r="BR200" s="26" t="n">
        <f aca="false">BO200+$B$200*'1 Der Fonds'!$B$19/12+BO200*'1 Der Fonds'!$B$20/12-'1 Der Fonds'!$B$6*'1 Der Fonds'!$B$21/12-($B$200+BO200-'1 Der Fonds'!$B$6)*'1 Der Fonds'!$B$22/12-$B$200*'1 Der Fonds'!$B$23/12</f>
        <v>44.0574190939827</v>
      </c>
      <c r="BS200" s="26" t="n">
        <f aca="false">($B$200+BR200-'1 Der Fonds'!$B$6)/BP200</f>
        <v>10.182774214627</v>
      </c>
      <c r="BT200" s="26" t="n">
        <f aca="false">BR200+'1 Der Fonds'!$B$26-'2 Der Rueckgabebestand'!$C$13*BS200</f>
        <v>42.4751706974006</v>
      </c>
      <c r="BU200" s="26" t="n">
        <f aca="false">BP200+'1 Der Fonds'!$B$26/BS200-'2 Der Rueckgabebestand'!$C$13</f>
        <v>77.9232804315364</v>
      </c>
      <c r="BV200" s="26" t="n">
        <f aca="false">BT200/($B$200+BT200-'1 Der Fonds'!$B$6)</f>
        <v>0.0535305605846095</v>
      </c>
      <c r="BW200" s="26" t="n">
        <f aca="false">BT200+$B$200*'1 Der Fonds'!$B$19/12+BT200*'1 Der Fonds'!$B$20/12-'1 Der Fonds'!$B$6*'1 Der Fonds'!$B$21/12-($B$200+BT200-'1 Der Fonds'!$B$6)*'1 Der Fonds'!$B$22/12-$B$200*'1 Der Fonds'!$B$23/12</f>
        <v>44.1117510693189</v>
      </c>
      <c r="BX200" s="26" t="n">
        <f aca="false">($B$200+BW200-'1 Der Fonds'!$B$6)/BU200</f>
        <v>10.2037766719524</v>
      </c>
      <c r="BY200" s="26" t="n">
        <f aca="false">BW200+'1 Der Fonds'!$B$26-'2 Der Rueckgabebestand'!$C$14*BX200</f>
        <v>43.0302404005379</v>
      </c>
      <c r="BZ200" s="26" t="n">
        <f aca="false">BU200+'1 Der Fonds'!$B$26/BX200-'2 Der Rueckgabebestand'!$C$14</f>
        <v>77.8172892183267</v>
      </c>
      <c r="CA200" s="26" t="n">
        <f aca="false">BY200/($B$200+BY200-'1 Der Fonds'!$B$6)</f>
        <v>0.0541921934595739</v>
      </c>
      <c r="CB200" s="26" t="n">
        <f aca="false">BY200+$B$200*'1 Der Fonds'!$B$19/12+BY200*'1 Der Fonds'!$B$20/12-'1 Der Fonds'!$B$6*'1 Der Fonds'!$B$21/12-($B$200+BY200-'1 Der Fonds'!$B$6)*'1 Der Fonds'!$B$22/12-$B$200*'1 Der Fonds'!$B$23/12</f>
        <v>44.6673527142551</v>
      </c>
      <c r="CC200" s="26" t="n">
        <f aca="false">($B$200+CB200-'1 Der Fonds'!$B$6)/BZ200</f>
        <v>10.224814571501</v>
      </c>
      <c r="CD200" s="26" t="n">
        <f aca="false">CB200+'1 Der Fonds'!$B$26-'2 Der Rueckgabebestand'!$C$15*CC200</f>
        <v>43.5774268856547</v>
      </c>
      <c r="CE200" s="26" t="n">
        <f aca="false">BZ200+'1 Der Fonds'!$B$26/CC200-'2 Der Rueckgabebestand'!$C$15</f>
        <v>77.7106930721591</v>
      </c>
      <c r="CF200" s="26" t="n">
        <f aca="false">CD200/($B$200+CD200-'1 Der Fonds'!$B$6)</f>
        <v>0.0548435248865002</v>
      </c>
      <c r="CG200" s="26" t="n">
        <f aca="false">CD200+$B$200*'1 Der Fonds'!$B$19/12+CD200*'1 Der Fonds'!$B$20/12-'1 Der Fonds'!$B$6*'1 Der Fonds'!$B$21/12-($B$200+CD200-'1 Der Fonds'!$B$6)*'1 Der Fonds'!$B$22/12-$B$200*'1 Der Fonds'!$B$23/12</f>
        <v>45.2150635864201</v>
      </c>
      <c r="CH200" s="26" t="n">
        <f aca="false">($B$200+CG200-'1 Der Fonds'!$B$6)/CE200</f>
        <v>10.245888076781</v>
      </c>
      <c r="CI200" s="26" t="n">
        <f aca="false">CG200+'1 Der Fonds'!$B$26-'2 Der Rueckgabebestand'!$C$16*CH200</f>
        <v>43.0921195480296</v>
      </c>
      <c r="CJ200" s="26" t="n">
        <f aca="false">CE200+'1 Der Fonds'!$B$26/CH200-'2 Der Rueckgabebestand'!$C$16</f>
        <v>77.5034934597407</v>
      </c>
      <c r="CK200" s="26" t="n">
        <f aca="false">CI200/($B$200+CI200-'1 Der Fonds'!$B$6)</f>
        <v>0.0542658949600913</v>
      </c>
      <c r="CL200" s="26" t="n">
        <f aca="false">$A$200+$B$200*'1 Der Fonds'!$B$19/12+$A$200*'1 Der Fonds'!$B$20/12-'1 Der Fonds'!$B$6*'1 Der Fonds'!$B$21/12-($B$200+$A$200-'1 Der Fonds'!$B$6)*'1 Der Fonds'!$B$22/12-$B$200*'1 Der Fonds'!$B$23/12</f>
        <v>120.709916666667</v>
      </c>
      <c r="CM200" s="26" t="n">
        <f aca="false">($B$200+CL200-'1 Der Fonds'!$B$6)/'1 Der Fonds'!$B$8</f>
        <v>10.0196542145594</v>
      </c>
      <c r="CN200" s="26" t="n">
        <f aca="false">CL200+0-'2 Der Rueckgabebestand'!$C$5*CM200</f>
        <v>116.702054980843</v>
      </c>
      <c r="CO200" s="26" t="n">
        <f aca="false">'1 Der Fonds'!$B$8+0/CM200-'2 Der Rueckgabebestand'!$C$5</f>
        <v>86.6</v>
      </c>
      <c r="CP200" s="26" t="n">
        <f aca="false">CN200/($B$200+CN200-'1 Der Fonds'!$B$6)</f>
        <v>0.134495538314035</v>
      </c>
      <c r="CQ200" s="26" t="n">
        <f aca="false">CN200+$B$200*'1 Der Fonds'!$B$19/12+CN200*'1 Der Fonds'!$B$20/12-'1 Der Fonds'!$B$6*'1 Der Fonds'!$B$21/12-($B$200+CN200-'1 Der Fonds'!$B$6)*'1 Der Fonds'!$B$22/12-$B$200*'1 Der Fonds'!$B$23/12</f>
        <v>118.4097694502</v>
      </c>
      <c r="CR200" s="26" t="n">
        <f aca="false">($B$200+CQ200-'1 Der Fonds'!$B$6)/CO200</f>
        <v>10.0393737811801</v>
      </c>
      <c r="CS200" s="26" t="n">
        <f aca="false">CQ200+0-'2 Der Rueckgabebestand'!$C$6*CR200</f>
        <v>113.39008255961</v>
      </c>
      <c r="CT200" s="26" t="n">
        <f aca="false">CO200+0/CR200-'2 Der Rueckgabebestand'!$C$6</f>
        <v>86.1</v>
      </c>
      <c r="CU200" s="26" t="n">
        <f aca="false">CS200/($B$200+CS200-'1 Der Fonds'!$B$6)</f>
        <v>0.13117929606948</v>
      </c>
      <c r="CV200" s="26" t="n">
        <f aca="false">CS200+$B$200*'1 Der Fonds'!$B$19/12+CS200*'1 Der Fonds'!$B$20/12-'1 Der Fonds'!$B$6*'1 Der Fonds'!$B$21/12-($B$200+CS200-'1 Der Fonds'!$B$6)*'1 Der Fonds'!$B$22/12-$B$200*'1 Der Fonds'!$B$23/12</f>
        <v>115.094623055396</v>
      </c>
      <c r="CW200" s="26" t="n">
        <f aca="false">($B$200+CV200-'1 Der Fonds'!$B$6)/CT200</f>
        <v>10.059170999482</v>
      </c>
      <c r="CX200" s="26" t="n">
        <f aca="false">CV200+0-'2 Der Rueckgabebestand'!$C$7*CW200</f>
        <v>92.9644468565355</v>
      </c>
      <c r="CY200" s="26" t="n">
        <f aca="false">CT200+0/CW200-'2 Der Rueckgabebestand'!$C$7</f>
        <v>83.9</v>
      </c>
      <c r="CZ200" s="26" t="n">
        <f aca="false">CX200/($B$200+CX200-'1 Der Fonds'!$B$6)</f>
        <v>0.110152088992368</v>
      </c>
      <c r="DA200" s="26" t="n">
        <f aca="false">CX200+$B$200*'1 Der Fonds'!$B$19/12+CX200*'1 Der Fonds'!$B$20/12-'1 Der Fonds'!$B$6*'1 Der Fonds'!$B$21/12-($B$200+CX200-'1 Der Fonds'!$B$6)*'1 Der Fonds'!$B$22/12-$B$200*'1 Der Fonds'!$B$23/12</f>
        <v>94.6494127847731</v>
      </c>
      <c r="DB200" s="26" t="n">
        <f aca="false">($B$200+DA200-'1 Der Fonds'!$B$6)/CY200</f>
        <v>10.0792540260402</v>
      </c>
      <c r="DC200" s="26" t="n">
        <f aca="false">DA200+0-'2 Der Rueckgabebestand'!$C$8*DB200</f>
        <v>63.4037253040484</v>
      </c>
      <c r="DD200" s="26" t="n">
        <f aca="false">CY200+0/DB200-'2 Der Rueckgabebestand'!$C$8</f>
        <v>80.8</v>
      </c>
      <c r="DE200" s="26" t="n">
        <f aca="false">DC200/($B$200+DC200-'1 Der Fonds'!$B$6)</f>
        <v>0.0778529411568904</v>
      </c>
      <c r="DF200" s="26" t="n">
        <f aca="false">DC200+$B$200*'1 Der Fonds'!$B$19/12+DC200*'1 Der Fonds'!$B$20/12-'1 Der Fonds'!$B$6*'1 Der Fonds'!$B$21/12-($B$200+DC200-'1 Der Fonds'!$B$6)*'1 Der Fonds'!$B$22/12-$B$200*'1 Der Fonds'!$B$23/12</f>
        <v>65.0603622074648</v>
      </c>
      <c r="DG200" s="26" t="n">
        <f aca="false">($B$200+DF200-'1 Der Fonds'!$B$6)/DD200</f>
        <v>10.0997569580132</v>
      </c>
      <c r="DH200" s="26" t="n">
        <f aca="false">DF200+0-'2 Der Rueckgabebestand'!$C$9*DG200</f>
        <v>38.8009941166306</v>
      </c>
      <c r="DI200" s="26" t="n">
        <f aca="false">DD200+0/DG200-'2 Der Rueckgabebestand'!$C$9</f>
        <v>78.2</v>
      </c>
      <c r="DJ200" s="26" t="n">
        <f aca="false">DH200/($B$200+DH200-'1 Der Fonds'!$B$6)</f>
        <v>0.0491275579616462</v>
      </c>
      <c r="DK200" s="26" t="n">
        <f aca="false">DH200+$B$200*'1 Der Fonds'!$B$19/12+DH200*'1 Der Fonds'!$B$20/12-'1 Der Fonds'!$B$6*'1 Der Fonds'!$B$21/12-($B$200+DH200-'1 Der Fonds'!$B$6)*'1 Der Fonds'!$B$22/12-$B$200*'1 Der Fonds'!$B$23/12</f>
        <v>40.434053402659</v>
      </c>
      <c r="DL200" s="26" t="n">
        <f aca="false">($B$200+DK200-'1 Der Fonds'!$B$6)/DI200</f>
        <v>10.1206400690877</v>
      </c>
      <c r="DM200" s="26" t="n">
        <f aca="false">DK200+0-'2 Der Rueckgabebestand'!$C$10*DL200</f>
        <v>26.2651573059362</v>
      </c>
      <c r="DN200" s="26" t="n">
        <f aca="false">DI200+0/DL200-'2 Der Rueckgabebestand'!$C$10</f>
        <v>76.8</v>
      </c>
      <c r="DO200" s="26" t="n">
        <f aca="false">DM200/($B$200+DM200-'1 Der Fonds'!$B$6)</f>
        <v>0.0337917595547102</v>
      </c>
      <c r="DP200" s="26" t="n">
        <f aca="false">DM200+$B$200*'1 Der Fonds'!$B$19/12+DM200*'1 Der Fonds'!$B$20/12-'1 Der Fonds'!$B$6*'1 Der Fonds'!$B$21/12-($B$200+DM200-'1 Der Fonds'!$B$6)*'1 Der Fonds'!$B$22/12-$B$200*'1 Der Fonds'!$B$23/12</f>
        <v>27.8862030816877</v>
      </c>
      <c r="DQ200" s="26" t="n">
        <f aca="false">($B$200+DP200-'1 Der Fonds'!$B$6)/DN200</f>
        <v>10.1417474359595</v>
      </c>
      <c r="DR200" s="26" t="n">
        <f aca="false">DP200+0-'2 Der Rueckgabebestand'!$C$11*DQ200</f>
        <v>21.801154620112</v>
      </c>
      <c r="DS200" s="26" t="n">
        <f aca="false">DN200+0/DQ200-'2 Der Rueckgabebestand'!$C$11</f>
        <v>76.2</v>
      </c>
      <c r="DT200" s="26" t="n">
        <f aca="false">DR200/($B$200+DR200-'1 Der Fonds'!$B$6)</f>
        <v>0.0282105616558362</v>
      </c>
      <c r="DU200" s="26" t="n">
        <f aca="false">DR200+$B$200*'1 Der Fonds'!$B$19/12+DR200*'1 Der Fonds'!$B$20/12-'1 Der Fonds'!$B$6*'1 Der Fonds'!$B$21/12-($B$200+DR200-'1 Der Fonds'!$B$6)*'1 Der Fonds'!$B$22/12-$B$200*'1 Der Fonds'!$B$23/12</f>
        <v>23.4179223932896</v>
      </c>
      <c r="DV200" s="26" t="n">
        <f aca="false">($B$200+DU200-'1 Der Fonds'!$B$6)/DS200</f>
        <v>10.1629648608043</v>
      </c>
      <c r="DW200" s="26" t="n">
        <f aca="false">DU200+0-'2 Der Rueckgabebestand'!$C$12*DV200</f>
        <v>18.3364399628875</v>
      </c>
      <c r="DX200" s="26" t="n">
        <f aca="false">DS200+0/DV200-'2 Der Rueckgabebestand'!$C$12</f>
        <v>75.7</v>
      </c>
      <c r="DY200" s="26" t="n">
        <f aca="false">DW200/($B$200+DW200-'1 Der Fonds'!$B$6)</f>
        <v>0.0238340978152186</v>
      </c>
      <c r="DZ200" s="26" t="n">
        <f aca="false">DW200+$B$200*'1 Der Fonds'!$B$19/12+DW200*'1 Der Fonds'!$B$20/12-'1 Der Fonds'!$B$6*'1 Der Fonds'!$B$21/12-($B$200+DW200-'1 Der Fonds'!$B$6)*'1 Der Fonds'!$B$22/12-$B$200*'1 Der Fonds'!$B$23/12</f>
        <v>19.9498873845186</v>
      </c>
      <c r="EA200" s="26" t="n">
        <f aca="false">($B$200+DZ200-'1 Der Fonds'!$B$6)/DX200</f>
        <v>10.1842785651852</v>
      </c>
      <c r="EB200" s="26" t="n">
        <f aca="false">DZ200+0-'2 Der Rueckgabebestand'!$C$13*EA200</f>
        <v>15.3669620301852</v>
      </c>
      <c r="EC200" s="26" t="n">
        <f aca="false">DX200+0/EA200-'2 Der Rueckgabebestand'!$C$13</f>
        <v>75.25</v>
      </c>
      <c r="ED200" s="26" t="n">
        <f aca="false">EB200/($B$200+EB200-'1 Der Fonds'!$B$6)</f>
        <v>0.0200517021107963</v>
      </c>
      <c r="EE200" s="26" t="n">
        <f aca="false">EB200+$B$200*'1 Der Fonds'!$B$19/12+EB200*'1 Der Fonds'!$B$20/12-'1 Der Fonds'!$B$6*'1 Der Fonds'!$B$21/12-($B$200+EB200-'1 Der Fonds'!$B$6)*'1 Der Fonds'!$B$22/12-$B$200*'1 Der Fonds'!$B$23/12</f>
        <v>16.9775637021308</v>
      </c>
      <c r="EF200" s="26" t="n">
        <f aca="false">($B$200+EE200-'1 Der Fonds'!$B$6)/EC200</f>
        <v>10.2056819096629</v>
      </c>
      <c r="EG200" s="26" t="n">
        <f aca="false">EE200+0-'2 Der Rueckgabebestand'!$C$14*EF200</f>
        <v>12.8952909382657</v>
      </c>
      <c r="EH200" s="26" t="n">
        <f aca="false">EC200+0/EF200-'2 Der Rueckgabebestand'!$C$14</f>
        <v>74.85</v>
      </c>
      <c r="EI200" s="26" t="n">
        <f aca="false">EG200/($B$200+EG200-'1 Der Fonds'!$B$6)</f>
        <v>0.0168809666602695</v>
      </c>
      <c r="EJ200" s="26" t="n">
        <f aca="false">EG200+$B$200*'1 Der Fonds'!$B$19/12+EG200*'1 Der Fonds'!$B$20/12-'1 Der Fonds'!$B$6*'1 Der Fonds'!$B$21/12-($B$200+EG200-'1 Der Fonds'!$B$6)*'1 Der Fonds'!$B$22/12-$B$200*'1 Der Fonds'!$B$23/12</f>
        <v>14.5035239254149</v>
      </c>
      <c r="EK200" s="26" t="n">
        <f aca="false">($B$200+EJ200-'1 Der Fonds'!$B$6)/EH200</f>
        <v>10.2271679883155</v>
      </c>
      <c r="EL200" s="26" t="n">
        <f aca="false">EJ200+0-'2 Der Rueckgabebestand'!$C$15*EK200</f>
        <v>10.4126567300887</v>
      </c>
      <c r="EM200" s="26" t="n">
        <f aca="false">EH200+0/EK200-'2 Der Rueckgabebestand'!$C$15</f>
        <v>74.45</v>
      </c>
      <c r="EN200" s="26" t="n">
        <f aca="false">EL200/($B$200+EL200-'1 Der Fonds'!$B$6)</f>
        <v>0.0136754447644805</v>
      </c>
      <c r="EO200" s="26" t="n">
        <f aca="false">EL200+$B$200*'1 Der Fonds'!$B$19/12+EL200*'1 Der Fonds'!$B$20/12-'1 Der Fonds'!$B$6*'1 Der Fonds'!$B$21/12-($B$200+EL200-'1 Der Fonds'!$B$6)*'1 Der Fonds'!$B$22/12-$B$200*'1 Der Fonds'!$B$23/12</f>
        <v>12.0185105261217</v>
      </c>
      <c r="EP200" s="26" t="n">
        <f aca="false">($B$200+EO200-'1 Der Fonds'!$B$6)/EM200</f>
        <v>10.2487375490413</v>
      </c>
      <c r="EQ200" s="26" t="n">
        <f aca="false">EO200+0-'2 Der Rueckgabebestand'!$C$16*EP200</f>
        <v>6.89414175160104</v>
      </c>
      <c r="ER200" s="26" t="n">
        <f aca="false">EM200+0/EP200-'2 Der Rueckgabebestand'!$C$16</f>
        <v>73.95</v>
      </c>
      <c r="ES200" s="26" t="n">
        <f aca="false">EQ200/($B$200+EQ200-'1 Der Fonds'!$B$6)</f>
        <v>0.00909644417578911</v>
      </c>
      <c r="ET200" s="14" t="n">
        <f aca="false">IF(C200=1,$A$200,1000000)</f>
        <v>119</v>
      </c>
      <c r="EU200" s="14" t="n">
        <f aca="false">IF(D200=1,$A$200,1000000)</f>
        <v>119</v>
      </c>
      <c r="EV200" s="14" t="n">
        <f aca="false">IF(E200=1,$A$200,1000000)</f>
        <v>119</v>
      </c>
      <c r="EW200" s="14" t="n">
        <f aca="false">IF(F200=1,$A$200,1000000)</f>
        <v>119</v>
      </c>
      <c r="EX200" s="14" t="n">
        <f aca="false">IF(G200=1,$A$200,1000000)</f>
        <v>119</v>
      </c>
      <c r="EY200" s="14" t="n">
        <f aca="false">IF(H200=1,$A$200,1000000)</f>
        <v>119</v>
      </c>
      <c r="EZ200" s="14" t="n">
        <f aca="false">IF(I200=1,$A$200,1000000)</f>
        <v>119</v>
      </c>
      <c r="FA200" s="14" t="n">
        <f aca="false">IF(J200=1,$A$200,1000000)</f>
        <v>119</v>
      </c>
      <c r="FB200" s="14" t="n">
        <f aca="false">IF(K200=1,$A$200,1000000)</f>
        <v>119</v>
      </c>
      <c r="FC200" s="14" t="n">
        <f aca="false">IF(L200=1,$A$200,1000000)</f>
        <v>119</v>
      </c>
      <c r="FD200" s="14" t="n">
        <f aca="false">IF(M200=1,$A$200,1000000)</f>
        <v>119</v>
      </c>
      <c r="FE200" s="14" t="n">
        <f aca="false">IF(N200=1,$A$200,1000000)</f>
        <v>119</v>
      </c>
      <c r="FF200" s="14" t="n">
        <f aca="false">IF(O200=1,$A$200,1000000)</f>
        <v>119</v>
      </c>
      <c r="FG200" s="14" t="n">
        <f aca="false">IF(P200=1,$A$200,1000000)</f>
        <v>119</v>
      </c>
      <c r="FH200" s="14" t="n">
        <f aca="false">IF(Q200=1,$A$200,1000000)</f>
        <v>119</v>
      </c>
      <c r="FI200" s="14" t="n">
        <f aca="false">IF(R200=1,$A$200,1000000)</f>
        <v>119</v>
      </c>
      <c r="FJ200" s="26" t="n">
        <f aca="false">IF(S200=1,$A$200,1000000)</f>
        <v>1000000</v>
      </c>
      <c r="FK200" s="26" t="n">
        <f aca="false">IF(T200=1,$A$200,1000000)</f>
        <v>1000000</v>
      </c>
      <c r="FL200" s="26" t="n">
        <f aca="false">IF(U200=1,$A$200,1000000)</f>
        <v>1000000</v>
      </c>
      <c r="FM200" s="26" t="n">
        <f aca="false">IF(V200=1,$A$200,1000000)</f>
        <v>1000000</v>
      </c>
      <c r="FN200" s="26" t="n">
        <f aca="false">IF(W200=1,$A$200,1000000)</f>
        <v>1000000</v>
      </c>
      <c r="FO200" s="26" t="n">
        <f aca="false">IF(X200=1,$A$200,1000000)</f>
        <v>1000000</v>
      </c>
      <c r="FP200" s="26" t="n">
        <f aca="false">IF(Y200=1,$A$200,1000000)</f>
        <v>1000000</v>
      </c>
      <c r="FQ200" s="26" t="n">
        <f aca="false">IF(Z200=1,$A$200,1000000)</f>
        <v>1000000</v>
      </c>
    </row>
    <row r="201" customFormat="false" ht="15" hidden="false" customHeight="false" outlineLevel="0" collapsed="false">
      <c r="A201" s="14" t="n">
        <f aca="false">A200+$B$38</f>
        <v>119.5</v>
      </c>
      <c r="B201" s="14" t="n">
        <f aca="false">'1 Der Fonds'!$B$36-A201</f>
        <v>1000.5</v>
      </c>
      <c r="C201" s="26" t="n">
        <f aca="false">IF(AH201&gt;='1 Der Fonds'!$B$12,1,0)</f>
        <v>1</v>
      </c>
      <c r="D201" s="26" t="n">
        <f aca="false">IF(AND(C201=1,AM201&gt;='1 Der Fonds'!$B$12),1,0)</f>
        <v>1</v>
      </c>
      <c r="E201" s="26" t="n">
        <f aca="false">IF(AND(D201=1,AR201&gt;='1 Der Fonds'!$B$12),1,0)</f>
        <v>1</v>
      </c>
      <c r="F201" s="26" t="n">
        <f aca="false">IF(AND(E201=1,AW201&gt;='1 Der Fonds'!$B$12),1,0)</f>
        <v>1</v>
      </c>
      <c r="G201" s="26" t="n">
        <f aca="false">IF(AND(F201=1,BB201&gt;='1 Der Fonds'!$B$12),1,0)</f>
        <v>1</v>
      </c>
      <c r="H201" s="26" t="n">
        <f aca="false">IF(AND(G201=1,BG201&gt;='1 Der Fonds'!$B$12),1,0)</f>
        <v>1</v>
      </c>
      <c r="I201" s="26" t="n">
        <f aca="false">IF(AND(H201=1,BL201&gt;='1 Der Fonds'!$B$12),1,0)</f>
        <v>1</v>
      </c>
      <c r="J201" s="26" t="n">
        <f aca="false">IF(AND(I201=1,BQ201&gt;='1 Der Fonds'!$B$12),1,0)</f>
        <v>1</v>
      </c>
      <c r="K201" s="26" t="n">
        <f aca="false">IF(AND(J201=1,BV201&gt;='1 Der Fonds'!$B$12),1,0)</f>
        <v>1</v>
      </c>
      <c r="L201" s="26" t="n">
        <f aca="false">IF(AND(K201=1,CA201&gt;='1 Der Fonds'!$B$12),1,0)</f>
        <v>1</v>
      </c>
      <c r="M201" s="26" t="n">
        <f aca="false">IF(AND(L201=1,CF201&gt;='1 Der Fonds'!$B$12),1,0)</f>
        <v>1</v>
      </c>
      <c r="N201" s="26" t="n">
        <f aca="false">IF(AND(M201=1,CK201&gt;='1 Der Fonds'!$B$12),1,0)</f>
        <v>1</v>
      </c>
      <c r="O201" s="26" t="n">
        <f aca="false">IF(CP201&gt;='1 Der Fonds'!$B$12,1,0)</f>
        <v>1</v>
      </c>
      <c r="P201" s="26" t="n">
        <f aca="false">IF(AND(O201=1,CU201&gt;='1 Der Fonds'!$B$12),1,0)</f>
        <v>1</v>
      </c>
      <c r="Q201" s="26" t="n">
        <f aca="false">IF(AND(P201=1,CZ201&gt;='1 Der Fonds'!$B$12),1,0)</f>
        <v>1</v>
      </c>
      <c r="R201" s="26" t="n">
        <f aca="false">IF(AND(Q201=1,DE201&gt;='1 Der Fonds'!$B$12),1,0)</f>
        <v>1</v>
      </c>
      <c r="S201" s="26" t="n">
        <f aca="false">IF(AND(R201=1,DJ201&gt;='1 Der Fonds'!$B$12),1,0)</f>
        <v>0</v>
      </c>
      <c r="T201" s="26" t="n">
        <f aca="false">IF(AND(S201=1,DO201&gt;='1 Der Fonds'!$B$12),1,0)</f>
        <v>0</v>
      </c>
      <c r="U201" s="26" t="n">
        <f aca="false">IF(AND(T201=1,DT201&gt;='1 Der Fonds'!$B$12),1,0)</f>
        <v>0</v>
      </c>
      <c r="V201" s="26" t="n">
        <f aca="false">IF(AND(U201=1,DY201&gt;='1 Der Fonds'!$B$12),1,0)</f>
        <v>0</v>
      </c>
      <c r="W201" s="26" t="n">
        <f aca="false">IF(AND(V201=1,ED201&gt;='1 Der Fonds'!$B$12),1,0)</f>
        <v>0</v>
      </c>
      <c r="X201" s="26" t="n">
        <f aca="false">IF(AND(W201=1,EI201&gt;='1 Der Fonds'!$B$12),1,0)</f>
        <v>0</v>
      </c>
      <c r="Y201" s="26" t="n">
        <f aca="false">IF(AND(X201=1,EN201&gt;='1 Der Fonds'!$B$12),1,0)</f>
        <v>0</v>
      </c>
      <c r="Z201" s="26" t="n">
        <f aca="false">IF(AND(Y201=1,ES201&gt;='1 Der Fonds'!$B$12),1,0)</f>
        <v>0</v>
      </c>
      <c r="AD201" s="26" t="n">
        <f aca="false">$A$201+$B$201*'1 Der Fonds'!$B$19/12+$A$201*'1 Der Fonds'!$B$20/12-'1 Der Fonds'!$B$6*'1 Der Fonds'!$B$21/12-($B$201+$A$201-'1 Der Fonds'!$B$6)*'1 Der Fonds'!$B$22/12-$B$201*'1 Der Fonds'!$B$23/12</f>
        <v>121.209333333333</v>
      </c>
      <c r="AE201" s="26" t="n">
        <f aca="false">($B$201+AD201-'1 Der Fonds'!$B$6)/'1 Der Fonds'!$B$8</f>
        <v>10.0196475095785</v>
      </c>
      <c r="AF201" s="26" t="n">
        <f aca="false">AD201+'1 Der Fonds'!$B$26-'2 Der Rueckgabebestand'!$C$5*AE201</f>
        <v>120.201474329502</v>
      </c>
      <c r="AG201" s="26" t="n">
        <f aca="false">'1 Der Fonds'!$B$8+'1 Der Fonds'!$B$26/AE201-'2 Der Rueckgabebestand'!$C$5</f>
        <v>86.8994117305157</v>
      </c>
      <c r="AH201" s="26" t="n">
        <f aca="false">AF201/($B$201+AF201-'1 Der Fonds'!$B$6)</f>
        <v>0.138051304463525</v>
      </c>
      <c r="AI201" s="26" t="n">
        <f aca="false">AF201+$B$201*'1 Der Fonds'!$B$19/12+AF201*'1 Der Fonds'!$B$20/12-'1 Der Fonds'!$B$6*'1 Der Fonds'!$B$21/12-($B$201+AF201-'1 Der Fonds'!$B$6)*'1 Der Fonds'!$B$22/12-$B$201*'1 Der Fonds'!$B$23/12</f>
        <v>121.911479909068</v>
      </c>
      <c r="AJ201" s="26" t="n">
        <f aca="false">($B$201+AI201-'1 Der Fonds'!$B$6)/AG201</f>
        <v>10.0393254975593</v>
      </c>
      <c r="AK201" s="26" t="n">
        <f aca="false">AI201+'1 Der Fonds'!$B$26-'2 Der Rueckgabebestand'!$C$6*AJ201</f>
        <v>119.891817160288</v>
      </c>
      <c r="AL201" s="26" t="n">
        <f aca="false">AG201+'1 Der Fonds'!$B$26/AJ201-'2 Der Rueckgabebestand'!$C$6</f>
        <v>86.6982365868996</v>
      </c>
      <c r="AM201" s="26" t="n">
        <f aca="false">AK201/($B$201+AK201-'1 Der Fonds'!$B$6)</f>
        <v>0.137744651083053</v>
      </c>
      <c r="AN201" s="26" t="n">
        <f aca="false">AK201+$B$201*'1 Der Fonds'!$B$19/12+AK201*'1 Der Fonds'!$B$20/12-'1 Der Fonds'!$B$6*'1 Der Fonds'!$B$21/12-($B$201+AK201-'1 Der Fonds'!$B$6)*'1 Der Fonds'!$B$22/12-$B$201*'1 Der Fonds'!$B$23/12</f>
        <v>121.601525985067</v>
      </c>
      <c r="AO201" s="26" t="n">
        <f aca="false">($B$201+AN201-'1 Der Fonds'!$B$6)/AL201</f>
        <v>10.0590457236225</v>
      </c>
      <c r="AP201" s="26" t="n">
        <f aca="false">AN201+'1 Der Fonds'!$B$26-'2 Der Rueckgabebestand'!$C$7*AO201</f>
        <v>102.471625393097</v>
      </c>
      <c r="AQ201" s="26" t="n">
        <f aca="false">AL201+'1 Der Fonds'!$B$26/AO201-'2 Der Rueckgabebestand'!$C$7</f>
        <v>84.7964756129888</v>
      </c>
      <c r="AR201" s="26" t="n">
        <f aca="false">AP201/($B$201+AP201-'1 Der Fonds'!$B$6)</f>
        <v>0.120134858349916</v>
      </c>
      <c r="AS201" s="26" t="n">
        <f aca="false">AP201+$B$201*'1 Der Fonds'!$B$19/12+AP201*'1 Der Fonds'!$B$20/12-'1 Der Fonds'!$B$6*'1 Der Fonds'!$B$21/12-($B$201+AP201-'1 Der Fonds'!$B$6)*'1 Der Fonds'!$B$22/12-$B$201*'1 Der Fonds'!$B$23/12</f>
        <v>104.164639867432</v>
      </c>
      <c r="AT201" s="26" t="n">
        <f aca="false">($B$201+AS201-'1 Der Fonds'!$B$6)/AQ201</f>
        <v>10.0790113467466</v>
      </c>
      <c r="AU201" s="26" t="n">
        <f aca="false">AS201+'1 Der Fonds'!$B$26-'2 Der Rueckgabebestand'!$C$8*AT201</f>
        <v>75.9197046925179</v>
      </c>
      <c r="AV201" s="26" t="n">
        <f aca="false">AQ201+'1 Der Fonds'!$B$26/AT201-'2 Der Rueckgabebestand'!$C$8</f>
        <v>81.9941238541498</v>
      </c>
      <c r="AW201" s="26" t="n">
        <f aca="false">AU201/($B$201+AU201-'1 Der Fonds'!$B$6)</f>
        <v>0.0918657968359612</v>
      </c>
      <c r="AX201" s="26" t="n">
        <f aca="false">AU201+$B$201*'1 Der Fonds'!$B$19/12+AU201*'1 Der Fonds'!$B$20/12-'1 Der Fonds'!$B$6*'1 Der Fonds'!$B$21/12-($B$201+AU201-'1 Der Fonds'!$B$6)*'1 Der Fonds'!$B$22/12-$B$201*'1 Der Fonds'!$B$23/12</f>
        <v>77.5872735761815</v>
      </c>
      <c r="AY201" s="26" t="n">
        <f aca="false">($B$201+AX201-'1 Der Fonds'!$B$6)/AV201</f>
        <v>10.0993490100483</v>
      </c>
      <c r="AZ201" s="26" t="n">
        <f aca="false">AX201+'1 Der Fonds'!$B$26-'2 Der Rueckgabebestand'!$C$9*AY201</f>
        <v>54.3289661500561</v>
      </c>
      <c r="BA201" s="26" t="n">
        <f aca="false">AV201+'1 Der Fonds'!$B$26/AY201-'2 Der Rueckgabebestand'!$C$9</f>
        <v>79.6911727032404</v>
      </c>
      <c r="BB201" s="26" t="n">
        <f aca="false">AZ201/($B$201+AZ201-'1 Der Fonds'!$B$6)</f>
        <v>0.0675037410866829</v>
      </c>
      <c r="BC201" s="26" t="n">
        <f aca="false">AZ201+$B$201*'1 Der Fonds'!$B$19/12+AZ201*'1 Der Fonds'!$B$20/12-'1 Der Fonds'!$B$6*'1 Der Fonds'!$B$21/12-($B$201+AZ201-'1 Der Fonds'!$B$6)*'1 Der Fonds'!$B$22/12-$B$201*'1 Der Fonds'!$B$23/12</f>
        <v>55.9758439092832</v>
      </c>
      <c r="BD201" s="26" t="n">
        <f aca="false">($B$201+BC201-'1 Der Fonds'!$B$6)/BA201</f>
        <v>10.1200147588804</v>
      </c>
      <c r="BE201" s="26" t="n">
        <f aca="false">BC201+'1 Der Fonds'!$B$26-'2 Der Rueckgabebestand'!$C$10*BD201</f>
        <v>44.8078232468506</v>
      </c>
      <c r="BF201" s="26" t="n">
        <f aca="false">BA201+'1 Der Fonds'!$B$26/BD201-'2 Der Rueckgabebestand'!$C$10</f>
        <v>78.5876149586598</v>
      </c>
      <c r="BG201" s="26" t="n">
        <f aca="false">BE201/($B$201+BE201-'1 Der Fonds'!$B$6)</f>
        <v>0.056340226937442</v>
      </c>
      <c r="BH201" s="26" t="n">
        <f aca="false">BE201+$B$201*'1 Der Fonds'!$B$19/12+BE201*'1 Der Fonds'!$B$20/12-'1 Der Fonds'!$B$6*'1 Der Fonds'!$B$21/12-($B$201+BE201-'1 Der Fonds'!$B$6)*'1 Der Fonds'!$B$22/12-$B$201*'1 Der Fonds'!$B$23/12</f>
        <v>46.4455765774621</v>
      </c>
      <c r="BI201" s="26" t="n">
        <f aca="false">($B$201+BH201-'1 Der Fonds'!$B$6)/BF201</f>
        <v>10.1408545989936</v>
      </c>
      <c r="BJ201" s="26" t="n">
        <f aca="false">BH201+'1 Der Fonds'!$B$26-'2 Der Rueckgabebestand'!$C$11*BI201</f>
        <v>43.361063818066</v>
      </c>
      <c r="BK201" s="26" t="n">
        <f aca="false">BF201+'1 Der Fonds'!$B$26/BI201-'2 Der Rueckgabebestand'!$C$11</f>
        <v>78.2834480140216</v>
      </c>
      <c r="BL201" s="26" t="n">
        <f aca="false">BJ201/($B$201+BJ201-'1 Der Fonds'!$B$6)</f>
        <v>0.0546204692412063</v>
      </c>
      <c r="BM201" s="26" t="n">
        <f aca="false">BJ201+$B$201*'1 Der Fonds'!$B$19/12+BJ201*'1 Der Fonds'!$B$20/12-'1 Der Fonds'!$B$6*'1 Der Fonds'!$B$21/12-($B$201+BJ201-'1 Der Fonds'!$B$6)*'1 Der Fonds'!$B$22/12-$B$201*'1 Der Fonds'!$B$23/12</f>
        <v>44.9974306708916</v>
      </c>
      <c r="BN201" s="26" t="n">
        <f aca="false">($B$201+BM201-'1 Der Fonds'!$B$6)/BK201</f>
        <v>10.161757700407</v>
      </c>
      <c r="BO201" s="26" t="n">
        <f aca="false">BM201+'1 Der Fonds'!$B$26-'2 Der Rueckgabebestand'!$C$12*BN201</f>
        <v>42.9165518206882</v>
      </c>
      <c r="BP201" s="26" t="n">
        <f aca="false">BK201+'1 Der Fonds'!$B$26/BN201-'2 Der Rueckgabebestand'!$C$12</f>
        <v>78.0786725301386</v>
      </c>
      <c r="BQ201" s="26" t="n">
        <f aca="false">BO201/($B$201+BO201-'1 Der Fonds'!$B$6)</f>
        <v>0.054090819913204</v>
      </c>
      <c r="BR201" s="26" t="n">
        <f aca="false">BO201+$B$201*'1 Der Fonds'!$B$19/12+BO201*'1 Der Fonds'!$B$20/12-'1 Der Fonds'!$B$6*'1 Der Fonds'!$B$21/12-($B$201+BO201-'1 Der Fonds'!$B$6)*'1 Der Fonds'!$B$22/12-$B$201*'1 Der Fonds'!$B$23/12</f>
        <v>44.5524926828497</v>
      </c>
      <c r="BS201" s="26" t="n">
        <f aca="false">($B$201+BR201-'1 Der Fonds'!$B$6)/BP201</f>
        <v>10.1827101680802</v>
      </c>
      <c r="BT201" s="26" t="n">
        <f aca="false">BR201+'1 Der Fonds'!$B$26-'2 Der Rueckgabebestand'!$C$13*BS201</f>
        <v>42.9702731072135</v>
      </c>
      <c r="BU201" s="26" t="n">
        <f aca="false">BP201+'1 Der Fonds'!$B$26/BS201-'2 Der Rueckgabebestand'!$C$13</f>
        <v>77.9232895771212</v>
      </c>
      <c r="BV201" s="26" t="n">
        <f aca="false">BT201/($B$201+BT201-'1 Der Fonds'!$B$6)</f>
        <v>0.0541548619571378</v>
      </c>
      <c r="BW201" s="26" t="n">
        <f aca="false">BT201+$B$201*'1 Der Fonds'!$B$19/12+BT201*'1 Der Fonds'!$B$20/12-'1 Der Fonds'!$B$6*'1 Der Fonds'!$B$21/12-($B$201+BT201-'1 Der Fonds'!$B$6)*'1 Der Fonds'!$B$22/12-$B$201*'1 Der Fonds'!$B$23/12</f>
        <v>44.6062654522746</v>
      </c>
      <c r="BX201" s="26" t="n">
        <f aca="false">($B$201+BW201-'1 Der Fonds'!$B$6)/BU201</f>
        <v>10.2037050767133</v>
      </c>
      <c r="BY201" s="26" t="n">
        <f aca="false">BW201+'1 Der Fonds'!$B$26-'2 Der Rueckgabebestand'!$C$14*BX201</f>
        <v>43.5247834215893</v>
      </c>
      <c r="BZ201" s="26" t="n">
        <f aca="false">BU201+'1 Der Fonds'!$B$26/BX201-'2 Der Rueckgabebestand'!$C$14</f>
        <v>77.8173004268513</v>
      </c>
      <c r="CA201" s="26" t="n">
        <f aca="false">BY201/($B$201+BY201-'1 Der Fonds'!$B$6)</f>
        <v>0.0548153966102085</v>
      </c>
      <c r="CB201" s="26" t="n">
        <f aca="false">BY201+$B$201*'1 Der Fonds'!$B$19/12+BY201*'1 Der Fonds'!$B$20/12-'1 Der Fonds'!$B$6*'1 Der Fonds'!$B$21/12-($B$201+BY201-'1 Der Fonds'!$B$6)*'1 Der Fonds'!$B$22/12-$B$201*'1 Der Fonds'!$B$23/12</f>
        <v>45.1613071723683</v>
      </c>
      <c r="CC201" s="26" t="n">
        <f aca="false">($B$201+CB201-'1 Der Fonds'!$B$6)/BZ201</f>
        <v>10.2247354098372</v>
      </c>
      <c r="CD201" s="26" t="n">
        <f aca="false">CB201+'1 Der Fonds'!$B$26-'2 Der Rueckgabebestand'!$C$15*CC201</f>
        <v>44.0714130084334</v>
      </c>
      <c r="CE201" s="26" t="n">
        <f aca="false">BZ201+'1 Der Fonds'!$B$26/CC201-'2 Der Rueckgabebestand'!$C$15</f>
        <v>77.7107065522669</v>
      </c>
      <c r="CF201" s="26" t="n">
        <f aca="false">CD201/($B$201+CD201-'1 Der Fonds'!$B$6)</f>
        <v>0.0554656413343248</v>
      </c>
      <c r="CG201" s="26" t="n">
        <f aca="false">CD201+$B$201*'1 Der Fonds'!$B$19/12+CD201*'1 Der Fonds'!$B$20/12-'1 Der Fonds'!$B$6*'1 Der Fonds'!$B$21/12-($B$201+CD201-'1 Der Fonds'!$B$6)*'1 Der Fonds'!$B$22/12-$B$201*'1 Der Fonds'!$B$23/12</f>
        <v>45.7084606125665</v>
      </c>
      <c r="CH201" s="26" t="n">
        <f aca="false">($B$201+CG201-'1 Der Fonds'!$B$6)/CE201</f>
        <v>10.245801330825</v>
      </c>
      <c r="CI201" s="26" t="n">
        <f aca="false">CG201+'1 Der Fonds'!$B$26-'2 Der Rueckgabebestand'!$C$16*CH201</f>
        <v>43.585559947154</v>
      </c>
      <c r="CJ201" s="26" t="n">
        <f aca="false">CE201+'1 Der Fonds'!$B$26/CH201-'2 Der Rueckgabebestand'!$C$16</f>
        <v>77.5035094188396</v>
      </c>
      <c r="CK201" s="26" t="n">
        <f aca="false">CI201/($B$201+CI201-'1 Der Fonds'!$B$6)</f>
        <v>0.0548877377269706</v>
      </c>
      <c r="CL201" s="26" t="n">
        <f aca="false">$A$201+$B$201*'1 Der Fonds'!$B$19/12+$A$201*'1 Der Fonds'!$B$20/12-'1 Der Fonds'!$B$6*'1 Der Fonds'!$B$21/12-($B$201+$A$201-'1 Der Fonds'!$B$6)*'1 Der Fonds'!$B$22/12-$B$201*'1 Der Fonds'!$B$23/12</f>
        <v>121.209333333333</v>
      </c>
      <c r="CM201" s="26" t="n">
        <f aca="false">($B$201+CL201-'1 Der Fonds'!$B$6)/'1 Der Fonds'!$B$8</f>
        <v>10.0196475095785</v>
      </c>
      <c r="CN201" s="26" t="n">
        <f aca="false">CL201+0-'2 Der Rueckgabebestand'!$C$5*CM201</f>
        <v>117.201474329502</v>
      </c>
      <c r="CO201" s="26" t="n">
        <f aca="false">'1 Der Fonds'!$B$8+0/CM201-'2 Der Rueckgabebestand'!$C$5</f>
        <v>86.6</v>
      </c>
      <c r="CP201" s="26" t="n">
        <f aca="false">CN201/($B$201+CN201-'1 Der Fonds'!$B$6)</f>
        <v>0.13507119418008</v>
      </c>
      <c r="CQ201" s="26" t="n">
        <f aca="false">CN201+$B$201*'1 Der Fonds'!$B$19/12+CN201*'1 Der Fonds'!$B$20/12-'1 Der Fonds'!$B$6*'1 Der Fonds'!$B$21/12-($B$201+CN201-'1 Der Fonds'!$B$6)*'1 Der Fonds'!$B$22/12-$B$201*'1 Der Fonds'!$B$23/12</f>
        <v>118.908604909068</v>
      </c>
      <c r="CR201" s="26" t="n">
        <f aca="false">($B$201+CQ201-'1 Der Fonds'!$B$6)/CO201</f>
        <v>10.039360333823</v>
      </c>
      <c r="CS201" s="26" t="n">
        <f aca="false">CQ201+0-'2 Der Rueckgabebestand'!$C$6*CR201</f>
        <v>113.888924742156</v>
      </c>
      <c r="CT201" s="26" t="n">
        <f aca="false">CO201+0/CR201-'2 Der Rueckgabebestand'!$C$6</f>
        <v>86.1</v>
      </c>
      <c r="CU201" s="26" t="n">
        <f aca="false">CS201/($B$201+CS201-'1 Der Fonds'!$B$6)</f>
        <v>0.131756575636516</v>
      </c>
      <c r="CV201" s="26" t="n">
        <f aca="false">CS201+$B$201*'1 Der Fonds'!$B$19/12+CS201*'1 Der Fonds'!$B$20/12-'1 Der Fonds'!$B$6*'1 Der Fonds'!$B$21/12-($B$201+CS201-'1 Der Fonds'!$B$6)*'1 Der Fonds'!$B$22/12-$B$201*'1 Der Fonds'!$B$23/12</f>
        <v>115.592880795034</v>
      </c>
      <c r="CW201" s="26" t="n">
        <f aca="false">($B$201+CV201-'1 Der Fonds'!$B$6)/CT201</f>
        <v>10.05915076417</v>
      </c>
      <c r="CX201" s="26" t="n">
        <f aca="false">CV201+0-'2 Der Rueckgabebestand'!$C$7*CW201</f>
        <v>93.4627491138602</v>
      </c>
      <c r="CY201" s="26" t="n">
        <f aca="false">CT201+0/CW201-'2 Der Rueckgabebestand'!$C$7</f>
        <v>83.9</v>
      </c>
      <c r="CZ201" s="26" t="n">
        <f aca="false">CX201/($B$201+CX201-'1 Der Fonds'!$B$6)</f>
        <v>0.110742742155378</v>
      </c>
      <c r="DA201" s="26" t="n">
        <f aca="false">CX201+$B$201*'1 Der Fonds'!$B$19/12+CX201*'1 Der Fonds'!$B$20/12-'1 Der Fonds'!$B$6*'1 Der Fonds'!$B$21/12-($B$201+CX201-'1 Der Fonds'!$B$6)*'1 Der Fonds'!$B$22/12-$B$201*'1 Der Fonds'!$B$23/12</f>
        <v>95.147130081761</v>
      </c>
      <c r="DB201" s="26" t="n">
        <f aca="false">($B$201+DA201-'1 Der Fonds'!$B$6)/CY201</f>
        <v>10.0792268186146</v>
      </c>
      <c r="DC201" s="26" t="n">
        <f aca="false">DA201+0-'2 Der Rueckgabebestand'!$C$8*DB201</f>
        <v>63.9015269440559</v>
      </c>
      <c r="DD201" s="26" t="n">
        <f aca="false">CY201+0/DB201-'2 Der Rueckgabebestand'!$C$8</f>
        <v>80.8</v>
      </c>
      <c r="DE201" s="26" t="n">
        <f aca="false">DC201/($B$201+DC201-'1 Der Fonds'!$B$6)</f>
        <v>0.0784643997216443</v>
      </c>
      <c r="DF201" s="26" t="n">
        <f aca="false">DC201+$B$201*'1 Der Fonds'!$B$19/12+DC201*'1 Der Fonds'!$B$20/12-'1 Der Fonds'!$B$6*'1 Der Fonds'!$B$21/12-($B$201+DC201-'1 Der Fonds'!$B$6)*'1 Der Fonds'!$B$22/12-$B$201*'1 Der Fonds'!$B$23/12</f>
        <v>65.5575784073773</v>
      </c>
      <c r="DG201" s="26" t="n">
        <f aca="false">($B$201+DF201-'1 Der Fonds'!$B$6)/DD201</f>
        <v>10.0997225050418</v>
      </c>
      <c r="DH201" s="26" t="n">
        <f aca="false">DF201+0-'2 Der Rueckgabebestand'!$C$9*DG201</f>
        <v>39.2982998942686</v>
      </c>
      <c r="DI201" s="26" t="n">
        <f aca="false">DD201+0/DG201-'2 Der Rueckgabebestand'!$C$9</f>
        <v>78.2</v>
      </c>
      <c r="DJ201" s="26" t="n">
        <f aca="false">DH201/($B$201+DH201-'1 Der Fonds'!$B$6)</f>
        <v>0.0497573872968953</v>
      </c>
      <c r="DK201" s="26" t="n">
        <f aca="false">DH201+$B$201*'1 Der Fonds'!$B$19/12+DH201*'1 Der Fonds'!$B$20/12-'1 Der Fonds'!$B$6*'1 Der Fonds'!$B$21/12-($B$201+DH201-'1 Der Fonds'!$B$6)*'1 Der Fonds'!$B$22/12-$B$201*'1 Der Fonds'!$B$23/12</f>
        <v>40.9307732650006</v>
      </c>
      <c r="DL201" s="26" t="n">
        <f aca="false">($B$201+DK201-'1 Der Fonds'!$B$6)/DI201</f>
        <v>10.1205981235934</v>
      </c>
      <c r="DM201" s="26" t="n">
        <f aca="false">DK201+0-'2 Der Rueckgabebestand'!$C$10*DL201</f>
        <v>26.7619358919699</v>
      </c>
      <c r="DN201" s="26" t="n">
        <f aca="false">DI201+0/DL201-'2 Der Rueckgabebestand'!$C$10</f>
        <v>76.8</v>
      </c>
      <c r="DO201" s="26" t="n">
        <f aca="false">DM201/($B$201+DM201-'1 Der Fonds'!$B$6)</f>
        <v>0.0344310388251014</v>
      </c>
      <c r="DP201" s="26" t="n">
        <f aca="false">DM201+$B$201*'1 Der Fonds'!$B$19/12+DM201*'1 Der Fonds'!$B$20/12-'1 Der Fonds'!$B$6*'1 Der Fonds'!$B$21/12-($B$201+DM201-'1 Der Fonds'!$B$6)*'1 Der Fonds'!$B$22/12-$B$201*'1 Der Fonds'!$B$23/12</f>
        <v>28.3823952471997</v>
      </c>
      <c r="DQ201" s="26" t="n">
        <f aca="false">($B$201+DP201-'1 Der Fonds'!$B$6)/DN201</f>
        <v>10.1416978547812</v>
      </c>
      <c r="DR201" s="26" t="n">
        <f aca="false">DP201+0-'2 Der Rueckgabebestand'!$C$11*DQ201</f>
        <v>22.297376534331</v>
      </c>
      <c r="DS201" s="26" t="n">
        <f aca="false">DN201+0/DQ201-'2 Der Rueckgabebestand'!$C$11</f>
        <v>76.2</v>
      </c>
      <c r="DT201" s="26" t="n">
        <f aca="false">DR201/($B$201+DR201-'1 Der Fonds'!$B$6)</f>
        <v>0.0288528108549297</v>
      </c>
      <c r="DU201" s="26" t="n">
        <f aca="false">DR201+$B$201*'1 Der Fonds'!$B$19/12+DR201*'1 Der Fonds'!$B$20/12-'1 Der Fonds'!$B$6*'1 Der Fonds'!$B$21/12-($B$201+DR201-'1 Der Fonds'!$B$6)*'1 Der Fonds'!$B$22/12-$B$201*'1 Der Fonds'!$B$23/12</f>
        <v>23.9135573535097</v>
      </c>
      <c r="DV201" s="26" t="n">
        <f aca="false">($B$201+DU201-'1 Der Fonds'!$B$6)/DS201</f>
        <v>10.1629075768177</v>
      </c>
      <c r="DW201" s="26" t="n">
        <f aca="false">DU201+0-'2 Der Rueckgabebestand'!$C$12*DV201</f>
        <v>18.8321035651008</v>
      </c>
      <c r="DX201" s="26" t="n">
        <f aca="false">DS201+0/DV201-'2 Der Rueckgabebestand'!$C$12</f>
        <v>75.7</v>
      </c>
      <c r="DY201" s="26" t="n">
        <f aca="false">DW201/($B$201+DW201-'1 Der Fonds'!$B$6)</f>
        <v>0.0244785099670643</v>
      </c>
      <c r="DZ201" s="26" t="n">
        <f aca="false">DW201+$B$201*'1 Der Fonds'!$B$19/12+DW201*'1 Der Fonds'!$B$20/12-'1 Der Fonds'!$B$6*'1 Der Fonds'!$B$21/12-($B$201+DW201-'1 Der Fonds'!$B$6)*'1 Der Fonds'!$B$22/12-$B$201*'1 Der Fonds'!$B$23/12</f>
        <v>20.4449634976841</v>
      </c>
      <c r="EA201" s="26" t="n">
        <f aca="false">($B$201+DZ201-'1 Der Fonds'!$B$6)/DX201</f>
        <v>10.184213520445</v>
      </c>
      <c r="EB201" s="26" t="n">
        <f aca="false">DZ201+0-'2 Der Rueckgabebestand'!$C$13*EA201</f>
        <v>15.8620674134838</v>
      </c>
      <c r="EC201" s="26" t="n">
        <f aca="false">DX201+0/EA201-'2 Der Rueckgabebestand'!$C$13</f>
        <v>75.25</v>
      </c>
      <c r="ED201" s="26" t="n">
        <f aca="false">EB201/($B$201+EB201-'1 Der Fonds'!$B$6)</f>
        <v>0.0206978764841783</v>
      </c>
      <c r="EE201" s="26" t="n">
        <f aca="false">EB201+$B$201*'1 Der Fonds'!$B$19/12+EB201*'1 Der Fonds'!$B$20/12-'1 Der Fonds'!$B$6*'1 Der Fonds'!$B$21/12-($B$201+EB201-'1 Der Fonds'!$B$6)*'1 Der Fonds'!$B$22/12-$B$201*'1 Der Fonds'!$B$23/12</f>
        <v>17.4720810614217</v>
      </c>
      <c r="EF201" s="26" t="n">
        <f aca="false">($B$201+EE201-'1 Der Fonds'!$B$6)/EC201</f>
        <v>10.2056090506501</v>
      </c>
      <c r="EG201" s="26" t="n">
        <f aca="false">EE201+0-'2 Der Rueckgabebestand'!$C$14*EF201</f>
        <v>13.3898374411617</v>
      </c>
      <c r="EH201" s="26" t="n">
        <f aca="false">EC201+0/EF201-'2 Der Rueckgabebestand'!$C$14</f>
        <v>74.85</v>
      </c>
      <c r="EI201" s="26" t="n">
        <f aca="false">EG201/($B$201+EG201-'1 Der Fonds'!$B$6)</f>
        <v>0.017528492702579</v>
      </c>
      <c r="EJ201" s="26" t="n">
        <f aca="false">EG201+$B$201*'1 Der Fonds'!$B$19/12+EG201*'1 Der Fonds'!$B$20/12-'1 Der Fonds'!$B$6*'1 Der Fonds'!$B$21/12-($B$201+EG201-'1 Der Fonds'!$B$6)*'1 Der Fonds'!$B$22/12-$B$201*'1 Der Fonds'!$B$23/12</f>
        <v>14.9974818687095</v>
      </c>
      <c r="EK201" s="26" t="n">
        <f aca="false">($B$201+EJ201-'1 Der Fonds'!$B$6)/EH201</f>
        <v>10.227087266115</v>
      </c>
      <c r="EL201" s="26" t="n">
        <f aca="false">EJ201+0-'2 Der Rueckgabebestand'!$C$15*EK201</f>
        <v>10.9066469622635</v>
      </c>
      <c r="EM201" s="26" t="n">
        <f aca="false">EH201+0/EK201-'2 Der Rueckgabebestand'!$C$15</f>
        <v>74.45</v>
      </c>
      <c r="EN201" s="26" t="n">
        <f aca="false">EL201/($B$201+EL201-'1 Der Fonds'!$B$6)</f>
        <v>0.014324339045078</v>
      </c>
      <c r="EO201" s="26" t="n">
        <f aca="false">EL201+$B$201*'1 Der Fonds'!$B$19/12+EL201*'1 Der Fonds'!$B$20/12-'1 Der Fonds'!$B$6*'1 Der Fonds'!$B$21/12-($B$201+EL201-'1 Der Fonds'!$B$6)*'1 Der Fonds'!$B$22/12-$B$201*'1 Der Fonds'!$B$23/12</f>
        <v>12.5119116656023</v>
      </c>
      <c r="EP201" s="26" t="n">
        <f aca="false">($B$201+EO201-'1 Der Fonds'!$B$6)/EM201</f>
        <v>10.2486489142458</v>
      </c>
      <c r="EQ201" s="26" t="n">
        <f aca="false">EO201+0-'2 Der Rueckgabebestand'!$C$16*EP201</f>
        <v>7.38758720847938</v>
      </c>
      <c r="ER201" s="26" t="n">
        <f aca="false">EM201+0/EP201-'2 Der Rueckgabebestand'!$C$16</f>
        <v>73.95</v>
      </c>
      <c r="ES201" s="26" t="n">
        <f aca="false">EQ201/($B$201+EQ201-'1 Der Fonds'!$B$6)</f>
        <v>0.00974760285452096</v>
      </c>
      <c r="ET201" s="14" t="n">
        <f aca="false">IF(C201=1,$A$201,1000000)</f>
        <v>119.5</v>
      </c>
      <c r="EU201" s="14" t="n">
        <f aca="false">IF(D201=1,$A$201,1000000)</f>
        <v>119.5</v>
      </c>
      <c r="EV201" s="14" t="n">
        <f aca="false">IF(E201=1,$A$201,1000000)</f>
        <v>119.5</v>
      </c>
      <c r="EW201" s="14" t="n">
        <f aca="false">IF(F201=1,$A$201,1000000)</f>
        <v>119.5</v>
      </c>
      <c r="EX201" s="14" t="n">
        <f aca="false">IF(G201=1,$A$201,1000000)</f>
        <v>119.5</v>
      </c>
      <c r="EY201" s="14" t="n">
        <f aca="false">IF(H201=1,$A$201,1000000)</f>
        <v>119.5</v>
      </c>
      <c r="EZ201" s="14" t="n">
        <f aca="false">IF(I201=1,$A$201,1000000)</f>
        <v>119.5</v>
      </c>
      <c r="FA201" s="14" t="n">
        <f aca="false">IF(J201=1,$A$201,1000000)</f>
        <v>119.5</v>
      </c>
      <c r="FB201" s="14" t="n">
        <f aca="false">IF(K201=1,$A$201,1000000)</f>
        <v>119.5</v>
      </c>
      <c r="FC201" s="14" t="n">
        <f aca="false">IF(L201=1,$A$201,1000000)</f>
        <v>119.5</v>
      </c>
      <c r="FD201" s="14" t="n">
        <f aca="false">IF(M201=1,$A$201,1000000)</f>
        <v>119.5</v>
      </c>
      <c r="FE201" s="14" t="n">
        <f aca="false">IF(N201=1,$A$201,1000000)</f>
        <v>119.5</v>
      </c>
      <c r="FF201" s="14" t="n">
        <f aca="false">IF(O201=1,$A$201,1000000)</f>
        <v>119.5</v>
      </c>
      <c r="FG201" s="14" t="n">
        <f aca="false">IF(P201=1,$A$201,1000000)</f>
        <v>119.5</v>
      </c>
      <c r="FH201" s="14" t="n">
        <f aca="false">IF(Q201=1,$A$201,1000000)</f>
        <v>119.5</v>
      </c>
      <c r="FI201" s="14" t="n">
        <f aca="false">IF(R201=1,$A$201,1000000)</f>
        <v>119.5</v>
      </c>
      <c r="FJ201" s="26" t="n">
        <f aca="false">IF(S201=1,$A$201,1000000)</f>
        <v>1000000</v>
      </c>
      <c r="FK201" s="26" t="n">
        <f aca="false">IF(T201=1,$A$201,1000000)</f>
        <v>1000000</v>
      </c>
      <c r="FL201" s="26" t="n">
        <f aca="false">IF(U201=1,$A$201,1000000)</f>
        <v>1000000</v>
      </c>
      <c r="FM201" s="26" t="n">
        <f aca="false">IF(V201=1,$A$201,1000000)</f>
        <v>1000000</v>
      </c>
      <c r="FN201" s="26" t="n">
        <f aca="false">IF(W201=1,$A$201,1000000)</f>
        <v>1000000</v>
      </c>
      <c r="FO201" s="26" t="n">
        <f aca="false">IF(X201=1,$A$201,1000000)</f>
        <v>1000000</v>
      </c>
      <c r="FP201" s="26" t="n">
        <f aca="false">IF(Y201=1,$A$201,1000000)</f>
        <v>1000000</v>
      </c>
      <c r="FQ201" s="26" t="n">
        <f aca="false">IF(Z201=1,$A$201,1000000)</f>
        <v>1000000</v>
      </c>
    </row>
    <row r="202" customFormat="false" ht="15" hidden="false" customHeight="false" outlineLevel="0" collapsed="false">
      <c r="A202" s="14" t="n">
        <f aca="false">A201+$B$38</f>
        <v>120</v>
      </c>
      <c r="B202" s="14" t="n">
        <f aca="false">'1 Der Fonds'!$B$36-A202</f>
        <v>1000</v>
      </c>
      <c r="C202" s="26" t="n">
        <f aca="false">IF(AH202&gt;='1 Der Fonds'!$B$12,1,0)</f>
        <v>1</v>
      </c>
      <c r="D202" s="26" t="n">
        <f aca="false">IF(AND(C202=1,AM202&gt;='1 Der Fonds'!$B$12),1,0)</f>
        <v>1</v>
      </c>
      <c r="E202" s="26" t="n">
        <f aca="false">IF(AND(D202=1,AR202&gt;='1 Der Fonds'!$B$12),1,0)</f>
        <v>1</v>
      </c>
      <c r="F202" s="26" t="n">
        <f aca="false">IF(AND(E202=1,AW202&gt;='1 Der Fonds'!$B$12),1,0)</f>
        <v>1</v>
      </c>
      <c r="G202" s="26" t="n">
        <f aca="false">IF(AND(F202=1,BB202&gt;='1 Der Fonds'!$B$12),1,0)</f>
        <v>1</v>
      </c>
      <c r="H202" s="26" t="n">
        <f aca="false">IF(AND(G202=1,BG202&gt;='1 Der Fonds'!$B$12),1,0)</f>
        <v>1</v>
      </c>
      <c r="I202" s="26" t="n">
        <f aca="false">IF(AND(H202=1,BL202&gt;='1 Der Fonds'!$B$12),1,0)</f>
        <v>1</v>
      </c>
      <c r="J202" s="26" t="n">
        <f aca="false">IF(AND(I202=1,BQ202&gt;='1 Der Fonds'!$B$12),1,0)</f>
        <v>1</v>
      </c>
      <c r="K202" s="26" t="n">
        <f aca="false">IF(AND(J202=1,BV202&gt;='1 Der Fonds'!$B$12),1,0)</f>
        <v>1</v>
      </c>
      <c r="L202" s="26" t="n">
        <f aca="false">IF(AND(K202=1,CA202&gt;='1 Der Fonds'!$B$12),1,0)</f>
        <v>1</v>
      </c>
      <c r="M202" s="26" t="n">
        <f aca="false">IF(AND(L202=1,CF202&gt;='1 Der Fonds'!$B$12),1,0)</f>
        <v>1</v>
      </c>
      <c r="N202" s="26" t="n">
        <f aca="false">IF(AND(M202=1,CK202&gt;='1 Der Fonds'!$B$12),1,0)</f>
        <v>1</v>
      </c>
      <c r="O202" s="26" t="n">
        <f aca="false">IF(CP202&gt;='1 Der Fonds'!$B$12,1,0)</f>
        <v>1</v>
      </c>
      <c r="P202" s="26" t="n">
        <f aca="false">IF(AND(O202=1,CU202&gt;='1 Der Fonds'!$B$12),1,0)</f>
        <v>1</v>
      </c>
      <c r="Q202" s="26" t="n">
        <f aca="false">IF(AND(P202=1,CZ202&gt;='1 Der Fonds'!$B$12),1,0)</f>
        <v>1</v>
      </c>
      <c r="R202" s="26" t="n">
        <f aca="false">IF(AND(Q202=1,DE202&gt;='1 Der Fonds'!$B$12),1,0)</f>
        <v>1</v>
      </c>
      <c r="S202" s="26" t="n">
        <f aca="false">IF(AND(R202=1,DJ202&gt;='1 Der Fonds'!$B$12),1,0)</f>
        <v>1</v>
      </c>
      <c r="T202" s="26" t="n">
        <f aca="false">IF(AND(S202=1,DO202&gt;='1 Der Fonds'!$B$12),1,0)</f>
        <v>0</v>
      </c>
      <c r="U202" s="26" t="n">
        <f aca="false">IF(AND(T202=1,DT202&gt;='1 Der Fonds'!$B$12),1,0)</f>
        <v>0</v>
      </c>
      <c r="V202" s="26" t="n">
        <f aca="false">IF(AND(U202=1,DY202&gt;='1 Der Fonds'!$B$12),1,0)</f>
        <v>0</v>
      </c>
      <c r="W202" s="26" t="n">
        <f aca="false">IF(AND(V202=1,ED202&gt;='1 Der Fonds'!$B$12),1,0)</f>
        <v>0</v>
      </c>
      <c r="X202" s="26" t="n">
        <f aca="false">IF(AND(W202=1,EI202&gt;='1 Der Fonds'!$B$12),1,0)</f>
        <v>0</v>
      </c>
      <c r="Y202" s="26" t="n">
        <f aca="false">IF(AND(X202=1,EN202&gt;='1 Der Fonds'!$B$12),1,0)</f>
        <v>0</v>
      </c>
      <c r="Z202" s="26" t="n">
        <f aca="false">IF(AND(Y202=1,ES202&gt;='1 Der Fonds'!$B$12),1,0)</f>
        <v>0</v>
      </c>
      <c r="AD202" s="26" t="n">
        <f aca="false">$A$202+$B$202*'1 Der Fonds'!$B$19/12+$A$202*'1 Der Fonds'!$B$20/12-'1 Der Fonds'!$B$6*'1 Der Fonds'!$B$21/12-($B$202+$A$202-'1 Der Fonds'!$B$6)*'1 Der Fonds'!$B$22/12-$B$202*'1 Der Fonds'!$B$23/12</f>
        <v>121.70875</v>
      </c>
      <c r="AE202" s="26" t="n">
        <f aca="false">($B$202+AD202-'1 Der Fonds'!$B$6)/'1 Der Fonds'!$B$8</f>
        <v>10.0196408045977</v>
      </c>
      <c r="AF202" s="26" t="n">
        <f aca="false">AD202+'1 Der Fonds'!$B$26-'2 Der Rueckgabebestand'!$C$5*AE202</f>
        <v>120.700893678161</v>
      </c>
      <c r="AG202" s="26" t="n">
        <f aca="false">'1 Der Fonds'!$B$8+'1 Der Fonds'!$B$26/AE202-'2 Der Rueckgabebestand'!$C$5</f>
        <v>86.8994119308771</v>
      </c>
      <c r="AH202" s="26" t="n">
        <f aca="false">AF202/($B$202+AF202-'1 Der Fonds'!$B$6)</f>
        <v>0.138624979662391</v>
      </c>
      <c r="AI202" s="26" t="n">
        <f aca="false">AF202+$B$202*'1 Der Fonds'!$B$19/12+AF202*'1 Der Fonds'!$B$20/12-'1 Der Fonds'!$B$6*'1 Der Fonds'!$B$21/12-($B$202+AF202-'1 Der Fonds'!$B$6)*'1 Der Fonds'!$B$22/12-$B$202*'1 Der Fonds'!$B$23/12</f>
        <v>122.410315367936</v>
      </c>
      <c r="AJ202" s="26" t="n">
        <f aca="false">($B$202+AI202-'1 Der Fonds'!$B$6)/AG202</f>
        <v>10.0393120733876</v>
      </c>
      <c r="AK202" s="26" t="n">
        <f aca="false">AI202+'1 Der Fonds'!$B$26-'2 Der Rueckgabebestand'!$C$6*AJ202</f>
        <v>120.390659331242</v>
      </c>
      <c r="AL202" s="26" t="n">
        <f aca="false">AG202+'1 Der Fonds'!$B$26/AJ202-'2 Der Rueckgabebestand'!$C$6</f>
        <v>86.6982371868379</v>
      </c>
      <c r="AM202" s="26" t="n">
        <f aca="false">AK202/($B$202+AK202-'1 Der Fonds'!$B$6)</f>
        <v>0.138317958770081</v>
      </c>
      <c r="AN202" s="26" t="n">
        <f aca="false">AK202+$B$202*'1 Der Fonds'!$B$19/12+AK202*'1 Der Fonds'!$B$20/12-'1 Der Fonds'!$B$6*'1 Der Fonds'!$B$21/12-($B$202+AK202-'1 Der Fonds'!$B$6)*'1 Der Fonds'!$B$22/12-$B$202*'1 Der Fonds'!$B$23/12</f>
        <v>122.099783713101</v>
      </c>
      <c r="AO202" s="26" t="n">
        <f aca="false">($B$202+AN202-'1 Der Fonds'!$B$6)/AL202</f>
        <v>10.0590255581978</v>
      </c>
      <c r="AP202" s="26" t="n">
        <f aca="false">AN202+'1 Der Fonds'!$B$26-'2 Der Rueckgabebestand'!$C$7*AO202</f>
        <v>102.969927485066</v>
      </c>
      <c r="AQ202" s="26" t="n">
        <f aca="false">AL202+'1 Der Fonds'!$B$26/AO202-'2 Der Rueckgabebestand'!$C$7</f>
        <v>84.7964768108097</v>
      </c>
      <c r="AR202" s="26" t="n">
        <f aca="false">AP202/($B$202+AP202-'1 Der Fonds'!$B$6)</f>
        <v>0.120719294042015</v>
      </c>
      <c r="AS202" s="26" t="n">
        <f aca="false">AP202+$B$202*'1 Der Fonds'!$B$19/12+AP202*'1 Der Fonds'!$B$20/12-'1 Der Fonds'!$B$6*'1 Der Fonds'!$B$21/12-($B$202+AP202-'1 Der Fonds'!$B$6)*'1 Der Fonds'!$B$22/12-$B$202*'1 Der Fonds'!$B$23/12</f>
        <v>104.662356998906</v>
      </c>
      <c r="AT202" s="26" t="n">
        <f aca="false">($B$202+AS202-'1 Der Fonds'!$B$6)/AQ202</f>
        <v>10.0789842826342</v>
      </c>
      <c r="AU202" s="26" t="n">
        <f aca="false">AS202+'1 Der Fonds'!$B$26-'2 Der Rueckgabebestand'!$C$8*AT202</f>
        <v>76.4175057227398</v>
      </c>
      <c r="AV202" s="26" t="n">
        <f aca="false">AQ202+'1 Der Fonds'!$B$26/AT202-'2 Der Rueckgabebestand'!$C$8</f>
        <v>81.9941258512164</v>
      </c>
      <c r="AW202" s="26" t="n">
        <f aca="false">AU202/($B$202+AU202-'1 Der Fonds'!$B$6)</f>
        <v>0.0924684014962983</v>
      </c>
      <c r="AX202" s="26" t="n">
        <f aca="false">AU202+$B$202*'1 Der Fonds'!$B$19/12+AU202*'1 Der Fonds'!$B$20/12-'1 Der Fonds'!$B$6*'1 Der Fonds'!$B$21/12-($B$202+AU202-'1 Der Fonds'!$B$6)*'1 Der Fonds'!$B$22/12-$B$202*'1 Der Fonds'!$B$23/12</f>
        <v>78.084489165724</v>
      </c>
      <c r="AY202" s="26" t="n">
        <f aca="false">($B$202+AX202-'1 Der Fonds'!$B$6)/AV202</f>
        <v>10.0993148054086</v>
      </c>
      <c r="AZ202" s="26" t="n">
        <f aca="false">AX202+'1 Der Fonds'!$B$26-'2 Der Rueckgabebestand'!$C$9*AY202</f>
        <v>54.8262706716617</v>
      </c>
      <c r="BA202" s="26" t="n">
        <f aca="false">AV202+'1 Der Fonds'!$B$26/AY202-'2 Der Rueckgabebestand'!$C$9</f>
        <v>79.6911757063604</v>
      </c>
      <c r="BB202" s="26" t="n">
        <f aca="false">AZ202/($B$202+AZ202-'1 Der Fonds'!$B$6)</f>
        <v>0.068121870109815</v>
      </c>
      <c r="BC202" s="26" t="n">
        <f aca="false">AZ202+$B$202*'1 Der Fonds'!$B$19/12+AZ202*'1 Der Fonds'!$B$20/12-'1 Der Fonds'!$B$6*'1 Der Fonds'!$B$21/12-($B$202+AZ202-'1 Der Fonds'!$B$6)*'1 Der Fonds'!$B$22/12-$B$202*'1 Der Fonds'!$B$23/12</f>
        <v>56.4725625143887</v>
      </c>
      <c r="BD202" s="26" t="n">
        <f aca="false">($B$202+BC202-'1 Der Fonds'!$B$6)/BA202</f>
        <v>10.1199732011235</v>
      </c>
      <c r="BE202" s="26" t="n">
        <f aca="false">BC202+'1 Der Fonds'!$B$26-'2 Der Rueckgabebestand'!$C$10*BD202</f>
        <v>45.3046000328159</v>
      </c>
      <c r="BF202" s="26" t="n">
        <f aca="false">BA202+'1 Der Fonds'!$B$26/BD202-'2 Der Rueckgabebestand'!$C$10</f>
        <v>78.5876191791224</v>
      </c>
      <c r="BG202" s="26" t="n">
        <f aca="false">BE202/($B$202+BE202-'1 Der Fonds'!$B$6)</f>
        <v>0.0569650924072947</v>
      </c>
      <c r="BH202" s="26" t="n">
        <f aca="false">BE202+$B$202*'1 Der Fonds'!$B$19/12+BE202*'1 Der Fonds'!$B$20/12-'1 Der Fonds'!$B$6*'1 Der Fonds'!$B$21/12-($B$202+BE202-'1 Der Fonds'!$B$6)*'1 Der Fonds'!$B$22/12-$B$202*'1 Der Fonds'!$B$23/12</f>
        <v>46.9417669411807</v>
      </c>
      <c r="BI202" s="26" t="n">
        <f aca="false">($B$202+BH202-'1 Der Fonds'!$B$6)/BF202</f>
        <v>10.1408055780992</v>
      </c>
      <c r="BJ202" s="26" t="n">
        <f aca="false">BH202+'1 Der Fonds'!$B$26-'2 Der Rueckgabebestand'!$C$11*BI202</f>
        <v>43.8572835943211</v>
      </c>
      <c r="BK202" s="26" t="n">
        <f aca="false">BF202+'1 Der Fonds'!$B$26/BI202-'2 Der Rueckgabebestand'!$C$11</f>
        <v>78.2834536645483</v>
      </c>
      <c r="BL202" s="26" t="n">
        <f aca="false">BJ202/($B$202+BJ202-'1 Der Fonds'!$B$6)</f>
        <v>0.0552458036232281</v>
      </c>
      <c r="BM202" s="26" t="n">
        <f aca="false">BJ202+$B$202*'1 Der Fonds'!$B$19/12+BJ202*'1 Der Fonds'!$B$20/12-'1 Der Fonds'!$B$6*'1 Der Fonds'!$B$21/12-($B$202+BJ202-'1 Der Fonds'!$B$6)*'1 Der Fonds'!$B$22/12-$B$202*'1 Der Fonds'!$B$23/12</f>
        <v>45.493063491099</v>
      </c>
      <c r="BN202" s="26" t="n">
        <f aca="false">($B$202+BM202-'1 Der Fonds'!$B$6)/BK202</f>
        <v>10.1617011801735</v>
      </c>
      <c r="BO202" s="26" t="n">
        <f aca="false">BM202+'1 Der Fonds'!$B$26-'2 Der Rueckgabebestand'!$C$12*BN202</f>
        <v>43.4122129010123</v>
      </c>
      <c r="BP202" s="26" t="n">
        <f aca="false">BK202+'1 Der Fonds'!$B$26/BN202-'2 Der Rueckgabebestand'!$C$12</f>
        <v>78.0786798227287</v>
      </c>
      <c r="BQ202" s="26" t="n">
        <f aca="false">BO202/($B$202+BO202-'1 Der Fonds'!$B$6)</f>
        <v>0.0547158364783433</v>
      </c>
      <c r="BR202" s="26" t="n">
        <f aca="false">BO202+$B$202*'1 Der Fonds'!$B$19/12+BO202*'1 Der Fonds'!$B$20/12-'1 Der Fonds'!$B$6*'1 Der Fonds'!$B$21/12-($B$202+BO202-'1 Der Fonds'!$B$6)*'1 Der Fonds'!$B$22/12-$B$202*'1 Der Fonds'!$B$23/12</f>
        <v>45.0475662717091</v>
      </c>
      <c r="BS202" s="26" t="n">
        <f aca="false">($B$202+BR202-'1 Der Fonds'!$B$6)/BP202</f>
        <v>10.1826461215379</v>
      </c>
      <c r="BT202" s="26" t="n">
        <f aca="false">BR202+'1 Der Fonds'!$B$26-'2 Der Rueckgabebestand'!$C$13*BS202</f>
        <v>43.465375517017</v>
      </c>
      <c r="BU202" s="26" t="n">
        <f aca="false">BP202+'1 Der Fonds'!$B$26/BS202-'2 Der Rueckgabebestand'!$C$13</f>
        <v>77.9232987227859</v>
      </c>
      <c r="BV202" s="26" t="n">
        <f aca="false">BT202/($B$202+BT202-'1 Der Fonds'!$B$6)</f>
        <v>0.0547791710365373</v>
      </c>
      <c r="BW202" s="26" t="n">
        <f aca="false">BT202+$B$202*'1 Der Fonds'!$B$19/12+BT202*'1 Der Fonds'!$B$20/12-'1 Der Fonds'!$B$6*'1 Der Fonds'!$B$21/12-($B$202+BT202-'1 Der Fonds'!$B$6)*'1 Der Fonds'!$B$22/12-$B$202*'1 Der Fonds'!$B$23/12</f>
        <v>45.1007798352208</v>
      </c>
      <c r="BX202" s="26" t="n">
        <f aca="false">($B$202+BW202-'1 Der Fonds'!$B$6)/BU202</f>
        <v>10.2036334814804</v>
      </c>
      <c r="BY202" s="26" t="n">
        <f aca="false">BW202+'1 Der Fonds'!$B$26-'2 Der Rueckgabebestand'!$C$14*BX202</f>
        <v>44.0193264426286</v>
      </c>
      <c r="BZ202" s="26" t="n">
        <f aca="false">BU202+'1 Der Fonds'!$B$26/BX202-'2 Der Rueckgabebestand'!$C$14</f>
        <v>77.8173116354846</v>
      </c>
      <c r="CA202" s="26" t="n">
        <f aca="false">BY202/($B$202+BY202-'1 Der Fonds'!$B$6)</f>
        <v>0.0554386083268834</v>
      </c>
      <c r="CB202" s="26" t="n">
        <f aca="false">BY202+$B$202*'1 Der Fonds'!$B$19/12+BY202*'1 Der Fonds'!$B$20/12-'1 Der Fonds'!$B$6*'1 Der Fonds'!$B$21/12-($B$202+BY202-'1 Der Fonds'!$B$6)*'1 Der Fonds'!$B$22/12-$B$202*'1 Der Fonds'!$B$23/12</f>
        <v>45.6552616304695</v>
      </c>
      <c r="CC202" s="26" t="n">
        <f aca="false">($B$202+CB202-'1 Der Fonds'!$B$6)/BZ202</f>
        <v>10.2246562481818</v>
      </c>
      <c r="CD202" s="26" t="n">
        <f aca="false">CB202+'1 Der Fonds'!$B$26-'2 Der Rueckgabebestand'!$C$15*CC202</f>
        <v>44.5653991311968</v>
      </c>
      <c r="CE202" s="26" t="n">
        <f aca="false">BZ202+'1 Der Fonds'!$B$26/CC202-'2 Der Rueckgabebestand'!$C$15</f>
        <v>77.7107200325183</v>
      </c>
      <c r="CF202" s="26" t="n">
        <f aca="false">CD202/($B$202+CD202-'1 Der Fonds'!$B$6)</f>
        <v>0.0560877671994351</v>
      </c>
      <c r="CG202" s="26" t="n">
        <f aca="false">CD202+$B$202*'1 Der Fonds'!$B$19/12+CD202*'1 Der Fonds'!$B$20/12-'1 Der Fonds'!$B$6*'1 Der Fonds'!$B$21/12-($B$202+CD202-'1 Der Fonds'!$B$6)*'1 Der Fonds'!$B$22/12-$B$202*'1 Der Fonds'!$B$23/12</f>
        <v>46.2018576386975</v>
      </c>
      <c r="CH202" s="26" t="n">
        <f aca="false">($B$202+CG202-'1 Der Fonds'!$B$6)/CE202</f>
        <v>10.24571458488</v>
      </c>
      <c r="CI202" s="26" t="n">
        <f aca="false">CG202+'1 Der Fonds'!$B$26-'2 Der Rueckgabebestand'!$C$16*CH202</f>
        <v>44.0790003462575</v>
      </c>
      <c r="CJ202" s="26" t="n">
        <f aca="false">CE202+'1 Der Fonds'!$B$26/CH202-'2 Der Rueckgabebestand'!$C$16</f>
        <v>77.5035253781237</v>
      </c>
      <c r="CK202" s="26" t="n">
        <f aca="false">CI202/($B$202+CI202-'1 Der Fonds'!$B$6)</f>
        <v>0.0555095907674638</v>
      </c>
      <c r="CL202" s="26" t="n">
        <f aca="false">$A$202+$B$202*'1 Der Fonds'!$B$19/12+$A$202*'1 Der Fonds'!$B$20/12-'1 Der Fonds'!$B$6*'1 Der Fonds'!$B$21/12-($B$202+$A$202-'1 Der Fonds'!$B$6)*'1 Der Fonds'!$B$22/12-$B$202*'1 Der Fonds'!$B$23/12</f>
        <v>121.70875</v>
      </c>
      <c r="CM202" s="26" t="n">
        <f aca="false">($B$202+CL202-'1 Der Fonds'!$B$6)/'1 Der Fonds'!$B$8</f>
        <v>10.0196408045977</v>
      </c>
      <c r="CN202" s="26" t="n">
        <f aca="false">CL202+0-'2 Der Rueckgabebestand'!$C$5*CM202</f>
        <v>117.700893678161</v>
      </c>
      <c r="CO202" s="26" t="n">
        <f aca="false">'1 Der Fonds'!$B$8+0/CM202-'2 Der Rueckgabebestand'!$C$5</f>
        <v>86.6</v>
      </c>
      <c r="CP202" s="26" t="n">
        <f aca="false">CN202/($B$202+CN202-'1 Der Fonds'!$B$6)</f>
        <v>0.135646850816564</v>
      </c>
      <c r="CQ202" s="26" t="n">
        <f aca="false">CN202+$B$202*'1 Der Fonds'!$B$19/12+CN202*'1 Der Fonds'!$B$20/12-'1 Der Fonds'!$B$6*'1 Der Fonds'!$B$21/12-($B$202+CN202-'1 Der Fonds'!$B$6)*'1 Der Fonds'!$B$22/12-$B$202*'1 Der Fonds'!$B$23/12</f>
        <v>119.407440367936</v>
      </c>
      <c r="CR202" s="26" t="n">
        <f aca="false">($B$202+CQ202-'1 Der Fonds'!$B$6)/CO202</f>
        <v>10.0393468864658</v>
      </c>
      <c r="CS202" s="26" t="n">
        <f aca="false">CQ202+0-'2 Der Rueckgabebestand'!$C$6*CR202</f>
        <v>114.387766924703</v>
      </c>
      <c r="CT202" s="26" t="n">
        <f aca="false">CO202+0/CR202-'2 Der Rueckgabebestand'!$C$6</f>
        <v>86.1</v>
      </c>
      <c r="CU202" s="26" t="n">
        <f aca="false">CS202/($B$202+CS202-'1 Der Fonds'!$B$6)</f>
        <v>0.132333856750043</v>
      </c>
      <c r="CV202" s="26" t="n">
        <f aca="false">CS202+$B$202*'1 Der Fonds'!$B$19/12+CS202*'1 Der Fonds'!$B$20/12-'1 Der Fonds'!$B$6*'1 Der Fonds'!$B$21/12-($B$202+CS202-'1 Der Fonds'!$B$6)*'1 Der Fonds'!$B$22/12-$B$202*'1 Der Fonds'!$B$23/12</f>
        <v>116.091138534672</v>
      </c>
      <c r="CW202" s="26" t="n">
        <f aca="false">($B$202+CV202-'1 Der Fonds'!$B$6)/CT202</f>
        <v>10.059130528858</v>
      </c>
      <c r="CX202" s="26" t="n">
        <f aca="false">CV202+0-'2 Der Rueckgabebestand'!$C$7*CW202</f>
        <v>93.9610513711849</v>
      </c>
      <c r="CY202" s="26" t="n">
        <f aca="false">CT202+0/CW202-'2 Der Rueckgabebestand'!$C$7</f>
        <v>83.9</v>
      </c>
      <c r="CZ202" s="26" t="n">
        <f aca="false">CX202/($B$202+CX202-'1 Der Fonds'!$B$6)</f>
        <v>0.111333397694747</v>
      </c>
      <c r="DA202" s="26" t="n">
        <f aca="false">CX202+$B$202*'1 Der Fonds'!$B$19/12+CX202*'1 Der Fonds'!$B$20/12-'1 Der Fonds'!$B$6*'1 Der Fonds'!$B$21/12-($B$202+CX202-'1 Der Fonds'!$B$6)*'1 Der Fonds'!$B$22/12-$B$202*'1 Der Fonds'!$B$23/12</f>
        <v>95.6448473787489</v>
      </c>
      <c r="DB202" s="26" t="n">
        <f aca="false">($B$202+DA202-'1 Der Fonds'!$B$6)/CY202</f>
        <v>10.0791996111889</v>
      </c>
      <c r="DC202" s="26" t="n">
        <f aca="false">DA202+0-'2 Der Rueckgabebestand'!$C$8*DB202</f>
        <v>64.3993285840633</v>
      </c>
      <c r="DD202" s="26" t="n">
        <f aca="false">CY202+0/DB202-'2 Der Rueckgabebestand'!$C$8</f>
        <v>80.8</v>
      </c>
      <c r="DE202" s="26" t="n">
        <f aca="false">DC202/($B$202+DC202-'1 Der Fonds'!$B$6)</f>
        <v>0.0790758615874963</v>
      </c>
      <c r="DF202" s="26" t="n">
        <f aca="false">DC202+$B$202*'1 Der Fonds'!$B$19/12+DC202*'1 Der Fonds'!$B$20/12-'1 Der Fonds'!$B$6*'1 Der Fonds'!$B$21/12-($B$202+DC202-'1 Der Fonds'!$B$6)*'1 Der Fonds'!$B$22/12-$B$202*'1 Der Fonds'!$B$23/12</f>
        <v>66.0547946072897</v>
      </c>
      <c r="DG202" s="26" t="n">
        <f aca="false">($B$202+DF202-'1 Der Fonds'!$B$6)/DD202</f>
        <v>10.0996880520704</v>
      </c>
      <c r="DH202" s="26" t="n">
        <f aca="false">DF202+0-'2 Der Rueckgabebestand'!$C$9*DG202</f>
        <v>39.7956056719066</v>
      </c>
      <c r="DI202" s="26" t="n">
        <f aca="false">DD202+0/DG202-'2 Der Rueckgabebestand'!$C$9</f>
        <v>78.2</v>
      </c>
      <c r="DJ202" s="26" t="n">
        <f aca="false">DH202/($B$202+DH202-'1 Der Fonds'!$B$6)</f>
        <v>0.0503872209292063</v>
      </c>
      <c r="DK202" s="26" t="n">
        <f aca="false">DH202+$B$202*'1 Der Fonds'!$B$19/12+DH202*'1 Der Fonds'!$B$20/12-'1 Der Fonds'!$B$6*'1 Der Fonds'!$B$21/12-($B$202+DH202-'1 Der Fonds'!$B$6)*'1 Der Fonds'!$B$22/12-$B$202*'1 Der Fonds'!$B$23/12</f>
        <v>41.4274931273422</v>
      </c>
      <c r="DL202" s="26" t="n">
        <f aca="false">($B$202+DK202-'1 Der Fonds'!$B$6)/DI202</f>
        <v>10.120556178099</v>
      </c>
      <c r="DM202" s="26" t="n">
        <f aca="false">DK202+0-'2 Der Rueckgabebestand'!$C$10*DL202</f>
        <v>27.2587144780036</v>
      </c>
      <c r="DN202" s="26" t="n">
        <f aca="false">DI202+0/DL202-'2 Der Rueckgabebestand'!$C$10</f>
        <v>76.8</v>
      </c>
      <c r="DO202" s="26" t="n">
        <f aca="false">DM202/($B$202+DM202-'1 Der Fonds'!$B$6)</f>
        <v>0.0350703233945858</v>
      </c>
      <c r="DP202" s="26" t="n">
        <f aca="false">DM202+$B$202*'1 Der Fonds'!$B$19/12+DM202*'1 Der Fonds'!$B$20/12-'1 Der Fonds'!$B$6*'1 Der Fonds'!$B$21/12-($B$202+DM202-'1 Der Fonds'!$B$6)*'1 Der Fonds'!$B$22/12-$B$202*'1 Der Fonds'!$B$23/12</f>
        <v>28.8785874127117</v>
      </c>
      <c r="DQ202" s="26" t="n">
        <f aca="false">($B$202+DP202-'1 Der Fonds'!$B$6)/DN202</f>
        <v>10.141648273603</v>
      </c>
      <c r="DR202" s="26" t="n">
        <f aca="false">DP202+0-'2 Der Rueckgabebestand'!$C$11*DQ202</f>
        <v>22.7935984485499</v>
      </c>
      <c r="DS202" s="26" t="n">
        <f aca="false">DN202+0/DQ202-'2 Der Rueckgabebestand'!$C$11</f>
        <v>76.2</v>
      </c>
      <c r="DT202" s="26" t="n">
        <f aca="false">DR202/($B$202+DR202-'1 Der Fonds'!$B$6)</f>
        <v>0.0294950663337662</v>
      </c>
      <c r="DU202" s="26" t="n">
        <f aca="false">DR202+$B$202*'1 Der Fonds'!$B$19/12+DR202*'1 Der Fonds'!$B$20/12-'1 Der Fonds'!$B$6*'1 Der Fonds'!$B$21/12-($B$202+DR202-'1 Der Fonds'!$B$6)*'1 Der Fonds'!$B$22/12-$B$202*'1 Der Fonds'!$B$23/12</f>
        <v>24.4091923137297</v>
      </c>
      <c r="DV202" s="26" t="n">
        <f aca="false">($B$202+DU202-'1 Der Fonds'!$B$6)/DS202</f>
        <v>10.1628502928311</v>
      </c>
      <c r="DW202" s="26" t="n">
        <f aca="false">DU202+0-'2 Der Rueckgabebestand'!$C$12*DV202</f>
        <v>19.3277671673142</v>
      </c>
      <c r="DX202" s="26" t="n">
        <f aca="false">DS202+0/DV202-'2 Der Rueckgabebestand'!$C$12</f>
        <v>75.7</v>
      </c>
      <c r="DY202" s="26" t="n">
        <f aca="false">DW202/($B$202+DW202-'1 Der Fonds'!$B$6)</f>
        <v>0.0251229293835052</v>
      </c>
      <c r="DZ202" s="26" t="n">
        <f aca="false">DW202+$B$202*'1 Der Fonds'!$B$19/12+DW202*'1 Der Fonds'!$B$20/12-'1 Der Fonds'!$B$6*'1 Der Fonds'!$B$21/12-($B$202+DW202-'1 Der Fonds'!$B$6)*'1 Der Fonds'!$B$22/12-$B$202*'1 Der Fonds'!$B$23/12</f>
        <v>20.9400396108495</v>
      </c>
      <c r="EA202" s="26" t="n">
        <f aca="false">($B$202+DZ202-'1 Der Fonds'!$B$6)/DX202</f>
        <v>10.1841484757047</v>
      </c>
      <c r="EB202" s="26" t="n">
        <f aca="false">DZ202+0-'2 Der Rueckgabebestand'!$C$13*EA202</f>
        <v>16.3571727967824</v>
      </c>
      <c r="EC202" s="26" t="n">
        <f aca="false">DX202+0/EA202-'2 Der Rueckgabebestand'!$C$13</f>
        <v>75.25</v>
      </c>
      <c r="ED202" s="26" t="n">
        <f aca="false">EB202/($B$202+EB202-'1 Der Fonds'!$B$6)</f>
        <v>0.021344059111612</v>
      </c>
      <c r="EE202" s="26" t="n">
        <f aca="false">EB202+$B$202*'1 Der Fonds'!$B$19/12+EB202*'1 Der Fonds'!$B$20/12-'1 Der Fonds'!$B$6*'1 Der Fonds'!$B$21/12-($B$202+EB202-'1 Der Fonds'!$B$6)*'1 Der Fonds'!$B$22/12-$B$202*'1 Der Fonds'!$B$23/12</f>
        <v>17.9665984207126</v>
      </c>
      <c r="EF202" s="26" t="n">
        <f aca="false">($B$202+EE202-'1 Der Fonds'!$B$6)/EC202</f>
        <v>10.2055361916374</v>
      </c>
      <c r="EG202" s="26" t="n">
        <f aca="false">EE202+0-'2 Der Rueckgabebestand'!$C$14*EF202</f>
        <v>13.8843839440577</v>
      </c>
      <c r="EH202" s="26" t="n">
        <f aca="false">EC202+0/EF202-'2 Der Rueckgabebestand'!$C$14</f>
        <v>74.85</v>
      </c>
      <c r="EI202" s="26" t="n">
        <f aca="false">EG202/($B$202+EG202-'1 Der Fonds'!$B$6)</f>
        <v>0.0181760279904799</v>
      </c>
      <c r="EJ202" s="26" t="n">
        <f aca="false">EG202+$B$202*'1 Der Fonds'!$B$19/12+EG202*'1 Der Fonds'!$B$20/12-'1 Der Fonds'!$B$6*'1 Der Fonds'!$B$21/12-($B$202+EG202-'1 Der Fonds'!$B$6)*'1 Der Fonds'!$B$22/12-$B$202*'1 Der Fonds'!$B$23/12</f>
        <v>15.4914398120041</v>
      </c>
      <c r="EK202" s="26" t="n">
        <f aca="false">($B$202+EJ202-'1 Der Fonds'!$B$6)/EH202</f>
        <v>10.2270065439146</v>
      </c>
      <c r="EL202" s="26" t="n">
        <f aca="false">EJ202+0-'2 Der Rueckgabebestand'!$C$15*EK202</f>
        <v>11.4006371944383</v>
      </c>
      <c r="EM202" s="26" t="n">
        <f aca="false">EH202+0/EK202-'2 Der Rueckgabebestand'!$C$15</f>
        <v>74.45</v>
      </c>
      <c r="EN202" s="26" t="n">
        <f aca="false">EL202/($B$202+EL202-'1 Der Fonds'!$B$6)</f>
        <v>0.0149732435691762</v>
      </c>
      <c r="EO202" s="26" t="n">
        <f aca="false">EL202+$B$202*'1 Der Fonds'!$B$19/12+EL202*'1 Der Fonds'!$B$20/12-'1 Der Fonds'!$B$6*'1 Der Fonds'!$B$21/12-($B$202+EL202-'1 Der Fonds'!$B$6)*'1 Der Fonds'!$B$22/12-$B$202*'1 Der Fonds'!$B$23/12</f>
        <v>13.0053128050829</v>
      </c>
      <c r="EP202" s="26" t="n">
        <f aca="false">($B$202+EO202-'1 Der Fonds'!$B$6)/EM202</f>
        <v>10.2485602794504</v>
      </c>
      <c r="EQ202" s="26" t="n">
        <f aca="false">EO202+0-'2 Der Rueckgabebestand'!$C$16*EP202</f>
        <v>7.88103266535773</v>
      </c>
      <c r="ER202" s="26" t="n">
        <f aca="false">EM202+0/EP202-'2 Der Rueckgabebestand'!$C$16</f>
        <v>73.95</v>
      </c>
      <c r="ES202" s="26" t="n">
        <f aca="false">EQ202/($B$202+EQ202-'1 Der Fonds'!$B$6)</f>
        <v>0.01039877279636</v>
      </c>
      <c r="ET202" s="14" t="n">
        <f aca="false">IF(C202=1,$A$202,1000000)</f>
        <v>120</v>
      </c>
      <c r="EU202" s="14" t="n">
        <f aca="false">IF(D202=1,$A$202,1000000)</f>
        <v>120</v>
      </c>
      <c r="EV202" s="14" t="n">
        <f aca="false">IF(E202=1,$A$202,1000000)</f>
        <v>120</v>
      </c>
      <c r="EW202" s="14" t="n">
        <f aca="false">IF(F202=1,$A$202,1000000)</f>
        <v>120</v>
      </c>
      <c r="EX202" s="14" t="n">
        <f aca="false">IF(G202=1,$A$202,1000000)</f>
        <v>120</v>
      </c>
      <c r="EY202" s="14" t="n">
        <f aca="false">IF(H202=1,$A$202,1000000)</f>
        <v>120</v>
      </c>
      <c r="EZ202" s="14" t="n">
        <f aca="false">IF(I202=1,$A$202,1000000)</f>
        <v>120</v>
      </c>
      <c r="FA202" s="14" t="n">
        <f aca="false">IF(J202=1,$A$202,1000000)</f>
        <v>120</v>
      </c>
      <c r="FB202" s="14" t="n">
        <f aca="false">IF(K202=1,$A$202,1000000)</f>
        <v>120</v>
      </c>
      <c r="FC202" s="14" t="n">
        <f aca="false">IF(L202=1,$A$202,1000000)</f>
        <v>120</v>
      </c>
      <c r="FD202" s="14" t="n">
        <f aca="false">IF(M202=1,$A$202,1000000)</f>
        <v>120</v>
      </c>
      <c r="FE202" s="14" t="n">
        <f aca="false">IF(N202=1,$A$202,1000000)</f>
        <v>120</v>
      </c>
      <c r="FF202" s="14" t="n">
        <f aca="false">IF(O202=1,$A$202,1000000)</f>
        <v>120</v>
      </c>
      <c r="FG202" s="14" t="n">
        <f aca="false">IF(P202=1,$A$202,1000000)</f>
        <v>120</v>
      </c>
      <c r="FH202" s="14" t="n">
        <f aca="false">IF(Q202=1,$A$202,1000000)</f>
        <v>120</v>
      </c>
      <c r="FI202" s="14" t="n">
        <f aca="false">IF(R202=1,$A$202,1000000)</f>
        <v>120</v>
      </c>
      <c r="FJ202" s="14" t="n">
        <f aca="false">IF(S202=1,$A$202,1000000)</f>
        <v>120</v>
      </c>
      <c r="FK202" s="26" t="n">
        <f aca="false">IF(T202=1,$A$202,1000000)</f>
        <v>1000000</v>
      </c>
      <c r="FL202" s="26" t="n">
        <f aca="false">IF(U202=1,$A$202,1000000)</f>
        <v>1000000</v>
      </c>
      <c r="FM202" s="26" t="n">
        <f aca="false">IF(V202=1,$A$202,1000000)</f>
        <v>1000000</v>
      </c>
      <c r="FN202" s="26" t="n">
        <f aca="false">IF(W202=1,$A$202,1000000)</f>
        <v>1000000</v>
      </c>
      <c r="FO202" s="26" t="n">
        <f aca="false">IF(X202=1,$A$202,1000000)</f>
        <v>1000000</v>
      </c>
      <c r="FP202" s="26" t="n">
        <f aca="false">IF(Y202=1,$A$202,1000000)</f>
        <v>1000000</v>
      </c>
      <c r="FQ202" s="26" t="n">
        <f aca="false">IF(Z202=1,$A$202,1000000)</f>
        <v>1000000</v>
      </c>
    </row>
    <row r="203" customFormat="false" ht="15" hidden="false" customHeight="false" outlineLevel="0" collapsed="false">
      <c r="A203" s="14" t="n">
        <f aca="false">A202+$B$38</f>
        <v>120.5</v>
      </c>
      <c r="B203" s="14" t="n">
        <f aca="false">'1 Der Fonds'!$B$36-A203</f>
        <v>999.5</v>
      </c>
      <c r="C203" s="26" t="n">
        <f aca="false">IF(AH203&gt;='1 Der Fonds'!$B$12,1,0)</f>
        <v>1</v>
      </c>
      <c r="D203" s="26" t="n">
        <f aca="false">IF(AND(C203=1,AM203&gt;='1 Der Fonds'!$B$12),1,0)</f>
        <v>1</v>
      </c>
      <c r="E203" s="26" t="n">
        <f aca="false">IF(AND(D203=1,AR203&gt;='1 Der Fonds'!$B$12),1,0)</f>
        <v>1</v>
      </c>
      <c r="F203" s="26" t="n">
        <f aca="false">IF(AND(E203=1,AW203&gt;='1 Der Fonds'!$B$12),1,0)</f>
        <v>1</v>
      </c>
      <c r="G203" s="26" t="n">
        <f aca="false">IF(AND(F203=1,BB203&gt;='1 Der Fonds'!$B$12),1,0)</f>
        <v>1</v>
      </c>
      <c r="H203" s="26" t="n">
        <f aca="false">IF(AND(G203=1,BG203&gt;='1 Der Fonds'!$B$12),1,0)</f>
        <v>1</v>
      </c>
      <c r="I203" s="26" t="n">
        <f aca="false">IF(AND(H203=1,BL203&gt;='1 Der Fonds'!$B$12),1,0)</f>
        <v>1</v>
      </c>
      <c r="J203" s="26" t="n">
        <f aca="false">IF(AND(I203=1,BQ203&gt;='1 Der Fonds'!$B$12),1,0)</f>
        <v>1</v>
      </c>
      <c r="K203" s="26" t="n">
        <f aca="false">IF(AND(J203=1,BV203&gt;='1 Der Fonds'!$B$12),1,0)</f>
        <v>1</v>
      </c>
      <c r="L203" s="26" t="n">
        <f aca="false">IF(AND(K203=1,CA203&gt;='1 Der Fonds'!$B$12),1,0)</f>
        <v>1</v>
      </c>
      <c r="M203" s="26" t="n">
        <f aca="false">IF(AND(L203=1,CF203&gt;='1 Der Fonds'!$B$12),1,0)</f>
        <v>1</v>
      </c>
      <c r="N203" s="26" t="n">
        <f aca="false">IF(AND(M203=1,CK203&gt;='1 Der Fonds'!$B$12),1,0)</f>
        <v>1</v>
      </c>
      <c r="O203" s="26" t="n">
        <f aca="false">IF(CP203&gt;='1 Der Fonds'!$B$12,1,0)</f>
        <v>1</v>
      </c>
      <c r="P203" s="26" t="n">
        <f aca="false">IF(AND(O203=1,CU203&gt;='1 Der Fonds'!$B$12),1,0)</f>
        <v>1</v>
      </c>
      <c r="Q203" s="26" t="n">
        <f aca="false">IF(AND(P203=1,CZ203&gt;='1 Der Fonds'!$B$12),1,0)</f>
        <v>1</v>
      </c>
      <c r="R203" s="26" t="n">
        <f aca="false">IF(AND(Q203=1,DE203&gt;='1 Der Fonds'!$B$12),1,0)</f>
        <v>1</v>
      </c>
      <c r="S203" s="26" t="n">
        <f aca="false">IF(AND(R203=1,DJ203&gt;='1 Der Fonds'!$B$12),1,0)</f>
        <v>1</v>
      </c>
      <c r="T203" s="26" t="n">
        <f aca="false">IF(AND(S203=1,DO203&gt;='1 Der Fonds'!$B$12),1,0)</f>
        <v>0</v>
      </c>
      <c r="U203" s="26" t="n">
        <f aca="false">IF(AND(T203=1,DT203&gt;='1 Der Fonds'!$B$12),1,0)</f>
        <v>0</v>
      </c>
      <c r="V203" s="26" t="n">
        <f aca="false">IF(AND(U203=1,DY203&gt;='1 Der Fonds'!$B$12),1,0)</f>
        <v>0</v>
      </c>
      <c r="W203" s="26" t="n">
        <f aca="false">IF(AND(V203=1,ED203&gt;='1 Der Fonds'!$B$12),1,0)</f>
        <v>0</v>
      </c>
      <c r="X203" s="26" t="n">
        <f aca="false">IF(AND(W203=1,EI203&gt;='1 Der Fonds'!$B$12),1,0)</f>
        <v>0</v>
      </c>
      <c r="Y203" s="26" t="n">
        <f aca="false">IF(AND(X203=1,EN203&gt;='1 Der Fonds'!$B$12),1,0)</f>
        <v>0</v>
      </c>
      <c r="Z203" s="26" t="n">
        <f aca="false">IF(AND(Y203=1,ES203&gt;='1 Der Fonds'!$B$12),1,0)</f>
        <v>0</v>
      </c>
      <c r="AD203" s="26" t="n">
        <f aca="false">$A$203+$B$203*'1 Der Fonds'!$B$19/12+$A$203*'1 Der Fonds'!$B$20/12-'1 Der Fonds'!$B$6*'1 Der Fonds'!$B$21/12-($B$203+$A$203-'1 Der Fonds'!$B$6)*'1 Der Fonds'!$B$22/12-$B$203*'1 Der Fonds'!$B$23/12</f>
        <v>122.208166666667</v>
      </c>
      <c r="AE203" s="26" t="n">
        <f aca="false">($B$203+AD203-'1 Der Fonds'!$B$6)/'1 Der Fonds'!$B$8</f>
        <v>10.0196340996169</v>
      </c>
      <c r="AF203" s="26" t="n">
        <f aca="false">AD203+'1 Der Fonds'!$B$26-'2 Der Rueckgabebestand'!$C$5*AE203</f>
        <v>121.20031302682</v>
      </c>
      <c r="AG203" s="26" t="n">
        <f aca="false">'1 Der Fonds'!$B$8+'1 Der Fonds'!$B$26/AE203-'2 Der Rueckgabebestand'!$C$5</f>
        <v>86.8994121312389</v>
      </c>
      <c r="AH203" s="26" t="n">
        <f aca="false">AF203/($B$203+AF203-'1 Der Fonds'!$B$6)</f>
        <v>0.139198655626401</v>
      </c>
      <c r="AI203" s="26" t="n">
        <f aca="false">AF203+$B$203*'1 Der Fonds'!$B$19/12+AF203*'1 Der Fonds'!$B$20/12-'1 Der Fonds'!$B$6*'1 Der Fonds'!$B$21/12-($B$203+AF203-'1 Der Fonds'!$B$6)*'1 Der Fonds'!$B$22/12-$B$203*'1 Der Fonds'!$B$23/12</f>
        <v>122.909150826804</v>
      </c>
      <c r="AJ203" s="26" t="n">
        <f aca="false">($B$203+AI203-'1 Der Fonds'!$B$6)/AG203</f>
        <v>10.0392986492159</v>
      </c>
      <c r="AK203" s="26" t="n">
        <f aca="false">AI203+'1 Der Fonds'!$B$26-'2 Der Rueckgabebestand'!$C$6*AJ203</f>
        <v>120.889501502196</v>
      </c>
      <c r="AL203" s="26" t="n">
        <f aca="false">AG203+'1 Der Fonds'!$B$26/AJ203-'2 Der Rueckgabebestand'!$C$6</f>
        <v>86.6982377867775</v>
      </c>
      <c r="AM203" s="26" t="n">
        <f aca="false">AK203/($B$203+AK203-'1 Der Fonds'!$B$6)</f>
        <v>0.138891267982385</v>
      </c>
      <c r="AN203" s="26" t="n">
        <f aca="false">AK203+$B$203*'1 Der Fonds'!$B$19/12+AK203*'1 Der Fonds'!$B$20/12-'1 Der Fonds'!$B$6*'1 Der Fonds'!$B$21/12-($B$203+AK203-'1 Der Fonds'!$B$6)*'1 Der Fonds'!$B$22/12-$B$203*'1 Der Fonds'!$B$23/12</f>
        <v>122.598041441136</v>
      </c>
      <c r="AO203" s="26" t="n">
        <f aca="false">($B$203+AN203-'1 Der Fonds'!$B$6)/AL203</f>
        <v>10.0590053927733</v>
      </c>
      <c r="AP203" s="26" t="n">
        <f aca="false">AN203+'1 Der Fonds'!$B$26-'2 Der Rueckgabebestand'!$C$7*AO203</f>
        <v>103.468229577034</v>
      </c>
      <c r="AQ203" s="26" t="n">
        <f aca="false">AL203+'1 Der Fonds'!$B$26/AO203-'2 Der Rueckgabebestand'!$C$7</f>
        <v>84.7964780086344</v>
      </c>
      <c r="AR203" s="26" t="n">
        <f aca="false">AP203/($B$203+AP203-'1 Der Fonds'!$B$6)</f>
        <v>0.121303732060855</v>
      </c>
      <c r="AS203" s="26" t="n">
        <f aca="false">AP203+$B$203*'1 Der Fonds'!$B$19/12+AP203*'1 Der Fonds'!$B$20/12-'1 Der Fonds'!$B$6*'1 Der Fonds'!$B$21/12-($B$203+AP203-'1 Der Fonds'!$B$6)*'1 Der Fonds'!$B$22/12-$B$203*'1 Der Fonds'!$B$23/12</f>
        <v>105.160074130379</v>
      </c>
      <c r="AT203" s="26" t="n">
        <f aca="false">($B$203+AS203-'1 Der Fonds'!$B$6)/AQ203</f>
        <v>10.0789572185221</v>
      </c>
      <c r="AU203" s="26" t="n">
        <f aca="false">AS203+'1 Der Fonds'!$B$26-'2 Der Rueckgabebestand'!$C$8*AT203</f>
        <v>76.9153067529605</v>
      </c>
      <c r="AV203" s="26" t="n">
        <f aca="false">AQ203+'1 Der Fonds'!$B$26/AT203-'2 Der Rueckgabebestand'!$C$8</f>
        <v>81.9941278482911</v>
      </c>
      <c r="AW203" s="26" t="n">
        <f aca="false">AU203/($B$203+AU203-'1 Der Fonds'!$B$6)</f>
        <v>0.0930710093635193</v>
      </c>
      <c r="AX203" s="26" t="n">
        <f aca="false">AU203+$B$203*'1 Der Fonds'!$B$19/12+AU203*'1 Der Fonds'!$B$20/12-'1 Der Fonds'!$B$6*'1 Der Fonds'!$B$21/12-($B$203+AU203-'1 Der Fonds'!$B$6)*'1 Der Fonds'!$B$22/12-$B$203*'1 Der Fonds'!$B$23/12</f>
        <v>78.5817047552654</v>
      </c>
      <c r="AY203" s="26" t="n">
        <f aca="false">($B$203+AX203-'1 Der Fonds'!$B$6)/AV203</f>
        <v>10.0992806007696</v>
      </c>
      <c r="AZ203" s="26" t="n">
        <f aca="false">AX203+'1 Der Fonds'!$B$26-'2 Der Rueckgabebestand'!$C$9*AY203</f>
        <v>55.3235751932645</v>
      </c>
      <c r="BA203" s="26" t="n">
        <f aca="false">AV203+'1 Der Fonds'!$B$26/AY203-'2 Der Rueckgabebestand'!$C$9</f>
        <v>79.6911787094951</v>
      </c>
      <c r="BB203" s="26" t="n">
        <f aca="false">AZ203/($B$203+AZ203-'1 Der Fonds'!$B$6)</f>
        <v>0.0687400032733628</v>
      </c>
      <c r="BC203" s="26" t="n">
        <f aca="false">AZ203+$B$203*'1 Der Fonds'!$B$19/12+AZ203*'1 Der Fonds'!$B$20/12-'1 Der Fonds'!$B$6*'1 Der Fonds'!$B$21/12-($B$203+AZ203-'1 Der Fonds'!$B$6)*'1 Der Fonds'!$B$22/12-$B$203*'1 Der Fonds'!$B$23/12</f>
        <v>56.9692811194914</v>
      </c>
      <c r="BD203" s="26" t="n">
        <f aca="false">($B$203+BC203-'1 Der Fonds'!$B$6)/BA203</f>
        <v>10.1199316433677</v>
      </c>
      <c r="BE203" s="26" t="n">
        <f aca="false">BC203+'1 Der Fonds'!$B$26-'2 Der Rueckgabebestand'!$C$10*BD203</f>
        <v>45.8013768187766</v>
      </c>
      <c r="BF203" s="26" t="n">
        <f aca="false">BA203+'1 Der Fonds'!$B$26/BD203-'2 Der Rueckgabebestand'!$C$10</f>
        <v>78.5876233996098</v>
      </c>
      <c r="BG203" s="26" t="n">
        <f aca="false">BE203/($B$203+BE203-'1 Der Fonds'!$B$6)</f>
        <v>0.0575899629420776</v>
      </c>
      <c r="BH203" s="26" t="n">
        <f aca="false">BE203+$B$203*'1 Der Fonds'!$B$19/12+BE203*'1 Der Fonds'!$B$20/12-'1 Der Fonds'!$B$6*'1 Der Fonds'!$B$21/12-($B$203+BE203-'1 Der Fonds'!$B$6)*'1 Der Fonds'!$B$22/12-$B$203*'1 Der Fonds'!$B$23/12</f>
        <v>47.4379573048946</v>
      </c>
      <c r="BI203" s="26" t="n">
        <f aca="false">($B$203+BH203-'1 Der Fonds'!$B$6)/BF203</f>
        <v>10.1407565572068</v>
      </c>
      <c r="BJ203" s="26" t="n">
        <f aca="false">BH203+'1 Der Fonds'!$B$26-'2 Der Rueckgabebestand'!$C$11*BI203</f>
        <v>44.3535033705705</v>
      </c>
      <c r="BK203" s="26" t="n">
        <f aca="false">BF203+'1 Der Fonds'!$B$26/BI203-'2 Der Rueckgabebestand'!$C$11</f>
        <v>78.2834593151134</v>
      </c>
      <c r="BL203" s="26" t="n">
        <f aca="false">BJ203/($B$203+BJ203-'1 Der Fonds'!$B$6)</f>
        <v>0.0558711439607596</v>
      </c>
      <c r="BM203" s="26" t="n">
        <f aca="false">BJ203+$B$203*'1 Der Fonds'!$B$19/12+BJ203*'1 Der Fonds'!$B$20/12-'1 Der Fonds'!$B$6*'1 Der Fonds'!$B$21/12-($B$203+BJ203-'1 Der Fonds'!$B$6)*'1 Der Fonds'!$B$22/12-$B$203*'1 Der Fonds'!$B$23/12</f>
        <v>45.9886963113006</v>
      </c>
      <c r="BN203" s="26" t="n">
        <f aca="false">($B$203+BM203-'1 Der Fonds'!$B$6)/BK203</f>
        <v>10.1616446599432</v>
      </c>
      <c r="BO203" s="26" t="n">
        <f aca="false">BM203+'1 Der Fonds'!$B$26-'2 Der Rueckgabebestand'!$C$12*BN203</f>
        <v>43.907873981329</v>
      </c>
      <c r="BP203" s="26" t="n">
        <f aca="false">BK203+'1 Der Fonds'!$B$26/BN203-'2 Der Rueckgabebestand'!$C$12</f>
        <v>78.0786871153755</v>
      </c>
      <c r="BQ203" s="26" t="n">
        <f aca="false">BO203/($B$203+BO203-'1 Der Fonds'!$B$6)</f>
        <v>0.0553408598795458</v>
      </c>
      <c r="BR203" s="26" t="n">
        <f aca="false">BO203+$B$203*'1 Der Fonds'!$B$19/12+BO203*'1 Der Fonds'!$B$20/12-'1 Der Fonds'!$B$6*'1 Der Fonds'!$B$21/12-($B$203+BO203-'1 Der Fonds'!$B$6)*'1 Der Fonds'!$B$22/12-$B$203*'1 Der Fonds'!$B$23/12</f>
        <v>45.5426398605611</v>
      </c>
      <c r="BS203" s="26" t="n">
        <f aca="false">($B$203+BR203-'1 Der Fonds'!$B$6)/BP203</f>
        <v>10.1825820750001</v>
      </c>
      <c r="BT203" s="26" t="n">
        <f aca="false">BR203+'1 Der Fonds'!$B$26-'2 Der Rueckgabebestand'!$C$13*BS203</f>
        <v>43.9604779268111</v>
      </c>
      <c r="BU203" s="26" t="n">
        <f aca="false">BP203+'1 Der Fonds'!$B$26/BS203-'2 Der Rueckgabebestand'!$C$13</f>
        <v>77.9233078685306</v>
      </c>
      <c r="BV203" s="26" t="n">
        <f aca="false">BT203/($B$203+BT203-'1 Der Fonds'!$B$6)</f>
        <v>0.0554034878229512</v>
      </c>
      <c r="BW203" s="26" t="n">
        <f aca="false">BT203+$B$203*'1 Der Fonds'!$B$19/12+BT203*'1 Der Fonds'!$B$20/12-'1 Der Fonds'!$B$6*'1 Der Fonds'!$B$21/12-($B$203+BT203-'1 Der Fonds'!$B$6)*'1 Der Fonds'!$B$22/12-$B$203*'1 Der Fonds'!$B$23/12</f>
        <v>45.5952942181576</v>
      </c>
      <c r="BX203" s="26" t="n">
        <f aca="false">($B$203+BW203-'1 Der Fonds'!$B$6)/BU203</f>
        <v>10.2035618862538</v>
      </c>
      <c r="BY203" s="26" t="n">
        <f aca="false">BW203+'1 Der Fonds'!$B$26-'2 Der Rueckgabebestand'!$C$14*BX203</f>
        <v>44.5138694636561</v>
      </c>
      <c r="BZ203" s="26" t="n">
        <f aca="false">BU203+'1 Der Fonds'!$B$26/BX203-'2 Der Rueckgabebestand'!$C$14</f>
        <v>77.8173228442266</v>
      </c>
      <c r="CA203" s="26" t="n">
        <f aca="false">BY203/($B$203+BY203-'1 Der Fonds'!$B$6)</f>
        <v>0.0560618286097754</v>
      </c>
      <c r="CB203" s="26" t="n">
        <f aca="false">BY203+$B$203*'1 Der Fonds'!$B$19/12+BY203*'1 Der Fonds'!$B$20/12-'1 Der Fonds'!$B$6*'1 Der Fonds'!$B$21/12-($B$203+BY203-'1 Der Fonds'!$B$6)*'1 Der Fonds'!$B$22/12-$B$203*'1 Der Fonds'!$B$23/12</f>
        <v>46.1492160885588</v>
      </c>
      <c r="CC203" s="26" t="n">
        <f aca="false">($B$203+CB203-'1 Der Fonds'!$B$6)/BZ203</f>
        <v>10.2245770865348</v>
      </c>
      <c r="CD203" s="26" t="n">
        <f aca="false">CB203+'1 Der Fonds'!$B$26-'2 Der Rueckgabebestand'!$C$15*CC203</f>
        <v>45.0593852539449</v>
      </c>
      <c r="CE203" s="26" t="n">
        <f aca="false">BZ203+'1 Der Fonds'!$B$26/CC203-'2 Der Rueckgabebestand'!$C$15</f>
        <v>77.7107335129134</v>
      </c>
      <c r="CF203" s="26" t="n">
        <f aca="false">CD203/($B$203+CD203-'1 Der Fonds'!$B$6)</f>
        <v>0.056709902482045</v>
      </c>
      <c r="CG203" s="26" t="n">
        <f aca="false">CD203+$B$203*'1 Der Fonds'!$B$19/12+CD203*'1 Der Fonds'!$B$20/12-'1 Der Fonds'!$B$6*'1 Der Fonds'!$B$21/12-($B$203+CD203-'1 Der Fonds'!$B$6)*'1 Der Fonds'!$B$22/12-$B$203*'1 Der Fonds'!$B$23/12</f>
        <v>46.6952546648132</v>
      </c>
      <c r="CH203" s="26" t="n">
        <f aca="false">($B$203+CG203-'1 Der Fonds'!$B$6)/CE203</f>
        <v>10.2456278389459</v>
      </c>
      <c r="CI203" s="26" t="n">
        <f aca="false">CG203+'1 Der Fonds'!$B$26-'2 Der Rueckgabebestand'!$C$16*CH203</f>
        <v>44.5724407453403</v>
      </c>
      <c r="CJ203" s="26" t="n">
        <f aca="false">CE203+'1 Der Fonds'!$B$26/CH203-'2 Der Rueckgabebestand'!$C$16</f>
        <v>77.5035413375931</v>
      </c>
      <c r="CK203" s="26" t="n">
        <f aca="false">CI203/($B$203+CI203-'1 Der Fonds'!$B$6)</f>
        <v>0.0561314540818256</v>
      </c>
      <c r="CL203" s="26" t="n">
        <f aca="false">$A$203+$B$203*'1 Der Fonds'!$B$19/12+$A$203*'1 Der Fonds'!$B$20/12-'1 Der Fonds'!$B$6*'1 Der Fonds'!$B$21/12-($B$203+$A$203-'1 Der Fonds'!$B$6)*'1 Der Fonds'!$B$22/12-$B$203*'1 Der Fonds'!$B$23/12</f>
        <v>122.208166666667</v>
      </c>
      <c r="CM203" s="26" t="n">
        <f aca="false">($B$203+CL203-'1 Der Fonds'!$B$6)/'1 Der Fonds'!$B$8</f>
        <v>10.0196340996169</v>
      </c>
      <c r="CN203" s="26" t="n">
        <f aca="false">CL203+0-'2 Der Rueckgabebestand'!$C$5*CM203</f>
        <v>118.20031302682</v>
      </c>
      <c r="CO203" s="26" t="n">
        <f aca="false">'1 Der Fonds'!$B$8+0/CM203-'2 Der Rueckgabebestand'!$C$5</f>
        <v>86.6</v>
      </c>
      <c r="CP203" s="26" t="n">
        <f aca="false">CN203/($B$203+CN203-'1 Der Fonds'!$B$6)</f>
        <v>0.136222508223489</v>
      </c>
      <c r="CQ203" s="26" t="n">
        <f aca="false">CN203+$B$203*'1 Der Fonds'!$B$19/12+CN203*'1 Der Fonds'!$B$20/12-'1 Der Fonds'!$B$6*'1 Der Fonds'!$B$21/12-($B$203+CN203-'1 Der Fonds'!$B$6)*'1 Der Fonds'!$B$22/12-$B$203*'1 Der Fonds'!$B$23/12</f>
        <v>119.906275826804</v>
      </c>
      <c r="CR203" s="26" t="n">
        <f aca="false">($B$203+CQ203-'1 Der Fonds'!$B$6)/CO203</f>
        <v>10.0393334391086</v>
      </c>
      <c r="CS203" s="26" t="n">
        <f aca="false">CQ203+0-'2 Der Rueckgabebestand'!$C$6*CR203</f>
        <v>114.88660910725</v>
      </c>
      <c r="CT203" s="26" t="n">
        <f aca="false">CO203+0/CR203-'2 Der Rueckgabebestand'!$C$6</f>
        <v>86.1</v>
      </c>
      <c r="CU203" s="26" t="n">
        <f aca="false">CS203/($B$203+CS203-'1 Der Fonds'!$B$6)</f>
        <v>0.132911139410068</v>
      </c>
      <c r="CV203" s="26" t="n">
        <f aca="false">CS203+$B$203*'1 Der Fonds'!$B$19/12+CS203*'1 Der Fonds'!$B$20/12-'1 Der Fonds'!$B$6*'1 Der Fonds'!$B$21/12-($B$203+CS203-'1 Der Fonds'!$B$6)*'1 Der Fonds'!$B$22/12-$B$203*'1 Der Fonds'!$B$23/12</f>
        <v>116.589396274311</v>
      </c>
      <c r="CW203" s="26" t="n">
        <f aca="false">($B$203+CV203-'1 Der Fonds'!$B$6)/CT203</f>
        <v>10.059110293546</v>
      </c>
      <c r="CX203" s="26" t="n">
        <f aca="false">CV203+0-'2 Der Rueckgabebestand'!$C$7*CW203</f>
        <v>94.4593536285096</v>
      </c>
      <c r="CY203" s="26" t="n">
        <f aca="false">CT203+0/CW203-'2 Der Rueckgabebestand'!$C$7</f>
        <v>83.9</v>
      </c>
      <c r="CZ203" s="26" t="n">
        <f aca="false">CX203/($B$203+CX203-'1 Der Fonds'!$B$6)</f>
        <v>0.111924055610489</v>
      </c>
      <c r="DA203" s="26" t="n">
        <f aca="false">CX203+$B$203*'1 Der Fonds'!$B$19/12+CX203*'1 Der Fonds'!$B$20/12-'1 Der Fonds'!$B$6*'1 Der Fonds'!$B$21/12-($B$203+CX203-'1 Der Fonds'!$B$6)*'1 Der Fonds'!$B$22/12-$B$203*'1 Der Fonds'!$B$23/12</f>
        <v>96.1425646757369</v>
      </c>
      <c r="DB203" s="26" t="n">
        <f aca="false">($B$203+DA203-'1 Der Fonds'!$B$6)/CY203</f>
        <v>10.0791724037633</v>
      </c>
      <c r="DC203" s="26" t="n">
        <f aca="false">DA203+0-'2 Der Rueckgabebestand'!$C$8*DB203</f>
        <v>64.8971302240708</v>
      </c>
      <c r="DD203" s="26" t="n">
        <f aca="false">CY203+0/DB203-'2 Der Rueckgabebestand'!$C$8</f>
        <v>80.8</v>
      </c>
      <c r="DE203" s="26" t="n">
        <f aca="false">DC203/($B$203+DC203-'1 Der Fonds'!$B$6)</f>
        <v>0.0796873267544732</v>
      </c>
      <c r="DF203" s="26" t="n">
        <f aca="false">DC203+$B$203*'1 Der Fonds'!$B$19/12+DC203*'1 Der Fonds'!$B$20/12-'1 Der Fonds'!$B$6*'1 Der Fonds'!$B$21/12-($B$203+DC203-'1 Der Fonds'!$B$6)*'1 Der Fonds'!$B$22/12-$B$203*'1 Der Fonds'!$B$23/12</f>
        <v>66.5520108072023</v>
      </c>
      <c r="DG203" s="26" t="n">
        <f aca="false">($B$203+DF203-'1 Der Fonds'!$B$6)/DD203</f>
        <v>10.099653599099</v>
      </c>
      <c r="DH203" s="26" t="n">
        <f aca="false">DF203+0-'2 Der Rueckgabebestand'!$C$9*DG203</f>
        <v>40.2929114495448</v>
      </c>
      <c r="DI203" s="26" t="n">
        <f aca="false">DD203+0/DG203-'2 Der Rueckgabebestand'!$C$9</f>
        <v>78.2</v>
      </c>
      <c r="DJ203" s="26" t="n">
        <f aca="false">DH203/($B$203+DH203-'1 Der Fonds'!$B$6)</f>
        <v>0.0510170588586231</v>
      </c>
      <c r="DK203" s="26" t="n">
        <f aca="false">DH203+$B$203*'1 Der Fonds'!$B$19/12+DH203*'1 Der Fonds'!$B$20/12-'1 Der Fonds'!$B$6*'1 Der Fonds'!$B$21/12-($B$203+DH203-'1 Der Fonds'!$B$6)*'1 Der Fonds'!$B$22/12-$B$203*'1 Der Fonds'!$B$23/12</f>
        <v>41.9242129896839</v>
      </c>
      <c r="DL203" s="26" t="n">
        <f aca="false">($B$203+DK203-'1 Der Fonds'!$B$6)/DI203</f>
        <v>10.1205142326047</v>
      </c>
      <c r="DM203" s="26" t="n">
        <f aca="false">DK203+0-'2 Der Rueckgabebestand'!$C$10*DL203</f>
        <v>27.7554930640374</v>
      </c>
      <c r="DN203" s="26" t="n">
        <f aca="false">DI203+0/DL203-'2 Der Rueckgabebestand'!$C$10</f>
        <v>76.8</v>
      </c>
      <c r="DO203" s="26" t="n">
        <f aca="false">DM203/($B$203+DM203-'1 Der Fonds'!$B$6)</f>
        <v>0.0357096132632293</v>
      </c>
      <c r="DP203" s="26" t="n">
        <f aca="false">DM203+$B$203*'1 Der Fonds'!$B$19/12+DM203*'1 Der Fonds'!$B$20/12-'1 Der Fonds'!$B$6*'1 Der Fonds'!$B$21/12-($B$203+DM203-'1 Der Fonds'!$B$6)*'1 Der Fonds'!$B$22/12-$B$203*'1 Der Fonds'!$B$23/12</f>
        <v>29.3747795782237</v>
      </c>
      <c r="DQ203" s="26" t="n">
        <f aca="false">($B$203+DP203-'1 Der Fonds'!$B$6)/DN203</f>
        <v>10.1415986924248</v>
      </c>
      <c r="DR203" s="26" t="n">
        <f aca="false">DP203+0-'2 Der Rueckgabebestand'!$C$11*DQ203</f>
        <v>23.2898203627689</v>
      </c>
      <c r="DS203" s="26" t="n">
        <f aca="false">DN203+0/DQ203-'2 Der Rueckgabebestand'!$C$11</f>
        <v>76.2</v>
      </c>
      <c r="DT203" s="26" t="n">
        <f aca="false">DR203/($B$203+DR203-'1 Der Fonds'!$B$6)</f>
        <v>0.0301373280924379</v>
      </c>
      <c r="DU203" s="26" t="n">
        <f aca="false">DR203+$B$203*'1 Der Fonds'!$B$19/12+DR203*'1 Der Fonds'!$B$20/12-'1 Der Fonds'!$B$6*'1 Der Fonds'!$B$21/12-($B$203+DR203-'1 Der Fonds'!$B$6)*'1 Der Fonds'!$B$22/12-$B$203*'1 Der Fonds'!$B$23/12</f>
        <v>24.9048272739499</v>
      </c>
      <c r="DV203" s="26" t="n">
        <f aca="false">($B$203+DU203-'1 Der Fonds'!$B$6)/DS203</f>
        <v>10.1627930088445</v>
      </c>
      <c r="DW203" s="26" t="n">
        <f aca="false">DU203+0-'2 Der Rueckgabebestand'!$C$12*DV203</f>
        <v>19.8234307695276</v>
      </c>
      <c r="DX203" s="26" t="n">
        <f aca="false">DS203+0/DV203-'2 Der Rueckgabebestand'!$C$12</f>
        <v>75.7</v>
      </c>
      <c r="DY203" s="26" t="n">
        <f aca="false">DW203/($B$203+DW203-'1 Der Fonds'!$B$6)</f>
        <v>0.0257673560646644</v>
      </c>
      <c r="DZ203" s="26" t="n">
        <f aca="false">DW203+$B$203*'1 Der Fonds'!$B$19/12+DW203*'1 Der Fonds'!$B$20/12-'1 Der Fonds'!$B$6*'1 Der Fonds'!$B$21/12-($B$203+DW203-'1 Der Fonds'!$B$6)*'1 Der Fonds'!$B$22/12-$B$203*'1 Der Fonds'!$B$23/12</f>
        <v>21.4351157240151</v>
      </c>
      <c r="EA203" s="26" t="n">
        <f aca="false">($B$203+DZ203-'1 Der Fonds'!$B$6)/DX203</f>
        <v>10.1840834309645</v>
      </c>
      <c r="EB203" s="26" t="n">
        <f aca="false">DZ203+0-'2 Der Rueckgabebestand'!$C$13*EA203</f>
        <v>16.852278180081</v>
      </c>
      <c r="EC203" s="26" t="n">
        <f aca="false">DX203+0/EA203-'2 Der Rueckgabebestand'!$C$13</f>
        <v>75.25</v>
      </c>
      <c r="ED203" s="26" t="n">
        <f aca="false">EB203/($B$203+EB203-'1 Der Fonds'!$B$6)</f>
        <v>0.0219902499932557</v>
      </c>
      <c r="EE203" s="26" t="n">
        <f aca="false">EB203+$B$203*'1 Der Fonds'!$B$19/12+EB203*'1 Der Fonds'!$B$20/12-'1 Der Fonds'!$B$6*'1 Der Fonds'!$B$21/12-($B$203+EB203-'1 Der Fonds'!$B$6)*'1 Der Fonds'!$B$22/12-$B$203*'1 Der Fonds'!$B$23/12</f>
        <v>18.4611157800036</v>
      </c>
      <c r="EF203" s="26" t="n">
        <f aca="false">($B$203+EE203-'1 Der Fonds'!$B$6)/EC203</f>
        <v>10.2054633326246</v>
      </c>
      <c r="EG203" s="26" t="n">
        <f aca="false">EE203+0-'2 Der Rueckgabebestand'!$C$14*EF203</f>
        <v>14.3789304469538</v>
      </c>
      <c r="EH203" s="26" t="n">
        <f aca="false">EC203+0/EF203-'2 Der Rueckgabebestand'!$C$14</f>
        <v>74.85</v>
      </c>
      <c r="EI203" s="26" t="n">
        <f aca="false">EG203/($B$203+EG203-'1 Der Fonds'!$B$6)</f>
        <v>0.0188235725241702</v>
      </c>
      <c r="EJ203" s="26" t="n">
        <f aca="false">EG203+$B$203*'1 Der Fonds'!$B$19/12+EG203*'1 Der Fonds'!$B$20/12-'1 Der Fonds'!$B$6*'1 Der Fonds'!$B$21/12-($B$203+EG203-'1 Der Fonds'!$B$6)*'1 Der Fonds'!$B$22/12-$B$203*'1 Der Fonds'!$B$23/12</f>
        <v>15.9853977552988</v>
      </c>
      <c r="EK203" s="26" t="n">
        <f aca="false">($B$203+EJ203-'1 Der Fonds'!$B$6)/EH203</f>
        <v>10.2269258217141</v>
      </c>
      <c r="EL203" s="26" t="n">
        <f aca="false">EJ203+0-'2 Der Rueckgabebestand'!$C$15*EK203</f>
        <v>11.8946274266131</v>
      </c>
      <c r="EM203" s="26" t="n">
        <f aca="false">EH203+0/EK203-'2 Der Rueckgabebestand'!$C$15</f>
        <v>74.45</v>
      </c>
      <c r="EN203" s="26" t="n">
        <f aca="false">EL203/($B$203+EL203-'1 Der Fonds'!$B$6)</f>
        <v>0.0156221583370177</v>
      </c>
      <c r="EO203" s="26" t="n">
        <f aca="false">EL203+$B$203*'1 Der Fonds'!$B$19/12+EL203*'1 Der Fonds'!$B$20/12-'1 Der Fonds'!$B$6*'1 Der Fonds'!$B$21/12-($B$203+EL203-'1 Der Fonds'!$B$6)*'1 Der Fonds'!$B$22/12-$B$203*'1 Der Fonds'!$B$23/12</f>
        <v>13.4987139445636</v>
      </c>
      <c r="EP203" s="26" t="n">
        <f aca="false">($B$203+EO203-'1 Der Fonds'!$B$6)/EM203</f>
        <v>10.248471644655</v>
      </c>
      <c r="EQ203" s="26" t="n">
        <f aca="false">EO203+0-'2 Der Rueckgabebestand'!$C$16*EP203</f>
        <v>8.37447812223614</v>
      </c>
      <c r="ER203" s="26" t="n">
        <f aca="false">EM203+0/EP203-'2 Der Rueckgabebestand'!$C$16</f>
        <v>73.95</v>
      </c>
      <c r="ES203" s="26" t="n">
        <f aca="false">EQ203/($B$203+EQ203-'1 Der Fonds'!$B$6)</f>
        <v>0.0110499540015985</v>
      </c>
      <c r="ET203" s="14" t="n">
        <f aca="false">IF(C203=1,$A$203,1000000)</f>
        <v>120.5</v>
      </c>
      <c r="EU203" s="14" t="n">
        <f aca="false">IF(D203=1,$A$203,1000000)</f>
        <v>120.5</v>
      </c>
      <c r="EV203" s="14" t="n">
        <f aca="false">IF(E203=1,$A$203,1000000)</f>
        <v>120.5</v>
      </c>
      <c r="EW203" s="14" t="n">
        <f aca="false">IF(F203=1,$A$203,1000000)</f>
        <v>120.5</v>
      </c>
      <c r="EX203" s="14" t="n">
        <f aca="false">IF(G203=1,$A$203,1000000)</f>
        <v>120.5</v>
      </c>
      <c r="EY203" s="14" t="n">
        <f aca="false">IF(H203=1,$A$203,1000000)</f>
        <v>120.5</v>
      </c>
      <c r="EZ203" s="14" t="n">
        <f aca="false">IF(I203=1,$A$203,1000000)</f>
        <v>120.5</v>
      </c>
      <c r="FA203" s="14" t="n">
        <f aca="false">IF(J203=1,$A$203,1000000)</f>
        <v>120.5</v>
      </c>
      <c r="FB203" s="14" t="n">
        <f aca="false">IF(K203=1,$A$203,1000000)</f>
        <v>120.5</v>
      </c>
      <c r="FC203" s="14" t="n">
        <f aca="false">IF(L203=1,$A$203,1000000)</f>
        <v>120.5</v>
      </c>
      <c r="FD203" s="14" t="n">
        <f aca="false">IF(M203=1,$A$203,1000000)</f>
        <v>120.5</v>
      </c>
      <c r="FE203" s="14" t="n">
        <f aca="false">IF(N203=1,$A$203,1000000)</f>
        <v>120.5</v>
      </c>
      <c r="FF203" s="14" t="n">
        <f aca="false">IF(O203=1,$A$203,1000000)</f>
        <v>120.5</v>
      </c>
      <c r="FG203" s="14" t="n">
        <f aca="false">IF(P203=1,$A$203,1000000)</f>
        <v>120.5</v>
      </c>
      <c r="FH203" s="14" t="n">
        <f aca="false">IF(Q203=1,$A$203,1000000)</f>
        <v>120.5</v>
      </c>
      <c r="FI203" s="14" t="n">
        <f aca="false">IF(R203=1,$A$203,1000000)</f>
        <v>120.5</v>
      </c>
      <c r="FJ203" s="14" t="n">
        <f aca="false">IF(S203=1,$A$203,1000000)</f>
        <v>120.5</v>
      </c>
      <c r="FK203" s="26" t="n">
        <f aca="false">IF(T203=1,$A$203,1000000)</f>
        <v>1000000</v>
      </c>
      <c r="FL203" s="26" t="n">
        <f aca="false">IF(U203=1,$A$203,1000000)</f>
        <v>1000000</v>
      </c>
      <c r="FM203" s="26" t="n">
        <f aca="false">IF(V203=1,$A$203,1000000)</f>
        <v>1000000</v>
      </c>
      <c r="FN203" s="26" t="n">
        <f aca="false">IF(W203=1,$A$203,1000000)</f>
        <v>1000000</v>
      </c>
      <c r="FO203" s="26" t="n">
        <f aca="false">IF(X203=1,$A$203,1000000)</f>
        <v>1000000</v>
      </c>
      <c r="FP203" s="26" t="n">
        <f aca="false">IF(Y203=1,$A$203,1000000)</f>
        <v>1000000</v>
      </c>
      <c r="FQ203" s="26" t="n">
        <f aca="false">IF(Z203=1,$A$203,1000000)</f>
        <v>1000000</v>
      </c>
    </row>
    <row r="204" customFormat="false" ht="15" hidden="false" customHeight="false" outlineLevel="0" collapsed="false">
      <c r="A204" s="14" t="n">
        <f aca="false">A203+$B$38</f>
        <v>121</v>
      </c>
      <c r="B204" s="14" t="n">
        <f aca="false">'1 Der Fonds'!$B$36-A204</f>
        <v>999</v>
      </c>
      <c r="C204" s="26" t="n">
        <f aca="false">IF(AH204&gt;='1 Der Fonds'!$B$12,1,0)</f>
        <v>1</v>
      </c>
      <c r="D204" s="26" t="n">
        <f aca="false">IF(AND(C204=1,AM204&gt;='1 Der Fonds'!$B$12),1,0)</f>
        <v>1</v>
      </c>
      <c r="E204" s="26" t="n">
        <f aca="false">IF(AND(D204=1,AR204&gt;='1 Der Fonds'!$B$12),1,0)</f>
        <v>1</v>
      </c>
      <c r="F204" s="26" t="n">
        <f aca="false">IF(AND(E204=1,AW204&gt;='1 Der Fonds'!$B$12),1,0)</f>
        <v>1</v>
      </c>
      <c r="G204" s="26" t="n">
        <f aca="false">IF(AND(F204=1,BB204&gt;='1 Der Fonds'!$B$12),1,0)</f>
        <v>1</v>
      </c>
      <c r="H204" s="26" t="n">
        <f aca="false">IF(AND(G204=1,BG204&gt;='1 Der Fonds'!$B$12),1,0)</f>
        <v>1</v>
      </c>
      <c r="I204" s="26" t="n">
        <f aca="false">IF(AND(H204=1,BL204&gt;='1 Der Fonds'!$B$12),1,0)</f>
        <v>1</v>
      </c>
      <c r="J204" s="26" t="n">
        <f aca="false">IF(AND(I204=1,BQ204&gt;='1 Der Fonds'!$B$12),1,0)</f>
        <v>1</v>
      </c>
      <c r="K204" s="26" t="n">
        <f aca="false">IF(AND(J204=1,BV204&gt;='1 Der Fonds'!$B$12),1,0)</f>
        <v>1</v>
      </c>
      <c r="L204" s="26" t="n">
        <f aca="false">IF(AND(K204=1,CA204&gt;='1 Der Fonds'!$B$12),1,0)</f>
        <v>1</v>
      </c>
      <c r="M204" s="26" t="n">
        <f aca="false">IF(AND(L204=1,CF204&gt;='1 Der Fonds'!$B$12),1,0)</f>
        <v>1</v>
      </c>
      <c r="N204" s="26" t="n">
        <f aca="false">IF(AND(M204=1,CK204&gt;='1 Der Fonds'!$B$12),1,0)</f>
        <v>1</v>
      </c>
      <c r="O204" s="26" t="n">
        <f aca="false">IF(CP204&gt;='1 Der Fonds'!$B$12,1,0)</f>
        <v>1</v>
      </c>
      <c r="P204" s="26" t="n">
        <f aca="false">IF(AND(O204=1,CU204&gt;='1 Der Fonds'!$B$12),1,0)</f>
        <v>1</v>
      </c>
      <c r="Q204" s="26" t="n">
        <f aca="false">IF(AND(P204=1,CZ204&gt;='1 Der Fonds'!$B$12),1,0)</f>
        <v>1</v>
      </c>
      <c r="R204" s="26" t="n">
        <f aca="false">IF(AND(Q204=1,DE204&gt;='1 Der Fonds'!$B$12),1,0)</f>
        <v>1</v>
      </c>
      <c r="S204" s="26" t="n">
        <f aca="false">IF(AND(R204=1,DJ204&gt;='1 Der Fonds'!$B$12),1,0)</f>
        <v>1</v>
      </c>
      <c r="T204" s="26" t="n">
        <f aca="false">IF(AND(S204=1,DO204&gt;='1 Der Fonds'!$B$12),1,0)</f>
        <v>0</v>
      </c>
      <c r="U204" s="26" t="n">
        <f aca="false">IF(AND(T204=1,DT204&gt;='1 Der Fonds'!$B$12),1,0)</f>
        <v>0</v>
      </c>
      <c r="V204" s="26" t="n">
        <f aca="false">IF(AND(U204=1,DY204&gt;='1 Der Fonds'!$B$12),1,0)</f>
        <v>0</v>
      </c>
      <c r="W204" s="26" t="n">
        <f aca="false">IF(AND(V204=1,ED204&gt;='1 Der Fonds'!$B$12),1,0)</f>
        <v>0</v>
      </c>
      <c r="X204" s="26" t="n">
        <f aca="false">IF(AND(W204=1,EI204&gt;='1 Der Fonds'!$B$12),1,0)</f>
        <v>0</v>
      </c>
      <c r="Y204" s="26" t="n">
        <f aca="false">IF(AND(X204=1,EN204&gt;='1 Der Fonds'!$B$12),1,0)</f>
        <v>0</v>
      </c>
      <c r="Z204" s="26" t="n">
        <f aca="false">IF(AND(Y204=1,ES204&gt;='1 Der Fonds'!$B$12),1,0)</f>
        <v>0</v>
      </c>
      <c r="AD204" s="26" t="n">
        <f aca="false">$A$204+$B$204*'1 Der Fonds'!$B$19/12+$A$204*'1 Der Fonds'!$B$20/12-'1 Der Fonds'!$B$6*'1 Der Fonds'!$B$21/12-($B$204+$A$204-'1 Der Fonds'!$B$6)*'1 Der Fonds'!$B$22/12-$B$204*'1 Der Fonds'!$B$23/12</f>
        <v>122.707583333333</v>
      </c>
      <c r="AE204" s="26" t="n">
        <f aca="false">($B$204+AD204-'1 Der Fonds'!$B$6)/'1 Der Fonds'!$B$8</f>
        <v>10.019627394636</v>
      </c>
      <c r="AF204" s="26" t="n">
        <f aca="false">AD204+'1 Der Fonds'!$B$26-'2 Der Rueckgabebestand'!$C$5*AE204</f>
        <v>121.699732375479</v>
      </c>
      <c r="AG204" s="26" t="n">
        <f aca="false">'1 Der Fonds'!$B$8+'1 Der Fonds'!$B$26/AE204-'2 Der Rueckgabebestand'!$C$5</f>
        <v>86.8994123316009</v>
      </c>
      <c r="AH204" s="26" t="n">
        <f aca="false">AF204/($B$204+AF204-'1 Der Fonds'!$B$6)</f>
        <v>0.139772332355556</v>
      </c>
      <c r="AI204" s="26" t="n">
        <f aca="false">AF204+$B$204*'1 Der Fonds'!$B$19/12+AF204*'1 Der Fonds'!$B$20/12-'1 Der Fonds'!$B$6*'1 Der Fonds'!$B$21/12-($B$204+AF204-'1 Der Fonds'!$B$6)*'1 Der Fonds'!$B$22/12-$B$204*'1 Der Fonds'!$B$23/12</f>
        <v>123.407986285672</v>
      </c>
      <c r="AJ204" s="26" t="n">
        <f aca="false">($B$204+AI204-'1 Der Fonds'!$B$6)/AG204</f>
        <v>10.0392852250443</v>
      </c>
      <c r="AK204" s="26" t="n">
        <f aca="false">AI204+'1 Der Fonds'!$B$26-'2 Der Rueckgabebestand'!$C$6*AJ204</f>
        <v>121.38834367315</v>
      </c>
      <c r="AL204" s="26" t="n">
        <f aca="false">AG204+'1 Der Fonds'!$B$26/AJ204-'2 Der Rueckgabebestand'!$C$6</f>
        <v>86.6982383867184</v>
      </c>
      <c r="AM204" s="26" t="n">
        <f aca="false">AK204/($B$204+AK204-'1 Der Fonds'!$B$6)</f>
        <v>0.139464578719972</v>
      </c>
      <c r="AN204" s="26" t="n">
        <f aca="false">AK204+$B$204*'1 Der Fonds'!$B$19/12+AK204*'1 Der Fonds'!$B$20/12-'1 Der Fonds'!$B$6*'1 Der Fonds'!$B$21/12-($B$204+AK204-'1 Der Fonds'!$B$6)*'1 Der Fonds'!$B$22/12-$B$204*'1 Der Fonds'!$B$23/12</f>
        <v>123.09629916917</v>
      </c>
      <c r="AO204" s="26" t="n">
        <f aca="false">($B$204+AN204-'1 Der Fonds'!$B$6)/AL204</f>
        <v>10.0589852273489</v>
      </c>
      <c r="AP204" s="26" t="n">
        <f aca="false">AN204+'1 Der Fonds'!$B$26-'2 Der Rueckgabebestand'!$C$7*AO204</f>
        <v>103.966531669003</v>
      </c>
      <c r="AQ204" s="26" t="n">
        <f aca="false">AL204+'1 Der Fonds'!$B$26/AO204-'2 Der Rueckgabebestand'!$C$7</f>
        <v>84.7964792064627</v>
      </c>
      <c r="AR204" s="26" t="n">
        <f aca="false">AP204/($B$204+AP204-'1 Der Fonds'!$B$6)</f>
        <v>0.121888172406449</v>
      </c>
      <c r="AS204" s="26" t="n">
        <f aca="false">AP204+$B$204*'1 Der Fonds'!$B$19/12+AP204*'1 Der Fonds'!$B$20/12-'1 Der Fonds'!$B$6*'1 Der Fonds'!$B$21/12-($B$204+AP204-'1 Der Fonds'!$B$6)*'1 Der Fonds'!$B$22/12-$B$204*'1 Der Fonds'!$B$23/12</f>
        <v>105.657791261852</v>
      </c>
      <c r="AT204" s="26" t="n">
        <f aca="false">($B$204+AS204-'1 Der Fonds'!$B$6)/AQ204</f>
        <v>10.0789301544104</v>
      </c>
      <c r="AU204" s="26" t="n">
        <f aca="false">AS204+'1 Der Fonds'!$B$26-'2 Der Rueckgabebestand'!$C$8*AT204</f>
        <v>77.4131077831798</v>
      </c>
      <c r="AV204" s="26" t="n">
        <f aca="false">AQ204+'1 Der Fonds'!$B$26/AT204-'2 Der Rueckgabebestand'!$C$8</f>
        <v>81.9941298453737</v>
      </c>
      <c r="AW204" s="26" t="n">
        <f aca="false">AU204/($B$204+AU204-'1 Der Fonds'!$B$6)</f>
        <v>0.0936736204376493</v>
      </c>
      <c r="AX204" s="26" t="n">
        <f aca="false">AU204+$B$204*'1 Der Fonds'!$B$19/12+AU204*'1 Der Fonds'!$B$20/12-'1 Der Fonds'!$B$6*'1 Der Fonds'!$B$21/12-($B$204+AU204-'1 Der Fonds'!$B$6)*'1 Der Fonds'!$B$22/12-$B$204*'1 Der Fonds'!$B$23/12</f>
        <v>79.0789203448053</v>
      </c>
      <c r="AY204" s="26" t="n">
        <f aca="false">($B$204+AX204-'1 Der Fonds'!$B$6)/AV204</f>
        <v>10.0992463961312</v>
      </c>
      <c r="AZ204" s="26" t="n">
        <f aca="false">AX204+'1 Der Fonds'!$B$26-'2 Der Rueckgabebestand'!$C$9*AY204</f>
        <v>55.8208797148642</v>
      </c>
      <c r="BA204" s="26" t="n">
        <f aca="false">AV204+'1 Der Fonds'!$B$26/AY204-'2 Der Rueckgabebestand'!$C$9</f>
        <v>79.6911817126447</v>
      </c>
      <c r="BB204" s="26" t="n">
        <f aca="false">AZ204/($B$204+AZ204-'1 Der Fonds'!$B$6)</f>
        <v>0.0693581405773676</v>
      </c>
      <c r="BC204" s="26" t="n">
        <f aca="false">AZ204+$B$204*'1 Der Fonds'!$B$19/12+AZ204*'1 Der Fonds'!$B$20/12-'1 Der Fonds'!$B$6*'1 Der Fonds'!$B$21/12-($B$204+AZ204-'1 Der Fonds'!$B$6)*'1 Der Fonds'!$B$22/12-$B$204*'1 Der Fonds'!$B$23/12</f>
        <v>57.4659997245909</v>
      </c>
      <c r="BD204" s="26" t="n">
        <f aca="false">($B$204+BC204-'1 Der Fonds'!$B$6)/BA204</f>
        <v>10.1198900856132</v>
      </c>
      <c r="BE204" s="26" t="n">
        <f aca="false">BC204+'1 Der Fonds'!$B$26-'2 Der Rueckgabebestand'!$C$10*BD204</f>
        <v>46.2981536047325</v>
      </c>
      <c r="BF204" s="26" t="n">
        <f aca="false">BA204+'1 Der Fonds'!$B$26/BD204-'2 Der Rueckgabebestand'!$C$10</f>
        <v>78.587627620122</v>
      </c>
      <c r="BG204" s="26" t="n">
        <f aca="false">BE204/($B$204+BE204-'1 Der Fonds'!$B$6)</f>
        <v>0.0582148385418519</v>
      </c>
      <c r="BH204" s="26" t="n">
        <f aca="false">BE204+$B$204*'1 Der Fonds'!$B$19/12+BE204*'1 Der Fonds'!$B$20/12-'1 Der Fonds'!$B$6*'1 Der Fonds'!$B$21/12-($B$204+BE204-'1 Der Fonds'!$B$6)*'1 Der Fonds'!$B$22/12-$B$204*'1 Der Fonds'!$B$23/12</f>
        <v>47.9341476686037</v>
      </c>
      <c r="BI204" s="26" t="n">
        <f aca="false">($B$204+BH204-'1 Der Fonds'!$B$6)/BF204</f>
        <v>10.1407075363165</v>
      </c>
      <c r="BJ204" s="26" t="n">
        <f aca="false">BH204+'1 Der Fonds'!$B$26-'2 Der Rueckgabebestand'!$C$11*BI204</f>
        <v>44.8497231468138</v>
      </c>
      <c r="BK204" s="26" t="n">
        <f aca="false">BF204+'1 Der Fonds'!$B$26/BI204-'2 Der Rueckgabebestand'!$C$11</f>
        <v>78.2834649657171</v>
      </c>
      <c r="BL204" s="26" t="n">
        <f aca="false">BJ204/($B$204+BJ204-'1 Der Fonds'!$B$6)</f>
        <v>0.0564964902538856</v>
      </c>
      <c r="BM204" s="26" t="n">
        <f aca="false">BJ204+$B$204*'1 Der Fonds'!$B$19/12+BJ204*'1 Der Fonds'!$B$20/12-'1 Der Fonds'!$B$6*'1 Der Fonds'!$B$21/12-($B$204+BJ204-'1 Der Fonds'!$B$6)*'1 Der Fonds'!$B$22/12-$B$204*'1 Der Fonds'!$B$23/12</f>
        <v>46.4843291314961</v>
      </c>
      <c r="BN204" s="26" t="n">
        <f aca="false">($B$204+BM204-'1 Der Fonds'!$B$6)/BK204</f>
        <v>10.1615881397159</v>
      </c>
      <c r="BO204" s="26" t="n">
        <f aca="false">BM204+'1 Der Fonds'!$B$26-'2 Der Rueckgabebestand'!$C$12*BN204</f>
        <v>44.4035350616382</v>
      </c>
      <c r="BP204" s="26" t="n">
        <f aca="false">BK204+'1 Der Fonds'!$B$26/BN204-'2 Der Rueckgabebestand'!$C$12</f>
        <v>78.078694408079</v>
      </c>
      <c r="BQ204" s="26" t="n">
        <f aca="false">BO204/($B$204+BO204-'1 Der Fonds'!$B$6)</f>
        <v>0.0559658901169234</v>
      </c>
      <c r="BR204" s="26" t="n">
        <f aca="false">BO204+$B$204*'1 Der Fonds'!$B$19/12+BO204*'1 Der Fonds'!$B$20/12-'1 Der Fonds'!$B$6*'1 Der Fonds'!$B$21/12-($B$204+BO204-'1 Der Fonds'!$B$6)*'1 Der Fonds'!$B$22/12-$B$204*'1 Der Fonds'!$B$23/12</f>
        <v>46.0377134494056</v>
      </c>
      <c r="BS204" s="26" t="n">
        <f aca="false">($B$204+BR204-'1 Der Fonds'!$B$6)/BP204</f>
        <v>10.1825180284667</v>
      </c>
      <c r="BT204" s="26" t="n">
        <f aca="false">BR204+'1 Der Fonds'!$B$26-'2 Der Rueckgabebestand'!$C$13*BS204</f>
        <v>44.4555803365956</v>
      </c>
      <c r="BU204" s="26" t="n">
        <f aca="false">BP204+'1 Der Fonds'!$B$26/BS204-'2 Der Rueckgabebestand'!$C$13</f>
        <v>77.9233170143551</v>
      </c>
      <c r="BV204" s="26" t="n">
        <f aca="false">BT204/($B$204+BT204-'1 Der Fonds'!$B$6)</f>
        <v>0.0560278123165217</v>
      </c>
      <c r="BW204" s="26" t="n">
        <f aca="false">BT204+$B$204*'1 Der Fonds'!$B$19/12+BT204*'1 Der Fonds'!$B$20/12-'1 Der Fonds'!$B$6*'1 Der Fonds'!$B$21/12-($B$204+BT204-'1 Der Fonds'!$B$6)*'1 Der Fonds'!$B$22/12-$B$204*'1 Der Fonds'!$B$23/12</f>
        <v>46.0898086010848</v>
      </c>
      <c r="BX204" s="26" t="n">
        <f aca="false">($B$204+BW204-'1 Der Fonds'!$B$6)/BU204</f>
        <v>10.2034902910333</v>
      </c>
      <c r="BY204" s="26" t="n">
        <f aca="false">BW204+'1 Der Fonds'!$B$26-'2 Der Rueckgabebestand'!$C$14*BX204</f>
        <v>45.0084124846715</v>
      </c>
      <c r="BZ204" s="26" t="n">
        <f aca="false">BU204+'1 Der Fonds'!$B$26/BX204-'2 Der Rueckgabebestand'!$C$14</f>
        <v>77.8173340530772</v>
      </c>
      <c r="CA204" s="26" t="n">
        <f aca="false">BY204/($B$204+BY204-'1 Der Fonds'!$B$6)</f>
        <v>0.0566850574590611</v>
      </c>
      <c r="CB204" s="26" t="n">
        <f aca="false">BY204+$B$204*'1 Der Fonds'!$B$19/12+BY204*'1 Der Fonds'!$B$20/12-'1 Der Fonds'!$B$6*'1 Der Fonds'!$B$21/12-($B$204+BY204-'1 Der Fonds'!$B$6)*'1 Der Fonds'!$B$22/12-$B$204*'1 Der Fonds'!$B$23/12</f>
        <v>46.643170546636</v>
      </c>
      <c r="CC204" s="26" t="n">
        <f aca="false">($B$204+CB204-'1 Der Fonds'!$B$6)/BZ204</f>
        <v>10.2244979248961</v>
      </c>
      <c r="CD204" s="26" t="n">
        <f aca="false">CB204+'1 Der Fonds'!$B$26-'2 Der Rueckgabebestand'!$C$15*CC204</f>
        <v>45.5533713766775</v>
      </c>
      <c r="CE204" s="26" t="n">
        <f aca="false">BZ204+'1 Der Fonds'!$B$26/CC204-'2 Der Rueckgabebestand'!$C$15</f>
        <v>77.7107469934521</v>
      </c>
      <c r="CF204" s="26" t="n">
        <f aca="false">CD204/($B$204+CD204-'1 Der Fonds'!$B$6)</f>
        <v>0.0573320471823683</v>
      </c>
      <c r="CG204" s="26" t="n">
        <f aca="false">CD204+$B$204*'1 Der Fonds'!$B$19/12+CD204*'1 Der Fonds'!$B$20/12-'1 Der Fonds'!$B$6*'1 Der Fonds'!$B$21/12-($B$204+CD204-'1 Der Fonds'!$B$6)*'1 Der Fonds'!$B$22/12-$B$204*'1 Der Fonds'!$B$23/12</f>
        <v>47.1886516909135</v>
      </c>
      <c r="CH204" s="26" t="n">
        <f aca="false">($B$204+CG204-'1 Der Fonds'!$B$6)/CE204</f>
        <v>10.2455410930228</v>
      </c>
      <c r="CI204" s="26" t="n">
        <f aca="false">CG204+'1 Der Fonds'!$B$26-'2 Der Rueckgabebestand'!$C$16*CH204</f>
        <v>45.0658811444021</v>
      </c>
      <c r="CJ204" s="26" t="n">
        <f aca="false">CE204+'1 Der Fonds'!$B$26/CH204-'2 Der Rueckgabebestand'!$C$16</f>
        <v>77.5035572972478</v>
      </c>
      <c r="CK204" s="26" t="n">
        <f aca="false">CI204/($B$204+CI204-'1 Der Fonds'!$B$6)</f>
        <v>0.0567533276703105</v>
      </c>
      <c r="CL204" s="26" t="n">
        <f aca="false">$A$204+$B$204*'1 Der Fonds'!$B$19/12+$A$204*'1 Der Fonds'!$B$20/12-'1 Der Fonds'!$B$6*'1 Der Fonds'!$B$21/12-($B$204+$A$204-'1 Der Fonds'!$B$6)*'1 Der Fonds'!$B$22/12-$B$204*'1 Der Fonds'!$B$23/12</f>
        <v>122.707583333333</v>
      </c>
      <c r="CM204" s="26" t="n">
        <f aca="false">($B$204+CL204-'1 Der Fonds'!$B$6)/'1 Der Fonds'!$B$8</f>
        <v>10.019627394636</v>
      </c>
      <c r="CN204" s="26" t="n">
        <f aca="false">CL204+0-'2 Der Rueckgabebestand'!$C$5*CM204</f>
        <v>118.699732375479</v>
      </c>
      <c r="CO204" s="26" t="n">
        <f aca="false">'1 Der Fonds'!$B$8+0/CM204-'2 Der Rueckgabebestand'!$C$5</f>
        <v>86.6</v>
      </c>
      <c r="CP204" s="26" t="n">
        <f aca="false">CN204/($B$204+CN204-'1 Der Fonds'!$B$6)</f>
        <v>0.136798166400856</v>
      </c>
      <c r="CQ204" s="26" t="n">
        <f aca="false">CN204+$B$204*'1 Der Fonds'!$B$19/12+CN204*'1 Der Fonds'!$B$20/12-'1 Der Fonds'!$B$6*'1 Der Fonds'!$B$21/12-($B$204+CN204-'1 Der Fonds'!$B$6)*'1 Der Fonds'!$B$22/12-$B$204*'1 Der Fonds'!$B$23/12</f>
        <v>120.405111285672</v>
      </c>
      <c r="CR204" s="26" t="n">
        <f aca="false">($B$204+CQ204-'1 Der Fonds'!$B$6)/CO204</f>
        <v>10.0393199917514</v>
      </c>
      <c r="CS204" s="26" t="n">
        <f aca="false">CQ204+0-'2 Der Rueckgabebestand'!$C$6*CR204</f>
        <v>115.385451289796</v>
      </c>
      <c r="CT204" s="26" t="n">
        <f aca="false">CO204+0/CR204-'2 Der Rueckgabebestand'!$C$6</f>
        <v>86.1</v>
      </c>
      <c r="CU204" s="26" t="n">
        <f aca="false">CS204/($B$204+CS204-'1 Der Fonds'!$B$6)</f>
        <v>0.133488423616598</v>
      </c>
      <c r="CV204" s="26" t="n">
        <f aca="false">CS204+$B$204*'1 Der Fonds'!$B$19/12+CS204*'1 Der Fonds'!$B$20/12-'1 Der Fonds'!$B$6*'1 Der Fonds'!$B$21/12-($B$204+CS204-'1 Der Fonds'!$B$6)*'1 Der Fonds'!$B$22/12-$B$204*'1 Der Fonds'!$B$23/12</f>
        <v>117.087654013949</v>
      </c>
      <c r="CW204" s="26" t="n">
        <f aca="false">($B$204+CV204-'1 Der Fonds'!$B$6)/CT204</f>
        <v>10.059090058234</v>
      </c>
      <c r="CX204" s="26" t="n">
        <f aca="false">CV204+0-'2 Der Rueckgabebestand'!$C$7*CW204</f>
        <v>94.9576558858343</v>
      </c>
      <c r="CY204" s="26" t="n">
        <f aca="false">CT204+0/CW204-'2 Der Rueckgabebestand'!$C$7</f>
        <v>83.9</v>
      </c>
      <c r="CZ204" s="26" t="n">
        <f aca="false">CX204/($B$204+CX204-'1 Der Fonds'!$B$6)</f>
        <v>0.112514715902618</v>
      </c>
      <c r="DA204" s="26" t="n">
        <f aca="false">CX204+$B$204*'1 Der Fonds'!$B$19/12+CX204*'1 Der Fonds'!$B$20/12-'1 Der Fonds'!$B$6*'1 Der Fonds'!$B$21/12-($B$204+CX204-'1 Der Fonds'!$B$6)*'1 Der Fonds'!$B$22/12-$B$204*'1 Der Fonds'!$B$23/12</f>
        <v>96.6402819727249</v>
      </c>
      <c r="DB204" s="26" t="n">
        <f aca="false">($B$204+DA204-'1 Der Fonds'!$B$6)/CY204</f>
        <v>10.0791451963376</v>
      </c>
      <c r="DC204" s="26" t="n">
        <f aca="false">DA204+0-'2 Der Rueckgabebestand'!$C$8*DB204</f>
        <v>65.3949318640783</v>
      </c>
      <c r="DD204" s="26" t="n">
        <f aca="false">CY204+0/DB204-'2 Der Rueckgabebestand'!$C$8</f>
        <v>80.8</v>
      </c>
      <c r="DE204" s="26" t="n">
        <f aca="false">DC204/($B$204+DC204-'1 Der Fonds'!$B$6)</f>
        <v>0.0802987952226017</v>
      </c>
      <c r="DF204" s="26" t="n">
        <f aca="false">DC204+$B$204*'1 Der Fonds'!$B$19/12+DC204*'1 Der Fonds'!$B$20/12-'1 Der Fonds'!$B$6*'1 Der Fonds'!$B$21/12-($B$204+DC204-'1 Der Fonds'!$B$6)*'1 Der Fonds'!$B$22/12-$B$204*'1 Der Fonds'!$B$23/12</f>
        <v>67.0492270071147</v>
      </c>
      <c r="DG204" s="26" t="n">
        <f aca="false">($B$204+DF204-'1 Der Fonds'!$B$6)/DD204</f>
        <v>10.0996191461277</v>
      </c>
      <c r="DH204" s="26" t="n">
        <f aca="false">DF204+0-'2 Der Rueckgabebestand'!$C$9*DG204</f>
        <v>40.7902172271828</v>
      </c>
      <c r="DI204" s="26" t="n">
        <f aca="false">DD204+0/DG204-'2 Der Rueckgabebestand'!$C$9</f>
        <v>78.2</v>
      </c>
      <c r="DJ204" s="26" t="n">
        <f aca="false">DH204/($B$204+DH204-'1 Der Fonds'!$B$6)</f>
        <v>0.0516469010851897</v>
      </c>
      <c r="DK204" s="26" t="n">
        <f aca="false">DH204+$B$204*'1 Der Fonds'!$B$19/12+DH204*'1 Der Fonds'!$B$20/12-'1 Der Fonds'!$B$6*'1 Der Fonds'!$B$21/12-($B$204+DH204-'1 Der Fonds'!$B$6)*'1 Der Fonds'!$B$22/12-$B$204*'1 Der Fonds'!$B$23/12</f>
        <v>42.4209328520255</v>
      </c>
      <c r="DL204" s="26" t="n">
        <f aca="false">($B$204+DK204-'1 Der Fonds'!$B$6)/DI204</f>
        <v>10.1204722871103</v>
      </c>
      <c r="DM204" s="26" t="n">
        <f aca="false">DK204+0-'2 Der Rueckgabebestand'!$C$10*DL204</f>
        <v>28.2522716500711</v>
      </c>
      <c r="DN204" s="26" t="n">
        <f aca="false">DI204+0/DL204-'2 Der Rueckgabebestand'!$C$10</f>
        <v>76.8</v>
      </c>
      <c r="DO204" s="26" t="n">
        <f aca="false">DM204/($B$204+DM204-'1 Der Fonds'!$B$6)</f>
        <v>0.0363489084310977</v>
      </c>
      <c r="DP204" s="26" t="n">
        <f aca="false">DM204+$B$204*'1 Der Fonds'!$B$19/12+DM204*'1 Der Fonds'!$B$20/12-'1 Der Fonds'!$B$6*'1 Der Fonds'!$B$21/12-($B$204+DM204-'1 Der Fonds'!$B$6)*'1 Der Fonds'!$B$22/12-$B$204*'1 Der Fonds'!$B$23/12</f>
        <v>29.8709717437358</v>
      </c>
      <c r="DQ204" s="26" t="n">
        <f aca="false">($B$204+DP204-'1 Der Fonds'!$B$6)/DN204</f>
        <v>10.1415491112466</v>
      </c>
      <c r="DR204" s="26" t="n">
        <f aca="false">DP204+0-'2 Der Rueckgabebestand'!$C$11*DQ204</f>
        <v>23.7860422769878</v>
      </c>
      <c r="DS204" s="26" t="n">
        <f aca="false">DN204+0/DQ204-'2 Der Rueckgabebestand'!$C$11</f>
        <v>76.2</v>
      </c>
      <c r="DT204" s="26" t="n">
        <f aca="false">DR204/($B$204+DR204-'1 Der Fonds'!$B$6)</f>
        <v>0.0307795961310366</v>
      </c>
      <c r="DU204" s="26" t="n">
        <f aca="false">DR204+$B$204*'1 Der Fonds'!$B$19/12+DR204*'1 Der Fonds'!$B$20/12-'1 Der Fonds'!$B$6*'1 Der Fonds'!$B$21/12-($B$204+DR204-'1 Der Fonds'!$B$6)*'1 Der Fonds'!$B$22/12-$B$204*'1 Der Fonds'!$B$23/12</f>
        <v>25.4004622341699</v>
      </c>
      <c r="DV204" s="26" t="n">
        <f aca="false">($B$204+DU204-'1 Der Fonds'!$B$6)/DS204</f>
        <v>10.1627357248579</v>
      </c>
      <c r="DW204" s="26" t="n">
        <f aca="false">DU204+0-'2 Der Rueckgabebestand'!$C$12*DV204</f>
        <v>20.319094371741</v>
      </c>
      <c r="DX204" s="26" t="n">
        <f aca="false">DS204+0/DV204-'2 Der Rueckgabebestand'!$C$12</f>
        <v>75.7</v>
      </c>
      <c r="DY204" s="26" t="n">
        <f aca="false">DW204/($B$204+DW204-'1 Der Fonds'!$B$6)</f>
        <v>0.0264117900106645</v>
      </c>
      <c r="DZ204" s="26" t="n">
        <f aca="false">DW204+$B$204*'1 Der Fonds'!$B$19/12+DW204*'1 Der Fonds'!$B$20/12-'1 Der Fonds'!$B$6*'1 Der Fonds'!$B$21/12-($B$204+DW204-'1 Der Fonds'!$B$6)*'1 Der Fonds'!$B$22/12-$B$204*'1 Der Fonds'!$B$23/12</f>
        <v>21.9301918371806</v>
      </c>
      <c r="EA204" s="26" t="n">
        <f aca="false">($B$204+DZ204-'1 Der Fonds'!$B$6)/DX204</f>
        <v>10.1840183862243</v>
      </c>
      <c r="EB204" s="26" t="n">
        <f aca="false">DZ204+0-'2 Der Rueckgabebestand'!$C$13*EA204</f>
        <v>17.3473835633797</v>
      </c>
      <c r="EC204" s="26" t="n">
        <f aca="false">DX204+0/EA204-'2 Der Rueckgabebestand'!$C$13</f>
        <v>75.25</v>
      </c>
      <c r="ED204" s="26" t="n">
        <f aca="false">EB204/($B$204+EB204-'1 Der Fonds'!$B$6)</f>
        <v>0.0226364491292674</v>
      </c>
      <c r="EE204" s="26" t="n">
        <f aca="false">EB204+$B$204*'1 Der Fonds'!$B$19/12+EB204*'1 Der Fonds'!$B$20/12-'1 Der Fonds'!$B$6*'1 Der Fonds'!$B$21/12-($B$204+EB204-'1 Der Fonds'!$B$6)*'1 Der Fonds'!$B$22/12-$B$204*'1 Der Fonds'!$B$23/12</f>
        <v>18.9556331392946</v>
      </c>
      <c r="EF204" s="26" t="n">
        <f aca="false">($B$204+EE204-'1 Der Fonds'!$B$6)/EC204</f>
        <v>10.2053904736119</v>
      </c>
      <c r="EG204" s="26" t="n">
        <f aca="false">EE204+0-'2 Der Rueckgabebestand'!$C$14*EF204</f>
        <v>14.8734769498498</v>
      </c>
      <c r="EH204" s="26" t="n">
        <f aca="false">EC204+0/EF204-'2 Der Rueckgabebestand'!$C$14</f>
        <v>74.85</v>
      </c>
      <c r="EI204" s="26" t="n">
        <f aca="false">EG204/($B$204+EG204-'1 Der Fonds'!$B$6)</f>
        <v>0.0194711263038477</v>
      </c>
      <c r="EJ204" s="26" t="n">
        <f aca="false">EG204+$B$204*'1 Der Fonds'!$B$19/12+EG204*'1 Der Fonds'!$B$20/12-'1 Der Fonds'!$B$6*'1 Der Fonds'!$B$21/12-($B$204+EG204-'1 Der Fonds'!$B$6)*'1 Der Fonds'!$B$22/12-$B$204*'1 Der Fonds'!$B$23/12</f>
        <v>16.4793556985934</v>
      </c>
      <c r="EK204" s="26" t="n">
        <f aca="false">($B$204+EJ204-'1 Der Fonds'!$B$6)/EH204</f>
        <v>10.2268450995136</v>
      </c>
      <c r="EL204" s="26" t="n">
        <f aca="false">EJ204+0-'2 Der Rueckgabebestand'!$C$15*EK204</f>
        <v>12.388617658788</v>
      </c>
      <c r="EM204" s="26" t="n">
        <f aca="false">EH204+0/EK204-'2 Der Rueckgabebestand'!$C$15</f>
        <v>74.45</v>
      </c>
      <c r="EN204" s="26" t="n">
        <f aca="false">EL204/($B$204+EL204-'1 Der Fonds'!$B$6)</f>
        <v>0.0162710833488449</v>
      </c>
      <c r="EO204" s="26" t="n">
        <f aca="false">EL204+$B$204*'1 Der Fonds'!$B$19/12+EL204*'1 Der Fonds'!$B$20/12-'1 Der Fonds'!$B$6*'1 Der Fonds'!$B$21/12-($B$204+EL204-'1 Der Fonds'!$B$6)*'1 Der Fonds'!$B$22/12-$B$204*'1 Der Fonds'!$B$23/12</f>
        <v>13.9921150840443</v>
      </c>
      <c r="EP204" s="26" t="n">
        <f aca="false">($B$204+EO204-'1 Der Fonds'!$B$6)/EM204</f>
        <v>10.2483830098596</v>
      </c>
      <c r="EQ204" s="26" t="n">
        <f aca="false">EO204+0-'2 Der Rueckgabebestand'!$C$16*EP204</f>
        <v>8.86792357911453</v>
      </c>
      <c r="ER204" s="26" t="n">
        <f aca="false">EM204+0/EP204-'2 Der Rueckgabebestand'!$C$16</f>
        <v>73.95</v>
      </c>
      <c r="ES204" s="26" t="n">
        <f aca="false">EQ204/($B$204+EQ204-'1 Der Fonds'!$B$6)</f>
        <v>0.0117011464705285</v>
      </c>
      <c r="ET204" s="14" t="n">
        <f aca="false">IF(C204=1,$A$204,1000000)</f>
        <v>121</v>
      </c>
      <c r="EU204" s="14" t="n">
        <f aca="false">IF(D204=1,$A$204,1000000)</f>
        <v>121</v>
      </c>
      <c r="EV204" s="14" t="n">
        <f aca="false">IF(E204=1,$A$204,1000000)</f>
        <v>121</v>
      </c>
      <c r="EW204" s="14" t="n">
        <f aca="false">IF(F204=1,$A$204,1000000)</f>
        <v>121</v>
      </c>
      <c r="EX204" s="14" t="n">
        <f aca="false">IF(G204=1,$A$204,1000000)</f>
        <v>121</v>
      </c>
      <c r="EY204" s="14" t="n">
        <f aca="false">IF(H204=1,$A$204,1000000)</f>
        <v>121</v>
      </c>
      <c r="EZ204" s="14" t="n">
        <f aca="false">IF(I204=1,$A$204,1000000)</f>
        <v>121</v>
      </c>
      <c r="FA204" s="14" t="n">
        <f aca="false">IF(J204=1,$A$204,1000000)</f>
        <v>121</v>
      </c>
      <c r="FB204" s="14" t="n">
        <f aca="false">IF(K204=1,$A$204,1000000)</f>
        <v>121</v>
      </c>
      <c r="FC204" s="14" t="n">
        <f aca="false">IF(L204=1,$A$204,1000000)</f>
        <v>121</v>
      </c>
      <c r="FD204" s="14" t="n">
        <f aca="false">IF(M204=1,$A$204,1000000)</f>
        <v>121</v>
      </c>
      <c r="FE204" s="14" t="n">
        <f aca="false">IF(N204=1,$A$204,1000000)</f>
        <v>121</v>
      </c>
      <c r="FF204" s="14" t="n">
        <f aca="false">IF(O204=1,$A$204,1000000)</f>
        <v>121</v>
      </c>
      <c r="FG204" s="14" t="n">
        <f aca="false">IF(P204=1,$A$204,1000000)</f>
        <v>121</v>
      </c>
      <c r="FH204" s="14" t="n">
        <f aca="false">IF(Q204=1,$A$204,1000000)</f>
        <v>121</v>
      </c>
      <c r="FI204" s="14" t="n">
        <f aca="false">IF(R204=1,$A$204,1000000)</f>
        <v>121</v>
      </c>
      <c r="FJ204" s="14" t="n">
        <f aca="false">IF(S204=1,$A$204,1000000)</f>
        <v>121</v>
      </c>
      <c r="FK204" s="26" t="n">
        <f aca="false">IF(T204=1,$A$204,1000000)</f>
        <v>1000000</v>
      </c>
      <c r="FL204" s="26" t="n">
        <f aca="false">IF(U204=1,$A$204,1000000)</f>
        <v>1000000</v>
      </c>
      <c r="FM204" s="26" t="n">
        <f aca="false">IF(V204=1,$A$204,1000000)</f>
        <v>1000000</v>
      </c>
      <c r="FN204" s="26" t="n">
        <f aca="false">IF(W204=1,$A$204,1000000)</f>
        <v>1000000</v>
      </c>
      <c r="FO204" s="26" t="n">
        <f aca="false">IF(X204=1,$A$204,1000000)</f>
        <v>1000000</v>
      </c>
      <c r="FP204" s="26" t="n">
        <f aca="false">IF(Y204=1,$A$204,1000000)</f>
        <v>1000000</v>
      </c>
      <c r="FQ204" s="26" t="n">
        <f aca="false">IF(Z204=1,$A$204,1000000)</f>
        <v>1000000</v>
      </c>
    </row>
    <row r="205" customFormat="false" ht="15" hidden="false" customHeight="false" outlineLevel="0" collapsed="false">
      <c r="A205" s="14" t="n">
        <f aca="false">A204+$B$38</f>
        <v>121.5</v>
      </c>
      <c r="B205" s="14" t="n">
        <f aca="false">'1 Der Fonds'!$B$36-A205</f>
        <v>998.5</v>
      </c>
      <c r="C205" s="26" t="n">
        <f aca="false">IF(AH205&gt;='1 Der Fonds'!$B$12,1,0)</f>
        <v>1</v>
      </c>
      <c r="D205" s="26" t="n">
        <f aca="false">IF(AND(C205=1,AM205&gt;='1 Der Fonds'!$B$12),1,0)</f>
        <v>1</v>
      </c>
      <c r="E205" s="26" t="n">
        <f aca="false">IF(AND(D205=1,AR205&gt;='1 Der Fonds'!$B$12),1,0)</f>
        <v>1</v>
      </c>
      <c r="F205" s="26" t="n">
        <f aca="false">IF(AND(E205=1,AW205&gt;='1 Der Fonds'!$B$12),1,0)</f>
        <v>1</v>
      </c>
      <c r="G205" s="26" t="n">
        <f aca="false">IF(AND(F205=1,BB205&gt;='1 Der Fonds'!$B$12),1,0)</f>
        <v>1</v>
      </c>
      <c r="H205" s="26" t="n">
        <f aca="false">IF(AND(G205=1,BG205&gt;='1 Der Fonds'!$B$12),1,0)</f>
        <v>1</v>
      </c>
      <c r="I205" s="26" t="n">
        <f aca="false">IF(AND(H205=1,BL205&gt;='1 Der Fonds'!$B$12),1,0)</f>
        <v>1</v>
      </c>
      <c r="J205" s="26" t="n">
        <f aca="false">IF(AND(I205=1,BQ205&gt;='1 Der Fonds'!$B$12),1,0)</f>
        <v>1</v>
      </c>
      <c r="K205" s="26" t="n">
        <f aca="false">IF(AND(J205=1,BV205&gt;='1 Der Fonds'!$B$12),1,0)</f>
        <v>1</v>
      </c>
      <c r="L205" s="26" t="n">
        <f aca="false">IF(AND(K205=1,CA205&gt;='1 Der Fonds'!$B$12),1,0)</f>
        <v>1</v>
      </c>
      <c r="M205" s="26" t="n">
        <f aca="false">IF(AND(L205=1,CF205&gt;='1 Der Fonds'!$B$12),1,0)</f>
        <v>1</v>
      </c>
      <c r="N205" s="26" t="n">
        <f aca="false">IF(AND(M205=1,CK205&gt;='1 Der Fonds'!$B$12),1,0)</f>
        <v>1</v>
      </c>
      <c r="O205" s="26" t="n">
        <f aca="false">IF(CP205&gt;='1 Der Fonds'!$B$12,1,0)</f>
        <v>1</v>
      </c>
      <c r="P205" s="26" t="n">
        <f aca="false">IF(AND(O205=1,CU205&gt;='1 Der Fonds'!$B$12),1,0)</f>
        <v>1</v>
      </c>
      <c r="Q205" s="26" t="n">
        <f aca="false">IF(AND(P205=1,CZ205&gt;='1 Der Fonds'!$B$12),1,0)</f>
        <v>1</v>
      </c>
      <c r="R205" s="26" t="n">
        <f aca="false">IF(AND(Q205=1,DE205&gt;='1 Der Fonds'!$B$12),1,0)</f>
        <v>1</v>
      </c>
      <c r="S205" s="26" t="n">
        <f aca="false">IF(AND(R205=1,DJ205&gt;='1 Der Fonds'!$B$12),1,0)</f>
        <v>1</v>
      </c>
      <c r="T205" s="26" t="n">
        <f aca="false">IF(AND(S205=1,DO205&gt;='1 Der Fonds'!$B$12),1,0)</f>
        <v>0</v>
      </c>
      <c r="U205" s="26" t="n">
        <f aca="false">IF(AND(T205=1,DT205&gt;='1 Der Fonds'!$B$12),1,0)</f>
        <v>0</v>
      </c>
      <c r="V205" s="26" t="n">
        <f aca="false">IF(AND(U205=1,DY205&gt;='1 Der Fonds'!$B$12),1,0)</f>
        <v>0</v>
      </c>
      <c r="W205" s="26" t="n">
        <f aca="false">IF(AND(V205=1,ED205&gt;='1 Der Fonds'!$B$12),1,0)</f>
        <v>0</v>
      </c>
      <c r="X205" s="26" t="n">
        <f aca="false">IF(AND(W205=1,EI205&gt;='1 Der Fonds'!$B$12),1,0)</f>
        <v>0</v>
      </c>
      <c r="Y205" s="26" t="n">
        <f aca="false">IF(AND(X205=1,EN205&gt;='1 Der Fonds'!$B$12),1,0)</f>
        <v>0</v>
      </c>
      <c r="Z205" s="26" t="n">
        <f aca="false">IF(AND(Y205=1,ES205&gt;='1 Der Fonds'!$B$12),1,0)</f>
        <v>0</v>
      </c>
      <c r="AD205" s="26" t="n">
        <f aca="false">$A$205+$B$205*'1 Der Fonds'!$B$19/12+$A$205*'1 Der Fonds'!$B$20/12-'1 Der Fonds'!$B$6*'1 Der Fonds'!$B$21/12-($B$205+$A$205-'1 Der Fonds'!$B$6)*'1 Der Fonds'!$B$22/12-$B$205*'1 Der Fonds'!$B$23/12</f>
        <v>123.207</v>
      </c>
      <c r="AE205" s="26" t="n">
        <f aca="false">($B$205+AD205-'1 Der Fonds'!$B$6)/'1 Der Fonds'!$B$8</f>
        <v>10.0196206896552</v>
      </c>
      <c r="AF205" s="26" t="n">
        <f aca="false">AD205+'1 Der Fonds'!$B$26-'2 Der Rueckgabebestand'!$C$5*AE205</f>
        <v>122.199151724138</v>
      </c>
      <c r="AG205" s="26" t="n">
        <f aca="false">'1 Der Fonds'!$B$8+'1 Der Fonds'!$B$26/AE205-'2 Der Rueckgabebestand'!$C$5</f>
        <v>86.8994125319631</v>
      </c>
      <c r="AH205" s="26" t="n">
        <f aca="false">AF205/($B$205+AF205-'1 Der Fonds'!$B$6)</f>
        <v>0.140346009849857</v>
      </c>
      <c r="AI205" s="26" t="n">
        <f aca="false">AF205+$B$205*'1 Der Fonds'!$B$19/12+AF205*'1 Der Fonds'!$B$20/12-'1 Der Fonds'!$B$6*'1 Der Fonds'!$B$21/12-($B$205+AF205-'1 Der Fonds'!$B$6)*'1 Der Fonds'!$B$22/12-$B$205*'1 Der Fonds'!$B$23/12</f>
        <v>123.90682174454</v>
      </c>
      <c r="AJ205" s="26" t="n">
        <f aca="false">($B$205+AI205-'1 Der Fonds'!$B$6)/AG205</f>
        <v>10.0392718008727</v>
      </c>
      <c r="AK205" s="26" t="n">
        <f aca="false">AI205+'1 Der Fonds'!$B$26-'2 Der Rueckgabebestand'!$C$6*AJ205</f>
        <v>121.887185844104</v>
      </c>
      <c r="AL205" s="26" t="n">
        <f aca="false">AG205+'1 Der Fonds'!$B$26/AJ205-'2 Der Rueckgabebestand'!$C$6</f>
        <v>86.6982389866607</v>
      </c>
      <c r="AM205" s="26" t="n">
        <f aca="false">AK205/($B$205+AK205-'1 Der Fonds'!$B$6)</f>
        <v>0.140037890982847</v>
      </c>
      <c r="AN205" s="26" t="n">
        <f aca="false">AK205+$B$205*'1 Der Fonds'!$B$19/12+AK205*'1 Der Fonds'!$B$20/12-'1 Der Fonds'!$B$6*'1 Der Fonds'!$B$21/12-($B$205+AK205-'1 Der Fonds'!$B$6)*'1 Der Fonds'!$B$22/12-$B$205*'1 Der Fonds'!$B$23/12</f>
        <v>123.594556897205</v>
      </c>
      <c r="AO205" s="26" t="n">
        <f aca="false">($B$205+AN205-'1 Der Fonds'!$B$6)/AL205</f>
        <v>10.0589650619245</v>
      </c>
      <c r="AP205" s="26" t="n">
        <f aca="false">AN205+'1 Der Fonds'!$B$26-'2 Der Rueckgabebestand'!$C$7*AO205</f>
        <v>104.46483376097</v>
      </c>
      <c r="AQ205" s="26" t="n">
        <f aca="false">AL205+'1 Der Fonds'!$B$26/AO205-'2 Der Rueckgabebestand'!$C$7</f>
        <v>84.7964804042948</v>
      </c>
      <c r="AR205" s="26" t="n">
        <f aca="false">AP205/($B$205+AP205-'1 Der Fonds'!$B$6)</f>
        <v>0.122472615078812</v>
      </c>
      <c r="AS205" s="26" t="n">
        <f aca="false">AP205+$B$205*'1 Der Fonds'!$B$19/12+AP205*'1 Der Fonds'!$B$20/12-'1 Der Fonds'!$B$6*'1 Der Fonds'!$B$21/12-($B$205+AP205-'1 Der Fonds'!$B$6)*'1 Der Fonds'!$B$22/12-$B$205*'1 Der Fonds'!$B$23/12</f>
        <v>106.155508393325</v>
      </c>
      <c r="AT205" s="26" t="n">
        <f aca="false">($B$205+AS205-'1 Der Fonds'!$B$6)/AQ205</f>
        <v>10.078903090299</v>
      </c>
      <c r="AU205" s="26" t="n">
        <f aca="false">AS205+'1 Der Fonds'!$B$26-'2 Der Rueckgabebestand'!$C$8*AT205</f>
        <v>77.9109088133979</v>
      </c>
      <c r="AV205" s="26" t="n">
        <f aca="false">AQ205+'1 Der Fonds'!$B$26/AT205-'2 Der Rueckgabebestand'!$C$8</f>
        <v>81.9941318424644</v>
      </c>
      <c r="AW205" s="26" t="n">
        <f aca="false">AU205/($B$205+AU205-'1 Der Fonds'!$B$6)</f>
        <v>0.0942762347187143</v>
      </c>
      <c r="AX205" s="26" t="n">
        <f aca="false">AU205+$B$205*'1 Der Fonds'!$B$19/12+AU205*'1 Der Fonds'!$B$20/12-'1 Der Fonds'!$B$6*'1 Der Fonds'!$B$21/12-($B$205+AU205-'1 Der Fonds'!$B$6)*'1 Der Fonds'!$B$22/12-$B$205*'1 Der Fonds'!$B$23/12</f>
        <v>79.576135934344</v>
      </c>
      <c r="AY205" s="26" t="n">
        <f aca="false">($B$205+AX205-'1 Der Fonds'!$B$6)/AV205</f>
        <v>10.0992121914935</v>
      </c>
      <c r="AZ205" s="26" t="n">
        <f aca="false">AX205+'1 Der Fonds'!$B$26-'2 Der Rueckgabebestand'!$C$9*AY205</f>
        <v>56.3181842364609</v>
      </c>
      <c r="BA205" s="26" t="n">
        <f aca="false">AV205+'1 Der Fonds'!$B$26/AY205-'2 Der Rueckgabebestand'!$C$9</f>
        <v>79.691184715809</v>
      </c>
      <c r="BB205" s="26" t="n">
        <f aca="false">AZ205/($B$205+AZ205-'1 Der Fonds'!$B$6)</f>
        <v>0.0699762820218712</v>
      </c>
      <c r="BC205" s="26" t="n">
        <f aca="false">AZ205+$B$205*'1 Der Fonds'!$B$19/12+AZ205*'1 Der Fonds'!$B$20/12-'1 Der Fonds'!$B$6*'1 Der Fonds'!$B$21/12-($B$205+AZ205-'1 Der Fonds'!$B$6)*'1 Der Fonds'!$B$22/12-$B$205*'1 Der Fonds'!$B$23/12</f>
        <v>57.9627183296875</v>
      </c>
      <c r="BD205" s="26" t="n">
        <f aca="false">($B$205+BC205-'1 Der Fonds'!$B$6)/BA205</f>
        <v>10.1198485278599</v>
      </c>
      <c r="BE205" s="26" t="n">
        <f aca="false">BC205+'1 Der Fonds'!$B$26-'2 Der Rueckgabebestand'!$C$10*BD205</f>
        <v>46.7949303906837</v>
      </c>
      <c r="BF205" s="26" t="n">
        <f aca="false">BA205+'1 Der Fonds'!$B$26/BD205-'2 Der Rueckgabebestand'!$C$10</f>
        <v>78.5876318406589</v>
      </c>
      <c r="BG205" s="26" t="n">
        <f aca="false">BE205/($B$205+BE205-'1 Der Fonds'!$B$6)</f>
        <v>0.0588397192066797</v>
      </c>
      <c r="BH205" s="26" t="n">
        <f aca="false">BE205+$B$205*'1 Der Fonds'!$B$19/12+BE205*'1 Der Fonds'!$B$20/12-'1 Der Fonds'!$B$6*'1 Der Fonds'!$B$21/12-($B$205+BE205-'1 Der Fonds'!$B$6)*'1 Der Fonds'!$B$22/12-$B$205*'1 Der Fonds'!$B$23/12</f>
        <v>48.4303380323081</v>
      </c>
      <c r="BI205" s="26" t="n">
        <f aca="false">($B$205+BH205-'1 Der Fonds'!$B$6)/BF205</f>
        <v>10.1406585154281</v>
      </c>
      <c r="BJ205" s="26" t="n">
        <f aca="false">BH205+'1 Der Fonds'!$B$26-'2 Der Rueckgabebestand'!$C$11*BI205</f>
        <v>45.3459429230512</v>
      </c>
      <c r="BK205" s="26" t="n">
        <f aca="false">BF205+'1 Der Fonds'!$B$26/BI205-'2 Der Rueckgabebestand'!$C$11</f>
        <v>78.2834706163593</v>
      </c>
      <c r="BL205" s="26" t="n">
        <f aca="false">BJ205/($B$205+BJ205-'1 Der Fonds'!$B$6)</f>
        <v>0.0571218425026916</v>
      </c>
      <c r="BM205" s="26" t="n">
        <f aca="false">BJ205+$B$205*'1 Der Fonds'!$B$19/12+BJ205*'1 Der Fonds'!$B$20/12-'1 Der Fonds'!$B$6*'1 Der Fonds'!$B$21/12-($B$205+BJ205-'1 Der Fonds'!$B$6)*'1 Der Fonds'!$B$22/12-$B$205*'1 Der Fonds'!$B$23/12</f>
        <v>46.9799619516858</v>
      </c>
      <c r="BN205" s="26" t="n">
        <f aca="false">($B$205+BM205-'1 Der Fonds'!$B$6)/BK205</f>
        <v>10.1615316194917</v>
      </c>
      <c r="BO205" s="26" t="n">
        <f aca="false">BM205+'1 Der Fonds'!$B$26-'2 Der Rueckgabebestand'!$C$12*BN205</f>
        <v>44.89919614194</v>
      </c>
      <c r="BP205" s="26" t="n">
        <f aca="false">BK205+'1 Der Fonds'!$B$26/BN205-'2 Der Rueckgabebestand'!$C$12</f>
        <v>78.0787017008392</v>
      </c>
      <c r="BQ205" s="26" t="n">
        <f aca="false">BO205/($B$205+BO205-'1 Der Fonds'!$B$6)</f>
        <v>0.0565909271905885</v>
      </c>
      <c r="BR205" s="26" t="n">
        <f aca="false">BO205+$B$205*'1 Der Fonds'!$B$19/12+BO205*'1 Der Fonds'!$B$20/12-'1 Der Fonds'!$B$6*'1 Der Fonds'!$B$21/12-($B$205+BO205-'1 Der Fonds'!$B$6)*'1 Der Fonds'!$B$22/12-$B$205*'1 Der Fonds'!$B$23/12</f>
        <v>46.5327870382427</v>
      </c>
      <c r="BS205" s="26" t="n">
        <f aca="false">($B$205+BR205-'1 Der Fonds'!$B$6)/BP205</f>
        <v>10.1824539819378</v>
      </c>
      <c r="BT205" s="26" t="n">
        <f aca="false">BR205+'1 Der Fonds'!$B$26-'2 Der Rueckgabebestand'!$C$13*BS205</f>
        <v>44.9506827463707</v>
      </c>
      <c r="BU205" s="26" t="n">
        <f aca="false">BP205+'1 Der Fonds'!$B$26/BS205-'2 Der Rueckgabebestand'!$C$13</f>
        <v>77.9233261602595</v>
      </c>
      <c r="BV205" s="26" t="n">
        <f aca="false">BT205/($B$205+BT205-'1 Der Fonds'!$B$6)</f>
        <v>0.0566521445173919</v>
      </c>
      <c r="BW205" s="26" t="n">
        <f aca="false">BT205+$B$205*'1 Der Fonds'!$B$19/12+BT205*'1 Der Fonds'!$B$20/12-'1 Der Fonds'!$B$6*'1 Der Fonds'!$B$21/12-($B$205+BT205-'1 Der Fonds'!$B$6)*'1 Der Fonds'!$B$22/12-$B$205*'1 Der Fonds'!$B$23/12</f>
        <v>46.5843229840026</v>
      </c>
      <c r="BX205" s="26" t="n">
        <f aca="false">($B$205+BW205-'1 Der Fonds'!$B$6)/BU205</f>
        <v>10.2034186958191</v>
      </c>
      <c r="BY205" s="26" t="n">
        <f aca="false">BW205+'1 Der Fonds'!$B$26-'2 Der Rueckgabebestand'!$C$14*BX205</f>
        <v>45.502955505675</v>
      </c>
      <c r="BZ205" s="26" t="n">
        <f aca="false">BU205+'1 Der Fonds'!$B$26/BX205-'2 Der Rueckgabebestand'!$C$14</f>
        <v>77.8173452620365</v>
      </c>
      <c r="CA205" s="26" t="n">
        <f aca="false">BY205/($B$205+BY205-'1 Der Fonds'!$B$6)</f>
        <v>0.0573082948749172</v>
      </c>
      <c r="CB205" s="26" t="n">
        <f aca="false">BY205+$B$205*'1 Der Fonds'!$B$19/12+BY205*'1 Der Fonds'!$B$20/12-'1 Der Fonds'!$B$6*'1 Der Fonds'!$B$21/12-($B$205+BY205-'1 Der Fonds'!$B$6)*'1 Der Fonds'!$B$22/12-$B$205*'1 Der Fonds'!$B$23/12</f>
        <v>47.1371250047012</v>
      </c>
      <c r="CC205" s="26" t="n">
        <f aca="false">($B$205+CB205-'1 Der Fonds'!$B$6)/BZ205</f>
        <v>10.2244187632658</v>
      </c>
      <c r="CD205" s="26" t="n">
        <f aca="false">CB205+'1 Der Fonds'!$B$26-'2 Der Rueckgabebestand'!$C$15*CC205</f>
        <v>46.0473574993949</v>
      </c>
      <c r="CE205" s="26" t="n">
        <f aca="false">BZ205+'1 Der Fonds'!$B$26/CC205-'2 Der Rueckgabebestand'!$C$15</f>
        <v>77.7107604741343</v>
      </c>
      <c r="CF205" s="26" t="n">
        <f aca="false">CD205/($B$205+CD205-'1 Der Fonds'!$B$6)</f>
        <v>0.0579542013006191</v>
      </c>
      <c r="CG205" s="26" t="n">
        <f aca="false">CD205+$B$205*'1 Der Fonds'!$B$19/12+CD205*'1 Der Fonds'!$B$20/12-'1 Der Fonds'!$B$6*'1 Der Fonds'!$B$21/12-($B$205+CD205-'1 Der Fonds'!$B$6)*'1 Der Fonds'!$B$22/12-$B$205*'1 Der Fonds'!$B$23/12</f>
        <v>47.6820487169985</v>
      </c>
      <c r="CH205" s="26" t="n">
        <f aca="false">($B$205+CG205-'1 Der Fonds'!$B$6)/CE205</f>
        <v>10.2454543471107</v>
      </c>
      <c r="CI205" s="26" t="n">
        <f aca="false">CG205+'1 Der Fonds'!$B$26-'2 Der Rueckgabebestand'!$C$16*CH205</f>
        <v>45.5593215434431</v>
      </c>
      <c r="CJ205" s="26" t="n">
        <f aca="false">CE205+'1 Der Fonds'!$B$26/CH205-'2 Der Rueckgabebestand'!$C$16</f>
        <v>77.5035732570878</v>
      </c>
      <c r="CK205" s="26" t="n">
        <f aca="false">CI205/($B$205+CI205-'1 Der Fonds'!$B$6)</f>
        <v>0.0573752115331733</v>
      </c>
      <c r="CL205" s="26" t="n">
        <f aca="false">$A$205+$B$205*'1 Der Fonds'!$B$19/12+$A$205*'1 Der Fonds'!$B$20/12-'1 Der Fonds'!$B$6*'1 Der Fonds'!$B$21/12-($B$205+$A$205-'1 Der Fonds'!$B$6)*'1 Der Fonds'!$B$22/12-$B$205*'1 Der Fonds'!$B$23/12</f>
        <v>123.207</v>
      </c>
      <c r="CM205" s="26" t="n">
        <f aca="false">($B$205+CL205-'1 Der Fonds'!$B$6)/'1 Der Fonds'!$B$8</f>
        <v>10.0196206896552</v>
      </c>
      <c r="CN205" s="26" t="n">
        <f aca="false">CL205+0-'2 Der Rueckgabebestand'!$C$5*CM205</f>
        <v>119.199151724138</v>
      </c>
      <c r="CO205" s="26" t="n">
        <f aca="false">'1 Der Fonds'!$B$8+0/CM205-'2 Der Rueckgabebestand'!$C$5</f>
        <v>86.6</v>
      </c>
      <c r="CP205" s="26" t="n">
        <f aca="false">CN205/($B$205+CN205-'1 Der Fonds'!$B$6)</f>
        <v>0.137373825348667</v>
      </c>
      <c r="CQ205" s="26" t="n">
        <f aca="false">CN205+$B$205*'1 Der Fonds'!$B$19/12+CN205*'1 Der Fonds'!$B$20/12-'1 Der Fonds'!$B$6*'1 Der Fonds'!$B$21/12-($B$205+CN205-'1 Der Fonds'!$B$6)*'1 Der Fonds'!$B$22/12-$B$205*'1 Der Fonds'!$B$23/12</f>
        <v>120.90394674454</v>
      </c>
      <c r="CR205" s="26" t="n">
        <f aca="false">($B$205+CQ205-'1 Der Fonds'!$B$6)/CO205</f>
        <v>10.0393065443942</v>
      </c>
      <c r="CS205" s="26" t="n">
        <f aca="false">CQ205+0-'2 Der Rueckgabebestand'!$C$6*CR205</f>
        <v>115.884293472343</v>
      </c>
      <c r="CT205" s="26" t="n">
        <f aca="false">CO205+0/CR205-'2 Der Rueckgabebestand'!$C$6</f>
        <v>86.1</v>
      </c>
      <c r="CU205" s="26" t="n">
        <f aca="false">CS205/($B$205+CS205-'1 Der Fonds'!$B$6)</f>
        <v>0.134065709369638</v>
      </c>
      <c r="CV205" s="26" t="n">
        <f aca="false">CS205+$B$205*'1 Der Fonds'!$B$19/12+CS205*'1 Der Fonds'!$B$20/12-'1 Der Fonds'!$B$6*'1 Der Fonds'!$B$21/12-($B$205+CS205-'1 Der Fonds'!$B$6)*'1 Der Fonds'!$B$22/12-$B$205*'1 Der Fonds'!$B$23/12</f>
        <v>117.585911753587</v>
      </c>
      <c r="CW205" s="26" t="n">
        <f aca="false">($B$205+CV205-'1 Der Fonds'!$B$6)/CT205</f>
        <v>10.059069822922</v>
      </c>
      <c r="CX205" s="26" t="n">
        <f aca="false">CV205+0-'2 Der Rueckgabebestand'!$C$7*CW205</f>
        <v>95.455958143159</v>
      </c>
      <c r="CY205" s="26" t="n">
        <f aca="false">CT205+0/CW205-'2 Der Rueckgabebestand'!$C$7</f>
        <v>83.9</v>
      </c>
      <c r="CZ205" s="26" t="n">
        <f aca="false">CX205/($B$205+CX205-'1 Der Fonds'!$B$6)</f>
        <v>0.113105378571149</v>
      </c>
      <c r="DA205" s="26" t="n">
        <f aca="false">CX205+$B$205*'1 Der Fonds'!$B$19/12+CX205*'1 Der Fonds'!$B$20/12-'1 Der Fonds'!$B$6*'1 Der Fonds'!$B$21/12-($B$205+CX205-'1 Der Fonds'!$B$6)*'1 Der Fonds'!$B$22/12-$B$205*'1 Der Fonds'!$B$23/12</f>
        <v>97.1379992697128</v>
      </c>
      <c r="DB205" s="26" t="n">
        <f aca="false">($B$205+DA205-'1 Der Fonds'!$B$6)/CY205</f>
        <v>10.079117988912</v>
      </c>
      <c r="DC205" s="26" t="n">
        <f aca="false">DA205+0-'2 Der Rueckgabebestand'!$C$8*DB205</f>
        <v>65.8927335040858</v>
      </c>
      <c r="DD205" s="26" t="n">
        <f aca="false">CY205+0/DB205-'2 Der Rueckgabebestand'!$C$8</f>
        <v>80.8</v>
      </c>
      <c r="DE205" s="26" t="n">
        <f aca="false">DC205/($B$205+DC205-'1 Der Fonds'!$B$6)</f>
        <v>0.0809102669919085</v>
      </c>
      <c r="DF205" s="26" t="n">
        <f aca="false">DC205+$B$205*'1 Der Fonds'!$B$19/12+DC205*'1 Der Fonds'!$B$20/12-'1 Der Fonds'!$B$6*'1 Der Fonds'!$B$21/12-($B$205+DC205-'1 Der Fonds'!$B$6)*'1 Der Fonds'!$B$22/12-$B$205*'1 Der Fonds'!$B$23/12</f>
        <v>67.5464432070272</v>
      </c>
      <c r="DG205" s="26" t="n">
        <f aca="false">($B$205+DF205-'1 Der Fonds'!$B$6)/DD205</f>
        <v>10.0995846931563</v>
      </c>
      <c r="DH205" s="26" t="n">
        <f aca="false">DF205+0-'2 Der Rueckgabebestand'!$C$9*DG205</f>
        <v>41.2875230048209</v>
      </c>
      <c r="DI205" s="26" t="n">
        <f aca="false">DD205+0/DG205-'2 Der Rueckgabebestand'!$C$9</f>
        <v>78.2</v>
      </c>
      <c r="DJ205" s="26" t="n">
        <f aca="false">DH205/($B$205+DH205-'1 Der Fonds'!$B$6)</f>
        <v>0.0522767476089501</v>
      </c>
      <c r="DK205" s="26" t="n">
        <f aca="false">DH205+$B$205*'1 Der Fonds'!$B$19/12+DH205*'1 Der Fonds'!$B$20/12-'1 Der Fonds'!$B$6*'1 Der Fonds'!$B$21/12-($B$205+DH205-'1 Der Fonds'!$B$6)*'1 Der Fonds'!$B$22/12-$B$205*'1 Der Fonds'!$B$23/12</f>
        <v>42.9176527143672</v>
      </c>
      <c r="DL205" s="26" t="n">
        <f aca="false">($B$205+DK205-'1 Der Fonds'!$B$6)/DI205</f>
        <v>10.1204303416159</v>
      </c>
      <c r="DM205" s="26" t="n">
        <f aca="false">DK205+0-'2 Der Rueckgabebestand'!$C$10*DL205</f>
        <v>28.7490502361048</v>
      </c>
      <c r="DN205" s="26" t="n">
        <f aca="false">DI205+0/DL205-'2 Der Rueckgabebestand'!$C$10</f>
        <v>76.8</v>
      </c>
      <c r="DO205" s="26" t="n">
        <f aca="false">DM205/($B$205+DM205-'1 Der Fonds'!$B$6)</f>
        <v>0.0369882088982569</v>
      </c>
      <c r="DP205" s="26" t="n">
        <f aca="false">DM205+$B$205*'1 Der Fonds'!$B$19/12+DM205*'1 Der Fonds'!$B$20/12-'1 Der Fonds'!$B$6*'1 Der Fonds'!$B$21/12-($B$205+DM205-'1 Der Fonds'!$B$6)*'1 Der Fonds'!$B$22/12-$B$205*'1 Der Fonds'!$B$23/12</f>
        <v>30.3671639092478</v>
      </c>
      <c r="DQ205" s="26" t="n">
        <f aca="false">($B$205+DP205-'1 Der Fonds'!$B$6)/DN205</f>
        <v>10.1414995300683</v>
      </c>
      <c r="DR205" s="26" t="n">
        <f aca="false">DP205+0-'2 Der Rueckgabebestand'!$C$11*DQ205</f>
        <v>24.2822641912068</v>
      </c>
      <c r="DS205" s="26" t="n">
        <f aca="false">DN205+0/DQ205-'2 Der Rueckgabebestand'!$C$11</f>
        <v>76.2</v>
      </c>
      <c r="DT205" s="26" t="n">
        <f aca="false">DR205/($B$205+DR205-'1 Der Fonds'!$B$6)</f>
        <v>0.0314218704496545</v>
      </c>
      <c r="DU205" s="26" t="n">
        <f aca="false">DR205+$B$205*'1 Der Fonds'!$B$19/12+DR205*'1 Der Fonds'!$B$20/12-'1 Der Fonds'!$B$6*'1 Der Fonds'!$B$21/12-($B$205+DR205-'1 Der Fonds'!$B$6)*'1 Der Fonds'!$B$22/12-$B$205*'1 Der Fonds'!$B$23/12</f>
        <v>25.89609719439</v>
      </c>
      <c r="DV205" s="26" t="n">
        <f aca="false">($B$205+DU205-'1 Der Fonds'!$B$6)/DS205</f>
        <v>10.1626784408713</v>
      </c>
      <c r="DW205" s="26" t="n">
        <f aca="false">DU205+0-'2 Der Rueckgabebestand'!$C$12*DV205</f>
        <v>20.8147579739544</v>
      </c>
      <c r="DX205" s="26" t="n">
        <f aca="false">DS205+0/DV205-'2 Der Rueckgabebestand'!$C$12</f>
        <v>75.7</v>
      </c>
      <c r="DY205" s="26" t="n">
        <f aca="false">DW205/($B$205+DW205-'1 Der Fonds'!$B$6)</f>
        <v>0.0270562312216284</v>
      </c>
      <c r="DZ205" s="26" t="n">
        <f aca="false">DW205+$B$205*'1 Der Fonds'!$B$19/12+DW205*'1 Der Fonds'!$B$20/12-'1 Der Fonds'!$B$6*'1 Der Fonds'!$B$21/12-($B$205+DW205-'1 Der Fonds'!$B$6)*'1 Der Fonds'!$B$22/12-$B$205*'1 Der Fonds'!$B$23/12</f>
        <v>22.4252679503461</v>
      </c>
      <c r="EA205" s="26" t="n">
        <f aca="false">($B$205+DZ205-'1 Der Fonds'!$B$6)/DX205</f>
        <v>10.1839533414841</v>
      </c>
      <c r="EB205" s="26" t="n">
        <f aca="false">DZ205+0-'2 Der Rueckgabebestand'!$C$13*EA205</f>
        <v>17.8424889466782</v>
      </c>
      <c r="EC205" s="26" t="n">
        <f aca="false">DX205+0/EA205-'2 Der Rueckgabebestand'!$C$13</f>
        <v>75.25</v>
      </c>
      <c r="ED205" s="26" t="n">
        <f aca="false">EB205/($B$205+EB205-'1 Der Fonds'!$B$6)</f>
        <v>0.0232826565198054</v>
      </c>
      <c r="EE205" s="26" t="n">
        <f aca="false">EB205+$B$205*'1 Der Fonds'!$B$19/12+EB205*'1 Der Fonds'!$B$20/12-'1 Der Fonds'!$B$6*'1 Der Fonds'!$B$21/12-($B$205+EB205-'1 Der Fonds'!$B$6)*'1 Der Fonds'!$B$22/12-$B$205*'1 Der Fonds'!$B$23/12</f>
        <v>19.4501504985855</v>
      </c>
      <c r="EF205" s="26" t="n">
        <f aca="false">($B$205+EE205-'1 Der Fonds'!$B$6)/EC205</f>
        <v>10.2053176145991</v>
      </c>
      <c r="EG205" s="26" t="n">
        <f aca="false">EE205+0-'2 Der Rueckgabebestand'!$C$14*EF205</f>
        <v>15.3680234527458</v>
      </c>
      <c r="EH205" s="26" t="n">
        <f aca="false">EC205+0/EF205-'2 Der Rueckgabebestand'!$C$14</f>
        <v>74.85</v>
      </c>
      <c r="EI205" s="26" t="n">
        <f aca="false">EG205/($B$205+EG205-'1 Der Fonds'!$B$6)</f>
        <v>0.0201186893297105</v>
      </c>
      <c r="EJ205" s="26" t="n">
        <f aca="false">EG205+$B$205*'1 Der Fonds'!$B$19/12+EG205*'1 Der Fonds'!$B$20/12-'1 Der Fonds'!$B$6*'1 Der Fonds'!$B$21/12-($B$205+EG205-'1 Der Fonds'!$B$6)*'1 Der Fonds'!$B$22/12-$B$205*'1 Der Fonds'!$B$23/12</f>
        <v>16.973313641888</v>
      </c>
      <c r="EK205" s="26" t="n">
        <f aca="false">($B$205+EJ205-'1 Der Fonds'!$B$6)/EH205</f>
        <v>10.2267643773131</v>
      </c>
      <c r="EL205" s="26" t="n">
        <f aca="false">EJ205+0-'2 Der Rueckgabebestand'!$C$15*EK205</f>
        <v>12.8826078909628</v>
      </c>
      <c r="EM205" s="26" t="n">
        <f aca="false">EH205+0/EK205-'2 Der Rueckgabebestand'!$C$15</f>
        <v>74.45</v>
      </c>
      <c r="EN205" s="26" t="n">
        <f aca="false">EL205/($B$205+EL205-'1 Der Fonds'!$B$6)</f>
        <v>0.0169200186049005</v>
      </c>
      <c r="EO205" s="26" t="n">
        <f aca="false">EL205+$B$205*'1 Der Fonds'!$B$19/12+EL205*'1 Der Fonds'!$B$20/12-'1 Der Fonds'!$B$6*'1 Der Fonds'!$B$21/12-($B$205+EL205-'1 Der Fonds'!$B$6)*'1 Der Fonds'!$B$22/12-$B$205*'1 Der Fonds'!$B$23/12</f>
        <v>14.485516223525</v>
      </c>
      <c r="EP205" s="26" t="n">
        <f aca="false">($B$205+EO205-'1 Der Fonds'!$B$6)/EM205</f>
        <v>10.2482943750641</v>
      </c>
      <c r="EQ205" s="26" t="n">
        <f aca="false">EO205+0-'2 Der Rueckgabebestand'!$C$16*EP205</f>
        <v>9.36136903599288</v>
      </c>
      <c r="ER205" s="26" t="n">
        <f aca="false">EM205+0/EP205-'2 Der Rueckgabebestand'!$C$16</f>
        <v>73.95</v>
      </c>
      <c r="ES205" s="26" t="n">
        <f aca="false">EQ205/($B$205+EQ205-'1 Der Fonds'!$B$6)</f>
        <v>0.0123523502034424</v>
      </c>
      <c r="ET205" s="14" t="n">
        <f aca="false">IF(C205=1,$A$205,1000000)</f>
        <v>121.5</v>
      </c>
      <c r="EU205" s="14" t="n">
        <f aca="false">IF(D205=1,$A$205,1000000)</f>
        <v>121.5</v>
      </c>
      <c r="EV205" s="14" t="n">
        <f aca="false">IF(E205=1,$A$205,1000000)</f>
        <v>121.5</v>
      </c>
      <c r="EW205" s="14" t="n">
        <f aca="false">IF(F205=1,$A$205,1000000)</f>
        <v>121.5</v>
      </c>
      <c r="EX205" s="14" t="n">
        <f aca="false">IF(G205=1,$A$205,1000000)</f>
        <v>121.5</v>
      </c>
      <c r="EY205" s="14" t="n">
        <f aca="false">IF(H205=1,$A$205,1000000)</f>
        <v>121.5</v>
      </c>
      <c r="EZ205" s="14" t="n">
        <f aca="false">IF(I205=1,$A$205,1000000)</f>
        <v>121.5</v>
      </c>
      <c r="FA205" s="14" t="n">
        <f aca="false">IF(J205=1,$A$205,1000000)</f>
        <v>121.5</v>
      </c>
      <c r="FB205" s="14" t="n">
        <f aca="false">IF(K205=1,$A$205,1000000)</f>
        <v>121.5</v>
      </c>
      <c r="FC205" s="14" t="n">
        <f aca="false">IF(L205=1,$A$205,1000000)</f>
        <v>121.5</v>
      </c>
      <c r="FD205" s="14" t="n">
        <f aca="false">IF(M205=1,$A$205,1000000)</f>
        <v>121.5</v>
      </c>
      <c r="FE205" s="14" t="n">
        <f aca="false">IF(N205=1,$A$205,1000000)</f>
        <v>121.5</v>
      </c>
      <c r="FF205" s="14" t="n">
        <f aca="false">IF(O205=1,$A$205,1000000)</f>
        <v>121.5</v>
      </c>
      <c r="FG205" s="14" t="n">
        <f aca="false">IF(P205=1,$A$205,1000000)</f>
        <v>121.5</v>
      </c>
      <c r="FH205" s="14" t="n">
        <f aca="false">IF(Q205=1,$A$205,1000000)</f>
        <v>121.5</v>
      </c>
      <c r="FI205" s="14" t="n">
        <f aca="false">IF(R205=1,$A$205,1000000)</f>
        <v>121.5</v>
      </c>
      <c r="FJ205" s="14" t="n">
        <f aca="false">IF(S205=1,$A$205,1000000)</f>
        <v>121.5</v>
      </c>
      <c r="FK205" s="26" t="n">
        <f aca="false">IF(T205=1,$A$205,1000000)</f>
        <v>1000000</v>
      </c>
      <c r="FL205" s="26" t="n">
        <f aca="false">IF(U205=1,$A$205,1000000)</f>
        <v>1000000</v>
      </c>
      <c r="FM205" s="26" t="n">
        <f aca="false">IF(V205=1,$A$205,1000000)</f>
        <v>1000000</v>
      </c>
      <c r="FN205" s="26" t="n">
        <f aca="false">IF(W205=1,$A$205,1000000)</f>
        <v>1000000</v>
      </c>
      <c r="FO205" s="26" t="n">
        <f aca="false">IF(X205=1,$A$205,1000000)</f>
        <v>1000000</v>
      </c>
      <c r="FP205" s="26" t="n">
        <f aca="false">IF(Y205=1,$A$205,1000000)</f>
        <v>1000000</v>
      </c>
      <c r="FQ205" s="26" t="n">
        <f aca="false">IF(Z205=1,$A$205,1000000)</f>
        <v>1000000</v>
      </c>
    </row>
    <row r="206" customFormat="false" ht="15" hidden="false" customHeight="false" outlineLevel="0" collapsed="false">
      <c r="A206" s="14" t="n">
        <f aca="false">A205+$B$38</f>
        <v>122</v>
      </c>
      <c r="B206" s="14" t="n">
        <f aca="false">'1 Der Fonds'!$B$36-A206</f>
        <v>998</v>
      </c>
      <c r="C206" s="26" t="n">
        <f aca="false">IF(AH206&gt;='1 Der Fonds'!$B$12,1,0)</f>
        <v>1</v>
      </c>
      <c r="D206" s="26" t="n">
        <f aca="false">IF(AND(C206=1,AM206&gt;='1 Der Fonds'!$B$12),1,0)</f>
        <v>1</v>
      </c>
      <c r="E206" s="26" t="n">
        <f aca="false">IF(AND(D206=1,AR206&gt;='1 Der Fonds'!$B$12),1,0)</f>
        <v>1</v>
      </c>
      <c r="F206" s="26" t="n">
        <f aca="false">IF(AND(E206=1,AW206&gt;='1 Der Fonds'!$B$12),1,0)</f>
        <v>1</v>
      </c>
      <c r="G206" s="26" t="n">
        <f aca="false">IF(AND(F206=1,BB206&gt;='1 Der Fonds'!$B$12),1,0)</f>
        <v>1</v>
      </c>
      <c r="H206" s="26" t="n">
        <f aca="false">IF(AND(G206=1,BG206&gt;='1 Der Fonds'!$B$12),1,0)</f>
        <v>1</v>
      </c>
      <c r="I206" s="26" t="n">
        <f aca="false">IF(AND(H206=1,BL206&gt;='1 Der Fonds'!$B$12),1,0)</f>
        <v>1</v>
      </c>
      <c r="J206" s="26" t="n">
        <f aca="false">IF(AND(I206=1,BQ206&gt;='1 Der Fonds'!$B$12),1,0)</f>
        <v>1</v>
      </c>
      <c r="K206" s="26" t="n">
        <f aca="false">IF(AND(J206=1,BV206&gt;='1 Der Fonds'!$B$12),1,0)</f>
        <v>1</v>
      </c>
      <c r="L206" s="26" t="n">
        <f aca="false">IF(AND(K206=1,CA206&gt;='1 Der Fonds'!$B$12),1,0)</f>
        <v>1</v>
      </c>
      <c r="M206" s="26" t="n">
        <f aca="false">IF(AND(L206=1,CF206&gt;='1 Der Fonds'!$B$12),1,0)</f>
        <v>1</v>
      </c>
      <c r="N206" s="26" t="n">
        <f aca="false">IF(AND(M206=1,CK206&gt;='1 Der Fonds'!$B$12),1,0)</f>
        <v>1</v>
      </c>
      <c r="O206" s="26" t="n">
        <f aca="false">IF(CP206&gt;='1 Der Fonds'!$B$12,1,0)</f>
        <v>1</v>
      </c>
      <c r="P206" s="26" t="n">
        <f aca="false">IF(AND(O206=1,CU206&gt;='1 Der Fonds'!$B$12),1,0)</f>
        <v>1</v>
      </c>
      <c r="Q206" s="26" t="n">
        <f aca="false">IF(AND(P206=1,CZ206&gt;='1 Der Fonds'!$B$12),1,0)</f>
        <v>1</v>
      </c>
      <c r="R206" s="26" t="n">
        <f aca="false">IF(AND(Q206=1,DE206&gt;='1 Der Fonds'!$B$12),1,0)</f>
        <v>1</v>
      </c>
      <c r="S206" s="26" t="n">
        <f aca="false">IF(AND(R206=1,DJ206&gt;='1 Der Fonds'!$B$12),1,0)</f>
        <v>1</v>
      </c>
      <c r="T206" s="26" t="n">
        <f aca="false">IF(AND(S206=1,DO206&gt;='1 Der Fonds'!$B$12),1,0)</f>
        <v>0</v>
      </c>
      <c r="U206" s="26" t="n">
        <f aca="false">IF(AND(T206=1,DT206&gt;='1 Der Fonds'!$B$12),1,0)</f>
        <v>0</v>
      </c>
      <c r="V206" s="26" t="n">
        <f aca="false">IF(AND(U206=1,DY206&gt;='1 Der Fonds'!$B$12),1,0)</f>
        <v>0</v>
      </c>
      <c r="W206" s="26" t="n">
        <f aca="false">IF(AND(V206=1,ED206&gt;='1 Der Fonds'!$B$12),1,0)</f>
        <v>0</v>
      </c>
      <c r="X206" s="26" t="n">
        <f aca="false">IF(AND(W206=1,EI206&gt;='1 Der Fonds'!$B$12),1,0)</f>
        <v>0</v>
      </c>
      <c r="Y206" s="26" t="n">
        <f aca="false">IF(AND(X206=1,EN206&gt;='1 Der Fonds'!$B$12),1,0)</f>
        <v>0</v>
      </c>
      <c r="Z206" s="26" t="n">
        <f aca="false">IF(AND(Y206=1,ES206&gt;='1 Der Fonds'!$B$12),1,0)</f>
        <v>0</v>
      </c>
      <c r="AD206" s="26" t="n">
        <f aca="false">$A$206+$B$206*'1 Der Fonds'!$B$19/12+$A$206*'1 Der Fonds'!$B$20/12-'1 Der Fonds'!$B$6*'1 Der Fonds'!$B$21/12-($B$206+$A$206-'1 Der Fonds'!$B$6)*'1 Der Fonds'!$B$22/12-$B$206*'1 Der Fonds'!$B$23/12</f>
        <v>123.706416666667</v>
      </c>
      <c r="AE206" s="26" t="n">
        <f aca="false">($B$206+AD206-'1 Der Fonds'!$B$6)/'1 Der Fonds'!$B$8</f>
        <v>10.0196139846743</v>
      </c>
      <c r="AF206" s="26" t="n">
        <f aca="false">AD206+'1 Der Fonds'!$B$26-'2 Der Rueckgabebestand'!$C$5*AE206</f>
        <v>122.698571072797</v>
      </c>
      <c r="AG206" s="26" t="n">
        <f aca="false">'1 Der Fonds'!$B$8+'1 Der Fonds'!$B$26/AE206-'2 Der Rueckgabebestand'!$C$5</f>
        <v>86.8994127323257</v>
      </c>
      <c r="AH206" s="26" t="n">
        <f aca="false">AF206/($B$206+AF206-'1 Der Fonds'!$B$6)</f>
        <v>0.140919688109306</v>
      </c>
      <c r="AI206" s="26" t="n">
        <f aca="false">AF206+$B$206*'1 Der Fonds'!$B$19/12+AF206*'1 Der Fonds'!$B$20/12-'1 Der Fonds'!$B$6*'1 Der Fonds'!$B$21/12-($B$206+AF206-'1 Der Fonds'!$B$6)*'1 Der Fonds'!$B$22/12-$B$206*'1 Der Fonds'!$B$23/12</f>
        <v>124.405657203408</v>
      </c>
      <c r="AJ206" s="26" t="n">
        <f aca="false">($B$206+AI206-'1 Der Fonds'!$B$6)/AG206</f>
        <v>10.0392583767011</v>
      </c>
      <c r="AK206" s="26" t="n">
        <f aca="false">AI206+'1 Der Fonds'!$B$26-'2 Der Rueckgabebestand'!$C$6*AJ206</f>
        <v>122.386028015058</v>
      </c>
      <c r="AL206" s="26" t="n">
        <f aca="false">AG206+'1 Der Fonds'!$B$26/AJ206-'2 Der Rueckgabebestand'!$C$6</f>
        <v>86.6982395866043</v>
      </c>
      <c r="AM206" s="26" t="n">
        <f aca="false">AK206/($B$206+AK206-'1 Der Fonds'!$B$6)</f>
        <v>0.140611204771017</v>
      </c>
      <c r="AN206" s="26" t="n">
        <f aca="false">AK206+$B$206*'1 Der Fonds'!$B$19/12+AK206*'1 Der Fonds'!$B$20/12-'1 Der Fonds'!$B$6*'1 Der Fonds'!$B$21/12-($B$206+AK206-'1 Der Fonds'!$B$6)*'1 Der Fonds'!$B$22/12-$B$206*'1 Der Fonds'!$B$23/12</f>
        <v>124.092814625239</v>
      </c>
      <c r="AO206" s="26" t="n">
        <f aca="false">($B$206+AN206-'1 Der Fonds'!$B$6)/AL206</f>
        <v>10.0589448965004</v>
      </c>
      <c r="AP206" s="26" t="n">
        <f aca="false">AN206+'1 Der Fonds'!$B$26-'2 Der Rueckgabebestand'!$C$7*AO206</f>
        <v>104.963135852938</v>
      </c>
      <c r="AQ206" s="26" t="n">
        <f aca="false">AL206+'1 Der Fonds'!$B$26/AO206-'2 Der Rueckgabebestand'!$C$7</f>
        <v>84.7964816021306</v>
      </c>
      <c r="AR206" s="26" t="n">
        <f aca="false">AP206/($B$206+AP206-'1 Der Fonds'!$B$6)</f>
        <v>0.123057060077958</v>
      </c>
      <c r="AS206" s="26" t="n">
        <f aca="false">AP206+$B$206*'1 Der Fonds'!$B$19/12+AP206*'1 Der Fonds'!$B$20/12-'1 Der Fonds'!$B$6*'1 Der Fonds'!$B$21/12-($B$206+AP206-'1 Der Fonds'!$B$6)*'1 Der Fonds'!$B$22/12-$B$206*'1 Der Fonds'!$B$23/12</f>
        <v>106.653225524797</v>
      </c>
      <c r="AT206" s="26" t="n">
        <f aca="false">($B$206+AS206-'1 Der Fonds'!$B$6)/AQ206</f>
        <v>10.0788760261879</v>
      </c>
      <c r="AU206" s="26" t="n">
        <f aca="false">AS206+'1 Der Fonds'!$B$26-'2 Der Rueckgabebestand'!$C$8*AT206</f>
        <v>78.4087098436147</v>
      </c>
      <c r="AV206" s="26" t="n">
        <f aca="false">AQ206+'1 Der Fonds'!$B$26/AT206-'2 Der Rueckgabebestand'!$C$8</f>
        <v>81.9941338395631</v>
      </c>
      <c r="AW206" s="26" t="n">
        <f aca="false">AU206/($B$206+AU206-'1 Der Fonds'!$B$6)</f>
        <v>0.0948788522067396</v>
      </c>
      <c r="AX206" s="26" t="n">
        <f aca="false">AU206+$B$206*'1 Der Fonds'!$B$19/12+AU206*'1 Der Fonds'!$B$20/12-'1 Der Fonds'!$B$6*'1 Der Fonds'!$B$21/12-($B$206+AU206-'1 Der Fonds'!$B$6)*'1 Der Fonds'!$B$22/12-$B$206*'1 Der Fonds'!$B$23/12</f>
        <v>80.0733515238815</v>
      </c>
      <c r="AY206" s="26" t="n">
        <f aca="false">($B$206+AX206-'1 Der Fonds'!$B$6)/AV206</f>
        <v>10.0991779868565</v>
      </c>
      <c r="AZ206" s="26" t="n">
        <f aca="false">AX206+'1 Der Fonds'!$B$26-'2 Der Rueckgabebestand'!$C$9*AY206</f>
        <v>56.8154887580546</v>
      </c>
      <c r="BA206" s="26" t="n">
        <f aca="false">AV206+'1 Der Fonds'!$B$26/AY206-'2 Der Rueckgabebestand'!$C$9</f>
        <v>79.6911877189882</v>
      </c>
      <c r="BB206" s="26" t="n">
        <f aca="false">AZ206/($B$206+AZ206-'1 Der Fonds'!$B$6)</f>
        <v>0.0705944276069152</v>
      </c>
      <c r="BC206" s="26" t="n">
        <f aca="false">AZ206+$B$206*'1 Der Fonds'!$B$19/12+AZ206*'1 Der Fonds'!$B$20/12-'1 Der Fonds'!$B$6*'1 Der Fonds'!$B$21/12-($B$206+AZ206-'1 Der Fonds'!$B$6)*'1 Der Fonds'!$B$22/12-$B$206*'1 Der Fonds'!$B$23/12</f>
        <v>58.459436934781</v>
      </c>
      <c r="BD206" s="26" t="n">
        <f aca="false">($B$206+BC206-'1 Der Fonds'!$B$6)/BA206</f>
        <v>10.1198069701077</v>
      </c>
      <c r="BE206" s="26" t="n">
        <f aca="false">BC206+'1 Der Fonds'!$B$26-'2 Der Rueckgabebestand'!$C$10*BD206</f>
        <v>47.2917071766302</v>
      </c>
      <c r="BF206" s="26" t="n">
        <f aca="false">BA206+'1 Der Fonds'!$B$26/BD206-'2 Der Rueckgabebestand'!$C$10</f>
        <v>78.5876360612206</v>
      </c>
      <c r="BG206" s="26" t="n">
        <f aca="false">BE206/($B$206+BE206-'1 Der Fonds'!$B$6)</f>
        <v>0.0594646049366223</v>
      </c>
      <c r="BH206" s="26" t="n">
        <f aca="false">BE206+$B$206*'1 Der Fonds'!$B$19/12+BE206*'1 Der Fonds'!$B$20/12-'1 Der Fonds'!$B$6*'1 Der Fonds'!$B$21/12-($B$206+BE206-'1 Der Fonds'!$B$6)*'1 Der Fonds'!$B$22/12-$B$206*'1 Der Fonds'!$B$23/12</f>
        <v>48.9265283960078</v>
      </c>
      <c r="BI206" s="26" t="n">
        <f aca="false">($B$206+BH206-'1 Der Fonds'!$B$6)/BF206</f>
        <v>10.1406094945418</v>
      </c>
      <c r="BJ206" s="26" t="n">
        <f aca="false">BH206+'1 Der Fonds'!$B$26-'2 Der Rueckgabebestand'!$C$11*BI206</f>
        <v>45.8421626992827</v>
      </c>
      <c r="BK206" s="26" t="n">
        <f aca="false">BF206+'1 Der Fonds'!$B$26/BI206-'2 Der Rueckgabebestand'!$C$11</f>
        <v>78.28347626704</v>
      </c>
      <c r="BL206" s="26" t="n">
        <f aca="false">BJ206/($B$206+BJ206-'1 Der Fonds'!$B$6)</f>
        <v>0.0577472007072624</v>
      </c>
      <c r="BM206" s="26" t="n">
        <f aca="false">BJ206+$B$206*'1 Der Fonds'!$B$19/12+BJ206*'1 Der Fonds'!$B$20/12-'1 Der Fonds'!$B$6*'1 Der Fonds'!$B$21/12-($B$206+BJ206-'1 Der Fonds'!$B$6)*'1 Der Fonds'!$B$22/12-$B$206*'1 Der Fonds'!$B$23/12</f>
        <v>47.4755947718695</v>
      </c>
      <c r="BN206" s="26" t="n">
        <f aca="false">($B$206+BM206-'1 Der Fonds'!$B$6)/BK206</f>
        <v>10.1614750992706</v>
      </c>
      <c r="BO206" s="26" t="n">
        <f aca="false">BM206+'1 Der Fonds'!$B$26-'2 Der Rueckgabebestand'!$C$12*BN206</f>
        <v>45.3948572222342</v>
      </c>
      <c r="BP206" s="26" t="n">
        <f aca="false">BK206+'1 Der Fonds'!$B$26/BN206-'2 Der Rueckgabebestand'!$C$12</f>
        <v>78.0787089936562</v>
      </c>
      <c r="BQ206" s="26" t="n">
        <f aca="false">BO206/($B$206+BO206-'1 Der Fonds'!$B$6)</f>
        <v>0.0572159711006532</v>
      </c>
      <c r="BR206" s="26" t="n">
        <f aca="false">BO206+$B$206*'1 Der Fonds'!$B$19/12+BO206*'1 Der Fonds'!$B$20/12-'1 Der Fonds'!$B$6*'1 Der Fonds'!$B$21/12-($B$206+BO206-'1 Der Fonds'!$B$6)*'1 Der Fonds'!$B$22/12-$B$206*'1 Der Fonds'!$B$23/12</f>
        <v>47.0278606270722</v>
      </c>
      <c r="BS206" s="26" t="n">
        <f aca="false">($B$206+BR206-'1 Der Fonds'!$B$6)/BP206</f>
        <v>10.1823899354133</v>
      </c>
      <c r="BT206" s="26" t="n">
        <f aca="false">BR206+'1 Der Fonds'!$B$26-'2 Der Rueckgabebestand'!$C$13*BS206</f>
        <v>45.4457851561362</v>
      </c>
      <c r="BU206" s="26" t="n">
        <f aca="false">BP206+'1 Der Fonds'!$B$26/BS206-'2 Der Rueckgabebestand'!$C$13</f>
        <v>77.9233353062438</v>
      </c>
      <c r="BV206" s="26" t="n">
        <f aca="false">BT206/($B$206+BT206-'1 Der Fonds'!$B$6)</f>
        <v>0.0572764844257044</v>
      </c>
      <c r="BW206" s="26" t="n">
        <f aca="false">BT206+$B$206*'1 Der Fonds'!$B$19/12+BT206*'1 Der Fonds'!$B$20/12-'1 Der Fonds'!$B$6*'1 Der Fonds'!$B$21/12-($B$206+BT206-'1 Der Fonds'!$B$6)*'1 Der Fonds'!$B$22/12-$B$206*'1 Der Fonds'!$B$23/12</f>
        <v>47.0788373669108</v>
      </c>
      <c r="BX206" s="26" t="n">
        <f aca="false">($B$206+BW206-'1 Der Fonds'!$B$6)/BU206</f>
        <v>10.2033471006111</v>
      </c>
      <c r="BY206" s="26" t="n">
        <f aca="false">BW206+'1 Der Fonds'!$B$26-'2 Der Rueckgabebestand'!$C$14*BX206</f>
        <v>45.9974985266664</v>
      </c>
      <c r="BZ206" s="26" t="n">
        <f aca="false">BU206+'1 Der Fonds'!$B$26/BX206-'2 Der Rueckgabebestand'!$C$14</f>
        <v>77.8173564711045</v>
      </c>
      <c r="CA206" s="26" t="n">
        <f aca="false">BY206/($B$206+BY206-'1 Der Fonds'!$B$6)</f>
        <v>0.0579315408575202</v>
      </c>
      <c r="CB206" s="26" t="n">
        <f aca="false">BY206+$B$206*'1 Der Fonds'!$B$19/12+BY206*'1 Der Fonds'!$B$20/12-'1 Der Fonds'!$B$6*'1 Der Fonds'!$B$21/12-($B$206+BY206-'1 Der Fonds'!$B$6)*'1 Der Fonds'!$B$22/12-$B$206*'1 Der Fonds'!$B$23/12</f>
        <v>47.6310794627544</v>
      </c>
      <c r="CC206" s="26" t="n">
        <f aca="false">($B$206+CB206-'1 Der Fonds'!$B$6)/BZ206</f>
        <v>10.2243396016439</v>
      </c>
      <c r="CD206" s="26" t="n">
        <f aca="false">CB206+'1 Der Fonds'!$B$26-'2 Der Rueckgabebestand'!$C$15*CC206</f>
        <v>46.5413436220969</v>
      </c>
      <c r="CE206" s="26" t="n">
        <f aca="false">BZ206+'1 Der Fonds'!$B$26/CC206-'2 Der Rueckgabebestand'!$C$15</f>
        <v>77.7107739549602</v>
      </c>
      <c r="CF206" s="26" t="n">
        <f aca="false">CD206/($B$206+CD206-'1 Der Fonds'!$B$6)</f>
        <v>0.058576364837011</v>
      </c>
      <c r="CG206" s="26" t="n">
        <f aca="false">CD206+$B$206*'1 Der Fonds'!$B$19/12+CD206*'1 Der Fonds'!$B$20/12-'1 Der Fonds'!$B$6*'1 Der Fonds'!$B$21/12-($B$206+CD206-'1 Der Fonds'!$B$6)*'1 Der Fonds'!$B$22/12-$B$206*'1 Der Fonds'!$B$23/12</f>
        <v>48.175445743068</v>
      </c>
      <c r="CH206" s="26" t="n">
        <f aca="false">($B$206+CG206-'1 Der Fonds'!$B$6)/CE206</f>
        <v>10.2453676012096</v>
      </c>
      <c r="CI206" s="26" t="n">
        <f aca="false">CG206+'1 Der Fonds'!$B$26-'2 Der Rueckgabebestand'!$C$16*CH206</f>
        <v>46.0527619424633</v>
      </c>
      <c r="CJ206" s="26" t="n">
        <f aca="false">CE206+'1 Der Fonds'!$B$26/CH206-'2 Der Rueckgabebestand'!$C$16</f>
        <v>77.503589217113</v>
      </c>
      <c r="CK206" s="26" t="n">
        <f aca="false">CI206/($B$206+CI206-'1 Der Fonds'!$B$6)</f>
        <v>0.0579971056706686</v>
      </c>
      <c r="CL206" s="26" t="n">
        <f aca="false">$A$206+$B$206*'1 Der Fonds'!$B$19/12+$A$206*'1 Der Fonds'!$B$20/12-'1 Der Fonds'!$B$6*'1 Der Fonds'!$B$21/12-($B$206+$A$206-'1 Der Fonds'!$B$6)*'1 Der Fonds'!$B$22/12-$B$206*'1 Der Fonds'!$B$23/12</f>
        <v>123.706416666667</v>
      </c>
      <c r="CM206" s="26" t="n">
        <f aca="false">($B$206+CL206-'1 Der Fonds'!$B$6)/'1 Der Fonds'!$B$8</f>
        <v>10.0196139846743</v>
      </c>
      <c r="CN206" s="26" t="n">
        <f aca="false">CL206+0-'2 Der Rueckgabebestand'!$C$5*CM206</f>
        <v>119.698571072797</v>
      </c>
      <c r="CO206" s="26" t="n">
        <f aca="false">'1 Der Fonds'!$B$8+0/CM206-'2 Der Rueckgabebestand'!$C$5</f>
        <v>86.6</v>
      </c>
      <c r="CP206" s="26" t="n">
        <f aca="false">CN206/($B$206+CN206-'1 Der Fonds'!$B$6)</f>
        <v>0.137949485066923</v>
      </c>
      <c r="CQ206" s="26" t="n">
        <f aca="false">CN206+$B$206*'1 Der Fonds'!$B$19/12+CN206*'1 Der Fonds'!$B$20/12-'1 Der Fonds'!$B$6*'1 Der Fonds'!$B$21/12-($B$206+CN206-'1 Der Fonds'!$B$6)*'1 Der Fonds'!$B$22/12-$B$206*'1 Der Fonds'!$B$23/12</f>
        <v>121.402782203408</v>
      </c>
      <c r="CR206" s="26" t="n">
        <f aca="false">($B$206+CQ206-'1 Der Fonds'!$B$6)/CO206</f>
        <v>10.0392930970371</v>
      </c>
      <c r="CS206" s="26" t="n">
        <f aca="false">CQ206+0-'2 Der Rueckgabebestand'!$C$6*CR206</f>
        <v>116.38313565489</v>
      </c>
      <c r="CT206" s="26" t="n">
        <f aca="false">CO206+0/CR206-'2 Der Rueckgabebestand'!$C$6</f>
        <v>86.1</v>
      </c>
      <c r="CU206" s="26" t="n">
        <f aca="false">CS206/($B$206+CS206-'1 Der Fonds'!$B$6)</f>
        <v>0.134642996669195</v>
      </c>
      <c r="CV206" s="26" t="n">
        <f aca="false">CS206+$B$206*'1 Der Fonds'!$B$19/12+CS206*'1 Der Fonds'!$B$20/12-'1 Der Fonds'!$B$6*'1 Der Fonds'!$B$21/12-($B$206+CS206-'1 Der Fonds'!$B$6)*'1 Der Fonds'!$B$22/12-$B$206*'1 Der Fonds'!$B$23/12</f>
        <v>118.084169493226</v>
      </c>
      <c r="CW206" s="26" t="n">
        <f aca="false">($B$206+CV206-'1 Der Fonds'!$B$6)/CT206</f>
        <v>10.0590495876101</v>
      </c>
      <c r="CX206" s="26" t="n">
        <f aca="false">CV206+0-'2 Der Rueckgabebestand'!$C$7*CW206</f>
        <v>95.9542604004837</v>
      </c>
      <c r="CY206" s="26" t="n">
        <f aca="false">CT206+0/CW206-'2 Der Rueckgabebestand'!$C$7</f>
        <v>83.9</v>
      </c>
      <c r="CZ206" s="26" t="n">
        <f aca="false">CX206/($B$206+CX206-'1 Der Fonds'!$B$6)</f>
        <v>0.113696043616096</v>
      </c>
      <c r="DA206" s="26" t="n">
        <f aca="false">CX206+$B$206*'1 Der Fonds'!$B$19/12+CX206*'1 Der Fonds'!$B$20/12-'1 Der Fonds'!$B$6*'1 Der Fonds'!$B$21/12-($B$206+CX206-'1 Der Fonds'!$B$6)*'1 Der Fonds'!$B$22/12-$B$206*'1 Der Fonds'!$B$23/12</f>
        <v>97.6357165667008</v>
      </c>
      <c r="DB206" s="26" t="n">
        <f aca="false">($B$206+DA206-'1 Der Fonds'!$B$6)/CY206</f>
        <v>10.0790907814863</v>
      </c>
      <c r="DC206" s="26" t="n">
        <f aca="false">DA206+0-'2 Der Rueckgabebestand'!$C$8*DB206</f>
        <v>66.3905351440932</v>
      </c>
      <c r="DD206" s="26" t="n">
        <f aca="false">CY206+0/DB206-'2 Der Rueckgabebestand'!$C$8</f>
        <v>80.8</v>
      </c>
      <c r="DE206" s="26" t="n">
        <f aca="false">DC206/($B$206+DC206-'1 Der Fonds'!$B$6)</f>
        <v>0.0815217420624203</v>
      </c>
      <c r="DF206" s="26" t="n">
        <f aca="false">DC206+$B$206*'1 Der Fonds'!$B$19/12+DC206*'1 Der Fonds'!$B$20/12-'1 Der Fonds'!$B$6*'1 Der Fonds'!$B$21/12-($B$206+DC206-'1 Der Fonds'!$B$6)*'1 Der Fonds'!$B$22/12-$B$206*'1 Der Fonds'!$B$23/12</f>
        <v>68.0436594069397</v>
      </c>
      <c r="DG206" s="26" t="n">
        <f aca="false">($B$206+DF206-'1 Der Fonds'!$B$6)/DD206</f>
        <v>10.0995502401849</v>
      </c>
      <c r="DH206" s="26" t="n">
        <f aca="false">DF206+0-'2 Der Rueckgabebestand'!$C$9*DG206</f>
        <v>41.7848287824589</v>
      </c>
      <c r="DI206" s="26" t="n">
        <f aca="false">DD206+0/DG206-'2 Der Rueckgabebestand'!$C$9</f>
        <v>78.2</v>
      </c>
      <c r="DJ206" s="26" t="n">
        <f aca="false">DH206/($B$206+DH206-'1 Der Fonds'!$B$6)</f>
        <v>0.0529065984299482</v>
      </c>
      <c r="DK206" s="26" t="n">
        <f aca="false">DH206+$B$206*'1 Der Fonds'!$B$19/12+DH206*'1 Der Fonds'!$B$20/12-'1 Der Fonds'!$B$6*'1 Der Fonds'!$B$21/12-($B$206+DH206-'1 Der Fonds'!$B$6)*'1 Der Fonds'!$B$22/12-$B$206*'1 Der Fonds'!$B$23/12</f>
        <v>43.4143725767088</v>
      </c>
      <c r="DL206" s="26" t="n">
        <f aca="false">($B$206+DK206-'1 Der Fonds'!$B$6)/DI206</f>
        <v>10.1203883961216</v>
      </c>
      <c r="DM206" s="26" t="n">
        <f aca="false">DK206+0-'2 Der Rueckgabebestand'!$C$10*DL206</f>
        <v>29.2458288221386</v>
      </c>
      <c r="DN206" s="26" t="n">
        <f aca="false">DI206+0/DL206-'2 Der Rueckgabebestand'!$C$10</f>
        <v>76.8</v>
      </c>
      <c r="DO206" s="26" t="n">
        <f aca="false">DM206/($B$206+DM206-'1 Der Fonds'!$B$6)</f>
        <v>0.0376275146647729</v>
      </c>
      <c r="DP206" s="26" t="n">
        <f aca="false">DM206+$B$206*'1 Der Fonds'!$B$19/12+DM206*'1 Der Fonds'!$B$20/12-'1 Der Fonds'!$B$6*'1 Der Fonds'!$B$21/12-($B$206+DM206-'1 Der Fonds'!$B$6)*'1 Der Fonds'!$B$22/12-$B$206*'1 Der Fonds'!$B$23/12</f>
        <v>30.8633560747598</v>
      </c>
      <c r="DQ206" s="26" t="n">
        <f aca="false">($B$206+DP206-'1 Der Fonds'!$B$6)/DN206</f>
        <v>10.1414499488901</v>
      </c>
      <c r="DR206" s="26" t="n">
        <f aca="false">DP206+0-'2 Der Rueckgabebestand'!$C$11*DQ206</f>
        <v>24.7784861054257</v>
      </c>
      <c r="DS206" s="26" t="n">
        <f aca="false">DN206+0/DQ206-'2 Der Rueckgabebestand'!$C$11</f>
        <v>76.2</v>
      </c>
      <c r="DT206" s="26" t="n">
        <f aca="false">DR206/($B$206+DR206-'1 Der Fonds'!$B$6)</f>
        <v>0.0320641510483838</v>
      </c>
      <c r="DU206" s="26" t="n">
        <f aca="false">DR206+$B$206*'1 Der Fonds'!$B$19/12+DR206*'1 Der Fonds'!$B$20/12-'1 Der Fonds'!$B$6*'1 Der Fonds'!$B$21/12-($B$206+DR206-'1 Der Fonds'!$B$6)*'1 Der Fonds'!$B$22/12-$B$206*'1 Der Fonds'!$B$23/12</f>
        <v>26.3917321546101</v>
      </c>
      <c r="DV206" s="26" t="n">
        <f aca="false">($B$206+DU206-'1 Der Fonds'!$B$6)/DS206</f>
        <v>10.1626211568846</v>
      </c>
      <c r="DW206" s="26" t="n">
        <f aca="false">DU206+0-'2 Der Rueckgabebestand'!$C$12*DV206</f>
        <v>21.3104215761677</v>
      </c>
      <c r="DX206" s="26" t="n">
        <f aca="false">DS206+0/DV206-'2 Der Rueckgabebestand'!$C$12</f>
        <v>75.7</v>
      </c>
      <c r="DY206" s="26" t="n">
        <f aca="false">DW206/($B$206+DW206-'1 Der Fonds'!$B$6)</f>
        <v>0.0277006796976789</v>
      </c>
      <c r="DZ206" s="26" t="n">
        <f aca="false">DW206+$B$206*'1 Der Fonds'!$B$19/12+DW206*'1 Der Fonds'!$B$20/12-'1 Der Fonds'!$B$6*'1 Der Fonds'!$B$21/12-($B$206+DW206-'1 Der Fonds'!$B$6)*'1 Der Fonds'!$B$22/12-$B$206*'1 Der Fonds'!$B$23/12</f>
        <v>22.9203440635116</v>
      </c>
      <c r="EA206" s="26" t="n">
        <f aca="false">($B$206+DZ206-'1 Der Fonds'!$B$6)/DX206</f>
        <v>10.1838882967439</v>
      </c>
      <c r="EB206" s="26" t="n">
        <f aca="false">DZ206+0-'2 Der Rueckgabebestand'!$C$13*EA206</f>
        <v>18.3375943299768</v>
      </c>
      <c r="EC206" s="26" t="n">
        <f aca="false">DX206+0/EA206-'2 Der Rueckgabebestand'!$C$13</f>
        <v>75.25</v>
      </c>
      <c r="ED206" s="26" t="n">
        <f aca="false">EB206/($B$206+EB206-'1 Der Fonds'!$B$6)</f>
        <v>0.0239288721650276</v>
      </c>
      <c r="EE206" s="26" t="n">
        <f aca="false">EB206+$B$206*'1 Der Fonds'!$B$19/12+EB206*'1 Der Fonds'!$B$20/12-'1 Der Fonds'!$B$6*'1 Der Fonds'!$B$21/12-($B$206+EB206-'1 Der Fonds'!$B$6)*'1 Der Fonds'!$B$22/12-$B$206*'1 Der Fonds'!$B$23/12</f>
        <v>19.9446678578764</v>
      </c>
      <c r="EF206" s="26" t="n">
        <f aca="false">($B$206+EE206-'1 Der Fonds'!$B$6)/EC206</f>
        <v>10.2052447555864</v>
      </c>
      <c r="EG206" s="26" t="n">
        <f aca="false">EE206+0-'2 Der Rueckgabebestand'!$C$14*EF206</f>
        <v>15.8625699556418</v>
      </c>
      <c r="EH206" s="26" t="n">
        <f aca="false">EC206+0/EF206-'2 Der Rueckgabebestand'!$C$14</f>
        <v>74.85</v>
      </c>
      <c r="EI206" s="26" t="n">
        <f aca="false">EG206/($B$206+EG206-'1 Der Fonds'!$B$6)</f>
        <v>0.0207662616019567</v>
      </c>
      <c r="EJ206" s="26" t="n">
        <f aca="false">EG206+$B$206*'1 Der Fonds'!$B$19/12+EG206*'1 Der Fonds'!$B$20/12-'1 Der Fonds'!$B$6*'1 Der Fonds'!$B$21/12-($B$206+EG206-'1 Der Fonds'!$B$6)*'1 Der Fonds'!$B$22/12-$B$206*'1 Der Fonds'!$B$23/12</f>
        <v>17.4672715851827</v>
      </c>
      <c r="EK206" s="26" t="n">
        <f aca="false">($B$206+EJ206-'1 Der Fonds'!$B$6)/EH206</f>
        <v>10.2266836551127</v>
      </c>
      <c r="EL206" s="26" t="n">
        <f aca="false">EJ206+0-'2 Der Rueckgabebestand'!$C$15*EK206</f>
        <v>13.3765981231376</v>
      </c>
      <c r="EM206" s="26" t="n">
        <f aca="false">EH206+0/EK206-'2 Der Rueckgabebestand'!$C$15</f>
        <v>74.45</v>
      </c>
      <c r="EN206" s="26" t="n">
        <f aca="false">EL206/($B$206+EL206-'1 Der Fonds'!$B$6)</f>
        <v>0.0175689641054271</v>
      </c>
      <c r="EO206" s="26" t="n">
        <f aca="false">EL206+$B$206*'1 Der Fonds'!$B$19/12+EL206*'1 Der Fonds'!$B$20/12-'1 Der Fonds'!$B$6*'1 Der Fonds'!$B$21/12-($B$206+EL206-'1 Der Fonds'!$B$6)*'1 Der Fonds'!$B$22/12-$B$206*'1 Der Fonds'!$B$23/12</f>
        <v>14.9789173630056</v>
      </c>
      <c r="EP206" s="26" t="n">
        <f aca="false">($B$206+EO206-'1 Der Fonds'!$B$6)/EM206</f>
        <v>10.2482057402687</v>
      </c>
      <c r="EQ206" s="26" t="n">
        <f aca="false">EO206+0-'2 Der Rueckgabebestand'!$C$16*EP206</f>
        <v>9.85481449287125</v>
      </c>
      <c r="ER206" s="26" t="n">
        <f aca="false">EM206+0/EP206-'2 Der Rueckgabebestand'!$C$16</f>
        <v>73.95</v>
      </c>
      <c r="ES206" s="26" t="n">
        <f aca="false">EQ206/($B$206+EQ206-'1 Der Fonds'!$B$6)</f>
        <v>0.0130035652006324</v>
      </c>
      <c r="ET206" s="14" t="n">
        <f aca="false">IF(C206=1,$A$206,1000000)</f>
        <v>122</v>
      </c>
      <c r="EU206" s="14" t="n">
        <f aca="false">IF(D206=1,$A$206,1000000)</f>
        <v>122</v>
      </c>
      <c r="EV206" s="14" t="n">
        <f aca="false">IF(E206=1,$A$206,1000000)</f>
        <v>122</v>
      </c>
      <c r="EW206" s="14" t="n">
        <f aca="false">IF(F206=1,$A$206,1000000)</f>
        <v>122</v>
      </c>
      <c r="EX206" s="14" t="n">
        <f aca="false">IF(G206=1,$A$206,1000000)</f>
        <v>122</v>
      </c>
      <c r="EY206" s="14" t="n">
        <f aca="false">IF(H206=1,$A$206,1000000)</f>
        <v>122</v>
      </c>
      <c r="EZ206" s="14" t="n">
        <f aca="false">IF(I206=1,$A$206,1000000)</f>
        <v>122</v>
      </c>
      <c r="FA206" s="14" t="n">
        <f aca="false">IF(J206=1,$A$206,1000000)</f>
        <v>122</v>
      </c>
      <c r="FB206" s="14" t="n">
        <f aca="false">IF(K206=1,$A$206,1000000)</f>
        <v>122</v>
      </c>
      <c r="FC206" s="14" t="n">
        <f aca="false">IF(L206=1,$A$206,1000000)</f>
        <v>122</v>
      </c>
      <c r="FD206" s="14" t="n">
        <f aca="false">IF(M206=1,$A$206,1000000)</f>
        <v>122</v>
      </c>
      <c r="FE206" s="14" t="n">
        <f aca="false">IF(N206=1,$A$206,1000000)</f>
        <v>122</v>
      </c>
      <c r="FF206" s="14" t="n">
        <f aca="false">IF(O206=1,$A$206,1000000)</f>
        <v>122</v>
      </c>
      <c r="FG206" s="14" t="n">
        <f aca="false">IF(P206=1,$A$206,1000000)</f>
        <v>122</v>
      </c>
      <c r="FH206" s="14" t="n">
        <f aca="false">IF(Q206=1,$A$206,1000000)</f>
        <v>122</v>
      </c>
      <c r="FI206" s="14" t="n">
        <f aca="false">IF(R206=1,$A$206,1000000)</f>
        <v>122</v>
      </c>
      <c r="FJ206" s="14" t="n">
        <f aca="false">IF(S206=1,$A$206,1000000)</f>
        <v>122</v>
      </c>
      <c r="FK206" s="26" t="n">
        <f aca="false">IF(T206=1,$A$206,1000000)</f>
        <v>1000000</v>
      </c>
      <c r="FL206" s="26" t="n">
        <f aca="false">IF(U206=1,$A$206,1000000)</f>
        <v>1000000</v>
      </c>
      <c r="FM206" s="26" t="n">
        <f aca="false">IF(V206=1,$A$206,1000000)</f>
        <v>1000000</v>
      </c>
      <c r="FN206" s="26" t="n">
        <f aca="false">IF(W206=1,$A$206,1000000)</f>
        <v>1000000</v>
      </c>
      <c r="FO206" s="26" t="n">
        <f aca="false">IF(X206=1,$A$206,1000000)</f>
        <v>1000000</v>
      </c>
      <c r="FP206" s="26" t="n">
        <f aca="false">IF(Y206=1,$A$206,1000000)</f>
        <v>1000000</v>
      </c>
      <c r="FQ206" s="26" t="n">
        <f aca="false">IF(Z206=1,$A$206,1000000)</f>
        <v>1000000</v>
      </c>
    </row>
    <row r="207" customFormat="false" ht="15" hidden="false" customHeight="false" outlineLevel="0" collapsed="false">
      <c r="A207" s="14" t="n">
        <f aca="false">A206+$B$38</f>
        <v>122.5</v>
      </c>
      <c r="B207" s="14" t="n">
        <f aca="false">'1 Der Fonds'!$B$36-A207</f>
        <v>997.5</v>
      </c>
      <c r="C207" s="26" t="n">
        <f aca="false">IF(AH207&gt;='1 Der Fonds'!$B$12,1,0)</f>
        <v>1</v>
      </c>
      <c r="D207" s="26" t="n">
        <f aca="false">IF(AND(C207=1,AM207&gt;='1 Der Fonds'!$B$12),1,0)</f>
        <v>1</v>
      </c>
      <c r="E207" s="26" t="n">
        <f aca="false">IF(AND(D207=1,AR207&gt;='1 Der Fonds'!$B$12),1,0)</f>
        <v>1</v>
      </c>
      <c r="F207" s="26" t="n">
        <f aca="false">IF(AND(E207=1,AW207&gt;='1 Der Fonds'!$B$12),1,0)</f>
        <v>1</v>
      </c>
      <c r="G207" s="26" t="n">
        <f aca="false">IF(AND(F207=1,BB207&gt;='1 Der Fonds'!$B$12),1,0)</f>
        <v>1</v>
      </c>
      <c r="H207" s="26" t="n">
        <f aca="false">IF(AND(G207=1,BG207&gt;='1 Der Fonds'!$B$12),1,0)</f>
        <v>1</v>
      </c>
      <c r="I207" s="26" t="n">
        <f aca="false">IF(AND(H207=1,BL207&gt;='1 Der Fonds'!$B$12),1,0)</f>
        <v>1</v>
      </c>
      <c r="J207" s="26" t="n">
        <f aca="false">IF(AND(I207=1,BQ207&gt;='1 Der Fonds'!$B$12),1,0)</f>
        <v>1</v>
      </c>
      <c r="K207" s="26" t="n">
        <f aca="false">IF(AND(J207=1,BV207&gt;='1 Der Fonds'!$B$12),1,0)</f>
        <v>1</v>
      </c>
      <c r="L207" s="26" t="n">
        <f aca="false">IF(AND(K207=1,CA207&gt;='1 Der Fonds'!$B$12),1,0)</f>
        <v>1</v>
      </c>
      <c r="M207" s="26" t="n">
        <f aca="false">IF(AND(L207=1,CF207&gt;='1 Der Fonds'!$B$12),1,0)</f>
        <v>1</v>
      </c>
      <c r="N207" s="26" t="n">
        <f aca="false">IF(AND(M207=1,CK207&gt;='1 Der Fonds'!$B$12),1,0)</f>
        <v>1</v>
      </c>
      <c r="O207" s="26" t="n">
        <f aca="false">IF(CP207&gt;='1 Der Fonds'!$B$12,1,0)</f>
        <v>1</v>
      </c>
      <c r="P207" s="26" t="n">
        <f aca="false">IF(AND(O207=1,CU207&gt;='1 Der Fonds'!$B$12),1,0)</f>
        <v>1</v>
      </c>
      <c r="Q207" s="26" t="n">
        <f aca="false">IF(AND(P207=1,CZ207&gt;='1 Der Fonds'!$B$12),1,0)</f>
        <v>1</v>
      </c>
      <c r="R207" s="26" t="n">
        <f aca="false">IF(AND(Q207=1,DE207&gt;='1 Der Fonds'!$B$12),1,0)</f>
        <v>1</v>
      </c>
      <c r="S207" s="26" t="n">
        <f aca="false">IF(AND(R207=1,DJ207&gt;='1 Der Fonds'!$B$12),1,0)</f>
        <v>1</v>
      </c>
      <c r="T207" s="26" t="n">
        <f aca="false">IF(AND(S207=1,DO207&gt;='1 Der Fonds'!$B$12),1,0)</f>
        <v>0</v>
      </c>
      <c r="U207" s="26" t="n">
        <f aca="false">IF(AND(T207=1,DT207&gt;='1 Der Fonds'!$B$12),1,0)</f>
        <v>0</v>
      </c>
      <c r="V207" s="26" t="n">
        <f aca="false">IF(AND(U207=1,DY207&gt;='1 Der Fonds'!$B$12),1,0)</f>
        <v>0</v>
      </c>
      <c r="W207" s="26" t="n">
        <f aca="false">IF(AND(V207=1,ED207&gt;='1 Der Fonds'!$B$12),1,0)</f>
        <v>0</v>
      </c>
      <c r="X207" s="26" t="n">
        <f aca="false">IF(AND(W207=1,EI207&gt;='1 Der Fonds'!$B$12),1,0)</f>
        <v>0</v>
      </c>
      <c r="Y207" s="26" t="n">
        <f aca="false">IF(AND(X207=1,EN207&gt;='1 Der Fonds'!$B$12),1,0)</f>
        <v>0</v>
      </c>
      <c r="Z207" s="26" t="n">
        <f aca="false">IF(AND(Y207=1,ES207&gt;='1 Der Fonds'!$B$12),1,0)</f>
        <v>0</v>
      </c>
      <c r="AD207" s="26" t="n">
        <f aca="false">$A$207+$B$207*'1 Der Fonds'!$B$19/12+$A$207*'1 Der Fonds'!$B$20/12-'1 Der Fonds'!$B$6*'1 Der Fonds'!$B$21/12-($B$207+$A$207-'1 Der Fonds'!$B$6)*'1 Der Fonds'!$B$22/12-$B$207*'1 Der Fonds'!$B$23/12</f>
        <v>124.205833333333</v>
      </c>
      <c r="AE207" s="26" t="n">
        <f aca="false">($B$207+AD207-'1 Der Fonds'!$B$6)/'1 Der Fonds'!$B$8</f>
        <v>10.0196072796935</v>
      </c>
      <c r="AF207" s="26" t="n">
        <f aca="false">AD207+'1 Der Fonds'!$B$26-'2 Der Rueckgabebestand'!$C$5*AE207</f>
        <v>123.197990421456</v>
      </c>
      <c r="AG207" s="26" t="n">
        <f aca="false">'1 Der Fonds'!$B$8+'1 Der Fonds'!$B$26/AE207-'2 Der Rueckgabebestand'!$C$5</f>
        <v>86.8994129326885</v>
      </c>
      <c r="AH207" s="26" t="n">
        <f aca="false">AF207/($B$207+AF207-'1 Der Fonds'!$B$6)</f>
        <v>0.141493367133905</v>
      </c>
      <c r="AI207" s="26" t="n">
        <f aca="false">AF207+$B$207*'1 Der Fonds'!$B$19/12+AF207*'1 Der Fonds'!$B$20/12-'1 Der Fonds'!$B$6*'1 Der Fonds'!$B$21/12-($B$207+AF207-'1 Der Fonds'!$B$6)*'1 Der Fonds'!$B$22/12-$B$207*'1 Der Fonds'!$B$23/12</f>
        <v>124.904492662277</v>
      </c>
      <c r="AJ207" s="26" t="n">
        <f aca="false">($B$207+AI207-'1 Der Fonds'!$B$6)/AG207</f>
        <v>10.0392449525296</v>
      </c>
      <c r="AK207" s="26" t="n">
        <f aca="false">AI207+'1 Der Fonds'!$B$26-'2 Der Rueckgabebestand'!$C$6*AJ207</f>
        <v>122.884870186012</v>
      </c>
      <c r="AL207" s="26" t="n">
        <f aca="false">AG207+'1 Der Fonds'!$B$26/AJ207-'2 Der Rueckgabebestand'!$C$6</f>
        <v>86.6982401865493</v>
      </c>
      <c r="AM207" s="26" t="n">
        <f aca="false">AK207/($B$207+AK207-'1 Der Fonds'!$B$6)</f>
        <v>0.141184520084488</v>
      </c>
      <c r="AN207" s="26" t="n">
        <f aca="false">AK207+$B$207*'1 Der Fonds'!$B$19/12+AK207*'1 Der Fonds'!$B$20/12-'1 Der Fonds'!$B$6*'1 Der Fonds'!$B$21/12-($B$207+AK207-'1 Der Fonds'!$B$6)*'1 Der Fonds'!$B$22/12-$B$207*'1 Der Fonds'!$B$23/12</f>
        <v>124.591072353273</v>
      </c>
      <c r="AO207" s="26" t="n">
        <f aca="false">($B$207+AN207-'1 Der Fonds'!$B$6)/AL207</f>
        <v>10.0589247310763</v>
      </c>
      <c r="AP207" s="26" t="n">
        <f aca="false">AN207+'1 Der Fonds'!$B$26-'2 Der Rueckgabebestand'!$C$7*AO207</f>
        <v>105.461437944905</v>
      </c>
      <c r="AQ207" s="26" t="n">
        <f aca="false">AL207+'1 Der Fonds'!$B$26/AO207-'2 Der Rueckgabebestand'!$C$7</f>
        <v>84.7964827999701</v>
      </c>
      <c r="AR207" s="26" t="n">
        <f aca="false">AP207/($B$207+AP207-'1 Der Fonds'!$B$6)</f>
        <v>0.123641507403899</v>
      </c>
      <c r="AS207" s="26" t="n">
        <f aca="false">AP207+$B$207*'1 Der Fonds'!$B$19/12+AP207*'1 Der Fonds'!$B$20/12-'1 Der Fonds'!$B$6*'1 Der Fonds'!$B$21/12-($B$207+AP207-'1 Der Fonds'!$B$6)*'1 Der Fonds'!$B$22/12-$B$207*'1 Der Fonds'!$B$23/12</f>
        <v>107.150942656269</v>
      </c>
      <c r="AT207" s="26" t="n">
        <f aca="false">($B$207+AS207-'1 Der Fonds'!$B$6)/AQ207</f>
        <v>10.0788489620771</v>
      </c>
      <c r="AU207" s="26" t="n">
        <f aca="false">AS207+'1 Der Fonds'!$B$26-'2 Der Rueckgabebestand'!$C$8*AT207</f>
        <v>78.9065108738302</v>
      </c>
      <c r="AV207" s="26" t="n">
        <f aca="false">AQ207+'1 Der Fonds'!$B$26/AT207-'2 Der Rueckgabebestand'!$C$8</f>
        <v>81.9941358366698</v>
      </c>
      <c r="AW207" s="26" t="n">
        <f aca="false">AU207/($B$207+AU207-'1 Der Fonds'!$B$6)</f>
        <v>0.095481472901751</v>
      </c>
      <c r="AX207" s="26" t="n">
        <f aca="false">AU207+$B$207*'1 Der Fonds'!$B$19/12+AU207*'1 Der Fonds'!$B$20/12-'1 Der Fonds'!$B$6*'1 Der Fonds'!$B$21/12-($B$207+AU207-'1 Der Fonds'!$B$6)*'1 Der Fonds'!$B$22/12-$B$207*'1 Der Fonds'!$B$23/12</f>
        <v>80.5705671134176</v>
      </c>
      <c r="AY207" s="26" t="n">
        <f aca="false">($B$207+AX207-'1 Der Fonds'!$B$6)/AV207</f>
        <v>10.0991437822201</v>
      </c>
      <c r="AZ207" s="26" t="n">
        <f aca="false">AX207+'1 Der Fonds'!$B$26-'2 Der Rueckgabebestand'!$C$9*AY207</f>
        <v>57.3127932796453</v>
      </c>
      <c r="BA207" s="26" t="n">
        <f aca="false">AV207+'1 Der Fonds'!$B$26/AY207-'2 Der Rueckgabebestand'!$C$9</f>
        <v>79.6911907221822</v>
      </c>
      <c r="BB207" s="26" t="n">
        <f aca="false">AZ207/($B$207+AZ207-'1 Der Fonds'!$B$6)</f>
        <v>0.0712125773325412</v>
      </c>
      <c r="BC207" s="26" t="n">
        <f aca="false">AZ207+$B$207*'1 Der Fonds'!$B$19/12+AZ207*'1 Der Fonds'!$B$20/12-'1 Der Fonds'!$B$6*'1 Der Fonds'!$B$21/12-($B$207+AZ207-'1 Der Fonds'!$B$6)*'1 Der Fonds'!$B$22/12-$B$207*'1 Der Fonds'!$B$23/12</f>
        <v>58.9561555398716</v>
      </c>
      <c r="BD207" s="26" t="n">
        <f aca="false">($B$207+BC207-'1 Der Fonds'!$B$6)/BA207</f>
        <v>10.1197654123568</v>
      </c>
      <c r="BE207" s="26" t="n">
        <f aca="false">BC207+'1 Der Fonds'!$B$26-'2 Der Rueckgabebestand'!$C$10*BD207</f>
        <v>47.788483962572</v>
      </c>
      <c r="BF207" s="26" t="n">
        <f aca="false">BA207+'1 Der Fonds'!$B$26/BD207-'2 Der Rueckgabebestand'!$C$10</f>
        <v>78.587640281807</v>
      </c>
      <c r="BG207" s="26" t="n">
        <f aca="false">BE207/($B$207+BE207-'1 Der Fonds'!$B$6)</f>
        <v>0.0600894957317414</v>
      </c>
      <c r="BH207" s="26" t="n">
        <f aca="false">BE207+$B$207*'1 Der Fonds'!$B$19/12+BE207*'1 Der Fonds'!$B$20/12-'1 Der Fonds'!$B$6*'1 Der Fonds'!$B$21/12-($B$207+BE207-'1 Der Fonds'!$B$6)*'1 Der Fonds'!$B$22/12-$B$207*'1 Der Fonds'!$B$23/12</f>
        <v>49.4227187597028</v>
      </c>
      <c r="BI207" s="26" t="n">
        <f aca="false">($B$207+BH207-'1 Der Fonds'!$B$6)/BF207</f>
        <v>10.1405604736575</v>
      </c>
      <c r="BJ207" s="26" t="n">
        <f aca="false">BH207+'1 Der Fonds'!$B$26-'2 Der Rueckgabebestand'!$C$11*BI207</f>
        <v>46.3383824755083</v>
      </c>
      <c r="BK207" s="26" t="n">
        <f aca="false">BF207+'1 Der Fonds'!$B$26/BI207-'2 Der Rueckgabebestand'!$C$11</f>
        <v>78.2834819177593</v>
      </c>
      <c r="BL207" s="26" t="n">
        <f aca="false">BJ207/($B$207+BJ207-'1 Der Fonds'!$B$6)</f>
        <v>0.0583725648676832</v>
      </c>
      <c r="BM207" s="26" t="n">
        <f aca="false">BJ207+$B$207*'1 Der Fonds'!$B$19/12+BJ207*'1 Der Fonds'!$B$20/12-'1 Der Fonds'!$B$6*'1 Der Fonds'!$B$21/12-($B$207+BJ207-'1 Der Fonds'!$B$6)*'1 Der Fonds'!$B$22/12-$B$207*'1 Der Fonds'!$B$23/12</f>
        <v>47.9712275920474</v>
      </c>
      <c r="BN207" s="26" t="n">
        <f aca="false">($B$207+BM207-'1 Der Fonds'!$B$6)/BK207</f>
        <v>10.1614185790526</v>
      </c>
      <c r="BO207" s="26" t="n">
        <f aca="false">BM207+'1 Der Fonds'!$B$26-'2 Der Rueckgabebestand'!$C$12*BN207</f>
        <v>45.8905183025211</v>
      </c>
      <c r="BP207" s="26" t="n">
        <f aca="false">BK207+'1 Der Fonds'!$B$26/BN207-'2 Der Rueckgabebestand'!$C$12</f>
        <v>78.0787162865299</v>
      </c>
      <c r="BQ207" s="26" t="n">
        <f aca="false">BO207/($B$207+BO207-'1 Der Fonds'!$B$6)</f>
        <v>0.0578410218472298</v>
      </c>
      <c r="BR207" s="26" t="n">
        <f aca="false">BO207+$B$207*'1 Der Fonds'!$B$19/12+BO207*'1 Der Fonds'!$B$20/12-'1 Der Fonds'!$B$6*'1 Der Fonds'!$B$21/12-($B$207+BO207-'1 Der Fonds'!$B$6)*'1 Der Fonds'!$B$22/12-$B$207*'1 Der Fonds'!$B$23/12</f>
        <v>47.5229342158943</v>
      </c>
      <c r="BS207" s="26" t="n">
        <f aca="false">($B$207+BR207-'1 Der Fonds'!$B$6)/BP207</f>
        <v>10.1823258888934</v>
      </c>
      <c r="BT207" s="26" t="n">
        <f aca="false">BR207+'1 Der Fonds'!$B$26-'2 Der Rueckgabebestand'!$C$13*BS207</f>
        <v>45.9408875658923</v>
      </c>
      <c r="BU207" s="26" t="n">
        <f aca="false">BP207+'1 Der Fonds'!$B$26/BS207-'2 Der Rueckgabebestand'!$C$13</f>
        <v>77.923344452308</v>
      </c>
      <c r="BV207" s="26" t="n">
        <f aca="false">BT207/($B$207+BT207-'1 Der Fonds'!$B$6)</f>
        <v>0.0579008320416019</v>
      </c>
      <c r="BW207" s="26" t="n">
        <f aca="false">BT207+$B$207*'1 Der Fonds'!$B$19/12+BT207*'1 Der Fonds'!$B$20/12-'1 Der Fonds'!$B$6*'1 Der Fonds'!$B$21/12-($B$207+BT207-'1 Der Fonds'!$B$6)*'1 Der Fonds'!$B$22/12-$B$207*'1 Der Fonds'!$B$23/12</f>
        <v>47.5733517498096</v>
      </c>
      <c r="BX207" s="26" t="n">
        <f aca="false">($B$207+BW207-'1 Der Fonds'!$B$6)/BU207</f>
        <v>10.2032755054093</v>
      </c>
      <c r="BY207" s="26" t="n">
        <f aca="false">BW207+'1 Der Fonds'!$B$26-'2 Der Rueckgabebestand'!$C$14*BX207</f>
        <v>46.4920415476459</v>
      </c>
      <c r="BZ207" s="26" t="n">
        <f aca="false">BU207+'1 Der Fonds'!$B$26/BX207-'2 Der Rueckgabebestand'!$C$14</f>
        <v>77.8173676802812</v>
      </c>
      <c r="CA207" s="26" t="n">
        <f aca="false">BY207/($B$207+BY207-'1 Der Fonds'!$B$6)</f>
        <v>0.0585547954070469</v>
      </c>
      <c r="CB207" s="26" t="n">
        <f aca="false">BY207+$B$207*'1 Der Fonds'!$B$19/12+BY207*'1 Der Fonds'!$B$20/12-'1 Der Fonds'!$B$6*'1 Der Fonds'!$B$21/12-($B$207+BY207-'1 Der Fonds'!$B$6)*'1 Der Fonds'!$B$22/12-$B$207*'1 Der Fonds'!$B$23/12</f>
        <v>48.1250339207957</v>
      </c>
      <c r="CC207" s="26" t="n">
        <f aca="false">($B$207+CB207-'1 Der Fonds'!$B$6)/BZ207</f>
        <v>10.2242604400304</v>
      </c>
      <c r="CD207" s="26" t="n">
        <f aca="false">CB207+'1 Der Fonds'!$B$26-'2 Der Rueckgabebestand'!$C$15*CC207</f>
        <v>47.0353297447836</v>
      </c>
      <c r="CE207" s="26" t="n">
        <f aca="false">BZ207+'1 Der Fonds'!$B$26/CC207-'2 Der Rueckgabebestand'!$C$15</f>
        <v>77.7107874359297</v>
      </c>
      <c r="CF207" s="26" t="n">
        <f aca="false">CD207/($B$207+CD207-'1 Der Fonds'!$B$6)</f>
        <v>0.0591985377917581</v>
      </c>
      <c r="CG207" s="26" t="n">
        <f aca="false">CD207+$B$207*'1 Der Fonds'!$B$19/12+CD207*'1 Der Fonds'!$B$20/12-'1 Der Fonds'!$B$6*'1 Der Fonds'!$B$21/12-($B$207+CD207-'1 Der Fonds'!$B$6)*'1 Der Fonds'!$B$22/12-$B$207*'1 Der Fonds'!$B$23/12</f>
        <v>48.6688427691223</v>
      </c>
      <c r="CH207" s="26" t="n">
        <f aca="false">($B$207+CG207-'1 Der Fonds'!$B$6)/CE207</f>
        <v>10.2452808553194</v>
      </c>
      <c r="CI207" s="26" t="n">
        <f aca="false">CG207+'1 Der Fonds'!$B$26-'2 Der Rueckgabebestand'!$C$16*CH207</f>
        <v>46.5462023414626</v>
      </c>
      <c r="CJ207" s="26" t="n">
        <f aca="false">CE207+'1 Der Fonds'!$B$26/CH207-'2 Der Rueckgabebestand'!$C$16</f>
        <v>77.5036051773235</v>
      </c>
      <c r="CK207" s="26" t="n">
        <f aca="false">CI207/($B$207+CI207-'1 Der Fonds'!$B$6)</f>
        <v>0.0586190100830511</v>
      </c>
      <c r="CL207" s="26" t="n">
        <f aca="false">$A$207+$B$207*'1 Der Fonds'!$B$19/12+$A$207*'1 Der Fonds'!$B$20/12-'1 Der Fonds'!$B$6*'1 Der Fonds'!$B$21/12-($B$207+$A$207-'1 Der Fonds'!$B$6)*'1 Der Fonds'!$B$22/12-$B$207*'1 Der Fonds'!$B$23/12</f>
        <v>124.205833333333</v>
      </c>
      <c r="CM207" s="26" t="n">
        <f aca="false">($B$207+CL207-'1 Der Fonds'!$B$6)/'1 Der Fonds'!$B$8</f>
        <v>10.0196072796935</v>
      </c>
      <c r="CN207" s="26" t="n">
        <f aca="false">CL207+0-'2 Der Rueckgabebestand'!$C$5*CM207</f>
        <v>120.197990421456</v>
      </c>
      <c r="CO207" s="26" t="n">
        <f aca="false">'1 Der Fonds'!$B$8+0/CM207-'2 Der Rueckgabebestand'!$C$5</f>
        <v>86.6</v>
      </c>
      <c r="CP207" s="26" t="n">
        <f aca="false">CN207/($B$207+CN207-'1 Der Fonds'!$B$6)</f>
        <v>0.138525145555626</v>
      </c>
      <c r="CQ207" s="26" t="n">
        <f aca="false">CN207+$B$207*'1 Der Fonds'!$B$19/12+CN207*'1 Der Fonds'!$B$20/12-'1 Der Fonds'!$B$6*'1 Der Fonds'!$B$21/12-($B$207+CN207-'1 Der Fonds'!$B$6)*'1 Der Fonds'!$B$22/12-$B$207*'1 Der Fonds'!$B$23/12</f>
        <v>121.901617662277</v>
      </c>
      <c r="CR207" s="26" t="n">
        <f aca="false">($B$207+CQ207-'1 Der Fonds'!$B$6)/CO207</f>
        <v>10.0392796496799</v>
      </c>
      <c r="CS207" s="26" t="n">
        <f aca="false">CQ207+0-'2 Der Rueckgabebestand'!$C$6*CR207</f>
        <v>116.881977837437</v>
      </c>
      <c r="CT207" s="26" t="n">
        <f aca="false">CO207+0/CR207-'2 Der Rueckgabebestand'!$C$6</f>
        <v>86.1</v>
      </c>
      <c r="CU207" s="26" t="n">
        <f aca="false">CS207/($B$207+CS207-'1 Der Fonds'!$B$6)</f>
        <v>0.135220285515275</v>
      </c>
      <c r="CV207" s="26" t="n">
        <f aca="false">CS207+$B$207*'1 Der Fonds'!$B$19/12+CS207*'1 Der Fonds'!$B$20/12-'1 Der Fonds'!$B$6*'1 Der Fonds'!$B$21/12-($B$207+CS207-'1 Der Fonds'!$B$6)*'1 Der Fonds'!$B$22/12-$B$207*'1 Der Fonds'!$B$23/12</f>
        <v>118.582427232864</v>
      </c>
      <c r="CW207" s="26" t="n">
        <f aca="false">($B$207+CV207-'1 Der Fonds'!$B$6)/CT207</f>
        <v>10.0590293522981</v>
      </c>
      <c r="CX207" s="26" t="n">
        <f aca="false">CV207+0-'2 Der Rueckgabebestand'!$C$7*CW207</f>
        <v>96.4525626578083</v>
      </c>
      <c r="CY207" s="26" t="n">
        <f aca="false">CT207+0/CW207-'2 Der Rueckgabebestand'!$C$7</f>
        <v>83.9</v>
      </c>
      <c r="CZ207" s="26" t="n">
        <f aca="false">CX207/($B$207+CX207-'1 Der Fonds'!$B$6)</f>
        <v>0.114286711037474</v>
      </c>
      <c r="DA207" s="26" t="n">
        <f aca="false">CX207+$B$207*'1 Der Fonds'!$B$19/12+CX207*'1 Der Fonds'!$B$20/12-'1 Der Fonds'!$B$6*'1 Der Fonds'!$B$21/12-($B$207+CX207-'1 Der Fonds'!$B$6)*'1 Der Fonds'!$B$22/12-$B$207*'1 Der Fonds'!$B$23/12</f>
        <v>98.1334338636887</v>
      </c>
      <c r="DB207" s="26" t="n">
        <f aca="false">($B$207+DA207-'1 Der Fonds'!$B$6)/CY207</f>
        <v>10.0790635740607</v>
      </c>
      <c r="DC207" s="26" t="n">
        <f aca="false">DA207+0-'2 Der Rueckgabebestand'!$C$8*DB207</f>
        <v>66.8883367841007</v>
      </c>
      <c r="DD207" s="26" t="n">
        <f aca="false">CY207+0/DB207-'2 Der Rueckgabebestand'!$C$8</f>
        <v>80.8</v>
      </c>
      <c r="DE207" s="26" t="n">
        <f aca="false">DC207/($B$207+DC207-'1 Der Fonds'!$B$6)</f>
        <v>0.082133220434164</v>
      </c>
      <c r="DF207" s="26" t="n">
        <f aca="false">DC207+$B$207*'1 Der Fonds'!$B$19/12+DC207*'1 Der Fonds'!$B$20/12-'1 Der Fonds'!$B$6*'1 Der Fonds'!$B$21/12-($B$207+DC207-'1 Der Fonds'!$B$6)*'1 Der Fonds'!$B$22/12-$B$207*'1 Der Fonds'!$B$23/12</f>
        <v>68.5408756068521</v>
      </c>
      <c r="DG207" s="26" t="n">
        <f aca="false">($B$207+DF207-'1 Der Fonds'!$B$6)/DD207</f>
        <v>10.0995157872135</v>
      </c>
      <c r="DH207" s="26" t="n">
        <f aca="false">DF207+0-'2 Der Rueckgabebestand'!$C$9*DG207</f>
        <v>42.282134560097</v>
      </c>
      <c r="DI207" s="26" t="n">
        <f aca="false">DD207+0/DG207-'2 Der Rueckgabebestand'!$C$9</f>
        <v>78.2</v>
      </c>
      <c r="DJ207" s="26" t="n">
        <f aca="false">DH207/($B$207+DH207-'1 Der Fonds'!$B$6)</f>
        <v>0.053536453548228</v>
      </c>
      <c r="DK207" s="26" t="n">
        <f aca="false">DH207+$B$207*'1 Der Fonds'!$B$19/12+DH207*'1 Der Fonds'!$B$20/12-'1 Der Fonds'!$B$6*'1 Der Fonds'!$B$21/12-($B$207+DH207-'1 Der Fonds'!$B$6)*'1 Der Fonds'!$B$22/12-$B$207*'1 Der Fonds'!$B$23/12</f>
        <v>43.9110924390504</v>
      </c>
      <c r="DL207" s="26" t="n">
        <f aca="false">($B$207+DK207-'1 Der Fonds'!$B$6)/DI207</f>
        <v>10.1203464506272</v>
      </c>
      <c r="DM207" s="26" t="n">
        <f aca="false">DK207+0-'2 Der Rueckgabebestand'!$C$10*DL207</f>
        <v>29.7426074081723</v>
      </c>
      <c r="DN207" s="26" t="n">
        <f aca="false">DI207+0/DL207-'2 Der Rueckgabebestand'!$C$10</f>
        <v>76.8</v>
      </c>
      <c r="DO207" s="26" t="n">
        <f aca="false">DM207/($B$207+DM207-'1 Der Fonds'!$B$6)</f>
        <v>0.0382668257307114</v>
      </c>
      <c r="DP207" s="26" t="n">
        <f aca="false">DM207+$B$207*'1 Der Fonds'!$B$19/12+DM207*'1 Der Fonds'!$B$20/12-'1 Der Fonds'!$B$6*'1 Der Fonds'!$B$21/12-($B$207+DM207-'1 Der Fonds'!$B$6)*'1 Der Fonds'!$B$22/12-$B$207*'1 Der Fonds'!$B$23/12</f>
        <v>31.3595482402718</v>
      </c>
      <c r="DQ207" s="26" t="n">
        <f aca="false">($B$207+DP207-'1 Der Fonds'!$B$6)/DN207</f>
        <v>10.1414003677119</v>
      </c>
      <c r="DR207" s="26" t="n">
        <f aca="false">DP207+0-'2 Der Rueckgabebestand'!$C$11*DQ207</f>
        <v>25.2747080196447</v>
      </c>
      <c r="DS207" s="26" t="n">
        <f aca="false">DN207+0/DQ207-'2 Der Rueckgabebestand'!$C$11</f>
        <v>76.2</v>
      </c>
      <c r="DT207" s="26" t="n">
        <f aca="false">DR207/($B$207+DR207-'1 Der Fonds'!$B$6)</f>
        <v>0.0327064379273165</v>
      </c>
      <c r="DU207" s="26" t="n">
        <f aca="false">DR207+$B$207*'1 Der Fonds'!$B$19/12+DR207*'1 Der Fonds'!$B$20/12-'1 Der Fonds'!$B$6*'1 Der Fonds'!$B$21/12-($B$207+DR207-'1 Der Fonds'!$B$6)*'1 Der Fonds'!$B$22/12-$B$207*'1 Der Fonds'!$B$23/12</f>
        <v>26.8873671148302</v>
      </c>
      <c r="DV207" s="26" t="n">
        <f aca="false">($B$207+DU207-'1 Der Fonds'!$B$6)/DS207</f>
        <v>10.162563872898</v>
      </c>
      <c r="DW207" s="26" t="n">
        <f aca="false">DU207+0-'2 Der Rueckgabebestand'!$C$12*DV207</f>
        <v>21.8060851783811</v>
      </c>
      <c r="DX207" s="26" t="n">
        <f aca="false">DS207+0/DV207-'2 Der Rueckgabebestand'!$C$12</f>
        <v>75.7</v>
      </c>
      <c r="DY207" s="26" t="n">
        <f aca="false">DW207/($B$207+DW207-'1 Der Fonds'!$B$6)</f>
        <v>0.028345135438939</v>
      </c>
      <c r="DZ207" s="26" t="n">
        <f aca="false">DW207+$B$207*'1 Der Fonds'!$B$19/12+DW207*'1 Der Fonds'!$B$20/12-'1 Der Fonds'!$B$6*'1 Der Fonds'!$B$21/12-($B$207+DW207-'1 Der Fonds'!$B$6)*'1 Der Fonds'!$B$22/12-$B$207*'1 Der Fonds'!$B$23/12</f>
        <v>23.4154201766771</v>
      </c>
      <c r="EA207" s="26" t="n">
        <f aca="false">($B$207+DZ207-'1 Der Fonds'!$B$6)/DX207</f>
        <v>10.1838232520037</v>
      </c>
      <c r="EB207" s="26" t="n">
        <f aca="false">DZ207+0-'2 Der Rueckgabebestand'!$C$13*EA207</f>
        <v>18.8326997132754</v>
      </c>
      <c r="EC207" s="26" t="n">
        <f aca="false">DX207+0/EA207-'2 Der Rueckgabebestand'!$C$13</f>
        <v>75.25</v>
      </c>
      <c r="ED207" s="26" t="n">
        <f aca="false">EB207/($B$207+EB207-'1 Der Fonds'!$B$6)</f>
        <v>0.0245750960650925</v>
      </c>
      <c r="EE207" s="26" t="n">
        <f aca="false">EB207+$B$207*'1 Der Fonds'!$B$19/12+EB207*'1 Der Fonds'!$B$20/12-'1 Der Fonds'!$B$6*'1 Der Fonds'!$B$21/12-($B$207+EB207-'1 Der Fonds'!$B$6)*'1 Der Fonds'!$B$22/12-$B$207*'1 Der Fonds'!$B$23/12</f>
        <v>20.4391852171673</v>
      </c>
      <c r="EF207" s="26" t="n">
        <f aca="false">($B$207+EE207-'1 Der Fonds'!$B$6)/EC207</f>
        <v>10.2051718965737</v>
      </c>
      <c r="EG207" s="26" t="n">
        <f aca="false">EE207+0-'2 Der Rueckgabebestand'!$C$14*EF207</f>
        <v>16.3571164585379</v>
      </c>
      <c r="EH207" s="26" t="n">
        <f aca="false">EC207+0/EF207-'2 Der Rueckgabebestand'!$C$14</f>
        <v>74.85</v>
      </c>
      <c r="EI207" s="26" t="n">
        <f aca="false">EG207/($B$207+EG207-'1 Der Fonds'!$B$6)</f>
        <v>0.0214138431207844</v>
      </c>
      <c r="EJ207" s="26" t="n">
        <f aca="false">EG207+$B$207*'1 Der Fonds'!$B$19/12+EG207*'1 Der Fonds'!$B$20/12-'1 Der Fonds'!$B$6*'1 Der Fonds'!$B$21/12-($B$207+EG207-'1 Der Fonds'!$B$6)*'1 Der Fonds'!$B$22/12-$B$207*'1 Der Fonds'!$B$23/12</f>
        <v>17.9612295284773</v>
      </c>
      <c r="EK207" s="26" t="n">
        <f aca="false">($B$207+EJ207-'1 Der Fonds'!$B$6)/EH207</f>
        <v>10.2266029329122</v>
      </c>
      <c r="EL207" s="26" t="n">
        <f aca="false">EJ207+0-'2 Der Rueckgabebestand'!$C$15*EK207</f>
        <v>13.8705883553124</v>
      </c>
      <c r="EM207" s="26" t="n">
        <f aca="false">EH207+0/EK207-'2 Der Rueckgabebestand'!$C$15</f>
        <v>74.45</v>
      </c>
      <c r="EN207" s="26" t="n">
        <f aca="false">EL207/($B$207+EL207-'1 Der Fonds'!$B$6)</f>
        <v>0.0182179198506672</v>
      </c>
      <c r="EO207" s="26" t="n">
        <f aca="false">EL207+$B$207*'1 Der Fonds'!$B$19/12+EL207*'1 Der Fonds'!$B$20/12-'1 Der Fonds'!$B$6*'1 Der Fonds'!$B$21/12-($B$207+EL207-'1 Der Fonds'!$B$6)*'1 Der Fonds'!$B$22/12-$B$207*'1 Der Fonds'!$B$23/12</f>
        <v>15.4723185024863</v>
      </c>
      <c r="EP207" s="26" t="n">
        <f aca="false">($B$207+EO207-'1 Der Fonds'!$B$6)/EM207</f>
        <v>10.2481171054733</v>
      </c>
      <c r="EQ207" s="26" t="n">
        <f aca="false">EO207+0-'2 Der Rueckgabebestand'!$C$16*EP207</f>
        <v>10.3482599497496</v>
      </c>
      <c r="ER207" s="26" t="n">
        <f aca="false">EM207+0/EP207-'2 Der Rueckgabebestand'!$C$16</f>
        <v>73.95</v>
      </c>
      <c r="ES207" s="26" t="n">
        <f aca="false">EQ207/($B$207+EQ207-'1 Der Fonds'!$B$6)</f>
        <v>0.0136547914623909</v>
      </c>
      <c r="ET207" s="14" t="n">
        <f aca="false">IF(C207=1,$A$207,1000000)</f>
        <v>122.5</v>
      </c>
      <c r="EU207" s="14" t="n">
        <f aca="false">IF(D207=1,$A$207,1000000)</f>
        <v>122.5</v>
      </c>
      <c r="EV207" s="14" t="n">
        <f aca="false">IF(E207=1,$A$207,1000000)</f>
        <v>122.5</v>
      </c>
      <c r="EW207" s="14" t="n">
        <f aca="false">IF(F207=1,$A$207,1000000)</f>
        <v>122.5</v>
      </c>
      <c r="EX207" s="14" t="n">
        <f aca="false">IF(G207=1,$A$207,1000000)</f>
        <v>122.5</v>
      </c>
      <c r="EY207" s="14" t="n">
        <f aca="false">IF(H207=1,$A$207,1000000)</f>
        <v>122.5</v>
      </c>
      <c r="EZ207" s="14" t="n">
        <f aca="false">IF(I207=1,$A$207,1000000)</f>
        <v>122.5</v>
      </c>
      <c r="FA207" s="14" t="n">
        <f aca="false">IF(J207=1,$A$207,1000000)</f>
        <v>122.5</v>
      </c>
      <c r="FB207" s="14" t="n">
        <f aca="false">IF(K207=1,$A$207,1000000)</f>
        <v>122.5</v>
      </c>
      <c r="FC207" s="14" t="n">
        <f aca="false">IF(L207=1,$A$207,1000000)</f>
        <v>122.5</v>
      </c>
      <c r="FD207" s="14" t="n">
        <f aca="false">IF(M207=1,$A$207,1000000)</f>
        <v>122.5</v>
      </c>
      <c r="FE207" s="14" t="n">
        <f aca="false">IF(N207=1,$A$207,1000000)</f>
        <v>122.5</v>
      </c>
      <c r="FF207" s="14" t="n">
        <f aca="false">IF(O207=1,$A$207,1000000)</f>
        <v>122.5</v>
      </c>
      <c r="FG207" s="14" t="n">
        <f aca="false">IF(P207=1,$A$207,1000000)</f>
        <v>122.5</v>
      </c>
      <c r="FH207" s="14" t="n">
        <f aca="false">IF(Q207=1,$A$207,1000000)</f>
        <v>122.5</v>
      </c>
      <c r="FI207" s="14" t="n">
        <f aca="false">IF(R207=1,$A$207,1000000)</f>
        <v>122.5</v>
      </c>
      <c r="FJ207" s="14" t="n">
        <f aca="false">IF(S207=1,$A$207,1000000)</f>
        <v>122.5</v>
      </c>
      <c r="FK207" s="26" t="n">
        <f aca="false">IF(T207=1,$A$207,1000000)</f>
        <v>1000000</v>
      </c>
      <c r="FL207" s="26" t="n">
        <f aca="false">IF(U207=1,$A$207,1000000)</f>
        <v>1000000</v>
      </c>
      <c r="FM207" s="26" t="n">
        <f aca="false">IF(V207=1,$A$207,1000000)</f>
        <v>1000000</v>
      </c>
      <c r="FN207" s="26" t="n">
        <f aca="false">IF(W207=1,$A$207,1000000)</f>
        <v>1000000</v>
      </c>
      <c r="FO207" s="26" t="n">
        <f aca="false">IF(X207=1,$A$207,1000000)</f>
        <v>1000000</v>
      </c>
      <c r="FP207" s="26" t="n">
        <f aca="false">IF(Y207=1,$A$207,1000000)</f>
        <v>1000000</v>
      </c>
      <c r="FQ207" s="26" t="n">
        <f aca="false">IF(Z207=1,$A$207,1000000)</f>
        <v>1000000</v>
      </c>
    </row>
    <row r="208" customFormat="false" ht="15" hidden="false" customHeight="false" outlineLevel="0" collapsed="false">
      <c r="A208" s="14" t="n">
        <f aca="false">A207+$B$38</f>
        <v>123</v>
      </c>
      <c r="B208" s="14" t="n">
        <f aca="false">'1 Der Fonds'!$B$36-A208</f>
        <v>997</v>
      </c>
      <c r="C208" s="26" t="n">
        <f aca="false">IF(AH208&gt;='1 Der Fonds'!$B$12,1,0)</f>
        <v>1</v>
      </c>
      <c r="D208" s="26" t="n">
        <f aca="false">IF(AND(C208=1,AM208&gt;='1 Der Fonds'!$B$12),1,0)</f>
        <v>1</v>
      </c>
      <c r="E208" s="26" t="n">
        <f aca="false">IF(AND(D208=1,AR208&gt;='1 Der Fonds'!$B$12),1,0)</f>
        <v>1</v>
      </c>
      <c r="F208" s="26" t="n">
        <f aca="false">IF(AND(E208=1,AW208&gt;='1 Der Fonds'!$B$12),1,0)</f>
        <v>1</v>
      </c>
      <c r="G208" s="26" t="n">
        <f aca="false">IF(AND(F208=1,BB208&gt;='1 Der Fonds'!$B$12),1,0)</f>
        <v>1</v>
      </c>
      <c r="H208" s="26" t="n">
        <f aca="false">IF(AND(G208=1,BG208&gt;='1 Der Fonds'!$B$12),1,0)</f>
        <v>1</v>
      </c>
      <c r="I208" s="26" t="n">
        <f aca="false">IF(AND(H208=1,BL208&gt;='1 Der Fonds'!$B$12),1,0)</f>
        <v>1</v>
      </c>
      <c r="J208" s="26" t="n">
        <f aca="false">IF(AND(I208=1,BQ208&gt;='1 Der Fonds'!$B$12),1,0)</f>
        <v>1</v>
      </c>
      <c r="K208" s="26" t="n">
        <f aca="false">IF(AND(J208=1,BV208&gt;='1 Der Fonds'!$B$12),1,0)</f>
        <v>1</v>
      </c>
      <c r="L208" s="26" t="n">
        <f aca="false">IF(AND(K208=1,CA208&gt;='1 Der Fonds'!$B$12),1,0)</f>
        <v>1</v>
      </c>
      <c r="M208" s="26" t="n">
        <f aca="false">IF(AND(L208=1,CF208&gt;='1 Der Fonds'!$B$12),1,0)</f>
        <v>1</v>
      </c>
      <c r="N208" s="26" t="n">
        <f aca="false">IF(AND(M208=1,CK208&gt;='1 Der Fonds'!$B$12),1,0)</f>
        <v>1</v>
      </c>
      <c r="O208" s="26" t="n">
        <f aca="false">IF(CP208&gt;='1 Der Fonds'!$B$12,1,0)</f>
        <v>1</v>
      </c>
      <c r="P208" s="26" t="n">
        <f aca="false">IF(AND(O208=1,CU208&gt;='1 Der Fonds'!$B$12),1,0)</f>
        <v>1</v>
      </c>
      <c r="Q208" s="26" t="n">
        <f aca="false">IF(AND(P208=1,CZ208&gt;='1 Der Fonds'!$B$12),1,0)</f>
        <v>1</v>
      </c>
      <c r="R208" s="26" t="n">
        <f aca="false">IF(AND(Q208=1,DE208&gt;='1 Der Fonds'!$B$12),1,0)</f>
        <v>1</v>
      </c>
      <c r="S208" s="26" t="n">
        <f aca="false">IF(AND(R208=1,DJ208&gt;='1 Der Fonds'!$B$12),1,0)</f>
        <v>1</v>
      </c>
      <c r="T208" s="26" t="n">
        <f aca="false">IF(AND(S208=1,DO208&gt;='1 Der Fonds'!$B$12),1,0)</f>
        <v>0</v>
      </c>
      <c r="U208" s="26" t="n">
        <f aca="false">IF(AND(T208=1,DT208&gt;='1 Der Fonds'!$B$12),1,0)</f>
        <v>0</v>
      </c>
      <c r="V208" s="26" t="n">
        <f aca="false">IF(AND(U208=1,DY208&gt;='1 Der Fonds'!$B$12),1,0)</f>
        <v>0</v>
      </c>
      <c r="W208" s="26" t="n">
        <f aca="false">IF(AND(V208=1,ED208&gt;='1 Der Fonds'!$B$12),1,0)</f>
        <v>0</v>
      </c>
      <c r="X208" s="26" t="n">
        <f aca="false">IF(AND(W208=1,EI208&gt;='1 Der Fonds'!$B$12),1,0)</f>
        <v>0</v>
      </c>
      <c r="Y208" s="26" t="n">
        <f aca="false">IF(AND(X208=1,EN208&gt;='1 Der Fonds'!$B$12),1,0)</f>
        <v>0</v>
      </c>
      <c r="Z208" s="26" t="n">
        <f aca="false">IF(AND(Y208=1,ES208&gt;='1 Der Fonds'!$B$12),1,0)</f>
        <v>0</v>
      </c>
      <c r="AD208" s="26" t="n">
        <f aca="false">$A$208+$B$208*'1 Der Fonds'!$B$19/12+$A$208*'1 Der Fonds'!$B$20/12-'1 Der Fonds'!$B$6*'1 Der Fonds'!$B$21/12-($B$208+$A$208-'1 Der Fonds'!$B$6)*'1 Der Fonds'!$B$22/12-$B$208*'1 Der Fonds'!$B$23/12</f>
        <v>124.70525</v>
      </c>
      <c r="AE208" s="26" t="n">
        <f aca="false">($B$208+AD208-'1 Der Fonds'!$B$6)/'1 Der Fonds'!$B$8</f>
        <v>10.0196005747126</v>
      </c>
      <c r="AF208" s="26" t="n">
        <f aca="false">AD208+'1 Der Fonds'!$B$26-'2 Der Rueckgabebestand'!$C$5*AE208</f>
        <v>123.697409770115</v>
      </c>
      <c r="AG208" s="26" t="n">
        <f aca="false">'1 Der Fonds'!$B$8+'1 Der Fonds'!$B$26/AE208-'2 Der Rueckgabebestand'!$C$5</f>
        <v>86.8994131330516</v>
      </c>
      <c r="AH208" s="26" t="n">
        <f aca="false">AF208/($B$208+AF208-'1 Der Fonds'!$B$6)</f>
        <v>0.142067046923654</v>
      </c>
      <c r="AI208" s="26" t="n">
        <f aca="false">AF208+$B$208*'1 Der Fonds'!$B$19/12+AF208*'1 Der Fonds'!$B$20/12-'1 Der Fonds'!$B$6*'1 Der Fonds'!$B$21/12-($B$208+AF208-'1 Der Fonds'!$B$6)*'1 Der Fonds'!$B$22/12-$B$208*'1 Der Fonds'!$B$23/12</f>
        <v>125.403328121145</v>
      </c>
      <c r="AJ208" s="26" t="n">
        <f aca="false">($B$208+AI208-'1 Der Fonds'!$B$6)/AG208</f>
        <v>10.0392315283581</v>
      </c>
      <c r="AK208" s="26" t="n">
        <f aca="false">AI208+'1 Der Fonds'!$B$26-'2 Der Rueckgabebestand'!$C$6*AJ208</f>
        <v>123.383712356966</v>
      </c>
      <c r="AL208" s="26" t="n">
        <f aca="false">AG208+'1 Der Fonds'!$B$26/AJ208-'2 Der Rueckgabebestand'!$C$6</f>
        <v>86.6982407864956</v>
      </c>
      <c r="AM208" s="26" t="n">
        <f aca="false">AK208/($B$208+AK208-'1 Der Fonds'!$B$6)</f>
        <v>0.141757836923266</v>
      </c>
      <c r="AN208" s="26" t="n">
        <f aca="false">AK208+$B$208*'1 Der Fonds'!$B$19/12+AK208*'1 Der Fonds'!$B$20/12-'1 Der Fonds'!$B$6*'1 Der Fonds'!$B$21/12-($B$208+AK208-'1 Der Fonds'!$B$6)*'1 Der Fonds'!$B$22/12-$B$208*'1 Der Fonds'!$B$23/12</f>
        <v>125.089330081308</v>
      </c>
      <c r="AO208" s="26" t="n">
        <f aca="false">($B$208+AN208-'1 Der Fonds'!$B$6)/AL208</f>
        <v>10.0589045656524</v>
      </c>
      <c r="AP208" s="26" t="n">
        <f aca="false">AN208+'1 Der Fonds'!$B$26-'2 Der Rueckgabebestand'!$C$7*AO208</f>
        <v>105.959740036873</v>
      </c>
      <c r="AQ208" s="26" t="n">
        <f aca="false">AL208+'1 Der Fonds'!$B$26/AO208-'2 Der Rueckgabebestand'!$C$7</f>
        <v>84.7964839978134</v>
      </c>
      <c r="AR208" s="26" t="n">
        <f aca="false">AP208/($B$208+AP208-'1 Der Fonds'!$B$6)</f>
        <v>0.124225957056651</v>
      </c>
      <c r="AS208" s="26" t="n">
        <f aca="false">AP208+$B$208*'1 Der Fonds'!$B$19/12+AP208*'1 Der Fonds'!$B$20/12-'1 Der Fonds'!$B$6*'1 Der Fonds'!$B$21/12-($B$208+AP208-'1 Der Fonds'!$B$6)*'1 Der Fonds'!$B$22/12-$B$208*'1 Der Fonds'!$B$23/12</f>
        <v>107.648659787741</v>
      </c>
      <c r="AT208" s="26" t="n">
        <f aca="false">($B$208+AS208-'1 Der Fonds'!$B$6)/AQ208</f>
        <v>10.0788218979667</v>
      </c>
      <c r="AU208" s="26" t="n">
        <f aca="false">AS208+'1 Der Fonds'!$B$26-'2 Der Rueckgabebestand'!$C$8*AT208</f>
        <v>79.4043119040446</v>
      </c>
      <c r="AV208" s="26" t="n">
        <f aca="false">AQ208+'1 Der Fonds'!$B$26/AT208-'2 Der Rueckgabebestand'!$C$8</f>
        <v>81.9941378337846</v>
      </c>
      <c r="AW208" s="26" t="n">
        <f aca="false">AU208/($B$208+AU208-'1 Der Fonds'!$B$6)</f>
        <v>0.0960840968037742</v>
      </c>
      <c r="AX208" s="26" t="n">
        <f aca="false">AU208+$B$208*'1 Der Fonds'!$B$19/12+AU208*'1 Der Fonds'!$B$20/12-'1 Der Fonds'!$B$6*'1 Der Fonds'!$B$21/12-($B$208+AU208-'1 Der Fonds'!$B$6)*'1 Der Fonds'!$B$22/12-$B$208*'1 Der Fonds'!$B$23/12</f>
        <v>81.0677827029526</v>
      </c>
      <c r="AY208" s="26" t="n">
        <f aca="false">($B$208+AX208-'1 Der Fonds'!$B$6)/AV208</f>
        <v>10.0991095775844</v>
      </c>
      <c r="AZ208" s="26" t="n">
        <f aca="false">AX208+'1 Der Fonds'!$B$26-'2 Der Rueckgabebestand'!$C$9*AY208</f>
        <v>57.8100978012331</v>
      </c>
      <c r="BA208" s="26" t="n">
        <f aca="false">AV208+'1 Der Fonds'!$B$26/AY208-'2 Der Rueckgabebestand'!$C$9</f>
        <v>79.691193725391</v>
      </c>
      <c r="BB208" s="26" t="n">
        <f aca="false">AZ208/($B$208+AZ208-'1 Der Fonds'!$B$6)</f>
        <v>0.071830731198791</v>
      </c>
      <c r="BC208" s="26" t="n">
        <f aca="false">AZ208+$B$208*'1 Der Fonds'!$B$19/12+AZ208*'1 Der Fonds'!$B$20/12-'1 Der Fonds'!$B$6*'1 Der Fonds'!$B$21/12-($B$208+AZ208-'1 Der Fonds'!$B$6)*'1 Der Fonds'!$B$22/12-$B$208*'1 Der Fonds'!$B$23/12</f>
        <v>59.4528741449593</v>
      </c>
      <c r="BD208" s="26" t="n">
        <f aca="false">($B$208+BC208-'1 Der Fonds'!$B$6)/BA208</f>
        <v>10.1197238546072</v>
      </c>
      <c r="BE208" s="26" t="n">
        <f aca="false">BC208+'1 Der Fonds'!$B$26-'2 Der Rueckgabebestand'!$C$10*BD208</f>
        <v>48.2852607485093</v>
      </c>
      <c r="BF208" s="26" t="n">
        <f aca="false">BA208+'1 Der Fonds'!$B$26/BD208-'2 Der Rueckgabebestand'!$C$10</f>
        <v>78.5876445024183</v>
      </c>
      <c r="BG208" s="26" t="n">
        <f aca="false">BE208/($B$208+BE208-'1 Der Fonds'!$B$6)</f>
        <v>0.0607143915920986</v>
      </c>
      <c r="BH208" s="26" t="n">
        <f aca="false">BE208+$B$208*'1 Der Fonds'!$B$19/12+BE208*'1 Der Fonds'!$B$20/12-'1 Der Fonds'!$B$6*'1 Der Fonds'!$B$21/12-($B$208+BE208-'1 Der Fonds'!$B$6)*'1 Der Fonds'!$B$22/12-$B$208*'1 Der Fonds'!$B$23/12</f>
        <v>49.9189091233932</v>
      </c>
      <c r="BI208" s="26" t="n">
        <f aca="false">($B$208+BH208-'1 Der Fonds'!$B$6)/BF208</f>
        <v>10.1405114527751</v>
      </c>
      <c r="BJ208" s="26" t="n">
        <f aca="false">BH208+'1 Der Fonds'!$B$26-'2 Der Rueckgabebestand'!$C$11*BI208</f>
        <v>46.8346022517282</v>
      </c>
      <c r="BK208" s="26" t="n">
        <f aca="false">BF208+'1 Der Fonds'!$B$26/BI208-'2 Der Rueckgabebestand'!$C$11</f>
        <v>78.2834875685172</v>
      </c>
      <c r="BL208" s="26" t="n">
        <f aca="false">BJ208/($B$208+BJ208-'1 Der Fonds'!$B$6)</f>
        <v>0.0589979349840393</v>
      </c>
      <c r="BM208" s="26" t="n">
        <f aca="false">BJ208+$B$208*'1 Der Fonds'!$B$19/12+BJ208*'1 Der Fonds'!$B$20/12-'1 Der Fonds'!$B$6*'1 Der Fonds'!$B$21/12-($B$208+BJ208-'1 Der Fonds'!$B$6)*'1 Der Fonds'!$B$22/12-$B$208*'1 Der Fonds'!$B$23/12</f>
        <v>48.4668604122194</v>
      </c>
      <c r="BN208" s="26" t="n">
        <f aca="false">($B$208+BM208-'1 Der Fonds'!$B$6)/BK208</f>
        <v>10.1613620588377</v>
      </c>
      <c r="BO208" s="26" t="n">
        <f aca="false">BM208+'1 Der Fonds'!$B$26-'2 Der Rueckgabebestand'!$C$12*BN208</f>
        <v>46.3861793828006</v>
      </c>
      <c r="BP208" s="26" t="n">
        <f aca="false">BK208+'1 Der Fonds'!$B$26/BN208-'2 Der Rueckgabebestand'!$C$12</f>
        <v>78.0787235794603</v>
      </c>
      <c r="BQ208" s="26" t="n">
        <f aca="false">BO208/($B$208+BO208-'1 Der Fonds'!$B$6)</f>
        <v>0.0584660794304305</v>
      </c>
      <c r="BR208" s="26" t="n">
        <f aca="false">BO208+$B$208*'1 Der Fonds'!$B$19/12+BO208*'1 Der Fonds'!$B$20/12-'1 Der Fonds'!$B$6*'1 Der Fonds'!$B$21/12-($B$208+BO208-'1 Der Fonds'!$B$6)*'1 Der Fonds'!$B$22/12-$B$208*'1 Der Fonds'!$B$23/12</f>
        <v>48.0180078047091</v>
      </c>
      <c r="BS208" s="26" t="n">
        <f aca="false">($B$208+BR208-'1 Der Fonds'!$B$6)/BP208</f>
        <v>10.1822618423779</v>
      </c>
      <c r="BT208" s="26" t="n">
        <f aca="false">BR208+'1 Der Fonds'!$B$26-'2 Der Rueckgabebestand'!$C$13*BS208</f>
        <v>46.435989975639</v>
      </c>
      <c r="BU208" s="26" t="n">
        <f aca="false">BP208+'1 Der Fonds'!$B$26/BS208-'2 Der Rueckgabebestand'!$C$13</f>
        <v>77.9233535984522</v>
      </c>
      <c r="BV208" s="26" t="n">
        <f aca="false">BT208/($B$208+BT208-'1 Der Fonds'!$B$6)</f>
        <v>0.0585251873652275</v>
      </c>
      <c r="BW208" s="26" t="n">
        <f aca="false">BT208+$B$208*'1 Der Fonds'!$B$19/12+BT208*'1 Der Fonds'!$B$20/12-'1 Der Fonds'!$B$6*'1 Der Fonds'!$B$21/12-($B$208+BT208-'1 Der Fonds'!$B$6)*'1 Der Fonds'!$B$22/12-$B$208*'1 Der Fonds'!$B$23/12</f>
        <v>48.067866132699</v>
      </c>
      <c r="BX208" s="26" t="n">
        <f aca="false">($B$208+BW208-'1 Der Fonds'!$B$6)/BU208</f>
        <v>10.2032039102138</v>
      </c>
      <c r="BY208" s="26" t="n">
        <f aca="false">BW208+'1 Der Fonds'!$B$26-'2 Der Rueckgabebestand'!$C$14*BX208</f>
        <v>46.9865845686135</v>
      </c>
      <c r="BZ208" s="26" t="n">
        <f aca="false">BU208+'1 Der Fonds'!$B$26/BX208-'2 Der Rueckgabebestand'!$C$14</f>
        <v>77.8173788895665</v>
      </c>
      <c r="CA208" s="26" t="n">
        <f aca="false">BY208/($B$208+BY208-'1 Der Fonds'!$B$6)</f>
        <v>0.0591780585236741</v>
      </c>
      <c r="CB208" s="26" t="n">
        <f aca="false">BY208+$B$208*'1 Der Fonds'!$B$19/12+BY208*'1 Der Fonds'!$B$20/12-'1 Der Fonds'!$B$6*'1 Der Fonds'!$B$21/12-($B$208+BY208-'1 Der Fonds'!$B$6)*'1 Der Fonds'!$B$22/12-$B$208*'1 Der Fonds'!$B$23/12</f>
        <v>48.6189883788251</v>
      </c>
      <c r="CC208" s="26" t="n">
        <f aca="false">($B$208+CB208-'1 Der Fonds'!$B$6)/BZ208</f>
        <v>10.2241812784252</v>
      </c>
      <c r="CD208" s="26" t="n">
        <f aca="false">CB208+'1 Der Fonds'!$B$26-'2 Der Rueckgabebestand'!$C$15*CC208</f>
        <v>47.529315867455</v>
      </c>
      <c r="CE208" s="26" t="n">
        <f aca="false">BZ208+'1 Der Fonds'!$B$26/CC208-'2 Der Rueckgabebestand'!$C$15</f>
        <v>77.7108009170428</v>
      </c>
      <c r="CF208" s="26" t="n">
        <f aca="false">CD208/($B$208+CD208-'1 Der Fonds'!$B$6)</f>
        <v>0.0598207201650744</v>
      </c>
      <c r="CG208" s="26" t="n">
        <f aca="false">CD208+$B$208*'1 Der Fonds'!$B$19/12+CD208*'1 Der Fonds'!$B$20/12-'1 Der Fonds'!$B$6*'1 Der Fonds'!$B$21/12-($B$208+CD208-'1 Der Fonds'!$B$6)*'1 Der Fonds'!$B$22/12-$B$208*'1 Der Fonds'!$B$23/12</f>
        <v>49.1622397951613</v>
      </c>
      <c r="CH208" s="26" t="n">
        <f aca="false">($B$208+CG208-'1 Der Fonds'!$B$6)/CE208</f>
        <v>10.2451941094401</v>
      </c>
      <c r="CI208" s="26" t="n">
        <f aca="false">CG208+'1 Der Fonds'!$B$26-'2 Der Rueckgabebestand'!$C$16*CH208</f>
        <v>47.0396427404413</v>
      </c>
      <c r="CJ208" s="26" t="n">
        <f aca="false">CE208+'1 Der Fonds'!$B$26/CH208-'2 Der Rueckgabebestand'!$C$16</f>
        <v>77.5036211377193</v>
      </c>
      <c r="CK208" s="26" t="n">
        <f aca="false">CI208/($B$208+CI208-'1 Der Fonds'!$B$6)</f>
        <v>0.0592409247705757</v>
      </c>
      <c r="CL208" s="26" t="n">
        <f aca="false">$A$208+$B$208*'1 Der Fonds'!$B$19/12+$A$208*'1 Der Fonds'!$B$20/12-'1 Der Fonds'!$B$6*'1 Der Fonds'!$B$21/12-($B$208+$A$208-'1 Der Fonds'!$B$6)*'1 Der Fonds'!$B$22/12-$B$208*'1 Der Fonds'!$B$23/12</f>
        <v>124.70525</v>
      </c>
      <c r="CM208" s="26" t="n">
        <f aca="false">($B$208+CL208-'1 Der Fonds'!$B$6)/'1 Der Fonds'!$B$8</f>
        <v>10.0196005747126</v>
      </c>
      <c r="CN208" s="26" t="n">
        <f aca="false">CL208+0-'2 Der Rueckgabebestand'!$C$5*CM208</f>
        <v>120.697409770115</v>
      </c>
      <c r="CO208" s="26" t="n">
        <f aca="false">'1 Der Fonds'!$B$8+0/CM208-'2 Der Rueckgabebestand'!$C$5</f>
        <v>86.6</v>
      </c>
      <c r="CP208" s="26" t="n">
        <f aca="false">CN208/($B$208+CN208-'1 Der Fonds'!$B$6)</f>
        <v>0.139100806814777</v>
      </c>
      <c r="CQ208" s="26" t="n">
        <f aca="false">CN208+$B$208*'1 Der Fonds'!$B$19/12+CN208*'1 Der Fonds'!$B$20/12-'1 Der Fonds'!$B$6*'1 Der Fonds'!$B$21/12-($B$208+CN208-'1 Der Fonds'!$B$6)*'1 Der Fonds'!$B$22/12-$B$208*'1 Der Fonds'!$B$23/12</f>
        <v>122.400453121145</v>
      </c>
      <c r="CR208" s="26" t="n">
        <f aca="false">($B$208+CQ208-'1 Der Fonds'!$B$6)/CO208</f>
        <v>10.0392662023227</v>
      </c>
      <c r="CS208" s="26" t="n">
        <f aca="false">CQ208+0-'2 Der Rueckgabebestand'!$C$6*CR208</f>
        <v>117.380820019983</v>
      </c>
      <c r="CT208" s="26" t="n">
        <f aca="false">CO208+0/CR208-'2 Der Rueckgabebestand'!$C$6</f>
        <v>86.1</v>
      </c>
      <c r="CU208" s="26" t="n">
        <f aca="false">CS208/($B$208+CS208-'1 Der Fonds'!$B$6)</f>
        <v>0.135797575907885</v>
      </c>
      <c r="CV208" s="26" t="n">
        <f aca="false">CS208+$B$208*'1 Der Fonds'!$B$19/12+CS208*'1 Der Fonds'!$B$20/12-'1 Der Fonds'!$B$6*'1 Der Fonds'!$B$21/12-($B$208+CS208-'1 Der Fonds'!$B$6)*'1 Der Fonds'!$B$22/12-$B$208*'1 Der Fonds'!$B$23/12</f>
        <v>119.080684972503</v>
      </c>
      <c r="CW208" s="26" t="n">
        <f aca="false">($B$208+CV208-'1 Der Fonds'!$B$6)/CT208</f>
        <v>10.0590091169861</v>
      </c>
      <c r="CX208" s="26" t="n">
        <f aca="false">CV208+0-'2 Der Rueckgabebestand'!$C$7*CW208</f>
        <v>96.9508649151331</v>
      </c>
      <c r="CY208" s="26" t="n">
        <f aca="false">CT208+0/CW208-'2 Der Rueckgabebestand'!$C$7</f>
        <v>83.9</v>
      </c>
      <c r="CZ208" s="26" t="n">
        <f aca="false">CX208/($B$208+CX208-'1 Der Fonds'!$B$6)</f>
        <v>0.114877380835296</v>
      </c>
      <c r="DA208" s="26" t="n">
        <f aca="false">CX208+$B$208*'1 Der Fonds'!$B$19/12+CX208*'1 Der Fonds'!$B$20/12-'1 Der Fonds'!$B$6*'1 Der Fonds'!$B$21/12-($B$208+CX208-'1 Der Fonds'!$B$6)*'1 Der Fonds'!$B$22/12-$B$208*'1 Der Fonds'!$B$23/12</f>
        <v>98.6311511606768</v>
      </c>
      <c r="DB208" s="26" t="n">
        <f aca="false">($B$208+DA208-'1 Der Fonds'!$B$6)/CY208</f>
        <v>10.079036366635</v>
      </c>
      <c r="DC208" s="26" t="n">
        <f aca="false">DA208+0-'2 Der Rueckgabebestand'!$C$8*DB208</f>
        <v>67.3861384241083</v>
      </c>
      <c r="DD208" s="26" t="n">
        <f aca="false">CY208+0/DB208-'2 Der Rueckgabebestand'!$C$8</f>
        <v>80.8</v>
      </c>
      <c r="DE208" s="26" t="n">
        <f aca="false">DC208/($B$208+DC208-'1 Der Fonds'!$B$6)</f>
        <v>0.0827447021071662</v>
      </c>
      <c r="DF208" s="26" t="n">
        <f aca="false">DC208+$B$208*'1 Der Fonds'!$B$19/12+DC208*'1 Der Fonds'!$B$20/12-'1 Der Fonds'!$B$6*'1 Der Fonds'!$B$21/12-($B$208+DC208-'1 Der Fonds'!$B$6)*'1 Der Fonds'!$B$22/12-$B$208*'1 Der Fonds'!$B$23/12</f>
        <v>69.0380918067647</v>
      </c>
      <c r="DG208" s="26" t="n">
        <f aca="false">($B$208+DF208-'1 Der Fonds'!$B$6)/DD208</f>
        <v>10.0994813342421</v>
      </c>
      <c r="DH208" s="26" t="n">
        <f aca="false">DF208+0-'2 Der Rueckgabebestand'!$C$9*DG208</f>
        <v>42.7794403377352</v>
      </c>
      <c r="DI208" s="26" t="n">
        <f aca="false">DD208+0/DG208-'2 Der Rueckgabebestand'!$C$9</f>
        <v>78.2</v>
      </c>
      <c r="DJ208" s="26" t="n">
        <f aca="false">DH208/($B$208+DH208-'1 Der Fonds'!$B$6)</f>
        <v>0.0541663129638337</v>
      </c>
      <c r="DK208" s="26" t="n">
        <f aca="false">DH208+$B$208*'1 Der Fonds'!$B$19/12+DH208*'1 Der Fonds'!$B$20/12-'1 Der Fonds'!$B$6*'1 Der Fonds'!$B$21/12-($B$208+DH208-'1 Der Fonds'!$B$6)*'1 Der Fonds'!$B$22/12-$B$208*'1 Der Fonds'!$B$23/12</f>
        <v>44.4078123013922</v>
      </c>
      <c r="DL208" s="26" t="n">
        <f aca="false">($B$208+DK208-'1 Der Fonds'!$B$6)/DI208</f>
        <v>10.1203045051329</v>
      </c>
      <c r="DM208" s="26" t="n">
        <f aca="false">DK208+0-'2 Der Rueckgabebestand'!$C$10*DL208</f>
        <v>30.2393859942061</v>
      </c>
      <c r="DN208" s="26" t="n">
        <f aca="false">DI208+0/DL208-'2 Der Rueckgabebestand'!$C$10</f>
        <v>76.8</v>
      </c>
      <c r="DO208" s="26" t="n">
        <f aca="false">DM208/($B$208+DM208-'1 Der Fonds'!$B$6)</f>
        <v>0.0389061420961386</v>
      </c>
      <c r="DP208" s="26" t="n">
        <f aca="false">DM208+$B$208*'1 Der Fonds'!$B$19/12+DM208*'1 Der Fonds'!$B$20/12-'1 Der Fonds'!$B$6*'1 Der Fonds'!$B$21/12-($B$208+DM208-'1 Der Fonds'!$B$6)*'1 Der Fonds'!$B$22/12-$B$208*'1 Der Fonds'!$B$23/12</f>
        <v>31.8557404057839</v>
      </c>
      <c r="DQ208" s="26" t="n">
        <f aca="false">($B$208+DP208-'1 Der Fonds'!$B$6)/DN208</f>
        <v>10.1413507865336</v>
      </c>
      <c r="DR208" s="26" t="n">
        <f aca="false">DP208+0-'2 Der Rueckgabebestand'!$C$11*DQ208</f>
        <v>25.7709299338637</v>
      </c>
      <c r="DS208" s="26" t="n">
        <f aca="false">DN208+0/DQ208-'2 Der Rueckgabebestand'!$C$11</f>
        <v>76.2</v>
      </c>
      <c r="DT208" s="26" t="n">
        <f aca="false">DR208/($B$208+DR208-'1 Der Fonds'!$B$6)</f>
        <v>0.033348731086545</v>
      </c>
      <c r="DU208" s="26" t="n">
        <f aca="false">DR208+$B$208*'1 Der Fonds'!$B$19/12+DR208*'1 Der Fonds'!$B$20/12-'1 Der Fonds'!$B$6*'1 Der Fonds'!$B$21/12-($B$208+DR208-'1 Der Fonds'!$B$6)*'1 Der Fonds'!$B$22/12-$B$208*'1 Der Fonds'!$B$23/12</f>
        <v>27.3830020750503</v>
      </c>
      <c r="DV208" s="26" t="n">
        <f aca="false">($B$208+DU208-'1 Der Fonds'!$B$6)/DS208</f>
        <v>10.1625065889114</v>
      </c>
      <c r="DW208" s="26" t="n">
        <f aca="false">DU208+0-'2 Der Rueckgabebestand'!$C$12*DV208</f>
        <v>22.3017487805946</v>
      </c>
      <c r="DX208" s="26" t="n">
        <f aca="false">DS208+0/DV208-'2 Der Rueckgabebestand'!$C$12</f>
        <v>75.7</v>
      </c>
      <c r="DY208" s="26" t="n">
        <f aca="false">DW208/($B$208+DW208-'1 Der Fonds'!$B$6)</f>
        <v>0.0289895984455316</v>
      </c>
      <c r="DZ208" s="26" t="n">
        <f aca="false">DW208+$B$208*'1 Der Fonds'!$B$19/12+DW208*'1 Der Fonds'!$B$20/12-'1 Der Fonds'!$B$6*'1 Der Fonds'!$B$21/12-($B$208+DW208-'1 Der Fonds'!$B$6)*'1 Der Fonds'!$B$22/12-$B$208*'1 Der Fonds'!$B$23/12</f>
        <v>23.9104962898427</v>
      </c>
      <c r="EA208" s="26" t="n">
        <f aca="false">($B$208+DZ208-'1 Der Fonds'!$B$6)/DX208</f>
        <v>10.1837582072634</v>
      </c>
      <c r="EB208" s="26" t="n">
        <f aca="false">DZ208+0-'2 Der Rueckgabebestand'!$C$13*EA208</f>
        <v>19.3278050965742</v>
      </c>
      <c r="EC208" s="26" t="n">
        <f aca="false">DX208+0/EA208-'2 Der Rueckgabebestand'!$C$13</f>
        <v>75.25</v>
      </c>
      <c r="ED208" s="26" t="n">
        <f aca="false">EB208/($B$208+EB208-'1 Der Fonds'!$B$6)</f>
        <v>0.0252213282201582</v>
      </c>
      <c r="EE208" s="26" t="n">
        <f aca="false">EB208+$B$208*'1 Der Fonds'!$B$19/12+EB208*'1 Der Fonds'!$B$20/12-'1 Der Fonds'!$B$6*'1 Der Fonds'!$B$21/12-($B$208+EB208-'1 Der Fonds'!$B$6)*'1 Der Fonds'!$B$22/12-$B$208*'1 Der Fonds'!$B$23/12</f>
        <v>20.9337025764584</v>
      </c>
      <c r="EF208" s="26" t="n">
        <f aca="false">($B$208+EE208-'1 Der Fonds'!$B$6)/EC208</f>
        <v>10.2050990375609</v>
      </c>
      <c r="EG208" s="26" t="n">
        <f aca="false">EE208+0-'2 Der Rueckgabebestand'!$C$14*EF208</f>
        <v>16.851662961434</v>
      </c>
      <c r="EH208" s="26" t="n">
        <f aca="false">EC208+0/EF208-'2 Der Rueckgabebestand'!$C$14</f>
        <v>74.85</v>
      </c>
      <c r="EI208" s="26" t="n">
        <f aca="false">EG208/($B$208+EG208-'1 Der Fonds'!$B$6)</f>
        <v>0.0220614338863917</v>
      </c>
      <c r="EJ208" s="26" t="n">
        <f aca="false">EG208+$B$208*'1 Der Fonds'!$B$19/12+EG208*'1 Der Fonds'!$B$20/12-'1 Der Fonds'!$B$6*'1 Der Fonds'!$B$21/12-($B$208+EG208-'1 Der Fonds'!$B$6)*'1 Der Fonds'!$B$22/12-$B$208*'1 Der Fonds'!$B$23/12</f>
        <v>18.4551874717721</v>
      </c>
      <c r="EK208" s="26" t="n">
        <f aca="false">($B$208+EJ208-'1 Der Fonds'!$B$6)/EH208</f>
        <v>10.2265222107117</v>
      </c>
      <c r="EL208" s="26" t="n">
        <f aca="false">EJ208+0-'2 Der Rueckgabebestand'!$C$15*EK208</f>
        <v>14.3645785874874</v>
      </c>
      <c r="EM208" s="26" t="n">
        <f aca="false">EH208+0/EK208-'2 Der Rueckgabebestand'!$C$15</f>
        <v>74.45</v>
      </c>
      <c r="EN208" s="26" t="n">
        <f aca="false">EL208/($B$208+EL208-'1 Der Fonds'!$B$6)</f>
        <v>0.0188668858408636</v>
      </c>
      <c r="EO208" s="26" t="n">
        <f aca="false">EL208+$B$208*'1 Der Fonds'!$B$19/12+EL208*'1 Der Fonds'!$B$20/12-'1 Der Fonds'!$B$6*'1 Der Fonds'!$B$21/12-($B$208+EL208-'1 Der Fonds'!$B$6)*'1 Der Fonds'!$B$22/12-$B$208*'1 Der Fonds'!$B$23/12</f>
        <v>15.965719641967</v>
      </c>
      <c r="EP208" s="26" t="n">
        <f aca="false">($B$208+EO208-'1 Der Fonds'!$B$6)/EM208</f>
        <v>10.2480284706779</v>
      </c>
      <c r="EQ208" s="26" t="n">
        <f aca="false">EO208+0-'2 Der Rueckgabebestand'!$C$16*EP208</f>
        <v>10.8417054066281</v>
      </c>
      <c r="ER208" s="26" t="n">
        <f aca="false">EM208+0/EP208-'2 Der Rueckgabebestand'!$C$16</f>
        <v>73.95</v>
      </c>
      <c r="ES208" s="26" t="n">
        <f aca="false">EQ208/($B$208+EQ208-'1 Der Fonds'!$B$6)</f>
        <v>0.0143060289890101</v>
      </c>
      <c r="ET208" s="14" t="n">
        <f aca="false">IF(C208=1,$A$208,1000000)</f>
        <v>123</v>
      </c>
      <c r="EU208" s="14" t="n">
        <f aca="false">IF(D208=1,$A$208,1000000)</f>
        <v>123</v>
      </c>
      <c r="EV208" s="14" t="n">
        <f aca="false">IF(E208=1,$A$208,1000000)</f>
        <v>123</v>
      </c>
      <c r="EW208" s="14" t="n">
        <f aca="false">IF(F208=1,$A$208,1000000)</f>
        <v>123</v>
      </c>
      <c r="EX208" s="14" t="n">
        <f aca="false">IF(G208=1,$A$208,1000000)</f>
        <v>123</v>
      </c>
      <c r="EY208" s="14" t="n">
        <f aca="false">IF(H208=1,$A$208,1000000)</f>
        <v>123</v>
      </c>
      <c r="EZ208" s="14" t="n">
        <f aca="false">IF(I208=1,$A$208,1000000)</f>
        <v>123</v>
      </c>
      <c r="FA208" s="14" t="n">
        <f aca="false">IF(J208=1,$A$208,1000000)</f>
        <v>123</v>
      </c>
      <c r="FB208" s="14" t="n">
        <f aca="false">IF(K208=1,$A$208,1000000)</f>
        <v>123</v>
      </c>
      <c r="FC208" s="14" t="n">
        <f aca="false">IF(L208=1,$A$208,1000000)</f>
        <v>123</v>
      </c>
      <c r="FD208" s="14" t="n">
        <f aca="false">IF(M208=1,$A$208,1000000)</f>
        <v>123</v>
      </c>
      <c r="FE208" s="14" t="n">
        <f aca="false">IF(N208=1,$A$208,1000000)</f>
        <v>123</v>
      </c>
      <c r="FF208" s="14" t="n">
        <f aca="false">IF(O208=1,$A$208,1000000)</f>
        <v>123</v>
      </c>
      <c r="FG208" s="14" t="n">
        <f aca="false">IF(P208=1,$A$208,1000000)</f>
        <v>123</v>
      </c>
      <c r="FH208" s="14" t="n">
        <f aca="false">IF(Q208=1,$A$208,1000000)</f>
        <v>123</v>
      </c>
      <c r="FI208" s="14" t="n">
        <f aca="false">IF(R208=1,$A$208,1000000)</f>
        <v>123</v>
      </c>
      <c r="FJ208" s="14" t="n">
        <f aca="false">IF(S208=1,$A$208,1000000)</f>
        <v>123</v>
      </c>
      <c r="FK208" s="26" t="n">
        <f aca="false">IF(T208=1,$A$208,1000000)</f>
        <v>1000000</v>
      </c>
      <c r="FL208" s="26" t="n">
        <f aca="false">IF(U208=1,$A$208,1000000)</f>
        <v>1000000</v>
      </c>
      <c r="FM208" s="26" t="n">
        <f aca="false">IF(V208=1,$A$208,1000000)</f>
        <v>1000000</v>
      </c>
      <c r="FN208" s="26" t="n">
        <f aca="false">IF(W208=1,$A$208,1000000)</f>
        <v>1000000</v>
      </c>
      <c r="FO208" s="26" t="n">
        <f aca="false">IF(X208=1,$A$208,1000000)</f>
        <v>1000000</v>
      </c>
      <c r="FP208" s="26" t="n">
        <f aca="false">IF(Y208=1,$A$208,1000000)</f>
        <v>1000000</v>
      </c>
      <c r="FQ208" s="26" t="n">
        <f aca="false">IF(Z208=1,$A$208,1000000)</f>
        <v>1000000</v>
      </c>
    </row>
    <row r="209" customFormat="false" ht="15" hidden="false" customHeight="false" outlineLevel="0" collapsed="false">
      <c r="A209" s="14" t="n">
        <f aca="false">A208+$B$38</f>
        <v>123.5</v>
      </c>
      <c r="B209" s="14" t="n">
        <f aca="false">'1 Der Fonds'!$B$36-A209</f>
        <v>996.5</v>
      </c>
      <c r="C209" s="26" t="n">
        <f aca="false">IF(AH209&gt;='1 Der Fonds'!$B$12,1,0)</f>
        <v>1</v>
      </c>
      <c r="D209" s="26" t="n">
        <f aca="false">IF(AND(C209=1,AM209&gt;='1 Der Fonds'!$B$12),1,0)</f>
        <v>1</v>
      </c>
      <c r="E209" s="26" t="n">
        <f aca="false">IF(AND(D209=1,AR209&gt;='1 Der Fonds'!$B$12),1,0)</f>
        <v>1</v>
      </c>
      <c r="F209" s="26" t="n">
        <f aca="false">IF(AND(E209=1,AW209&gt;='1 Der Fonds'!$B$12),1,0)</f>
        <v>1</v>
      </c>
      <c r="G209" s="26" t="n">
        <f aca="false">IF(AND(F209=1,BB209&gt;='1 Der Fonds'!$B$12),1,0)</f>
        <v>1</v>
      </c>
      <c r="H209" s="26" t="n">
        <f aca="false">IF(AND(G209=1,BG209&gt;='1 Der Fonds'!$B$12),1,0)</f>
        <v>1</v>
      </c>
      <c r="I209" s="26" t="n">
        <f aca="false">IF(AND(H209=1,BL209&gt;='1 Der Fonds'!$B$12),1,0)</f>
        <v>1</v>
      </c>
      <c r="J209" s="26" t="n">
        <f aca="false">IF(AND(I209=1,BQ209&gt;='1 Der Fonds'!$B$12),1,0)</f>
        <v>1</v>
      </c>
      <c r="K209" s="26" t="n">
        <f aca="false">IF(AND(J209=1,BV209&gt;='1 Der Fonds'!$B$12),1,0)</f>
        <v>1</v>
      </c>
      <c r="L209" s="26" t="n">
        <f aca="false">IF(AND(K209=1,CA209&gt;='1 Der Fonds'!$B$12),1,0)</f>
        <v>1</v>
      </c>
      <c r="M209" s="26" t="n">
        <f aca="false">IF(AND(L209=1,CF209&gt;='1 Der Fonds'!$B$12),1,0)</f>
        <v>1</v>
      </c>
      <c r="N209" s="26" t="n">
        <f aca="false">IF(AND(M209=1,CK209&gt;='1 Der Fonds'!$B$12),1,0)</f>
        <v>1</v>
      </c>
      <c r="O209" s="26" t="n">
        <f aca="false">IF(CP209&gt;='1 Der Fonds'!$B$12,1,0)</f>
        <v>1</v>
      </c>
      <c r="P209" s="26" t="n">
        <f aca="false">IF(AND(O209=1,CU209&gt;='1 Der Fonds'!$B$12),1,0)</f>
        <v>1</v>
      </c>
      <c r="Q209" s="26" t="n">
        <f aca="false">IF(AND(P209=1,CZ209&gt;='1 Der Fonds'!$B$12),1,0)</f>
        <v>1</v>
      </c>
      <c r="R209" s="26" t="n">
        <f aca="false">IF(AND(Q209=1,DE209&gt;='1 Der Fonds'!$B$12),1,0)</f>
        <v>1</v>
      </c>
      <c r="S209" s="26" t="n">
        <f aca="false">IF(AND(R209=1,DJ209&gt;='1 Der Fonds'!$B$12),1,0)</f>
        <v>1</v>
      </c>
      <c r="T209" s="26" t="n">
        <f aca="false">IF(AND(S209=1,DO209&gt;='1 Der Fonds'!$B$12),1,0)</f>
        <v>0</v>
      </c>
      <c r="U209" s="26" t="n">
        <f aca="false">IF(AND(T209=1,DT209&gt;='1 Der Fonds'!$B$12),1,0)</f>
        <v>0</v>
      </c>
      <c r="V209" s="26" t="n">
        <f aca="false">IF(AND(U209=1,DY209&gt;='1 Der Fonds'!$B$12),1,0)</f>
        <v>0</v>
      </c>
      <c r="W209" s="26" t="n">
        <f aca="false">IF(AND(V209=1,ED209&gt;='1 Der Fonds'!$B$12),1,0)</f>
        <v>0</v>
      </c>
      <c r="X209" s="26" t="n">
        <f aca="false">IF(AND(W209=1,EI209&gt;='1 Der Fonds'!$B$12),1,0)</f>
        <v>0</v>
      </c>
      <c r="Y209" s="26" t="n">
        <f aca="false">IF(AND(X209=1,EN209&gt;='1 Der Fonds'!$B$12),1,0)</f>
        <v>0</v>
      </c>
      <c r="Z209" s="26" t="n">
        <f aca="false">IF(AND(Y209=1,ES209&gt;='1 Der Fonds'!$B$12),1,0)</f>
        <v>0</v>
      </c>
      <c r="AD209" s="26" t="n">
        <f aca="false">$A$209+$B$209*'1 Der Fonds'!$B$19/12+$A$209*'1 Der Fonds'!$B$20/12-'1 Der Fonds'!$B$6*'1 Der Fonds'!$B$21/12-($B$209+$A$209-'1 Der Fonds'!$B$6)*'1 Der Fonds'!$B$22/12-$B$209*'1 Der Fonds'!$B$23/12</f>
        <v>125.204666666667</v>
      </c>
      <c r="AE209" s="26" t="n">
        <f aca="false">($B$209+AD209-'1 Der Fonds'!$B$6)/'1 Der Fonds'!$B$8</f>
        <v>10.0195938697318</v>
      </c>
      <c r="AF209" s="26" t="n">
        <f aca="false">AD209+'1 Der Fonds'!$B$26-'2 Der Rueckgabebestand'!$C$5*AE209</f>
        <v>124.196829118774</v>
      </c>
      <c r="AG209" s="26" t="n">
        <f aca="false">'1 Der Fonds'!$B$8+'1 Der Fonds'!$B$26/AE209-'2 Der Rueckgabebestand'!$C$5</f>
        <v>86.8994133334149</v>
      </c>
      <c r="AH209" s="26" t="n">
        <f aca="false">AF209/($B$209+AF209-'1 Der Fonds'!$B$6)</f>
        <v>0.142640727478556</v>
      </c>
      <c r="AI209" s="26" t="n">
        <f aca="false">AF209+$B$209*'1 Der Fonds'!$B$19/12+AF209*'1 Der Fonds'!$B$20/12-'1 Der Fonds'!$B$6*'1 Der Fonds'!$B$21/12-($B$209+AF209-'1 Der Fonds'!$B$6)*'1 Der Fonds'!$B$22/12-$B$209*'1 Der Fonds'!$B$23/12</f>
        <v>125.902163580013</v>
      </c>
      <c r="AJ209" s="26" t="n">
        <f aca="false">($B$209+AI209-'1 Der Fonds'!$B$6)/AG209</f>
        <v>10.0392181041866</v>
      </c>
      <c r="AK209" s="26" t="n">
        <f aca="false">AI209+'1 Der Fonds'!$B$26-'2 Der Rueckgabebestand'!$C$6*AJ209</f>
        <v>123.88255452792</v>
      </c>
      <c r="AL209" s="26" t="n">
        <f aca="false">AG209+'1 Der Fonds'!$B$26/AJ209-'2 Der Rueckgabebestand'!$C$6</f>
        <v>86.6982413864431</v>
      </c>
      <c r="AM209" s="26" t="n">
        <f aca="false">AK209/($B$209+AK209-'1 Der Fonds'!$B$6)</f>
        <v>0.142331155287357</v>
      </c>
      <c r="AN209" s="26" t="n">
        <f aca="false">AK209+$B$209*'1 Der Fonds'!$B$19/12+AK209*'1 Der Fonds'!$B$20/12-'1 Der Fonds'!$B$6*'1 Der Fonds'!$B$21/12-($B$209+AK209-'1 Der Fonds'!$B$6)*'1 Der Fonds'!$B$22/12-$B$209*'1 Der Fonds'!$B$23/12</f>
        <v>125.587587809342</v>
      </c>
      <c r="AO209" s="26" t="n">
        <f aca="false">($B$209+AN209-'1 Der Fonds'!$B$6)/AL209</f>
        <v>10.0588844002285</v>
      </c>
      <c r="AP209" s="26" t="n">
        <f aca="false">AN209+'1 Der Fonds'!$B$26-'2 Der Rueckgabebestand'!$C$7*AO209</f>
        <v>106.458042128839</v>
      </c>
      <c r="AQ209" s="26" t="n">
        <f aca="false">AL209+'1 Der Fonds'!$B$26/AO209-'2 Der Rueckgabebestand'!$C$7</f>
        <v>84.7964851956604</v>
      </c>
      <c r="AR209" s="26" t="n">
        <f aca="false">AP209/($B$209+AP209-'1 Der Fonds'!$B$6)</f>
        <v>0.124810409036226</v>
      </c>
      <c r="AS209" s="26" t="n">
        <f aca="false">AP209+$B$209*'1 Der Fonds'!$B$19/12+AP209*'1 Der Fonds'!$B$20/12-'1 Der Fonds'!$B$6*'1 Der Fonds'!$B$21/12-($B$209+AP209-'1 Der Fonds'!$B$6)*'1 Der Fonds'!$B$22/12-$B$209*'1 Der Fonds'!$B$23/12</f>
        <v>108.146376919213</v>
      </c>
      <c r="AT209" s="26" t="n">
        <f aca="false">($B$209+AS209-'1 Der Fonds'!$B$6)/AQ209</f>
        <v>10.0787948338565</v>
      </c>
      <c r="AU209" s="26" t="n">
        <f aca="false">AS209+'1 Der Fonds'!$B$26-'2 Der Rueckgabebestand'!$C$8*AT209</f>
        <v>79.9021129342576</v>
      </c>
      <c r="AV209" s="26" t="n">
        <f aca="false">AQ209+'1 Der Fonds'!$B$26/AT209-'2 Der Rueckgabebestand'!$C$8</f>
        <v>81.9941398309073</v>
      </c>
      <c r="AW209" s="26" t="n">
        <f aca="false">AU209/($B$209+AU209-'1 Der Fonds'!$B$6)</f>
        <v>0.0966867239128344</v>
      </c>
      <c r="AX209" s="26" t="n">
        <f aca="false">AU209+$B$209*'1 Der Fonds'!$B$19/12+AU209*'1 Der Fonds'!$B$20/12-'1 Der Fonds'!$B$6*'1 Der Fonds'!$B$21/12-($B$209+AU209-'1 Der Fonds'!$B$6)*'1 Der Fonds'!$B$22/12-$B$209*'1 Der Fonds'!$B$23/12</f>
        <v>81.5649982924863</v>
      </c>
      <c r="AY209" s="26" t="n">
        <f aca="false">($B$209+AX209-'1 Der Fonds'!$B$6)/AV209</f>
        <v>10.0990753729494</v>
      </c>
      <c r="AZ209" s="26" t="n">
        <f aca="false">AX209+'1 Der Fonds'!$B$26-'2 Der Rueckgabebestand'!$C$9*AY209</f>
        <v>58.3074023228178</v>
      </c>
      <c r="BA209" s="26" t="n">
        <f aca="false">AV209+'1 Der Fonds'!$B$26/AY209-'2 Der Rueckgabebestand'!$C$9</f>
        <v>79.6911967286146</v>
      </c>
      <c r="BB209" s="26" t="n">
        <f aca="false">AZ209/($B$209+AZ209-'1 Der Fonds'!$B$6)</f>
        <v>0.0724488892057059</v>
      </c>
      <c r="BC209" s="26" t="n">
        <f aca="false">AZ209+$B$209*'1 Der Fonds'!$B$19/12+AZ209*'1 Der Fonds'!$B$20/12-'1 Der Fonds'!$B$6*'1 Der Fonds'!$B$21/12-($B$209+AZ209-'1 Der Fonds'!$B$6)*'1 Der Fonds'!$B$22/12-$B$209*'1 Der Fonds'!$B$23/12</f>
        <v>59.9495927500438</v>
      </c>
      <c r="BD209" s="26" t="n">
        <f aca="false">($B$209+BC209-'1 Der Fonds'!$B$6)/BA209</f>
        <v>10.1196822968587</v>
      </c>
      <c r="BE209" s="26" t="n">
        <f aca="false">BC209+'1 Der Fonds'!$B$26-'2 Der Rueckgabebestand'!$C$10*BD209</f>
        <v>48.7820375344416</v>
      </c>
      <c r="BF209" s="26" t="n">
        <f aca="false">BA209+'1 Der Fonds'!$B$26/BD209-'2 Der Rueckgabebestand'!$C$10</f>
        <v>78.5876487230543</v>
      </c>
      <c r="BG209" s="26" t="n">
        <f aca="false">BE209/($B$209+BE209-'1 Der Fonds'!$B$6)</f>
        <v>0.0613392925177554</v>
      </c>
      <c r="BH209" s="26" t="n">
        <f aca="false">BE209+$B$209*'1 Der Fonds'!$B$19/12+BE209*'1 Der Fonds'!$B$20/12-'1 Der Fonds'!$B$6*'1 Der Fonds'!$B$21/12-($B$209+BE209-'1 Der Fonds'!$B$6)*'1 Der Fonds'!$B$22/12-$B$209*'1 Der Fonds'!$B$23/12</f>
        <v>50.4150994870788</v>
      </c>
      <c r="BI209" s="26" t="n">
        <f aca="false">($B$209+BH209-'1 Der Fonds'!$B$6)/BF209</f>
        <v>10.1404624318948</v>
      </c>
      <c r="BJ209" s="26" t="n">
        <f aca="false">BH209+'1 Der Fonds'!$B$26-'2 Der Rueckgabebestand'!$C$11*BI209</f>
        <v>47.3308220279419</v>
      </c>
      <c r="BK209" s="26" t="n">
        <f aca="false">BF209+'1 Der Fonds'!$B$26/BI209-'2 Der Rueckgabebestand'!$C$11</f>
        <v>78.2834932193135</v>
      </c>
      <c r="BL209" s="26" t="n">
        <f aca="false">BJ209/($B$209+BJ209-'1 Der Fonds'!$B$6)</f>
        <v>0.0596233110564154</v>
      </c>
      <c r="BM209" s="26" t="n">
        <f aca="false">BJ209+$B$209*'1 Der Fonds'!$B$19/12+BJ209*'1 Der Fonds'!$B$20/12-'1 Der Fonds'!$B$6*'1 Der Fonds'!$B$21/12-($B$209+BJ209-'1 Der Fonds'!$B$6)*'1 Der Fonds'!$B$22/12-$B$209*'1 Der Fonds'!$B$23/12</f>
        <v>48.9624932323854</v>
      </c>
      <c r="BN209" s="26" t="n">
        <f aca="false">($B$209+BM209-'1 Der Fonds'!$B$6)/BK209</f>
        <v>10.1613055386258</v>
      </c>
      <c r="BO209" s="26" t="n">
        <f aca="false">BM209+'1 Der Fonds'!$B$26-'2 Der Rueckgabebestand'!$C$12*BN209</f>
        <v>46.8818404630725</v>
      </c>
      <c r="BP209" s="26" t="n">
        <f aca="false">BK209+'1 Der Fonds'!$B$26/BN209-'2 Der Rueckgabebestand'!$C$12</f>
        <v>78.0787308724474</v>
      </c>
      <c r="BQ209" s="26" t="n">
        <f aca="false">BO209/($B$209+BO209-'1 Der Fonds'!$B$6)</f>
        <v>0.0590911438503672</v>
      </c>
      <c r="BR209" s="26" t="n">
        <f aca="false">BO209+$B$209*'1 Der Fonds'!$B$19/12+BO209*'1 Der Fonds'!$B$20/12-'1 Der Fonds'!$B$6*'1 Der Fonds'!$B$21/12-($B$209+BO209-'1 Der Fonds'!$B$6)*'1 Der Fonds'!$B$22/12-$B$209*'1 Der Fonds'!$B$23/12</f>
        <v>48.5130813935162</v>
      </c>
      <c r="BS209" s="26" t="n">
        <f aca="false">($B$209+BR209-'1 Der Fonds'!$B$6)/BP209</f>
        <v>10.1821977958669</v>
      </c>
      <c r="BT209" s="26" t="n">
        <f aca="false">BR209+'1 Der Fonds'!$B$26-'2 Der Rueckgabebestand'!$C$13*BS209</f>
        <v>46.9310923853762</v>
      </c>
      <c r="BU209" s="26" t="n">
        <f aca="false">BP209+'1 Der Fonds'!$B$26/BS209-'2 Der Rueckgabebestand'!$C$13</f>
        <v>77.9233627446762</v>
      </c>
      <c r="BV209" s="26" t="n">
        <f aca="false">BT209/($B$209+BT209-'1 Der Fonds'!$B$6)</f>
        <v>0.0591495503967235</v>
      </c>
      <c r="BW209" s="26" t="n">
        <f aca="false">BT209+$B$209*'1 Der Fonds'!$B$19/12+BT209*'1 Der Fonds'!$B$20/12-'1 Der Fonds'!$B$6*'1 Der Fonds'!$B$21/12-($B$209+BT209-'1 Der Fonds'!$B$6)*'1 Der Fonds'!$B$22/12-$B$209*'1 Der Fonds'!$B$23/12</f>
        <v>48.5623805155788</v>
      </c>
      <c r="BX209" s="26" t="n">
        <f aca="false">($B$209+BW209-'1 Der Fonds'!$B$6)/BU209</f>
        <v>10.2031323150245</v>
      </c>
      <c r="BY209" s="26" t="n">
        <f aca="false">BW209+'1 Der Fonds'!$B$26-'2 Der Rueckgabebestand'!$C$14*BX209</f>
        <v>47.481127589569</v>
      </c>
      <c r="BZ209" s="26" t="n">
        <f aca="false">BU209+'1 Der Fonds'!$B$26/BX209-'2 Der Rueckgabebestand'!$C$14</f>
        <v>77.8173900989605</v>
      </c>
      <c r="CA209" s="26" t="n">
        <f aca="false">BY209/($B$209+BY209-'1 Der Fonds'!$B$6)</f>
        <v>0.0598013302075781</v>
      </c>
      <c r="CB209" s="26" t="n">
        <f aca="false">BY209+$B$209*'1 Der Fonds'!$B$19/12+BY209*'1 Der Fonds'!$B$20/12-'1 Der Fonds'!$B$6*'1 Der Fonds'!$B$21/12-($B$209+BY209-'1 Der Fonds'!$B$6)*'1 Der Fonds'!$B$22/12-$B$209*'1 Der Fonds'!$B$23/12</f>
        <v>49.1129428368424</v>
      </c>
      <c r="CC209" s="26" t="n">
        <f aca="false">($B$209+CB209-'1 Der Fonds'!$B$6)/BZ209</f>
        <v>10.2241021168284</v>
      </c>
      <c r="CD209" s="26" t="n">
        <f aca="false">CB209+'1 Der Fonds'!$B$26-'2 Der Rueckgabebestand'!$C$15*CC209</f>
        <v>48.023301990111</v>
      </c>
      <c r="CE209" s="26" t="n">
        <f aca="false">BZ209+'1 Der Fonds'!$B$26/CC209-'2 Der Rueckgabebestand'!$C$15</f>
        <v>77.7108143982995</v>
      </c>
      <c r="CF209" s="26" t="n">
        <f aca="false">CD209/($B$209+CD209-'1 Der Fonds'!$B$6)</f>
        <v>0.0604429119571734</v>
      </c>
      <c r="CG209" s="26" t="n">
        <f aca="false">CD209+$B$209*'1 Der Fonds'!$B$19/12+CD209*'1 Der Fonds'!$B$20/12-'1 Der Fonds'!$B$6*'1 Der Fonds'!$B$21/12-($B$209+CD209-'1 Der Fonds'!$B$6)*'1 Der Fonds'!$B$22/12-$B$209*'1 Der Fonds'!$B$23/12</f>
        <v>49.6556368211849</v>
      </c>
      <c r="CH209" s="26" t="n">
        <f aca="false">($B$209+CG209-'1 Der Fonds'!$B$6)/CE209</f>
        <v>10.2451073635719</v>
      </c>
      <c r="CI209" s="26" t="n">
        <f aca="false">CG209+'1 Der Fonds'!$B$26-'2 Der Rueckgabebestand'!$C$16*CH209</f>
        <v>47.5330831393989</v>
      </c>
      <c r="CJ209" s="26" t="n">
        <f aca="false">CE209+'1 Der Fonds'!$B$26/CH209-'2 Der Rueckgabebestand'!$C$16</f>
        <v>77.5036370983004</v>
      </c>
      <c r="CK209" s="26" t="n">
        <f aca="false">CI209/($B$209+CI209-'1 Der Fonds'!$B$6)</f>
        <v>0.0598628497334967</v>
      </c>
      <c r="CL209" s="26" t="n">
        <f aca="false">$A$209+$B$209*'1 Der Fonds'!$B$19/12+$A$209*'1 Der Fonds'!$B$20/12-'1 Der Fonds'!$B$6*'1 Der Fonds'!$B$21/12-($B$209+$A$209-'1 Der Fonds'!$B$6)*'1 Der Fonds'!$B$22/12-$B$209*'1 Der Fonds'!$B$23/12</f>
        <v>125.204666666667</v>
      </c>
      <c r="CM209" s="26" t="n">
        <f aca="false">($B$209+CL209-'1 Der Fonds'!$B$6)/'1 Der Fonds'!$B$8</f>
        <v>10.0195938697318</v>
      </c>
      <c r="CN209" s="26" t="n">
        <f aca="false">CL209+0-'2 Der Rueckgabebestand'!$C$5*CM209</f>
        <v>121.196829118774</v>
      </c>
      <c r="CO209" s="26" t="n">
        <f aca="false">'1 Der Fonds'!$B$8+0/CM209-'2 Der Rueckgabebestand'!$C$5</f>
        <v>86.6</v>
      </c>
      <c r="CP209" s="26" t="n">
        <f aca="false">CN209/($B$209+CN209-'1 Der Fonds'!$B$6)</f>
        <v>0.139676468844378</v>
      </c>
      <c r="CQ209" s="26" t="n">
        <f aca="false">CN209+$B$209*'1 Der Fonds'!$B$19/12+CN209*'1 Der Fonds'!$B$20/12-'1 Der Fonds'!$B$6*'1 Der Fonds'!$B$21/12-($B$209+CN209-'1 Der Fonds'!$B$6)*'1 Der Fonds'!$B$22/12-$B$209*'1 Der Fonds'!$B$23/12</f>
        <v>122.899288580013</v>
      </c>
      <c r="CR209" s="26" t="n">
        <f aca="false">($B$209+CQ209-'1 Der Fonds'!$B$6)/CO209</f>
        <v>10.0392527549655</v>
      </c>
      <c r="CS209" s="26" t="n">
        <f aca="false">CQ209+0-'2 Der Rueckgabebestand'!$C$6*CR209</f>
        <v>117.87966220253</v>
      </c>
      <c r="CT209" s="26" t="n">
        <f aca="false">CO209+0/CR209-'2 Der Rueckgabebestand'!$C$6</f>
        <v>86.1</v>
      </c>
      <c r="CU209" s="26" t="n">
        <f aca="false">CS209/($B$209+CS209-'1 Der Fonds'!$B$6)</f>
        <v>0.13637486784703</v>
      </c>
      <c r="CV209" s="26" t="n">
        <f aca="false">CS209+$B$209*'1 Der Fonds'!$B$19/12+CS209*'1 Der Fonds'!$B$20/12-'1 Der Fonds'!$B$6*'1 Der Fonds'!$B$21/12-($B$209+CS209-'1 Der Fonds'!$B$6)*'1 Der Fonds'!$B$22/12-$B$209*'1 Der Fonds'!$B$23/12</f>
        <v>119.578942712141</v>
      </c>
      <c r="CW209" s="26" t="n">
        <f aca="false">($B$209+CV209-'1 Der Fonds'!$B$6)/CT209</f>
        <v>10.0589888816741</v>
      </c>
      <c r="CX209" s="26" t="n">
        <f aca="false">CV209+0-'2 Der Rueckgabebestand'!$C$7*CW209</f>
        <v>97.4491671724578</v>
      </c>
      <c r="CY209" s="26" t="n">
        <f aca="false">CT209+0/CW209-'2 Der Rueckgabebestand'!$C$7</f>
        <v>83.9</v>
      </c>
      <c r="CZ209" s="26" t="n">
        <f aca="false">CX209/($B$209+CX209-'1 Der Fonds'!$B$6)</f>
        <v>0.115468053009577</v>
      </c>
      <c r="DA209" s="26" t="n">
        <f aca="false">CX209+$B$209*'1 Der Fonds'!$B$19/12+CX209*'1 Der Fonds'!$B$20/12-'1 Der Fonds'!$B$6*'1 Der Fonds'!$B$21/12-($B$209+CX209-'1 Der Fonds'!$B$6)*'1 Der Fonds'!$B$22/12-$B$209*'1 Der Fonds'!$B$23/12</f>
        <v>99.1288684576647</v>
      </c>
      <c r="DB209" s="26" t="n">
        <f aca="false">($B$209+DA209-'1 Der Fonds'!$B$6)/CY209</f>
        <v>10.0790091592094</v>
      </c>
      <c r="DC209" s="26" t="n">
        <f aca="false">DA209+0-'2 Der Rueckgabebestand'!$C$8*DB209</f>
        <v>67.8839400641157</v>
      </c>
      <c r="DD209" s="26" t="n">
        <f aca="false">CY209+0/DB209-'2 Der Rueckgabebestand'!$C$8</f>
        <v>80.8</v>
      </c>
      <c r="DE209" s="26" t="n">
        <f aca="false">DC209/($B$209+DC209-'1 Der Fonds'!$B$6)</f>
        <v>0.0833561870814536</v>
      </c>
      <c r="DF209" s="26" t="n">
        <f aca="false">DC209+$B$209*'1 Der Fonds'!$B$19/12+DC209*'1 Der Fonds'!$B$20/12-'1 Der Fonds'!$B$6*'1 Der Fonds'!$B$21/12-($B$209+DC209-'1 Der Fonds'!$B$6)*'1 Der Fonds'!$B$22/12-$B$209*'1 Der Fonds'!$B$23/12</f>
        <v>69.5353080066772</v>
      </c>
      <c r="DG209" s="26" t="n">
        <f aca="false">($B$209+DF209-'1 Der Fonds'!$B$6)/DD209</f>
        <v>10.0994468812708</v>
      </c>
      <c r="DH209" s="26" t="n">
        <f aca="false">DF209+0-'2 Der Rueckgabebestand'!$C$9*DG209</f>
        <v>43.2767461153732</v>
      </c>
      <c r="DI209" s="26" t="n">
        <f aca="false">DD209+0/DG209-'2 Der Rueckgabebestand'!$C$9</f>
        <v>78.2</v>
      </c>
      <c r="DJ209" s="26" t="n">
        <f aca="false">DH209/($B$209+DH209-'1 Der Fonds'!$B$6)</f>
        <v>0.0547961766768089</v>
      </c>
      <c r="DK209" s="26" t="n">
        <f aca="false">DH209+$B$209*'1 Der Fonds'!$B$19/12+DH209*'1 Der Fonds'!$B$20/12-'1 Der Fonds'!$B$6*'1 Der Fonds'!$B$21/12-($B$209+DH209-'1 Der Fonds'!$B$6)*'1 Der Fonds'!$B$22/12-$B$209*'1 Der Fonds'!$B$23/12</f>
        <v>44.9045321637338</v>
      </c>
      <c r="DL209" s="26" t="n">
        <f aca="false">($B$209+DK209-'1 Der Fonds'!$B$6)/DI209</f>
        <v>10.1202625596385</v>
      </c>
      <c r="DM209" s="26" t="n">
        <f aca="false">DK209+0-'2 Der Rueckgabebestand'!$C$10*DL209</f>
        <v>30.7361645802398</v>
      </c>
      <c r="DN209" s="26" t="n">
        <f aca="false">DI209+0/DL209-'2 Der Rueckgabebestand'!$C$10</f>
        <v>76.8</v>
      </c>
      <c r="DO209" s="26" t="n">
        <f aca="false">DM209/($B$209+DM209-'1 Der Fonds'!$B$6)</f>
        <v>0.03954546376112</v>
      </c>
      <c r="DP209" s="26" t="n">
        <f aca="false">DM209+$B$209*'1 Der Fonds'!$B$19/12+DM209*'1 Der Fonds'!$B$20/12-'1 Der Fonds'!$B$6*'1 Der Fonds'!$B$21/12-($B$209+DM209-'1 Der Fonds'!$B$6)*'1 Der Fonds'!$B$22/12-$B$209*'1 Der Fonds'!$B$23/12</f>
        <v>32.3519325712959</v>
      </c>
      <c r="DQ209" s="26" t="n">
        <f aca="false">($B$209+DP209-'1 Der Fonds'!$B$6)/DN209</f>
        <v>10.1413012053554</v>
      </c>
      <c r="DR209" s="26" t="n">
        <f aca="false">DP209+0-'2 Der Rueckgabebestand'!$C$11*DQ209</f>
        <v>26.2671518480826</v>
      </c>
      <c r="DS209" s="26" t="n">
        <f aca="false">DN209+0/DQ209-'2 Der Rueckgabebestand'!$C$11</f>
        <v>76.2</v>
      </c>
      <c r="DT209" s="26" t="n">
        <f aca="false">DR209/($B$209+DR209-'1 Der Fonds'!$B$6)</f>
        <v>0.0339910305261609</v>
      </c>
      <c r="DU209" s="26" t="n">
        <f aca="false">DR209+$B$209*'1 Der Fonds'!$B$19/12+DR209*'1 Der Fonds'!$B$20/12-'1 Der Fonds'!$B$6*'1 Der Fonds'!$B$21/12-($B$209+DR209-'1 Der Fonds'!$B$6)*'1 Der Fonds'!$B$22/12-$B$209*'1 Der Fonds'!$B$23/12</f>
        <v>27.8786370352704</v>
      </c>
      <c r="DV209" s="26" t="n">
        <f aca="false">($B$209+DU209-'1 Der Fonds'!$B$6)/DS209</f>
        <v>10.1624493049248</v>
      </c>
      <c r="DW209" s="26" t="n">
        <f aca="false">DU209+0-'2 Der Rueckgabebestand'!$C$12*DV209</f>
        <v>22.797412382808</v>
      </c>
      <c r="DX209" s="26" t="n">
        <f aca="false">DS209+0/DV209-'2 Der Rueckgabebestand'!$C$12</f>
        <v>75.7</v>
      </c>
      <c r="DY209" s="26" t="n">
        <f aca="false">DW209/($B$209+DW209-'1 Der Fonds'!$B$6)</f>
        <v>0.0296340687175792</v>
      </c>
      <c r="DZ209" s="26" t="n">
        <f aca="false">DW209+$B$209*'1 Der Fonds'!$B$19/12+DW209*'1 Der Fonds'!$B$20/12-'1 Der Fonds'!$B$6*'1 Der Fonds'!$B$21/12-($B$209+DW209-'1 Der Fonds'!$B$6)*'1 Der Fonds'!$B$22/12-$B$209*'1 Der Fonds'!$B$23/12</f>
        <v>24.4055724030082</v>
      </c>
      <c r="EA209" s="26" t="n">
        <f aca="false">($B$209+DZ209-'1 Der Fonds'!$B$6)/DX209</f>
        <v>10.1836931625232</v>
      </c>
      <c r="EB209" s="26" t="n">
        <f aca="false">DZ209+0-'2 Der Rueckgabebestand'!$C$13*EA209</f>
        <v>19.8229104798727</v>
      </c>
      <c r="EC209" s="26" t="n">
        <f aca="false">DX209+0/EA209-'2 Der Rueckgabebestand'!$C$13</f>
        <v>75.25</v>
      </c>
      <c r="ED209" s="26" t="n">
        <f aca="false">EB209/($B$209+EB209-'1 Der Fonds'!$B$6)</f>
        <v>0.0258675686303827</v>
      </c>
      <c r="EE209" s="26" t="n">
        <f aca="false">EB209+$B$209*'1 Der Fonds'!$B$19/12+EB209*'1 Der Fonds'!$B$20/12-'1 Der Fonds'!$B$6*'1 Der Fonds'!$B$21/12-($B$209+EB209-'1 Der Fonds'!$B$6)*'1 Der Fonds'!$B$22/12-$B$209*'1 Der Fonds'!$B$23/12</f>
        <v>21.4282199357493</v>
      </c>
      <c r="EF209" s="26" t="n">
        <f aca="false">($B$209+EE209-'1 Der Fonds'!$B$6)/EC209</f>
        <v>10.2050261785482</v>
      </c>
      <c r="EG209" s="26" t="n">
        <f aca="false">EE209+0-'2 Der Rueckgabebestand'!$C$14*EF209</f>
        <v>17.34620946433</v>
      </c>
      <c r="EH209" s="26" t="n">
        <f aca="false">EC209+0/EF209-'2 Der Rueckgabebestand'!$C$14</f>
        <v>74.85</v>
      </c>
      <c r="EI209" s="26" t="n">
        <f aca="false">EG209/($B$209+EG209-'1 Der Fonds'!$B$6)</f>
        <v>0.0227090338989763</v>
      </c>
      <c r="EJ209" s="26" t="n">
        <f aca="false">EG209+$B$209*'1 Der Fonds'!$B$19/12+EG209*'1 Der Fonds'!$B$20/12-'1 Der Fonds'!$B$6*'1 Der Fonds'!$B$21/12-($B$209+EG209-'1 Der Fonds'!$B$6)*'1 Der Fonds'!$B$22/12-$B$209*'1 Der Fonds'!$B$23/12</f>
        <v>18.9491454150666</v>
      </c>
      <c r="EK209" s="26" t="n">
        <f aca="false">($B$209+EJ209-'1 Der Fonds'!$B$6)/EH209</f>
        <v>10.2264414885112</v>
      </c>
      <c r="EL209" s="26" t="n">
        <f aca="false">EJ209+0-'2 Der Rueckgabebestand'!$C$15*EK209</f>
        <v>14.8585688196621</v>
      </c>
      <c r="EM209" s="26" t="n">
        <f aca="false">EH209+0/EK209-'2 Der Rueckgabebestand'!$C$15</f>
        <v>74.45</v>
      </c>
      <c r="EN209" s="26" t="n">
        <f aca="false">EL209/($B$209+EL209-'1 Der Fonds'!$B$6)</f>
        <v>0.0195158620762586</v>
      </c>
      <c r="EO209" s="26" t="n">
        <f aca="false">EL209+$B$209*'1 Der Fonds'!$B$19/12+EL209*'1 Der Fonds'!$B$20/12-'1 Der Fonds'!$B$6*'1 Der Fonds'!$B$21/12-($B$209+EL209-'1 Der Fonds'!$B$6)*'1 Der Fonds'!$B$22/12-$B$209*'1 Der Fonds'!$B$23/12</f>
        <v>16.4591207814477</v>
      </c>
      <c r="EP209" s="26" t="n">
        <f aca="false">($B$209+EO209-'1 Der Fonds'!$B$6)/EM209</f>
        <v>10.2479398358824</v>
      </c>
      <c r="EQ209" s="26" t="n">
        <f aca="false">EO209+0-'2 Der Rueckgabebestand'!$C$16*EP209</f>
        <v>11.3351508635064</v>
      </c>
      <c r="ER209" s="26" t="n">
        <f aca="false">EM209+0/EP209-'2 Der Rueckgabebestand'!$C$16</f>
        <v>73.95</v>
      </c>
      <c r="ES209" s="26" t="n">
        <f aca="false">EQ209/($B$209+EQ209-'1 Der Fonds'!$B$6)</f>
        <v>0.0149572777807822</v>
      </c>
      <c r="ET209" s="14" t="n">
        <f aca="false">IF(C209=1,$A$209,1000000)</f>
        <v>123.5</v>
      </c>
      <c r="EU209" s="14" t="n">
        <f aca="false">IF(D209=1,$A$209,1000000)</f>
        <v>123.5</v>
      </c>
      <c r="EV209" s="14" t="n">
        <f aca="false">IF(E209=1,$A$209,1000000)</f>
        <v>123.5</v>
      </c>
      <c r="EW209" s="14" t="n">
        <f aca="false">IF(F209=1,$A$209,1000000)</f>
        <v>123.5</v>
      </c>
      <c r="EX209" s="14" t="n">
        <f aca="false">IF(G209=1,$A$209,1000000)</f>
        <v>123.5</v>
      </c>
      <c r="EY209" s="14" t="n">
        <f aca="false">IF(H209=1,$A$209,1000000)</f>
        <v>123.5</v>
      </c>
      <c r="EZ209" s="14" t="n">
        <f aca="false">IF(I209=1,$A$209,1000000)</f>
        <v>123.5</v>
      </c>
      <c r="FA209" s="14" t="n">
        <f aca="false">IF(J209=1,$A$209,1000000)</f>
        <v>123.5</v>
      </c>
      <c r="FB209" s="14" t="n">
        <f aca="false">IF(K209=1,$A$209,1000000)</f>
        <v>123.5</v>
      </c>
      <c r="FC209" s="14" t="n">
        <f aca="false">IF(L209=1,$A$209,1000000)</f>
        <v>123.5</v>
      </c>
      <c r="FD209" s="14" t="n">
        <f aca="false">IF(M209=1,$A$209,1000000)</f>
        <v>123.5</v>
      </c>
      <c r="FE209" s="14" t="n">
        <f aca="false">IF(N209=1,$A$209,1000000)</f>
        <v>123.5</v>
      </c>
      <c r="FF209" s="14" t="n">
        <f aca="false">IF(O209=1,$A$209,1000000)</f>
        <v>123.5</v>
      </c>
      <c r="FG209" s="14" t="n">
        <f aca="false">IF(P209=1,$A$209,1000000)</f>
        <v>123.5</v>
      </c>
      <c r="FH209" s="14" t="n">
        <f aca="false">IF(Q209=1,$A$209,1000000)</f>
        <v>123.5</v>
      </c>
      <c r="FI209" s="14" t="n">
        <f aca="false">IF(R209=1,$A$209,1000000)</f>
        <v>123.5</v>
      </c>
      <c r="FJ209" s="14" t="n">
        <f aca="false">IF(S209=1,$A$209,1000000)</f>
        <v>123.5</v>
      </c>
      <c r="FK209" s="26" t="n">
        <f aca="false">IF(T209=1,$A$209,1000000)</f>
        <v>1000000</v>
      </c>
      <c r="FL209" s="26" t="n">
        <f aca="false">IF(U209=1,$A$209,1000000)</f>
        <v>1000000</v>
      </c>
      <c r="FM209" s="26" t="n">
        <f aca="false">IF(V209=1,$A$209,1000000)</f>
        <v>1000000</v>
      </c>
      <c r="FN209" s="26" t="n">
        <f aca="false">IF(W209=1,$A$209,1000000)</f>
        <v>1000000</v>
      </c>
      <c r="FO209" s="26" t="n">
        <f aca="false">IF(X209=1,$A$209,1000000)</f>
        <v>1000000</v>
      </c>
      <c r="FP209" s="26" t="n">
        <f aca="false">IF(Y209=1,$A$209,1000000)</f>
        <v>1000000</v>
      </c>
      <c r="FQ209" s="26" t="n">
        <f aca="false">IF(Z209=1,$A$209,1000000)</f>
        <v>1000000</v>
      </c>
    </row>
    <row r="210" customFormat="false" ht="15" hidden="false" customHeight="false" outlineLevel="0" collapsed="false">
      <c r="A210" s="14" t="n">
        <f aca="false">A209+$B$38</f>
        <v>124</v>
      </c>
      <c r="B210" s="14" t="n">
        <f aca="false">'1 Der Fonds'!$B$36-A210</f>
        <v>996</v>
      </c>
      <c r="C210" s="26" t="n">
        <f aca="false">IF(AH210&gt;='1 Der Fonds'!$B$12,1,0)</f>
        <v>1</v>
      </c>
      <c r="D210" s="26" t="n">
        <f aca="false">IF(AND(C210=1,AM210&gt;='1 Der Fonds'!$B$12),1,0)</f>
        <v>1</v>
      </c>
      <c r="E210" s="26" t="n">
        <f aca="false">IF(AND(D210=1,AR210&gt;='1 Der Fonds'!$B$12),1,0)</f>
        <v>1</v>
      </c>
      <c r="F210" s="26" t="n">
        <f aca="false">IF(AND(E210=1,AW210&gt;='1 Der Fonds'!$B$12),1,0)</f>
        <v>1</v>
      </c>
      <c r="G210" s="26" t="n">
        <f aca="false">IF(AND(F210=1,BB210&gt;='1 Der Fonds'!$B$12),1,0)</f>
        <v>1</v>
      </c>
      <c r="H210" s="26" t="n">
        <f aca="false">IF(AND(G210=1,BG210&gt;='1 Der Fonds'!$B$12),1,0)</f>
        <v>1</v>
      </c>
      <c r="I210" s="26" t="n">
        <f aca="false">IF(AND(H210=1,BL210&gt;='1 Der Fonds'!$B$12),1,0)</f>
        <v>1</v>
      </c>
      <c r="J210" s="26" t="n">
        <f aca="false">IF(AND(I210=1,BQ210&gt;='1 Der Fonds'!$B$12),1,0)</f>
        <v>1</v>
      </c>
      <c r="K210" s="26" t="n">
        <f aca="false">IF(AND(J210=1,BV210&gt;='1 Der Fonds'!$B$12),1,0)</f>
        <v>1</v>
      </c>
      <c r="L210" s="26" t="n">
        <f aca="false">IF(AND(K210=1,CA210&gt;='1 Der Fonds'!$B$12),1,0)</f>
        <v>1</v>
      </c>
      <c r="M210" s="26" t="n">
        <f aca="false">IF(AND(L210=1,CF210&gt;='1 Der Fonds'!$B$12),1,0)</f>
        <v>1</v>
      </c>
      <c r="N210" s="26" t="n">
        <f aca="false">IF(AND(M210=1,CK210&gt;='1 Der Fonds'!$B$12),1,0)</f>
        <v>1</v>
      </c>
      <c r="O210" s="26" t="n">
        <f aca="false">IF(CP210&gt;='1 Der Fonds'!$B$12,1,0)</f>
        <v>1</v>
      </c>
      <c r="P210" s="26" t="n">
        <f aca="false">IF(AND(O210=1,CU210&gt;='1 Der Fonds'!$B$12),1,0)</f>
        <v>1</v>
      </c>
      <c r="Q210" s="26" t="n">
        <f aca="false">IF(AND(P210=1,CZ210&gt;='1 Der Fonds'!$B$12),1,0)</f>
        <v>1</v>
      </c>
      <c r="R210" s="26" t="n">
        <f aca="false">IF(AND(Q210=1,DE210&gt;='1 Der Fonds'!$B$12),1,0)</f>
        <v>1</v>
      </c>
      <c r="S210" s="26" t="n">
        <f aca="false">IF(AND(R210=1,DJ210&gt;='1 Der Fonds'!$B$12),1,0)</f>
        <v>1</v>
      </c>
      <c r="T210" s="26" t="n">
        <f aca="false">IF(AND(S210=1,DO210&gt;='1 Der Fonds'!$B$12),1,0)</f>
        <v>0</v>
      </c>
      <c r="U210" s="26" t="n">
        <f aca="false">IF(AND(T210=1,DT210&gt;='1 Der Fonds'!$B$12),1,0)</f>
        <v>0</v>
      </c>
      <c r="V210" s="26" t="n">
        <f aca="false">IF(AND(U210=1,DY210&gt;='1 Der Fonds'!$B$12),1,0)</f>
        <v>0</v>
      </c>
      <c r="W210" s="26" t="n">
        <f aca="false">IF(AND(V210=1,ED210&gt;='1 Der Fonds'!$B$12),1,0)</f>
        <v>0</v>
      </c>
      <c r="X210" s="26" t="n">
        <f aca="false">IF(AND(W210=1,EI210&gt;='1 Der Fonds'!$B$12),1,0)</f>
        <v>0</v>
      </c>
      <c r="Y210" s="26" t="n">
        <f aca="false">IF(AND(X210=1,EN210&gt;='1 Der Fonds'!$B$12),1,0)</f>
        <v>0</v>
      </c>
      <c r="Z210" s="26" t="n">
        <f aca="false">IF(AND(Y210=1,ES210&gt;='1 Der Fonds'!$B$12),1,0)</f>
        <v>0</v>
      </c>
      <c r="AD210" s="26" t="n">
        <f aca="false">$A$210+$B$210*'1 Der Fonds'!$B$19/12+$A$210*'1 Der Fonds'!$B$20/12-'1 Der Fonds'!$B$6*'1 Der Fonds'!$B$21/12-($B$210+$A$210-'1 Der Fonds'!$B$6)*'1 Der Fonds'!$B$22/12-$B$210*'1 Der Fonds'!$B$23/12</f>
        <v>125.704083333333</v>
      </c>
      <c r="AE210" s="26" t="n">
        <f aca="false">($B$210+AD210-'1 Der Fonds'!$B$6)/'1 Der Fonds'!$B$8</f>
        <v>10.019587164751</v>
      </c>
      <c r="AF210" s="26" t="n">
        <f aca="false">AD210+'1 Der Fonds'!$B$26-'2 Der Rueckgabebestand'!$C$5*AE210</f>
        <v>124.696248467433</v>
      </c>
      <c r="AG210" s="26" t="n">
        <f aca="false">'1 Der Fonds'!$B$8+'1 Der Fonds'!$B$26/AE210-'2 Der Rueckgabebestand'!$C$5</f>
        <v>86.8994135337785</v>
      </c>
      <c r="AH210" s="26" t="n">
        <f aca="false">AF210/($B$210+AF210-'1 Der Fonds'!$B$6)</f>
        <v>0.143214408798612</v>
      </c>
      <c r="AI210" s="26" t="n">
        <f aca="false">AF210+$B$210*'1 Der Fonds'!$B$19/12+AF210*'1 Der Fonds'!$B$20/12-'1 Der Fonds'!$B$6*'1 Der Fonds'!$B$21/12-($B$210+AF210-'1 Der Fonds'!$B$6)*'1 Der Fonds'!$B$22/12-$B$210*'1 Der Fonds'!$B$23/12</f>
        <v>126.400999038881</v>
      </c>
      <c r="AJ210" s="26" t="n">
        <f aca="false">($B$210+AI210-'1 Der Fonds'!$B$6)/AG210</f>
        <v>10.0392046800151</v>
      </c>
      <c r="AK210" s="26" t="n">
        <f aca="false">AI210+'1 Der Fonds'!$B$26-'2 Der Rueckgabebestand'!$C$6*AJ210</f>
        <v>124.381396698873</v>
      </c>
      <c r="AL210" s="26" t="n">
        <f aca="false">AG210+'1 Der Fonds'!$B$26/AJ210-'2 Der Rueckgabebestand'!$C$6</f>
        <v>86.6982419863921</v>
      </c>
      <c r="AM210" s="26" t="n">
        <f aca="false">AK210/($B$210+AK210-'1 Der Fonds'!$B$6)</f>
        <v>0.142904475176766</v>
      </c>
      <c r="AN210" s="26" t="n">
        <f aca="false">AK210+$B$210*'1 Der Fonds'!$B$19/12+AK210*'1 Der Fonds'!$B$20/12-'1 Der Fonds'!$B$6*'1 Der Fonds'!$B$21/12-($B$210+AK210-'1 Der Fonds'!$B$6)*'1 Der Fonds'!$B$22/12-$B$210*'1 Der Fonds'!$B$23/12</f>
        <v>126.085845537376</v>
      </c>
      <c r="AO210" s="26" t="n">
        <f aca="false">($B$210+AN210-'1 Der Fonds'!$B$6)/AL210</f>
        <v>10.0588642348049</v>
      </c>
      <c r="AP210" s="26" t="n">
        <f aca="false">AN210+'1 Der Fonds'!$B$26-'2 Der Rueckgabebestand'!$C$7*AO210</f>
        <v>106.956344220806</v>
      </c>
      <c r="AQ210" s="26" t="n">
        <f aca="false">AL210+'1 Der Fonds'!$B$26/AO210-'2 Der Rueckgabebestand'!$C$7</f>
        <v>84.7964863935111</v>
      </c>
      <c r="AR210" s="26" t="n">
        <f aca="false">AP210/($B$210+AP210-'1 Der Fonds'!$B$6)</f>
        <v>0.12539486334264</v>
      </c>
      <c r="AS210" s="26" t="n">
        <f aca="false">AP210+$B$210*'1 Der Fonds'!$B$19/12+AP210*'1 Der Fonds'!$B$20/12-'1 Der Fonds'!$B$6*'1 Der Fonds'!$B$21/12-($B$210+AP210-'1 Der Fonds'!$B$6)*'1 Der Fonds'!$B$22/12-$B$210*'1 Der Fonds'!$B$23/12</f>
        <v>108.644094050684</v>
      </c>
      <c r="AT210" s="26" t="n">
        <f aca="false">($B$210+AS210-'1 Der Fonds'!$B$6)/AQ210</f>
        <v>10.0787677697467</v>
      </c>
      <c r="AU210" s="26" t="n">
        <f aca="false">AS210+'1 Der Fonds'!$B$26-'2 Der Rueckgabebestand'!$C$8*AT210</f>
        <v>80.3999139644693</v>
      </c>
      <c r="AV210" s="26" t="n">
        <f aca="false">AQ210+'1 Der Fonds'!$B$26/AT210-'2 Der Rueckgabebestand'!$C$8</f>
        <v>81.9941418280381</v>
      </c>
      <c r="AW210" s="26" t="n">
        <f aca="false">AU210/($B$210+AU210-'1 Der Fonds'!$B$6)</f>
        <v>0.0972893542289575</v>
      </c>
      <c r="AX210" s="26" t="n">
        <f aca="false">AU210+$B$210*'1 Der Fonds'!$B$19/12+AU210*'1 Der Fonds'!$B$20/12-'1 Der Fonds'!$B$6*'1 Der Fonds'!$B$21/12-($B$210+AU210-'1 Der Fonds'!$B$6)*'1 Der Fonds'!$B$22/12-$B$210*'1 Der Fonds'!$B$23/12</f>
        <v>82.0622138820185</v>
      </c>
      <c r="AY210" s="26" t="n">
        <f aca="false">($B$210+AX210-'1 Der Fonds'!$B$6)/AV210</f>
        <v>10.099041168315</v>
      </c>
      <c r="AZ210" s="26" t="n">
        <f aca="false">AX210+'1 Der Fonds'!$B$26-'2 Der Rueckgabebestand'!$C$9*AY210</f>
        <v>58.8047068443994</v>
      </c>
      <c r="BA210" s="26" t="n">
        <f aca="false">AV210+'1 Der Fonds'!$B$26/AY210-'2 Der Rueckgabebestand'!$C$9</f>
        <v>79.691199731853</v>
      </c>
      <c r="BB210" s="26" t="n">
        <f aca="false">AZ210/($B$210+AZ210-'1 Der Fonds'!$B$6)</f>
        <v>0.0730670513533275</v>
      </c>
      <c r="BC210" s="26" t="n">
        <f aca="false">AZ210+$B$210*'1 Der Fonds'!$B$19/12+AZ210*'1 Der Fonds'!$B$20/12-'1 Der Fonds'!$B$6*'1 Der Fonds'!$B$21/12-($B$210+AZ210-'1 Der Fonds'!$B$6)*'1 Der Fonds'!$B$22/12-$B$210*'1 Der Fonds'!$B$23/12</f>
        <v>60.4463113551253</v>
      </c>
      <c r="BD210" s="26" t="n">
        <f aca="false">($B$210+BC210-'1 Der Fonds'!$B$6)/BA210</f>
        <v>10.1196407391114</v>
      </c>
      <c r="BE210" s="26" t="n">
        <f aca="false">BC210+'1 Der Fonds'!$B$26-'2 Der Rueckgabebestand'!$C$10*BD210</f>
        <v>49.2788143203693</v>
      </c>
      <c r="BF210" s="26" t="n">
        <f aca="false">BA210+'1 Der Fonds'!$B$26/BD210-'2 Der Rueckgabebestand'!$C$10</f>
        <v>78.587652943715</v>
      </c>
      <c r="BG210" s="26" t="n">
        <f aca="false">BE210/($B$210+BE210-'1 Der Fonds'!$B$6)</f>
        <v>0.0619641985087734</v>
      </c>
      <c r="BH210" s="26" t="n">
        <f aca="false">BE210+$B$210*'1 Der Fonds'!$B$19/12+BE210*'1 Der Fonds'!$B$20/12-'1 Der Fonds'!$B$6*'1 Der Fonds'!$B$21/12-($B$210+BE210-'1 Der Fonds'!$B$6)*'1 Der Fonds'!$B$22/12-$B$210*'1 Der Fonds'!$B$23/12</f>
        <v>50.9112898507597</v>
      </c>
      <c r="BI210" s="26" t="n">
        <f aca="false">($B$210+BH210-'1 Der Fonds'!$B$6)/BF210</f>
        <v>10.1404134110165</v>
      </c>
      <c r="BJ210" s="26" t="n">
        <f aca="false">BH210+'1 Der Fonds'!$B$26-'2 Der Rueckgabebestand'!$C$11*BI210</f>
        <v>47.8270418041497</v>
      </c>
      <c r="BK210" s="26" t="n">
        <f aca="false">BF210+'1 Der Fonds'!$B$26/BI210-'2 Der Rueckgabebestand'!$C$11</f>
        <v>78.2834988701485</v>
      </c>
      <c r="BL210" s="26" t="n">
        <f aca="false">BJ210/($B$210+BJ210-'1 Der Fonds'!$B$6)</f>
        <v>0.0602486930848968</v>
      </c>
      <c r="BM210" s="26" t="n">
        <f aca="false">BJ210+$B$210*'1 Der Fonds'!$B$19/12+BJ210*'1 Der Fonds'!$B$20/12-'1 Der Fonds'!$B$6*'1 Der Fonds'!$B$21/12-($B$210+BJ210-'1 Der Fonds'!$B$6)*'1 Der Fonds'!$B$22/12-$B$210*'1 Der Fonds'!$B$23/12</f>
        <v>49.4581260525454</v>
      </c>
      <c r="BN210" s="26" t="n">
        <f aca="false">($B$210+BM210-'1 Der Fonds'!$B$6)/BK210</f>
        <v>10.161249018417</v>
      </c>
      <c r="BO210" s="26" t="n">
        <f aca="false">BM210+'1 Der Fonds'!$B$26-'2 Der Rueckgabebestand'!$C$12*BN210</f>
        <v>47.3775015433369</v>
      </c>
      <c r="BP210" s="26" t="n">
        <f aca="false">BK210+'1 Der Fonds'!$B$26/BN210-'2 Der Rueckgabebestand'!$C$12</f>
        <v>78.0787381654913</v>
      </c>
      <c r="BQ210" s="26" t="n">
        <f aca="false">BO210/($B$210+BO210-'1 Der Fonds'!$B$6)</f>
        <v>0.0597162151071522</v>
      </c>
      <c r="BR210" s="26" t="n">
        <f aca="false">BO210+$B$210*'1 Der Fonds'!$B$19/12+BO210*'1 Der Fonds'!$B$20/12-'1 Der Fonds'!$B$6*'1 Der Fonds'!$B$21/12-($B$210+BO210-'1 Der Fonds'!$B$6)*'1 Der Fonds'!$B$22/12-$B$210*'1 Der Fonds'!$B$23/12</f>
        <v>49.0081549823159</v>
      </c>
      <c r="BS210" s="26" t="n">
        <f aca="false">($B$210+BR210-'1 Der Fonds'!$B$6)/BP210</f>
        <v>10.1821337493603</v>
      </c>
      <c r="BT210" s="26" t="n">
        <f aca="false">BR210+'1 Der Fonds'!$B$26-'2 Der Rueckgabebestand'!$C$13*BS210</f>
        <v>47.4261947951038</v>
      </c>
      <c r="BU210" s="26" t="n">
        <f aca="false">BP210+'1 Der Fonds'!$B$26/BS210-'2 Der Rueckgabebestand'!$C$13</f>
        <v>77.9233718909801</v>
      </c>
      <c r="BV210" s="26" t="n">
        <f aca="false">BT210/($B$210+BT210-'1 Der Fonds'!$B$6)</f>
        <v>0.0597739211362327</v>
      </c>
      <c r="BW210" s="26" t="n">
        <f aca="false">BT210+$B$210*'1 Der Fonds'!$B$19/12+BT210*'1 Der Fonds'!$B$20/12-'1 Der Fonds'!$B$6*'1 Der Fonds'!$B$21/12-($B$210+BT210-'1 Der Fonds'!$B$6)*'1 Der Fonds'!$B$22/12-$B$210*'1 Der Fonds'!$B$23/12</f>
        <v>49.0568948984491</v>
      </c>
      <c r="BX210" s="26" t="n">
        <f aca="false">($B$210+BW210-'1 Der Fonds'!$B$6)/BU210</f>
        <v>10.2030607198414</v>
      </c>
      <c r="BY210" s="26" t="n">
        <f aca="false">BW210+'1 Der Fonds'!$B$26-'2 Der Rueckgabebestand'!$C$14*BX210</f>
        <v>47.9756706105125</v>
      </c>
      <c r="BZ210" s="26" t="n">
        <f aca="false">BU210+'1 Der Fonds'!$B$26/BX210-'2 Der Rueckgabebestand'!$C$14</f>
        <v>77.8174013084632</v>
      </c>
      <c r="CA210" s="26" t="n">
        <f aca="false">BY210/($B$210+BY210-'1 Der Fonds'!$B$6)</f>
        <v>0.0604246104589358</v>
      </c>
      <c r="CB210" s="26" t="n">
        <f aca="false">BY210+$B$210*'1 Der Fonds'!$B$19/12+BY210*'1 Der Fonds'!$B$20/12-'1 Der Fonds'!$B$6*'1 Der Fonds'!$B$21/12-($B$210+BY210-'1 Der Fonds'!$B$6)*'1 Der Fonds'!$B$22/12-$B$210*'1 Der Fonds'!$B$23/12</f>
        <v>49.6068972948476</v>
      </c>
      <c r="CC210" s="26" t="n">
        <f aca="false">($B$210+CB210-'1 Der Fonds'!$B$6)/BZ210</f>
        <v>10.22402295524</v>
      </c>
      <c r="CD210" s="26" t="n">
        <f aca="false">CB210+'1 Der Fonds'!$B$26-'2 Der Rueckgabebestand'!$C$15*CC210</f>
        <v>48.5172881127516</v>
      </c>
      <c r="CE210" s="26" t="n">
        <f aca="false">BZ210+'1 Der Fonds'!$B$26/CC210-'2 Der Rueckgabebestand'!$C$15</f>
        <v>77.7108278796998</v>
      </c>
      <c r="CF210" s="26" t="n">
        <f aca="false">CD210/($B$210+CD210-'1 Der Fonds'!$B$6)</f>
        <v>0.0610651131682693</v>
      </c>
      <c r="CG210" s="26" t="n">
        <f aca="false">CD210+$B$210*'1 Der Fonds'!$B$19/12+CD210*'1 Der Fonds'!$B$20/12-'1 Der Fonds'!$B$6*'1 Der Fonds'!$B$21/12-($B$210+CD210-'1 Der Fonds'!$B$6)*'1 Der Fonds'!$B$22/12-$B$210*'1 Der Fonds'!$B$23/12</f>
        <v>50.149033847193</v>
      </c>
      <c r="CH210" s="26" t="n">
        <f aca="false">($B$210+CG210-'1 Der Fonds'!$B$6)/CE210</f>
        <v>10.2450206177146</v>
      </c>
      <c r="CI210" s="26" t="n">
        <f aca="false">CG210+'1 Der Fonds'!$B$26-'2 Der Rueckgabebestand'!$C$16*CH210</f>
        <v>48.0265235383357</v>
      </c>
      <c r="CJ210" s="26" t="n">
        <f aca="false">CE210+'1 Der Fonds'!$B$26/CH210-'2 Der Rueckgabebestand'!$C$16</f>
        <v>77.5036530590667</v>
      </c>
      <c r="CK210" s="26" t="n">
        <f aca="false">CI210/($B$210+CI210-'1 Der Fonds'!$B$6)</f>
        <v>0.060484784972069</v>
      </c>
      <c r="CL210" s="26" t="n">
        <f aca="false">$A$210+$B$210*'1 Der Fonds'!$B$19/12+$A$210*'1 Der Fonds'!$B$20/12-'1 Der Fonds'!$B$6*'1 Der Fonds'!$B$21/12-($B$210+$A$210-'1 Der Fonds'!$B$6)*'1 Der Fonds'!$B$22/12-$B$210*'1 Der Fonds'!$B$23/12</f>
        <v>125.704083333333</v>
      </c>
      <c r="CM210" s="26" t="n">
        <f aca="false">($B$210+CL210-'1 Der Fonds'!$B$6)/'1 Der Fonds'!$B$8</f>
        <v>10.019587164751</v>
      </c>
      <c r="CN210" s="26" t="n">
        <f aca="false">CL210+0-'2 Der Rueckgabebestand'!$C$5*CM210</f>
        <v>121.696248467433</v>
      </c>
      <c r="CO210" s="26" t="n">
        <f aca="false">'1 Der Fonds'!$B$8+0/CM210-'2 Der Rueckgabebestand'!$C$5</f>
        <v>86.6</v>
      </c>
      <c r="CP210" s="26" t="n">
        <f aca="false">CN210/($B$210+CN210-'1 Der Fonds'!$B$6)</f>
        <v>0.140252131644431</v>
      </c>
      <c r="CQ210" s="26" t="n">
        <f aca="false">CN210+$B$210*'1 Der Fonds'!$B$19/12+CN210*'1 Der Fonds'!$B$20/12-'1 Der Fonds'!$B$6*'1 Der Fonds'!$B$21/12-($B$210+CN210-'1 Der Fonds'!$B$6)*'1 Der Fonds'!$B$22/12-$B$210*'1 Der Fonds'!$B$23/12</f>
        <v>123.398124038881</v>
      </c>
      <c r="CR210" s="26" t="n">
        <f aca="false">($B$210+CQ210-'1 Der Fonds'!$B$6)/CO210</f>
        <v>10.0392393076083</v>
      </c>
      <c r="CS210" s="26" t="n">
        <f aca="false">CQ210+0-'2 Der Rueckgabebestand'!$C$6*CR210</f>
        <v>118.378504385077</v>
      </c>
      <c r="CT210" s="26" t="n">
        <f aca="false">CO210+0/CR210-'2 Der Rueckgabebestand'!$C$6</f>
        <v>86.1</v>
      </c>
      <c r="CU210" s="26" t="n">
        <f aca="false">CS210/($B$210+CS210-'1 Der Fonds'!$B$6)</f>
        <v>0.136952161332716</v>
      </c>
      <c r="CV210" s="26" t="n">
        <f aca="false">CS210+$B$210*'1 Der Fonds'!$B$19/12+CS210*'1 Der Fonds'!$B$20/12-'1 Der Fonds'!$B$6*'1 Der Fonds'!$B$21/12-($B$210+CS210-'1 Der Fonds'!$B$6)*'1 Der Fonds'!$B$22/12-$B$210*'1 Der Fonds'!$B$23/12</f>
        <v>120.077200451779</v>
      </c>
      <c r="CW210" s="26" t="n">
        <f aca="false">($B$210+CV210-'1 Der Fonds'!$B$6)/CT210</f>
        <v>10.0589686463621</v>
      </c>
      <c r="CX210" s="26" t="n">
        <f aca="false">CV210+0-'2 Der Rueckgabebestand'!$C$7*CW210</f>
        <v>97.9474694297825</v>
      </c>
      <c r="CY210" s="26" t="n">
        <f aca="false">CT210+0/CW210-'2 Der Rueckgabebestand'!$C$7</f>
        <v>83.9</v>
      </c>
      <c r="CZ210" s="26" t="n">
        <f aca="false">CX210/($B$210+CX210-'1 Der Fonds'!$B$6)</f>
        <v>0.116058727560332</v>
      </c>
      <c r="DA210" s="26" t="n">
        <f aca="false">CX210+$B$210*'1 Der Fonds'!$B$19/12+CX210*'1 Der Fonds'!$B$20/12-'1 Der Fonds'!$B$6*'1 Der Fonds'!$B$21/12-($B$210+CX210-'1 Der Fonds'!$B$6)*'1 Der Fonds'!$B$22/12-$B$210*'1 Der Fonds'!$B$23/12</f>
        <v>99.6265857546527</v>
      </c>
      <c r="DB210" s="26" t="n">
        <f aca="false">($B$210+DA210-'1 Der Fonds'!$B$6)/CY210</f>
        <v>10.0789819517837</v>
      </c>
      <c r="DC210" s="26" t="n">
        <f aca="false">DA210+0-'2 Der Rueckgabebestand'!$C$8*DB210</f>
        <v>68.3817417041232</v>
      </c>
      <c r="DD210" s="26" t="n">
        <f aca="false">CY210+0/DB210-'2 Der Rueckgabebestand'!$C$8</f>
        <v>80.8</v>
      </c>
      <c r="DE210" s="26" t="n">
        <f aca="false">DC210/($B$210+DC210-'1 Der Fonds'!$B$6)</f>
        <v>0.083967675357053</v>
      </c>
      <c r="DF210" s="26" t="n">
        <f aca="false">DC210+$B$210*'1 Der Fonds'!$B$19/12+DC210*'1 Der Fonds'!$B$20/12-'1 Der Fonds'!$B$6*'1 Der Fonds'!$B$21/12-($B$210+DC210-'1 Der Fonds'!$B$6)*'1 Der Fonds'!$B$22/12-$B$210*'1 Der Fonds'!$B$23/12</f>
        <v>70.0325242065897</v>
      </c>
      <c r="DG210" s="26" t="n">
        <f aca="false">($B$210+DF210-'1 Der Fonds'!$B$6)/DD210</f>
        <v>10.0994124282994</v>
      </c>
      <c r="DH210" s="26" t="n">
        <f aca="false">DF210+0-'2 Der Rueckgabebestand'!$C$9*DG210</f>
        <v>43.7740518930113</v>
      </c>
      <c r="DI210" s="26" t="n">
        <f aca="false">DD210+0/DG210-'2 Der Rueckgabebestand'!$C$9</f>
        <v>78.2</v>
      </c>
      <c r="DJ210" s="26" t="n">
        <f aca="false">DH210/($B$210+DH210-'1 Der Fonds'!$B$6)</f>
        <v>0.0554260446871978</v>
      </c>
      <c r="DK210" s="26" t="n">
        <f aca="false">DH210+$B$210*'1 Der Fonds'!$B$19/12+DH210*'1 Der Fonds'!$B$20/12-'1 Der Fonds'!$B$6*'1 Der Fonds'!$B$21/12-($B$210+DH210-'1 Der Fonds'!$B$6)*'1 Der Fonds'!$B$22/12-$B$210*'1 Der Fonds'!$B$23/12</f>
        <v>45.4012520260754</v>
      </c>
      <c r="DL210" s="26" t="n">
        <f aca="false">($B$210+DK210-'1 Der Fonds'!$B$6)/DI210</f>
        <v>10.1202206141442</v>
      </c>
      <c r="DM210" s="26" t="n">
        <f aca="false">DK210+0-'2 Der Rueckgabebestand'!$C$10*DL210</f>
        <v>31.2329431662736</v>
      </c>
      <c r="DN210" s="26" t="n">
        <f aca="false">DI210+0/DL210-'2 Der Rueckgabebestand'!$C$10</f>
        <v>76.8</v>
      </c>
      <c r="DO210" s="26" t="n">
        <f aca="false">DM210/($B$210+DM210-'1 Der Fonds'!$B$6)</f>
        <v>0.0401847907257219</v>
      </c>
      <c r="DP210" s="26" t="n">
        <f aca="false">DM210+$B$210*'1 Der Fonds'!$B$19/12+DM210*'1 Der Fonds'!$B$20/12-'1 Der Fonds'!$B$6*'1 Der Fonds'!$B$21/12-($B$210+DM210-'1 Der Fonds'!$B$6)*'1 Der Fonds'!$B$22/12-$B$210*'1 Der Fonds'!$B$23/12</f>
        <v>32.8481247368079</v>
      </c>
      <c r="DQ210" s="26" t="n">
        <f aca="false">($B$210+DP210-'1 Der Fonds'!$B$6)/DN210</f>
        <v>10.1412516241772</v>
      </c>
      <c r="DR210" s="26" t="n">
        <f aca="false">DP210+0-'2 Der Rueckgabebestand'!$C$11*DQ210</f>
        <v>26.7633737623016</v>
      </c>
      <c r="DS210" s="26" t="n">
        <f aca="false">DN210+0/DQ210-'2 Der Rueckgabebestand'!$C$11</f>
        <v>76.2</v>
      </c>
      <c r="DT210" s="26" t="n">
        <f aca="false">DR210/($B$210+DR210-'1 Der Fonds'!$B$6)</f>
        <v>0.0346333362462568</v>
      </c>
      <c r="DU210" s="26" t="n">
        <f aca="false">DR210+$B$210*'1 Der Fonds'!$B$19/12+DR210*'1 Der Fonds'!$B$20/12-'1 Der Fonds'!$B$6*'1 Der Fonds'!$B$21/12-($B$210+DR210-'1 Der Fonds'!$B$6)*'1 Der Fonds'!$B$22/12-$B$210*'1 Der Fonds'!$B$23/12</f>
        <v>28.3742719954905</v>
      </c>
      <c r="DV210" s="26" t="n">
        <f aca="false">($B$210+DU210-'1 Der Fonds'!$B$6)/DS210</f>
        <v>10.1623920209382</v>
      </c>
      <c r="DW210" s="26" t="n">
        <f aca="false">DU210+0-'2 Der Rueckgabebestand'!$C$12*DV210</f>
        <v>23.2930759850214</v>
      </c>
      <c r="DX210" s="26" t="n">
        <f aca="false">DS210+0/DV210-'2 Der Rueckgabebestand'!$C$12</f>
        <v>75.7</v>
      </c>
      <c r="DY210" s="26" t="n">
        <f aca="false">DW210/($B$210+DW210-'1 Der Fonds'!$B$6)</f>
        <v>0.030278546255205</v>
      </c>
      <c r="DZ210" s="26" t="n">
        <f aca="false">DW210+$B$210*'1 Der Fonds'!$B$19/12+DW210*'1 Der Fonds'!$B$20/12-'1 Der Fonds'!$B$6*'1 Der Fonds'!$B$21/12-($B$210+DW210-'1 Der Fonds'!$B$6)*'1 Der Fonds'!$B$22/12-$B$210*'1 Der Fonds'!$B$23/12</f>
        <v>24.9006485161737</v>
      </c>
      <c r="EA210" s="26" t="n">
        <f aca="false">($B$210+DZ210-'1 Der Fonds'!$B$6)/DX210</f>
        <v>10.183628117783</v>
      </c>
      <c r="EB210" s="26" t="n">
        <f aca="false">DZ210+0-'2 Der Rueckgabebestand'!$C$13*EA210</f>
        <v>20.3180158631713</v>
      </c>
      <c r="EC210" s="26" t="n">
        <f aca="false">DX210+0/EA210-'2 Der Rueckgabebestand'!$C$13</f>
        <v>75.25</v>
      </c>
      <c r="ED210" s="26" t="n">
        <f aca="false">EB210/($B$210+EB210-'1 Der Fonds'!$B$6)</f>
        <v>0.0265138172959243</v>
      </c>
      <c r="EE210" s="26" t="n">
        <f aca="false">EB210+$B$210*'1 Der Fonds'!$B$19/12+EB210*'1 Der Fonds'!$B$20/12-'1 Der Fonds'!$B$6*'1 Der Fonds'!$B$21/12-($B$210+EB210-'1 Der Fonds'!$B$6)*'1 Der Fonds'!$B$22/12-$B$210*'1 Der Fonds'!$B$23/12</f>
        <v>21.9227372950402</v>
      </c>
      <c r="EF210" s="26" t="n">
        <f aca="false">($B$210+EE210-'1 Der Fonds'!$B$6)/EC210</f>
        <v>10.2049533195354</v>
      </c>
      <c r="EG210" s="26" t="n">
        <f aca="false">EE210+0-'2 Der Rueckgabebestand'!$C$14*EF210</f>
        <v>17.840755967226</v>
      </c>
      <c r="EH210" s="26" t="n">
        <f aca="false">EC210+0/EF210-'2 Der Rueckgabebestand'!$C$14</f>
        <v>74.85</v>
      </c>
      <c r="EI210" s="26" t="n">
        <f aca="false">EG210/($B$210+EG210-'1 Der Fonds'!$B$6)</f>
        <v>0.0233566431587365</v>
      </c>
      <c r="EJ210" s="26" t="n">
        <f aca="false">EG210+$B$210*'1 Der Fonds'!$B$19/12+EG210*'1 Der Fonds'!$B$20/12-'1 Der Fonds'!$B$6*'1 Der Fonds'!$B$21/12-($B$210+EG210-'1 Der Fonds'!$B$6)*'1 Der Fonds'!$B$22/12-$B$210*'1 Der Fonds'!$B$23/12</f>
        <v>19.4431033583613</v>
      </c>
      <c r="EK210" s="26" t="n">
        <f aca="false">($B$210+EJ210-'1 Der Fonds'!$B$6)/EH210</f>
        <v>10.2263607663108</v>
      </c>
      <c r="EL210" s="26" t="n">
        <f aca="false">EJ210+0-'2 Der Rueckgabebestand'!$C$15*EK210</f>
        <v>15.352559051837</v>
      </c>
      <c r="EM210" s="26" t="n">
        <f aca="false">EH210+0/EK210-'2 Der Rueckgabebestand'!$C$15</f>
        <v>74.45</v>
      </c>
      <c r="EN210" s="26" t="n">
        <f aca="false">EL210/($B$210+EL210-'1 Der Fonds'!$B$6)</f>
        <v>0.020164848557095</v>
      </c>
      <c r="EO210" s="26" t="n">
        <f aca="false">EL210+$B$210*'1 Der Fonds'!$B$19/12+EL210*'1 Der Fonds'!$B$20/12-'1 Der Fonds'!$B$6*'1 Der Fonds'!$B$21/12-($B$210+EL210-'1 Der Fonds'!$B$6)*'1 Der Fonds'!$B$22/12-$B$210*'1 Der Fonds'!$B$23/12</f>
        <v>16.9525219209283</v>
      </c>
      <c r="EP210" s="26" t="n">
        <f aca="false">($B$210+EO210-'1 Der Fonds'!$B$6)/EM210</f>
        <v>10.247851201087</v>
      </c>
      <c r="EQ210" s="26" t="n">
        <f aca="false">EO210+0-'2 Der Rueckgabebestand'!$C$16*EP210</f>
        <v>11.8285963203848</v>
      </c>
      <c r="ER210" s="26" t="n">
        <f aca="false">EM210+0/EP210-'2 Der Rueckgabebestand'!$C$16</f>
        <v>73.95</v>
      </c>
      <c r="ES210" s="26" t="n">
        <f aca="false">EQ210/($B$210+EQ210-'1 Der Fonds'!$B$6)</f>
        <v>0.0156085378379996</v>
      </c>
      <c r="ET210" s="14" t="n">
        <f aca="false">IF(C210=1,$A$210,1000000)</f>
        <v>124</v>
      </c>
      <c r="EU210" s="14" t="n">
        <f aca="false">IF(D210=1,$A$210,1000000)</f>
        <v>124</v>
      </c>
      <c r="EV210" s="14" t="n">
        <f aca="false">IF(E210=1,$A$210,1000000)</f>
        <v>124</v>
      </c>
      <c r="EW210" s="14" t="n">
        <f aca="false">IF(F210=1,$A$210,1000000)</f>
        <v>124</v>
      </c>
      <c r="EX210" s="14" t="n">
        <f aca="false">IF(G210=1,$A$210,1000000)</f>
        <v>124</v>
      </c>
      <c r="EY210" s="14" t="n">
        <f aca="false">IF(H210=1,$A$210,1000000)</f>
        <v>124</v>
      </c>
      <c r="EZ210" s="14" t="n">
        <f aca="false">IF(I210=1,$A$210,1000000)</f>
        <v>124</v>
      </c>
      <c r="FA210" s="14" t="n">
        <f aca="false">IF(J210=1,$A$210,1000000)</f>
        <v>124</v>
      </c>
      <c r="FB210" s="14" t="n">
        <f aca="false">IF(K210=1,$A$210,1000000)</f>
        <v>124</v>
      </c>
      <c r="FC210" s="14" t="n">
        <f aca="false">IF(L210=1,$A$210,1000000)</f>
        <v>124</v>
      </c>
      <c r="FD210" s="14" t="n">
        <f aca="false">IF(M210=1,$A$210,1000000)</f>
        <v>124</v>
      </c>
      <c r="FE210" s="14" t="n">
        <f aca="false">IF(N210=1,$A$210,1000000)</f>
        <v>124</v>
      </c>
      <c r="FF210" s="14" t="n">
        <f aca="false">IF(O210=1,$A$210,1000000)</f>
        <v>124</v>
      </c>
      <c r="FG210" s="14" t="n">
        <f aca="false">IF(P210=1,$A$210,1000000)</f>
        <v>124</v>
      </c>
      <c r="FH210" s="14" t="n">
        <f aca="false">IF(Q210=1,$A$210,1000000)</f>
        <v>124</v>
      </c>
      <c r="FI210" s="14" t="n">
        <f aca="false">IF(R210=1,$A$210,1000000)</f>
        <v>124</v>
      </c>
      <c r="FJ210" s="14" t="n">
        <f aca="false">IF(S210=1,$A$210,1000000)</f>
        <v>124</v>
      </c>
      <c r="FK210" s="26" t="n">
        <f aca="false">IF(T210=1,$A$210,1000000)</f>
        <v>1000000</v>
      </c>
      <c r="FL210" s="26" t="n">
        <f aca="false">IF(U210=1,$A$210,1000000)</f>
        <v>1000000</v>
      </c>
      <c r="FM210" s="26" t="n">
        <f aca="false">IF(V210=1,$A$210,1000000)</f>
        <v>1000000</v>
      </c>
      <c r="FN210" s="26" t="n">
        <f aca="false">IF(W210=1,$A$210,1000000)</f>
        <v>1000000</v>
      </c>
      <c r="FO210" s="26" t="n">
        <f aca="false">IF(X210=1,$A$210,1000000)</f>
        <v>1000000</v>
      </c>
      <c r="FP210" s="26" t="n">
        <f aca="false">IF(Y210=1,$A$210,1000000)</f>
        <v>1000000</v>
      </c>
      <c r="FQ210" s="26" t="n">
        <f aca="false">IF(Z210=1,$A$210,1000000)</f>
        <v>1000000</v>
      </c>
    </row>
    <row r="211" customFormat="false" ht="15" hidden="false" customHeight="false" outlineLevel="0" collapsed="false">
      <c r="A211" s="14" t="n">
        <f aca="false">A210+$B$38</f>
        <v>124.5</v>
      </c>
      <c r="B211" s="14" t="n">
        <f aca="false">'1 Der Fonds'!$B$36-A211</f>
        <v>995.5</v>
      </c>
      <c r="C211" s="26" t="n">
        <f aca="false">IF(AH211&gt;='1 Der Fonds'!$B$12,1,0)</f>
        <v>1</v>
      </c>
      <c r="D211" s="26" t="n">
        <f aca="false">IF(AND(C211=1,AM211&gt;='1 Der Fonds'!$B$12),1,0)</f>
        <v>1</v>
      </c>
      <c r="E211" s="26" t="n">
        <f aca="false">IF(AND(D211=1,AR211&gt;='1 Der Fonds'!$B$12),1,0)</f>
        <v>1</v>
      </c>
      <c r="F211" s="26" t="n">
        <f aca="false">IF(AND(E211=1,AW211&gt;='1 Der Fonds'!$B$12),1,0)</f>
        <v>1</v>
      </c>
      <c r="G211" s="26" t="n">
        <f aca="false">IF(AND(F211=1,BB211&gt;='1 Der Fonds'!$B$12),1,0)</f>
        <v>1</v>
      </c>
      <c r="H211" s="26" t="n">
        <f aca="false">IF(AND(G211=1,BG211&gt;='1 Der Fonds'!$B$12),1,0)</f>
        <v>1</v>
      </c>
      <c r="I211" s="26" t="n">
        <f aca="false">IF(AND(H211=1,BL211&gt;='1 Der Fonds'!$B$12),1,0)</f>
        <v>1</v>
      </c>
      <c r="J211" s="26" t="n">
        <f aca="false">IF(AND(I211=1,BQ211&gt;='1 Der Fonds'!$B$12),1,0)</f>
        <v>1</v>
      </c>
      <c r="K211" s="26" t="n">
        <f aca="false">IF(AND(J211=1,BV211&gt;='1 Der Fonds'!$B$12),1,0)</f>
        <v>1</v>
      </c>
      <c r="L211" s="26" t="n">
        <f aca="false">IF(AND(K211=1,CA211&gt;='1 Der Fonds'!$B$12),1,0)</f>
        <v>1</v>
      </c>
      <c r="M211" s="26" t="n">
        <f aca="false">IF(AND(L211=1,CF211&gt;='1 Der Fonds'!$B$12),1,0)</f>
        <v>1</v>
      </c>
      <c r="N211" s="26" t="n">
        <f aca="false">IF(AND(M211=1,CK211&gt;='1 Der Fonds'!$B$12),1,0)</f>
        <v>1</v>
      </c>
      <c r="O211" s="26" t="n">
        <f aca="false">IF(CP211&gt;='1 Der Fonds'!$B$12,1,0)</f>
        <v>1</v>
      </c>
      <c r="P211" s="26" t="n">
        <f aca="false">IF(AND(O211=1,CU211&gt;='1 Der Fonds'!$B$12),1,0)</f>
        <v>1</v>
      </c>
      <c r="Q211" s="26" t="n">
        <f aca="false">IF(AND(P211=1,CZ211&gt;='1 Der Fonds'!$B$12),1,0)</f>
        <v>1</v>
      </c>
      <c r="R211" s="26" t="n">
        <f aca="false">IF(AND(Q211=1,DE211&gt;='1 Der Fonds'!$B$12),1,0)</f>
        <v>1</v>
      </c>
      <c r="S211" s="26" t="n">
        <f aca="false">IF(AND(R211=1,DJ211&gt;='1 Der Fonds'!$B$12),1,0)</f>
        <v>1</v>
      </c>
      <c r="T211" s="26" t="n">
        <f aca="false">IF(AND(S211=1,DO211&gt;='1 Der Fonds'!$B$12),1,0)</f>
        <v>0</v>
      </c>
      <c r="U211" s="26" t="n">
        <f aca="false">IF(AND(T211=1,DT211&gt;='1 Der Fonds'!$B$12),1,0)</f>
        <v>0</v>
      </c>
      <c r="V211" s="26" t="n">
        <f aca="false">IF(AND(U211=1,DY211&gt;='1 Der Fonds'!$B$12),1,0)</f>
        <v>0</v>
      </c>
      <c r="W211" s="26" t="n">
        <f aca="false">IF(AND(V211=1,ED211&gt;='1 Der Fonds'!$B$12),1,0)</f>
        <v>0</v>
      </c>
      <c r="X211" s="26" t="n">
        <f aca="false">IF(AND(W211=1,EI211&gt;='1 Der Fonds'!$B$12),1,0)</f>
        <v>0</v>
      </c>
      <c r="Y211" s="26" t="n">
        <f aca="false">IF(AND(X211=1,EN211&gt;='1 Der Fonds'!$B$12),1,0)</f>
        <v>0</v>
      </c>
      <c r="Z211" s="26" t="n">
        <f aca="false">IF(AND(Y211=1,ES211&gt;='1 Der Fonds'!$B$12),1,0)</f>
        <v>0</v>
      </c>
      <c r="AD211" s="26" t="n">
        <f aca="false">$A$211+$B$211*'1 Der Fonds'!$B$19/12+$A$211*'1 Der Fonds'!$B$20/12-'1 Der Fonds'!$B$6*'1 Der Fonds'!$B$21/12-($B$211+$A$211-'1 Der Fonds'!$B$6)*'1 Der Fonds'!$B$22/12-$B$211*'1 Der Fonds'!$B$23/12</f>
        <v>126.2035</v>
      </c>
      <c r="AE211" s="26" t="n">
        <f aca="false">($B$211+AD211-'1 Der Fonds'!$B$6)/'1 Der Fonds'!$B$8</f>
        <v>10.0195804597701</v>
      </c>
      <c r="AF211" s="26" t="n">
        <f aca="false">AD211+'1 Der Fonds'!$B$26-'2 Der Rueckgabebestand'!$C$5*AE211</f>
        <v>125.195667816092</v>
      </c>
      <c r="AG211" s="26" t="n">
        <f aca="false">'1 Der Fonds'!$B$8+'1 Der Fonds'!$B$26/AE211-'2 Der Rueckgabebestand'!$C$5</f>
        <v>86.8994137341424</v>
      </c>
      <c r="AH211" s="26" t="n">
        <f aca="false">AF211/($B$211+AF211-'1 Der Fonds'!$B$6)</f>
        <v>0.143788090883824</v>
      </c>
      <c r="AI211" s="26" t="n">
        <f aca="false">AF211+$B$211*'1 Der Fonds'!$B$19/12+AF211*'1 Der Fonds'!$B$20/12-'1 Der Fonds'!$B$6*'1 Der Fonds'!$B$21/12-($B$211+AF211-'1 Der Fonds'!$B$6)*'1 Der Fonds'!$B$22/12-$B$211*'1 Der Fonds'!$B$23/12</f>
        <v>126.899834497749</v>
      </c>
      <c r="AJ211" s="26" t="n">
        <f aca="false">($B$211+AI211-'1 Der Fonds'!$B$6)/AG211</f>
        <v>10.0391912558437</v>
      </c>
      <c r="AK211" s="26" t="n">
        <f aca="false">AI211+'1 Der Fonds'!$B$26-'2 Der Rueckgabebestand'!$C$6*AJ211</f>
        <v>124.880238869827</v>
      </c>
      <c r="AL211" s="26" t="n">
        <f aca="false">AG211+'1 Der Fonds'!$B$26/AJ211-'2 Der Rueckgabebestand'!$C$6</f>
        <v>86.6982425863424</v>
      </c>
      <c r="AM211" s="26" t="n">
        <f aca="false">AK211/($B$211+AK211-'1 Der Fonds'!$B$6)</f>
        <v>0.143477796591501</v>
      </c>
      <c r="AN211" s="26" t="n">
        <f aca="false">AK211+$B$211*'1 Der Fonds'!$B$19/12+AK211*'1 Der Fonds'!$B$20/12-'1 Der Fonds'!$B$6*'1 Der Fonds'!$B$21/12-($B$211+AK211-'1 Der Fonds'!$B$6)*'1 Der Fonds'!$B$22/12-$B$211*'1 Der Fonds'!$B$23/12</f>
        <v>126.584103265411</v>
      </c>
      <c r="AO211" s="26" t="n">
        <f aca="false">($B$211+AN211-'1 Der Fonds'!$B$6)/AL211</f>
        <v>10.0588440693813</v>
      </c>
      <c r="AP211" s="26" t="n">
        <f aca="false">AN211+'1 Der Fonds'!$B$26-'2 Der Rueckgabebestand'!$C$7*AO211</f>
        <v>107.454646312772</v>
      </c>
      <c r="AQ211" s="26" t="n">
        <f aca="false">AL211+'1 Der Fonds'!$B$26/AO211-'2 Der Rueckgabebestand'!$C$7</f>
        <v>84.7964875913656</v>
      </c>
      <c r="AR211" s="26" t="n">
        <f aca="false">AP211/($B$211+AP211-'1 Der Fonds'!$B$6)</f>
        <v>0.125979319975905</v>
      </c>
      <c r="AS211" s="26" t="n">
        <f aca="false">AP211+$B$211*'1 Der Fonds'!$B$19/12+AP211*'1 Der Fonds'!$B$20/12-'1 Der Fonds'!$B$6*'1 Der Fonds'!$B$21/12-($B$211+AP211-'1 Der Fonds'!$B$6)*'1 Der Fonds'!$B$22/12-$B$211*'1 Der Fonds'!$B$23/12</f>
        <v>109.141811182155</v>
      </c>
      <c r="AT211" s="26" t="n">
        <f aca="false">($B$211+AS211-'1 Der Fonds'!$B$6)/AQ211</f>
        <v>10.0787407056372</v>
      </c>
      <c r="AU211" s="26" t="n">
        <f aca="false">AS211+'1 Der Fonds'!$B$26-'2 Der Rueckgabebestand'!$C$8*AT211</f>
        <v>80.8977149946797</v>
      </c>
      <c r="AV211" s="26" t="n">
        <f aca="false">AQ211+'1 Der Fonds'!$B$26/AT211-'2 Der Rueckgabebestand'!$C$8</f>
        <v>81.9941438251768</v>
      </c>
      <c r="AW211" s="26" t="n">
        <f aca="false">AU211/($B$211+AU211-'1 Der Fonds'!$B$6)</f>
        <v>0.0978919877521691</v>
      </c>
      <c r="AX211" s="26" t="n">
        <f aca="false">AU211+$B$211*'1 Der Fonds'!$B$19/12+AU211*'1 Der Fonds'!$B$20/12-'1 Der Fonds'!$B$6*'1 Der Fonds'!$B$21/12-($B$211+AU211-'1 Der Fonds'!$B$6)*'1 Der Fonds'!$B$22/12-$B$211*'1 Der Fonds'!$B$23/12</f>
        <v>82.5594294715496</v>
      </c>
      <c r="AY211" s="26" t="n">
        <f aca="false">($B$211+AX211-'1 Der Fonds'!$B$6)/AV211</f>
        <v>10.0990069636813</v>
      </c>
      <c r="AZ211" s="26" t="n">
        <f aca="false">AX211+'1 Der Fonds'!$B$26-'2 Der Rueckgabebestand'!$C$9*AY211</f>
        <v>59.3020113659781</v>
      </c>
      <c r="BA211" s="26" t="n">
        <f aca="false">AV211+'1 Der Fonds'!$B$26/AY211-'2 Der Rueckgabebestand'!$C$9</f>
        <v>79.6912027351062</v>
      </c>
      <c r="BB211" s="26" t="n">
        <f aca="false">AZ211/($B$211+AZ211-'1 Der Fonds'!$B$6)</f>
        <v>0.0736852176416977</v>
      </c>
      <c r="BC211" s="26" t="n">
        <f aca="false">AZ211+$B$211*'1 Der Fonds'!$B$19/12+AZ211*'1 Der Fonds'!$B$20/12-'1 Der Fonds'!$B$6*'1 Der Fonds'!$B$21/12-($B$211+AZ211-'1 Der Fonds'!$B$6)*'1 Der Fonds'!$B$22/12-$B$211*'1 Der Fonds'!$B$23/12</f>
        <v>60.9430299602039</v>
      </c>
      <c r="BD211" s="26" t="n">
        <f aca="false">($B$211+BC211-'1 Der Fonds'!$B$6)/BA211</f>
        <v>10.1195991813654</v>
      </c>
      <c r="BE211" s="26" t="n">
        <f aca="false">BC211+'1 Der Fonds'!$B$26-'2 Der Rueckgabebestand'!$C$10*BD211</f>
        <v>49.7755911062923</v>
      </c>
      <c r="BF211" s="26" t="n">
        <f aca="false">BA211+'1 Der Fonds'!$B$26/BD211-'2 Der Rueckgabebestand'!$C$10</f>
        <v>78.5876571644006</v>
      </c>
      <c r="BG211" s="26" t="n">
        <f aca="false">BE211/($B$211+BE211-'1 Der Fonds'!$B$6)</f>
        <v>0.0625891095652143</v>
      </c>
      <c r="BH211" s="26" t="n">
        <f aca="false">BE211+$B$211*'1 Der Fonds'!$B$19/12+BE211*'1 Der Fonds'!$B$20/12-'1 Der Fonds'!$B$6*'1 Der Fonds'!$B$21/12-($B$211+BE211-'1 Der Fonds'!$B$6)*'1 Der Fonds'!$B$22/12-$B$211*'1 Der Fonds'!$B$23/12</f>
        <v>51.4074802144359</v>
      </c>
      <c r="BI211" s="26" t="n">
        <f aca="false">($B$211+BH211-'1 Der Fonds'!$B$6)/BF211</f>
        <v>10.1403643901402</v>
      </c>
      <c r="BJ211" s="26" t="n">
        <f aca="false">BH211+'1 Der Fonds'!$B$26-'2 Der Rueckgabebestand'!$C$11*BI211</f>
        <v>48.3232615803517</v>
      </c>
      <c r="BK211" s="26" t="n">
        <f aca="false">BF211+'1 Der Fonds'!$B$26/BI211-'2 Der Rueckgabebestand'!$C$11</f>
        <v>78.2835045210219</v>
      </c>
      <c r="BL211" s="26" t="n">
        <f aca="false">BJ211/($B$211+BJ211-'1 Der Fonds'!$B$6)</f>
        <v>0.0608740810695686</v>
      </c>
      <c r="BM211" s="26" t="n">
        <f aca="false">BJ211+$B$211*'1 Der Fonds'!$B$19/12+BJ211*'1 Der Fonds'!$B$20/12-'1 Der Fonds'!$B$6*'1 Der Fonds'!$B$21/12-($B$211+BJ211-'1 Der Fonds'!$B$6)*'1 Der Fonds'!$B$22/12-$B$211*'1 Der Fonds'!$B$23/12</f>
        <v>49.9537588726996</v>
      </c>
      <c r="BN211" s="26" t="n">
        <f aca="false">($B$211+BM211-'1 Der Fonds'!$B$6)/BK211</f>
        <v>10.1611924982113</v>
      </c>
      <c r="BO211" s="26" t="n">
        <f aca="false">BM211+'1 Der Fonds'!$B$26-'2 Der Rueckgabebestand'!$C$12*BN211</f>
        <v>47.8731626235939</v>
      </c>
      <c r="BP211" s="26" t="n">
        <f aca="false">BK211+'1 Der Fonds'!$B$26/BN211-'2 Der Rueckgabebestand'!$C$12</f>
        <v>78.0787454585918</v>
      </c>
      <c r="BQ211" s="26" t="n">
        <f aca="false">BO211/($B$211+BO211-'1 Der Fonds'!$B$6)</f>
        <v>0.0603412932008978</v>
      </c>
      <c r="BR211" s="26" t="n">
        <f aca="false">BO211+$B$211*'1 Der Fonds'!$B$19/12+BO211*'1 Der Fonds'!$B$20/12-'1 Der Fonds'!$B$6*'1 Der Fonds'!$B$21/12-($B$211+BO211-'1 Der Fonds'!$B$6)*'1 Der Fonds'!$B$22/12-$B$211*'1 Der Fonds'!$B$23/12</f>
        <v>49.5032285711082</v>
      </c>
      <c r="BS211" s="26" t="n">
        <f aca="false">($B$211+BR211-'1 Der Fonds'!$B$6)/BP211</f>
        <v>10.1820697028582</v>
      </c>
      <c r="BT211" s="26" t="n">
        <f aca="false">BR211+'1 Der Fonds'!$B$26-'2 Der Rueckgabebestand'!$C$13*BS211</f>
        <v>47.921297204822</v>
      </c>
      <c r="BU211" s="26" t="n">
        <f aca="false">BP211+'1 Der Fonds'!$B$26/BS211-'2 Der Rueckgabebestand'!$C$13</f>
        <v>77.9233810373639</v>
      </c>
      <c r="BV211" s="26" t="n">
        <f aca="false">BT211/($B$211+BT211-'1 Der Fonds'!$B$6)</f>
        <v>0.0603982995838982</v>
      </c>
      <c r="BW211" s="26" t="n">
        <f aca="false">BT211+$B$211*'1 Der Fonds'!$B$19/12+BT211*'1 Der Fonds'!$B$20/12-'1 Der Fonds'!$B$6*'1 Der Fonds'!$B$21/12-($B$211+BT211-'1 Der Fonds'!$B$6)*'1 Der Fonds'!$B$22/12-$B$211*'1 Der Fonds'!$B$23/12</f>
        <v>49.5514092813099</v>
      </c>
      <c r="BX211" s="26" t="n">
        <f aca="false">($B$211+BW211-'1 Der Fonds'!$B$6)/BU211</f>
        <v>10.2029891246645</v>
      </c>
      <c r="BY211" s="26" t="n">
        <f aca="false">BW211+'1 Der Fonds'!$B$26-'2 Der Rueckgabebestand'!$C$14*BX211</f>
        <v>48.4702136314441</v>
      </c>
      <c r="BZ211" s="26" t="n">
        <f aca="false">BU211+'1 Der Fonds'!$B$26/BX211-'2 Der Rueckgabebestand'!$C$14</f>
        <v>77.8174125180746</v>
      </c>
      <c r="CA211" s="26" t="n">
        <f aca="false">BY211/($B$211+BY211-'1 Der Fonds'!$B$6)</f>
        <v>0.0610478992779239</v>
      </c>
      <c r="CB211" s="26" t="n">
        <f aca="false">BY211+$B$211*'1 Der Fonds'!$B$19/12+BY211*'1 Der Fonds'!$B$20/12-'1 Der Fonds'!$B$6*'1 Der Fonds'!$B$21/12-($B$211+BY211-'1 Der Fonds'!$B$6)*'1 Der Fonds'!$B$22/12-$B$211*'1 Der Fonds'!$B$23/12</f>
        <v>50.1008517528409</v>
      </c>
      <c r="CC211" s="26" t="n">
        <f aca="false">($B$211+CB211-'1 Der Fonds'!$B$6)/BZ211</f>
        <v>10.2239437936599</v>
      </c>
      <c r="CD211" s="26" t="n">
        <f aca="false">CB211+'1 Der Fonds'!$B$26-'2 Der Rueckgabebestand'!$C$15*CC211</f>
        <v>49.011274235377</v>
      </c>
      <c r="CE211" s="26" t="n">
        <f aca="false">BZ211+'1 Der Fonds'!$B$26/CC211-'2 Der Rueckgabebestand'!$C$15</f>
        <v>77.7108413612438</v>
      </c>
      <c r="CF211" s="26" t="n">
        <f aca="false">CD211/($B$211+CD211-'1 Der Fonds'!$B$6)</f>
        <v>0.0616873237985761</v>
      </c>
      <c r="CG211" s="26" t="n">
        <f aca="false">CD211+$B$211*'1 Der Fonds'!$B$19/12+CD211*'1 Der Fonds'!$B$20/12-'1 Der Fonds'!$B$6*'1 Der Fonds'!$B$21/12-($B$211+CD211-'1 Der Fonds'!$B$6)*'1 Der Fonds'!$B$22/12-$B$211*'1 Der Fonds'!$B$23/12</f>
        <v>50.6424308731859</v>
      </c>
      <c r="CH211" s="26" t="n">
        <f aca="false">($B$211+CG211-'1 Der Fonds'!$B$6)/CE211</f>
        <v>10.2449338718682</v>
      </c>
      <c r="CI211" s="26" t="n">
        <f aca="false">CG211+'1 Der Fonds'!$B$26-'2 Der Rueckgabebestand'!$C$16*CH211</f>
        <v>48.5199639372518</v>
      </c>
      <c r="CJ211" s="26" t="n">
        <f aca="false">CE211+'1 Der Fonds'!$B$26/CH211-'2 Der Rueckgabebestand'!$C$16</f>
        <v>77.5036690200184</v>
      </c>
      <c r="CK211" s="26" t="n">
        <f aca="false">CI211/($B$211+CI211-'1 Der Fonds'!$B$6)</f>
        <v>0.0611067304865475</v>
      </c>
      <c r="CL211" s="26" t="n">
        <f aca="false">$A$211+$B$211*'1 Der Fonds'!$B$19/12+$A$211*'1 Der Fonds'!$B$20/12-'1 Der Fonds'!$B$6*'1 Der Fonds'!$B$21/12-($B$211+$A$211-'1 Der Fonds'!$B$6)*'1 Der Fonds'!$B$22/12-$B$211*'1 Der Fonds'!$B$23/12</f>
        <v>126.2035</v>
      </c>
      <c r="CM211" s="26" t="n">
        <f aca="false">($B$211+CL211-'1 Der Fonds'!$B$6)/'1 Der Fonds'!$B$8</f>
        <v>10.0195804597701</v>
      </c>
      <c r="CN211" s="26" t="n">
        <f aca="false">CL211+0-'2 Der Rueckgabebestand'!$C$5*CM211</f>
        <v>122.195667816092</v>
      </c>
      <c r="CO211" s="26" t="n">
        <f aca="false">'1 Der Fonds'!$B$8+0/CM211-'2 Der Rueckgabebestand'!$C$5</f>
        <v>86.6</v>
      </c>
      <c r="CP211" s="26" t="n">
        <f aca="false">CN211/($B$211+CN211-'1 Der Fonds'!$B$6)</f>
        <v>0.140827795214936</v>
      </c>
      <c r="CQ211" s="26" t="n">
        <f aca="false">CN211+$B$211*'1 Der Fonds'!$B$19/12+CN211*'1 Der Fonds'!$B$20/12-'1 Der Fonds'!$B$6*'1 Der Fonds'!$B$21/12-($B$211+CN211-'1 Der Fonds'!$B$6)*'1 Der Fonds'!$B$22/12-$B$211*'1 Der Fonds'!$B$23/12</f>
        <v>123.896959497749</v>
      </c>
      <c r="CR211" s="26" t="n">
        <f aca="false">($B$211+CQ211-'1 Der Fonds'!$B$6)/CO211</f>
        <v>10.0392258602511</v>
      </c>
      <c r="CS211" s="26" t="n">
        <f aca="false">CQ211+0-'2 Der Rueckgabebestand'!$C$6*CR211</f>
        <v>118.877346567623</v>
      </c>
      <c r="CT211" s="26" t="n">
        <f aca="false">CO211+0/CR211-'2 Der Rueckgabebestand'!$C$6</f>
        <v>86.1</v>
      </c>
      <c r="CU211" s="26" t="n">
        <f aca="false">CS211/($B$211+CS211-'1 Der Fonds'!$B$6)</f>
        <v>0.13752945636495</v>
      </c>
      <c r="CV211" s="26" t="n">
        <f aca="false">CS211+$B$211*'1 Der Fonds'!$B$19/12+CS211*'1 Der Fonds'!$B$20/12-'1 Der Fonds'!$B$6*'1 Der Fonds'!$B$21/12-($B$211+CS211-'1 Der Fonds'!$B$6)*'1 Der Fonds'!$B$22/12-$B$211*'1 Der Fonds'!$B$23/12</f>
        <v>120.575458191417</v>
      </c>
      <c r="CW211" s="26" t="n">
        <f aca="false">($B$211+CV211-'1 Der Fonds'!$B$6)/CT211</f>
        <v>10.0589484110501</v>
      </c>
      <c r="CX211" s="26" t="n">
        <f aca="false">CV211+0-'2 Der Rueckgabebestand'!$C$7*CW211</f>
        <v>98.4457716871071</v>
      </c>
      <c r="CY211" s="26" t="n">
        <f aca="false">CT211+0/CW211-'2 Der Rueckgabebestand'!$C$7</f>
        <v>83.9</v>
      </c>
      <c r="CZ211" s="26" t="n">
        <f aca="false">CX211/($B$211+CX211-'1 Der Fonds'!$B$6)</f>
        <v>0.116649404487574</v>
      </c>
      <c r="DA211" s="26" t="n">
        <f aca="false">CX211+$B$211*'1 Der Fonds'!$B$19/12+CX211*'1 Der Fonds'!$B$20/12-'1 Der Fonds'!$B$6*'1 Der Fonds'!$B$21/12-($B$211+CX211-'1 Der Fonds'!$B$6)*'1 Der Fonds'!$B$22/12-$B$211*'1 Der Fonds'!$B$23/12</f>
        <v>100.124303051641</v>
      </c>
      <c r="DB211" s="26" t="n">
        <f aca="false">($B$211+DA211-'1 Der Fonds'!$B$6)/CY211</f>
        <v>10.0789547443581</v>
      </c>
      <c r="DC211" s="26" t="n">
        <f aca="false">DA211+0-'2 Der Rueckgabebestand'!$C$8*DB211</f>
        <v>68.8795433441306</v>
      </c>
      <c r="DD211" s="26" t="n">
        <f aca="false">CY211+0/DB211-'2 Der Rueckgabebestand'!$C$8</f>
        <v>80.8</v>
      </c>
      <c r="DE211" s="26" t="n">
        <f aca="false">DC211/($B$211+DC211-'1 Der Fonds'!$B$6)</f>
        <v>0.0845791669339911</v>
      </c>
      <c r="DF211" s="26" t="n">
        <f aca="false">DC211+$B$211*'1 Der Fonds'!$B$19/12+DC211*'1 Der Fonds'!$B$20/12-'1 Der Fonds'!$B$6*'1 Der Fonds'!$B$21/12-($B$211+DC211-'1 Der Fonds'!$B$6)*'1 Der Fonds'!$B$22/12-$B$211*'1 Der Fonds'!$B$23/12</f>
        <v>70.5297404065021</v>
      </c>
      <c r="DG211" s="26" t="n">
        <f aca="false">($B$211+DF211-'1 Der Fonds'!$B$6)/DD211</f>
        <v>10.099377975328</v>
      </c>
      <c r="DH211" s="26" t="n">
        <f aca="false">DF211+0-'2 Der Rueckgabebestand'!$C$9*DG211</f>
        <v>44.2713576706493</v>
      </c>
      <c r="DI211" s="26" t="n">
        <f aca="false">DD211+0/DG211-'2 Der Rueckgabebestand'!$C$9</f>
        <v>78.2</v>
      </c>
      <c r="DJ211" s="26" t="n">
        <f aca="false">DH211/($B$211+DH211-'1 Der Fonds'!$B$6)</f>
        <v>0.0560559169950442</v>
      </c>
      <c r="DK211" s="26" t="n">
        <f aca="false">DH211+$B$211*'1 Der Fonds'!$B$19/12+DH211*'1 Der Fonds'!$B$20/12-'1 Der Fonds'!$B$6*'1 Der Fonds'!$B$21/12-($B$211+DH211-'1 Der Fonds'!$B$6)*'1 Der Fonds'!$B$22/12-$B$211*'1 Der Fonds'!$B$23/12</f>
        <v>45.897971888417</v>
      </c>
      <c r="DL211" s="26" t="n">
        <f aca="false">($B$211+DK211-'1 Der Fonds'!$B$6)/DI211</f>
        <v>10.1201786686498</v>
      </c>
      <c r="DM211" s="26" t="n">
        <f aca="false">DK211+0-'2 Der Rueckgabebestand'!$C$10*DL211</f>
        <v>31.7297217523073</v>
      </c>
      <c r="DN211" s="26" t="n">
        <f aca="false">DI211+0/DL211-'2 Der Rueckgabebestand'!$C$10</f>
        <v>76.8</v>
      </c>
      <c r="DO211" s="26" t="n">
        <f aca="false">DM211/($B$211+DM211-'1 Der Fonds'!$B$6)</f>
        <v>0.0408241229900098</v>
      </c>
      <c r="DP211" s="26" t="n">
        <f aca="false">DM211+$B$211*'1 Der Fonds'!$B$19/12+DM211*'1 Der Fonds'!$B$20/12-'1 Der Fonds'!$B$6*'1 Der Fonds'!$B$21/12-($B$211+DM211-'1 Der Fonds'!$B$6)*'1 Der Fonds'!$B$22/12-$B$211*'1 Der Fonds'!$B$23/12</f>
        <v>33.3443169023199</v>
      </c>
      <c r="DQ211" s="26" t="n">
        <f aca="false">($B$211+DP211-'1 Der Fonds'!$B$6)/DN211</f>
        <v>10.141202042999</v>
      </c>
      <c r="DR211" s="26" t="n">
        <f aca="false">DP211+0-'2 Der Rueckgabebestand'!$C$11*DQ211</f>
        <v>27.2595956765205</v>
      </c>
      <c r="DS211" s="26" t="n">
        <f aca="false">DN211+0/DQ211-'2 Der Rueckgabebestand'!$C$11</f>
        <v>76.2</v>
      </c>
      <c r="DT211" s="26" t="n">
        <f aca="false">DR211/($B$211+DR211-'1 Der Fonds'!$B$6)</f>
        <v>0.0352756482469245</v>
      </c>
      <c r="DU211" s="26" t="n">
        <f aca="false">DR211+$B$211*'1 Der Fonds'!$B$19/12+DR211*'1 Der Fonds'!$B$20/12-'1 Der Fonds'!$B$6*'1 Der Fonds'!$B$21/12-($B$211+DR211-'1 Der Fonds'!$B$6)*'1 Der Fonds'!$B$22/12-$B$211*'1 Der Fonds'!$B$23/12</f>
        <v>28.8699069557105</v>
      </c>
      <c r="DV211" s="26" t="n">
        <f aca="false">($B$211+DU211-'1 Der Fonds'!$B$6)/DS211</f>
        <v>10.1623347369516</v>
      </c>
      <c r="DW211" s="26" t="n">
        <f aca="false">DU211+0-'2 Der Rueckgabebestand'!$C$12*DV211</f>
        <v>23.7887395872347</v>
      </c>
      <c r="DX211" s="26" t="n">
        <f aca="false">DS211+0/DV211-'2 Der Rueckgabebestand'!$C$12</f>
        <v>75.7</v>
      </c>
      <c r="DY211" s="26" t="n">
        <f aca="false">DW211/($B$211+DW211-'1 Der Fonds'!$B$6)</f>
        <v>0.0309230310585316</v>
      </c>
      <c r="DZ211" s="26" t="n">
        <f aca="false">DW211+$B$211*'1 Der Fonds'!$B$19/12+DW211*'1 Der Fonds'!$B$20/12-'1 Der Fonds'!$B$6*'1 Der Fonds'!$B$21/12-($B$211+DW211-'1 Der Fonds'!$B$6)*'1 Der Fonds'!$B$22/12-$B$211*'1 Der Fonds'!$B$23/12</f>
        <v>25.3957246293392</v>
      </c>
      <c r="EA211" s="26" t="n">
        <f aca="false">($B$211+DZ211-'1 Der Fonds'!$B$6)/DX211</f>
        <v>10.1835630730428</v>
      </c>
      <c r="EB211" s="26" t="n">
        <f aca="false">DZ211+0-'2 Der Rueckgabebestand'!$C$13*EA211</f>
        <v>20.8131212464699</v>
      </c>
      <c r="EC211" s="26" t="n">
        <f aca="false">DX211+0/EA211-'2 Der Rueckgabebestand'!$C$13</f>
        <v>75.25</v>
      </c>
      <c r="ED211" s="26" t="n">
        <f aca="false">EB211/($B$211+EB211-'1 Der Fonds'!$B$6)</f>
        <v>0.0271600742169411</v>
      </c>
      <c r="EE211" s="26" t="n">
        <f aca="false">EB211+$B$211*'1 Der Fonds'!$B$19/12+EB211*'1 Der Fonds'!$B$20/12-'1 Der Fonds'!$B$6*'1 Der Fonds'!$B$21/12-($B$211+EB211-'1 Der Fonds'!$B$6)*'1 Der Fonds'!$B$22/12-$B$211*'1 Der Fonds'!$B$23/12</f>
        <v>22.4172546543311</v>
      </c>
      <c r="EF211" s="26" t="n">
        <f aca="false">($B$211+EE211-'1 Der Fonds'!$B$6)/EC211</f>
        <v>10.2048804605227</v>
      </c>
      <c r="EG211" s="26" t="n">
        <f aca="false">EE211+0-'2 Der Rueckgabebestand'!$C$14*EF211</f>
        <v>18.335302470122</v>
      </c>
      <c r="EH211" s="26" t="n">
        <f aca="false">EC211+0/EF211-'2 Der Rueckgabebestand'!$C$14</f>
        <v>74.85</v>
      </c>
      <c r="EI211" s="26" t="n">
        <f aca="false">EG211/($B$211+EG211-'1 Der Fonds'!$B$6)</f>
        <v>0.0240042616658703</v>
      </c>
      <c r="EJ211" s="26" t="n">
        <f aca="false">EG211+$B$211*'1 Der Fonds'!$B$19/12+EG211*'1 Der Fonds'!$B$20/12-'1 Der Fonds'!$B$6*'1 Der Fonds'!$B$21/12-($B$211+EG211-'1 Der Fonds'!$B$6)*'1 Der Fonds'!$B$22/12-$B$211*'1 Der Fonds'!$B$23/12</f>
        <v>19.9370613016559</v>
      </c>
      <c r="EK211" s="26" t="n">
        <f aca="false">($B$211+EJ211-'1 Der Fonds'!$B$6)/EH211</f>
        <v>10.2262800441103</v>
      </c>
      <c r="EL211" s="26" t="n">
        <f aca="false">EJ211+0-'2 Der Rueckgabebestand'!$C$15*EK211</f>
        <v>15.8465492840118</v>
      </c>
      <c r="EM211" s="26" t="n">
        <f aca="false">EH211+0/EK211-'2 Der Rueckgabebestand'!$C$15</f>
        <v>74.45</v>
      </c>
      <c r="EN211" s="26" t="n">
        <f aca="false">EL211/($B$211+EL211-'1 Der Fonds'!$B$6)</f>
        <v>0.0208138452836152</v>
      </c>
      <c r="EO211" s="26" t="n">
        <f aca="false">EL211+$B$211*'1 Der Fonds'!$B$19/12+EL211*'1 Der Fonds'!$B$20/12-'1 Der Fonds'!$B$6*'1 Der Fonds'!$B$21/12-($B$211+EL211-'1 Der Fonds'!$B$6)*'1 Der Fonds'!$B$22/12-$B$211*'1 Der Fonds'!$B$23/12</f>
        <v>17.4459230604089</v>
      </c>
      <c r="EP211" s="26" t="n">
        <f aca="false">($B$211+EO211-'1 Der Fonds'!$B$6)/EM211</f>
        <v>10.2477625662916</v>
      </c>
      <c r="EQ211" s="26" t="n">
        <f aca="false">EO211+0-'2 Der Rueckgabebestand'!$C$16*EP211</f>
        <v>12.3220417772632</v>
      </c>
      <c r="ER211" s="26" t="n">
        <f aca="false">EM211+0/EP211-'2 Der Rueckgabebestand'!$C$16</f>
        <v>73.95</v>
      </c>
      <c r="ES211" s="26" t="n">
        <f aca="false">EQ211/($B$211+EQ211-'1 Der Fonds'!$B$6)</f>
        <v>0.0162598091609545</v>
      </c>
      <c r="ET211" s="14" t="n">
        <f aca="false">IF(C211=1,$A$211,1000000)</f>
        <v>124.5</v>
      </c>
      <c r="EU211" s="14" t="n">
        <f aca="false">IF(D211=1,$A$211,1000000)</f>
        <v>124.5</v>
      </c>
      <c r="EV211" s="14" t="n">
        <f aca="false">IF(E211=1,$A$211,1000000)</f>
        <v>124.5</v>
      </c>
      <c r="EW211" s="14" t="n">
        <f aca="false">IF(F211=1,$A$211,1000000)</f>
        <v>124.5</v>
      </c>
      <c r="EX211" s="14" t="n">
        <f aca="false">IF(G211=1,$A$211,1000000)</f>
        <v>124.5</v>
      </c>
      <c r="EY211" s="14" t="n">
        <f aca="false">IF(H211=1,$A$211,1000000)</f>
        <v>124.5</v>
      </c>
      <c r="EZ211" s="14" t="n">
        <f aca="false">IF(I211=1,$A$211,1000000)</f>
        <v>124.5</v>
      </c>
      <c r="FA211" s="14" t="n">
        <f aca="false">IF(J211=1,$A$211,1000000)</f>
        <v>124.5</v>
      </c>
      <c r="FB211" s="14" t="n">
        <f aca="false">IF(K211=1,$A$211,1000000)</f>
        <v>124.5</v>
      </c>
      <c r="FC211" s="14" t="n">
        <f aca="false">IF(L211=1,$A$211,1000000)</f>
        <v>124.5</v>
      </c>
      <c r="FD211" s="14" t="n">
        <f aca="false">IF(M211=1,$A$211,1000000)</f>
        <v>124.5</v>
      </c>
      <c r="FE211" s="14" t="n">
        <f aca="false">IF(N211=1,$A$211,1000000)</f>
        <v>124.5</v>
      </c>
      <c r="FF211" s="14" t="n">
        <f aca="false">IF(O211=1,$A$211,1000000)</f>
        <v>124.5</v>
      </c>
      <c r="FG211" s="14" t="n">
        <f aca="false">IF(P211=1,$A$211,1000000)</f>
        <v>124.5</v>
      </c>
      <c r="FH211" s="14" t="n">
        <f aca="false">IF(Q211=1,$A$211,1000000)</f>
        <v>124.5</v>
      </c>
      <c r="FI211" s="14" t="n">
        <f aca="false">IF(R211=1,$A$211,1000000)</f>
        <v>124.5</v>
      </c>
      <c r="FJ211" s="14" t="n">
        <f aca="false">IF(S211=1,$A$211,1000000)</f>
        <v>124.5</v>
      </c>
      <c r="FK211" s="26" t="n">
        <f aca="false">IF(T211=1,$A$211,1000000)</f>
        <v>1000000</v>
      </c>
      <c r="FL211" s="26" t="n">
        <f aca="false">IF(U211=1,$A$211,1000000)</f>
        <v>1000000</v>
      </c>
      <c r="FM211" s="26" t="n">
        <f aca="false">IF(V211=1,$A$211,1000000)</f>
        <v>1000000</v>
      </c>
      <c r="FN211" s="26" t="n">
        <f aca="false">IF(W211=1,$A$211,1000000)</f>
        <v>1000000</v>
      </c>
      <c r="FO211" s="26" t="n">
        <f aca="false">IF(X211=1,$A$211,1000000)</f>
        <v>1000000</v>
      </c>
      <c r="FP211" s="26" t="n">
        <f aca="false">IF(Y211=1,$A$211,1000000)</f>
        <v>1000000</v>
      </c>
      <c r="FQ211" s="26" t="n">
        <f aca="false">IF(Z211=1,$A$211,1000000)</f>
        <v>1000000</v>
      </c>
    </row>
    <row r="212" customFormat="false" ht="15" hidden="false" customHeight="false" outlineLevel="0" collapsed="false">
      <c r="A212" s="14" t="n">
        <f aca="false">A211+$B$38</f>
        <v>125</v>
      </c>
      <c r="B212" s="14" t="n">
        <f aca="false">'1 Der Fonds'!$B$36-A212</f>
        <v>995</v>
      </c>
      <c r="C212" s="26" t="n">
        <f aca="false">IF(AH212&gt;='1 Der Fonds'!$B$12,1,0)</f>
        <v>1</v>
      </c>
      <c r="D212" s="26" t="n">
        <f aca="false">IF(AND(C212=1,AM212&gt;='1 Der Fonds'!$B$12),1,0)</f>
        <v>1</v>
      </c>
      <c r="E212" s="26" t="n">
        <f aca="false">IF(AND(D212=1,AR212&gt;='1 Der Fonds'!$B$12),1,0)</f>
        <v>1</v>
      </c>
      <c r="F212" s="26" t="n">
        <f aca="false">IF(AND(E212=1,AW212&gt;='1 Der Fonds'!$B$12),1,0)</f>
        <v>1</v>
      </c>
      <c r="G212" s="26" t="n">
        <f aca="false">IF(AND(F212=1,BB212&gt;='1 Der Fonds'!$B$12),1,0)</f>
        <v>1</v>
      </c>
      <c r="H212" s="26" t="n">
        <f aca="false">IF(AND(G212=1,BG212&gt;='1 Der Fonds'!$B$12),1,0)</f>
        <v>1</v>
      </c>
      <c r="I212" s="26" t="n">
        <f aca="false">IF(AND(H212=1,BL212&gt;='1 Der Fonds'!$B$12),1,0)</f>
        <v>1</v>
      </c>
      <c r="J212" s="26" t="n">
        <f aca="false">IF(AND(I212=1,BQ212&gt;='1 Der Fonds'!$B$12),1,0)</f>
        <v>1</v>
      </c>
      <c r="K212" s="26" t="n">
        <f aca="false">IF(AND(J212=1,BV212&gt;='1 Der Fonds'!$B$12),1,0)</f>
        <v>1</v>
      </c>
      <c r="L212" s="26" t="n">
        <f aca="false">IF(AND(K212=1,CA212&gt;='1 Der Fonds'!$B$12),1,0)</f>
        <v>1</v>
      </c>
      <c r="M212" s="26" t="n">
        <f aca="false">IF(AND(L212=1,CF212&gt;='1 Der Fonds'!$B$12),1,0)</f>
        <v>1</v>
      </c>
      <c r="N212" s="26" t="n">
        <f aca="false">IF(AND(M212=1,CK212&gt;='1 Der Fonds'!$B$12),1,0)</f>
        <v>1</v>
      </c>
      <c r="O212" s="26" t="n">
        <f aca="false">IF(CP212&gt;='1 Der Fonds'!$B$12,1,0)</f>
        <v>1</v>
      </c>
      <c r="P212" s="26" t="n">
        <f aca="false">IF(AND(O212=1,CU212&gt;='1 Der Fonds'!$B$12),1,0)</f>
        <v>1</v>
      </c>
      <c r="Q212" s="26" t="n">
        <f aca="false">IF(AND(P212=1,CZ212&gt;='1 Der Fonds'!$B$12),1,0)</f>
        <v>1</v>
      </c>
      <c r="R212" s="26" t="n">
        <f aca="false">IF(AND(Q212=1,DE212&gt;='1 Der Fonds'!$B$12),1,0)</f>
        <v>1</v>
      </c>
      <c r="S212" s="26" t="n">
        <f aca="false">IF(AND(R212=1,DJ212&gt;='1 Der Fonds'!$B$12),1,0)</f>
        <v>1</v>
      </c>
      <c r="T212" s="26" t="n">
        <f aca="false">IF(AND(S212=1,DO212&gt;='1 Der Fonds'!$B$12),1,0)</f>
        <v>0</v>
      </c>
      <c r="U212" s="26" t="n">
        <f aca="false">IF(AND(T212=1,DT212&gt;='1 Der Fonds'!$B$12),1,0)</f>
        <v>0</v>
      </c>
      <c r="V212" s="26" t="n">
        <f aca="false">IF(AND(U212=1,DY212&gt;='1 Der Fonds'!$B$12),1,0)</f>
        <v>0</v>
      </c>
      <c r="W212" s="26" t="n">
        <f aca="false">IF(AND(V212=1,ED212&gt;='1 Der Fonds'!$B$12),1,0)</f>
        <v>0</v>
      </c>
      <c r="X212" s="26" t="n">
        <f aca="false">IF(AND(W212=1,EI212&gt;='1 Der Fonds'!$B$12),1,0)</f>
        <v>0</v>
      </c>
      <c r="Y212" s="26" t="n">
        <f aca="false">IF(AND(X212=1,EN212&gt;='1 Der Fonds'!$B$12),1,0)</f>
        <v>0</v>
      </c>
      <c r="Z212" s="26" t="n">
        <f aca="false">IF(AND(Y212=1,ES212&gt;='1 Der Fonds'!$B$12),1,0)</f>
        <v>0</v>
      </c>
      <c r="AD212" s="26" t="n">
        <f aca="false">$A$212+$B$212*'1 Der Fonds'!$B$19/12+$A$212*'1 Der Fonds'!$B$20/12-'1 Der Fonds'!$B$6*'1 Der Fonds'!$B$21/12-($B$212+$A$212-'1 Der Fonds'!$B$6)*'1 Der Fonds'!$B$22/12-$B$212*'1 Der Fonds'!$B$23/12</f>
        <v>126.702916666667</v>
      </c>
      <c r="AE212" s="26" t="n">
        <f aca="false">($B$212+AD212-'1 Der Fonds'!$B$6)/'1 Der Fonds'!$B$8</f>
        <v>10.0195737547893</v>
      </c>
      <c r="AF212" s="26" t="n">
        <f aca="false">AD212+'1 Der Fonds'!$B$26-'2 Der Rueckgabebestand'!$C$5*AE212</f>
        <v>125.695087164751</v>
      </c>
      <c r="AG212" s="26" t="n">
        <f aca="false">'1 Der Fonds'!$B$8+'1 Der Fonds'!$B$26/AE212-'2 Der Rueckgabebestand'!$C$5</f>
        <v>86.8994139345065</v>
      </c>
      <c r="AH212" s="26" t="n">
        <f aca="false">AF212/($B$212+AF212-'1 Der Fonds'!$B$6)</f>
        <v>0.144361773734193</v>
      </c>
      <c r="AI212" s="26" t="n">
        <f aca="false">AF212+$B$212*'1 Der Fonds'!$B$19/12+AF212*'1 Der Fonds'!$B$20/12-'1 Der Fonds'!$B$6*'1 Der Fonds'!$B$21/12-($B$212+AF212-'1 Der Fonds'!$B$6)*'1 Der Fonds'!$B$22/12-$B$212*'1 Der Fonds'!$B$23/12</f>
        <v>127.398669956617</v>
      </c>
      <c r="AJ212" s="26" t="n">
        <f aca="false">($B$212+AI212-'1 Der Fonds'!$B$6)/AG212</f>
        <v>10.0391778316723</v>
      </c>
      <c r="AK212" s="26" t="n">
        <f aca="false">AI212+'1 Der Fonds'!$B$26-'2 Der Rueckgabebestand'!$C$6*AJ212</f>
        <v>125.379081040781</v>
      </c>
      <c r="AL212" s="26" t="n">
        <f aca="false">AG212+'1 Der Fonds'!$B$26/AJ212-'2 Der Rueckgabebestand'!$C$6</f>
        <v>86.698243186294</v>
      </c>
      <c r="AM212" s="26" t="n">
        <f aca="false">AK212/($B$212+AK212-'1 Der Fonds'!$B$6)</f>
        <v>0.144051119531567</v>
      </c>
      <c r="AN212" s="26" t="n">
        <f aca="false">AK212+$B$212*'1 Der Fonds'!$B$19/12+AK212*'1 Der Fonds'!$B$20/12-'1 Der Fonds'!$B$6*'1 Der Fonds'!$B$21/12-($B$212+AK212-'1 Der Fonds'!$B$6)*'1 Der Fonds'!$B$22/12-$B$212*'1 Der Fonds'!$B$23/12</f>
        <v>127.082360993445</v>
      </c>
      <c r="AO212" s="26" t="n">
        <f aca="false">($B$212+AN212-'1 Der Fonds'!$B$6)/AL212</f>
        <v>10.0588239039579</v>
      </c>
      <c r="AP212" s="26" t="n">
        <f aca="false">AN212+'1 Der Fonds'!$B$26-'2 Der Rueckgabebestand'!$C$7*AO212</f>
        <v>107.952948404738</v>
      </c>
      <c r="AQ212" s="26" t="n">
        <f aca="false">AL212+'1 Der Fonds'!$B$26/AO212-'2 Der Rueckgabebestand'!$C$7</f>
        <v>84.7964887892237</v>
      </c>
      <c r="AR212" s="26" t="n">
        <f aca="false">AP212/($B$212+AP212-'1 Der Fonds'!$B$6)</f>
        <v>0.126563778936037</v>
      </c>
      <c r="AS212" s="26" t="n">
        <f aca="false">AP212+$B$212*'1 Der Fonds'!$B$19/12+AP212*'1 Der Fonds'!$B$20/12-'1 Der Fonds'!$B$6*'1 Der Fonds'!$B$21/12-($B$212+AP212-'1 Der Fonds'!$B$6)*'1 Der Fonds'!$B$22/12-$B$212*'1 Der Fonds'!$B$23/12</f>
        <v>109.639528313626</v>
      </c>
      <c r="AT212" s="26" t="n">
        <f aca="false">($B$212+AS212-'1 Der Fonds'!$B$6)/AQ212</f>
        <v>10.078713641528</v>
      </c>
      <c r="AU212" s="26" t="n">
        <f aca="false">AS212+'1 Der Fonds'!$B$26-'2 Der Rueckgabebestand'!$C$8*AT212</f>
        <v>81.3955160248889</v>
      </c>
      <c r="AV212" s="26" t="n">
        <f aca="false">AQ212+'1 Der Fonds'!$B$26/AT212-'2 Der Rueckgabebestand'!$C$8</f>
        <v>81.9941458223236</v>
      </c>
      <c r="AW212" s="26" t="n">
        <f aca="false">AU212/($B$212+AU212-'1 Der Fonds'!$B$6)</f>
        <v>0.0984946244824947</v>
      </c>
      <c r="AX212" s="26" t="n">
        <f aca="false">AU212+$B$212*'1 Der Fonds'!$B$19/12+AU212*'1 Der Fonds'!$B$20/12-'1 Der Fonds'!$B$6*'1 Der Fonds'!$B$21/12-($B$212+AU212-'1 Der Fonds'!$B$6)*'1 Der Fonds'!$B$22/12-$B$212*'1 Der Fonds'!$B$23/12</f>
        <v>83.0566450610794</v>
      </c>
      <c r="AY212" s="26" t="n">
        <f aca="false">($B$212+AX212-'1 Der Fonds'!$B$6)/AV212</f>
        <v>10.0989727590483</v>
      </c>
      <c r="AZ212" s="26" t="n">
        <f aca="false">AX212+'1 Der Fonds'!$B$26-'2 Der Rueckgabebestand'!$C$9*AY212</f>
        <v>59.7993158875538</v>
      </c>
      <c r="BA212" s="26" t="n">
        <f aca="false">AV212+'1 Der Fonds'!$B$26/AY212-'2 Der Rueckgabebestand'!$C$9</f>
        <v>79.6912057383742</v>
      </c>
      <c r="BB212" s="26" t="n">
        <f aca="false">AZ212/($B$212+AZ212-'1 Der Fonds'!$B$6)</f>
        <v>0.0743033880708579</v>
      </c>
      <c r="BC212" s="26" t="n">
        <f aca="false">AZ212+$B$212*'1 Der Fonds'!$B$19/12+AZ212*'1 Der Fonds'!$B$20/12-'1 Der Fonds'!$B$6*'1 Der Fonds'!$B$21/12-($B$212+AZ212-'1 Der Fonds'!$B$6)*'1 Der Fonds'!$B$22/12-$B$212*'1 Der Fonds'!$B$23/12</f>
        <v>61.4397485652794</v>
      </c>
      <c r="BD212" s="26" t="n">
        <f aca="false">($B$212+BC212-'1 Der Fonds'!$B$6)/BA212</f>
        <v>10.1195576236206</v>
      </c>
      <c r="BE212" s="26" t="n">
        <f aca="false">BC212+'1 Der Fonds'!$B$26-'2 Der Rueckgabebestand'!$C$10*BD212</f>
        <v>50.2723678922106</v>
      </c>
      <c r="BF212" s="26" t="n">
        <f aca="false">BA212+'1 Der Fonds'!$B$26/BD212-'2 Der Rueckgabebestand'!$C$10</f>
        <v>78.5876613851109</v>
      </c>
      <c r="BG212" s="26" t="n">
        <f aca="false">BE212/($B$212+BE212-'1 Der Fonds'!$B$6)</f>
        <v>0.0632140256871397</v>
      </c>
      <c r="BH212" s="26" t="n">
        <f aca="false">BE212+$B$212*'1 Der Fonds'!$B$19/12+BE212*'1 Der Fonds'!$B$20/12-'1 Der Fonds'!$B$6*'1 Der Fonds'!$B$21/12-($B$212+BE212-'1 Der Fonds'!$B$6)*'1 Der Fonds'!$B$22/12-$B$212*'1 Der Fonds'!$B$23/12</f>
        <v>51.9036705781073</v>
      </c>
      <c r="BI212" s="26" t="n">
        <f aca="false">($B$212+BH212-'1 Der Fonds'!$B$6)/BF212</f>
        <v>10.1403153692659</v>
      </c>
      <c r="BJ212" s="26" t="n">
        <f aca="false">BH212+'1 Der Fonds'!$B$26-'2 Der Rueckgabebestand'!$C$11*BI212</f>
        <v>48.8194813565477</v>
      </c>
      <c r="BK212" s="26" t="n">
        <f aca="false">BF212+'1 Der Fonds'!$B$26/BI212-'2 Der Rueckgabebestand'!$C$11</f>
        <v>78.2835101719339</v>
      </c>
      <c r="BL212" s="26" t="n">
        <f aca="false">BJ212/($B$212+BJ212-'1 Der Fonds'!$B$6)</f>
        <v>0.0614994750105159</v>
      </c>
      <c r="BM212" s="26" t="n">
        <f aca="false">BJ212+$B$212*'1 Der Fonds'!$B$19/12+BJ212*'1 Der Fonds'!$B$20/12-'1 Der Fonds'!$B$6*'1 Der Fonds'!$B$21/12-($B$212+BJ212-'1 Der Fonds'!$B$6)*'1 Der Fonds'!$B$22/12-$B$212*'1 Der Fonds'!$B$23/12</f>
        <v>50.4493916928478</v>
      </c>
      <c r="BN212" s="26" t="n">
        <f aca="false">($B$212+BM212-'1 Der Fonds'!$B$6)/BK212</f>
        <v>10.1611359780087</v>
      </c>
      <c r="BO212" s="26" t="n">
        <f aca="false">BM212+'1 Der Fonds'!$B$26-'2 Der Rueckgabebestand'!$C$12*BN212</f>
        <v>48.3688237038434</v>
      </c>
      <c r="BP212" s="26" t="n">
        <f aca="false">BK212+'1 Der Fonds'!$B$26/BN212-'2 Der Rueckgabebestand'!$C$12</f>
        <v>78.0787527517491</v>
      </c>
      <c r="BQ212" s="26" t="n">
        <f aca="false">BO212/($B$212+BO212-'1 Der Fonds'!$B$6)</f>
        <v>0.0609663781317162</v>
      </c>
      <c r="BR212" s="26" t="n">
        <f aca="false">BO212+$B$212*'1 Der Fonds'!$B$19/12+BO212*'1 Der Fonds'!$B$20/12-'1 Der Fonds'!$B$6*'1 Der Fonds'!$B$21/12-($B$212+BO212-'1 Der Fonds'!$B$6)*'1 Der Fonds'!$B$22/12-$B$212*'1 Der Fonds'!$B$23/12</f>
        <v>49.9983021598929</v>
      </c>
      <c r="BS212" s="26" t="n">
        <f aca="false">($B$212+BR212-'1 Der Fonds'!$B$6)/BP212</f>
        <v>10.1820056563606</v>
      </c>
      <c r="BT212" s="26" t="n">
        <f aca="false">BR212+'1 Der Fonds'!$B$26-'2 Der Rueckgabebestand'!$C$13*BS212</f>
        <v>48.4163996145306</v>
      </c>
      <c r="BU212" s="26" t="n">
        <f aca="false">BP212+'1 Der Fonds'!$B$26/BS212-'2 Der Rueckgabebestand'!$C$13</f>
        <v>77.9233901838277</v>
      </c>
      <c r="BV212" s="26" t="n">
        <f aca="false">BT212/($B$212+BT212-'1 Der Fonds'!$B$6)</f>
        <v>0.0610226857398625</v>
      </c>
      <c r="BW212" s="26" t="n">
        <f aca="false">BT212+$B$212*'1 Der Fonds'!$B$19/12+BT212*'1 Der Fonds'!$B$20/12-'1 Der Fonds'!$B$6*'1 Der Fonds'!$B$21/12-($B$212+BT212-'1 Der Fonds'!$B$6)*'1 Der Fonds'!$B$22/12-$B$212*'1 Der Fonds'!$B$23/12</f>
        <v>50.0459236641612</v>
      </c>
      <c r="BX212" s="26" t="n">
        <f aca="false">($B$212+BW212-'1 Der Fonds'!$B$6)/BU212</f>
        <v>10.2029175294938</v>
      </c>
      <c r="BY212" s="26" t="n">
        <f aca="false">BW212+'1 Der Fonds'!$B$26-'2 Der Rueckgabebestand'!$C$14*BX212</f>
        <v>48.9647566523637</v>
      </c>
      <c r="BZ212" s="26" t="n">
        <f aca="false">BU212+'1 Der Fonds'!$B$26/BX212-'2 Der Rueckgabebestand'!$C$14</f>
        <v>77.8174237277947</v>
      </c>
      <c r="CA212" s="26" t="n">
        <f aca="false">BY212/($B$212+BY212-'1 Der Fonds'!$B$6)</f>
        <v>0.061671196664719</v>
      </c>
      <c r="CB212" s="26" t="n">
        <f aca="false">BY212+$B$212*'1 Der Fonds'!$B$19/12+BY212*'1 Der Fonds'!$B$20/12-'1 Der Fonds'!$B$6*'1 Der Fonds'!$B$21/12-($B$212+BY212-'1 Der Fonds'!$B$6)*'1 Der Fonds'!$B$22/12-$B$212*'1 Der Fonds'!$B$23/12</f>
        <v>50.5948062108222</v>
      </c>
      <c r="CC212" s="26" t="n">
        <f aca="false">($B$212+CB212-'1 Der Fonds'!$B$6)/BZ212</f>
        <v>10.2238646320882</v>
      </c>
      <c r="CD212" s="26" t="n">
        <f aca="false">CB212+'1 Der Fonds'!$B$26-'2 Der Rueckgabebestand'!$C$15*CC212</f>
        <v>49.5052603579869</v>
      </c>
      <c r="CE212" s="26" t="n">
        <f aca="false">BZ212+'1 Der Fonds'!$B$26/CC212-'2 Der Rueckgabebestand'!$C$15</f>
        <v>77.7108548429313</v>
      </c>
      <c r="CF212" s="26" t="n">
        <f aca="false">CD212/($B$212+CD212-'1 Der Fonds'!$B$6)</f>
        <v>0.0623095438483075</v>
      </c>
      <c r="CG212" s="26" t="n">
        <f aca="false">CD212+$B$212*'1 Der Fonds'!$B$19/12+CD212*'1 Der Fonds'!$B$20/12-'1 Der Fonds'!$B$6*'1 Der Fonds'!$B$21/12-($B$212+CD212-'1 Der Fonds'!$B$6)*'1 Der Fonds'!$B$22/12-$B$212*'1 Der Fonds'!$B$23/12</f>
        <v>51.1358278991633</v>
      </c>
      <c r="CH212" s="26" t="n">
        <f aca="false">($B$212+CG212-'1 Der Fonds'!$B$6)/CE212</f>
        <v>10.2448471260329</v>
      </c>
      <c r="CI212" s="26" t="n">
        <f aca="false">CG212+'1 Der Fonds'!$B$26-'2 Der Rueckgabebestand'!$C$16*CH212</f>
        <v>49.0134043361469</v>
      </c>
      <c r="CJ212" s="26" t="n">
        <f aca="false">CE212+'1 Der Fonds'!$B$26/CH212-'2 Der Rueckgabebestand'!$C$16</f>
        <v>77.5036849811553</v>
      </c>
      <c r="CK212" s="26" t="n">
        <f aca="false">CI212/($B$212+CI212-'1 Der Fonds'!$B$6)</f>
        <v>0.0617286862771866</v>
      </c>
      <c r="CL212" s="26" t="n">
        <f aca="false">$A$212+$B$212*'1 Der Fonds'!$B$19/12+$A$212*'1 Der Fonds'!$B$20/12-'1 Der Fonds'!$B$6*'1 Der Fonds'!$B$21/12-($B$212+$A$212-'1 Der Fonds'!$B$6)*'1 Der Fonds'!$B$22/12-$B$212*'1 Der Fonds'!$B$23/12</f>
        <v>126.702916666667</v>
      </c>
      <c r="CM212" s="26" t="n">
        <f aca="false">($B$212+CL212-'1 Der Fonds'!$B$6)/'1 Der Fonds'!$B$8</f>
        <v>10.0195737547893</v>
      </c>
      <c r="CN212" s="26" t="n">
        <f aca="false">CL212+0-'2 Der Rueckgabebestand'!$C$5*CM212</f>
        <v>122.695087164751</v>
      </c>
      <c r="CO212" s="26" t="n">
        <f aca="false">'1 Der Fonds'!$B$8+0/CM212-'2 Der Rueckgabebestand'!$C$5</f>
        <v>86.6</v>
      </c>
      <c r="CP212" s="26" t="n">
        <f aca="false">CN212/($B$212+CN212-'1 Der Fonds'!$B$6)</f>
        <v>0.141403459555897</v>
      </c>
      <c r="CQ212" s="26" t="n">
        <f aca="false">CN212+$B$212*'1 Der Fonds'!$B$19/12+CN212*'1 Der Fonds'!$B$20/12-'1 Der Fonds'!$B$6*'1 Der Fonds'!$B$21/12-($B$212+CN212-'1 Der Fonds'!$B$6)*'1 Der Fonds'!$B$22/12-$B$212*'1 Der Fonds'!$B$23/12</f>
        <v>124.395794956617</v>
      </c>
      <c r="CR212" s="26" t="n">
        <f aca="false">($B$212+CQ212-'1 Der Fonds'!$B$6)/CO212</f>
        <v>10.039212412894</v>
      </c>
      <c r="CS212" s="26" t="n">
        <f aca="false">CQ212+0-'2 Der Rueckgabebestand'!$C$6*CR212</f>
        <v>119.37618875017</v>
      </c>
      <c r="CT212" s="26" t="n">
        <f aca="false">CO212+0/CR212-'2 Der Rueckgabebestand'!$C$6</f>
        <v>86.1</v>
      </c>
      <c r="CU212" s="26" t="n">
        <f aca="false">CS212/($B$212+CS212-'1 Der Fonds'!$B$6)</f>
        <v>0.138106752943739</v>
      </c>
      <c r="CV212" s="26" t="n">
        <f aca="false">CS212+$B$212*'1 Der Fonds'!$B$19/12+CS212*'1 Der Fonds'!$B$20/12-'1 Der Fonds'!$B$6*'1 Der Fonds'!$B$21/12-($B$212+CS212-'1 Der Fonds'!$B$6)*'1 Der Fonds'!$B$22/12-$B$212*'1 Der Fonds'!$B$23/12</f>
        <v>121.073715931056</v>
      </c>
      <c r="CW212" s="26" t="n">
        <f aca="false">($B$212+CV212-'1 Der Fonds'!$B$6)/CT212</f>
        <v>10.0589281757382</v>
      </c>
      <c r="CX212" s="26" t="n">
        <f aca="false">CV212+0-'2 Der Rueckgabebestand'!$C$7*CW212</f>
        <v>98.9440739444319</v>
      </c>
      <c r="CY212" s="26" t="n">
        <f aca="false">CT212+0/CW212-'2 Der Rueckgabebestand'!$C$7</f>
        <v>83.9</v>
      </c>
      <c r="CZ212" s="26" t="n">
        <f aca="false">CX212/($B$212+CX212-'1 Der Fonds'!$B$6)</f>
        <v>0.117240083791318</v>
      </c>
      <c r="DA212" s="26" t="n">
        <f aca="false">CX212+$B$212*'1 Der Fonds'!$B$19/12+CX212*'1 Der Fonds'!$B$20/12-'1 Der Fonds'!$B$6*'1 Der Fonds'!$B$21/12-($B$212+CX212-'1 Der Fonds'!$B$6)*'1 Der Fonds'!$B$22/12-$B$212*'1 Der Fonds'!$B$23/12</f>
        <v>100.622020348629</v>
      </c>
      <c r="DB212" s="26" t="n">
        <f aca="false">($B$212+DA212-'1 Der Fonds'!$B$6)/CY212</f>
        <v>10.0789275369324</v>
      </c>
      <c r="DC212" s="26" t="n">
        <f aca="false">DA212+0-'2 Der Rueckgabebestand'!$C$8*DB212</f>
        <v>69.3773449841382</v>
      </c>
      <c r="DD212" s="26" t="n">
        <f aca="false">CY212+0/DB212-'2 Der Rueckgabebestand'!$C$8</f>
        <v>80.8</v>
      </c>
      <c r="DE212" s="26" t="n">
        <f aca="false">DC212/($B$212+DC212-'1 Der Fonds'!$B$6)</f>
        <v>0.0851906618122947</v>
      </c>
      <c r="DF212" s="26" t="n">
        <f aca="false">DC212+$B$212*'1 Der Fonds'!$B$19/12+DC212*'1 Der Fonds'!$B$20/12-'1 Der Fonds'!$B$6*'1 Der Fonds'!$B$21/12-($B$212+DC212-'1 Der Fonds'!$B$6)*'1 Der Fonds'!$B$22/12-$B$212*'1 Der Fonds'!$B$23/12</f>
        <v>71.0269566064146</v>
      </c>
      <c r="DG212" s="26" t="n">
        <f aca="false">($B$212+DF212-'1 Der Fonds'!$B$6)/DD212</f>
        <v>10.0993435223566</v>
      </c>
      <c r="DH212" s="26" t="n">
        <f aca="false">DF212+0-'2 Der Rueckgabebestand'!$C$9*DG212</f>
        <v>44.7686634482874</v>
      </c>
      <c r="DI212" s="26" t="n">
        <f aca="false">DD212+0/DG212-'2 Der Rueckgabebestand'!$C$9</f>
        <v>78.2</v>
      </c>
      <c r="DJ212" s="26" t="n">
        <f aca="false">DH212/($B$212+DH212-'1 Der Fonds'!$B$6)</f>
        <v>0.0566857936003924</v>
      </c>
      <c r="DK212" s="26" t="n">
        <f aca="false">DH212+$B$212*'1 Der Fonds'!$B$19/12+DH212*'1 Der Fonds'!$B$20/12-'1 Der Fonds'!$B$6*'1 Der Fonds'!$B$21/12-($B$212+DH212-'1 Der Fonds'!$B$6)*'1 Der Fonds'!$B$22/12-$B$212*'1 Der Fonds'!$B$23/12</f>
        <v>46.3946917507587</v>
      </c>
      <c r="DL212" s="26" t="n">
        <f aca="false">($B$212+DK212-'1 Der Fonds'!$B$6)/DI212</f>
        <v>10.1201367231555</v>
      </c>
      <c r="DM212" s="26" t="n">
        <f aca="false">DK212+0-'2 Der Rueckgabebestand'!$C$10*DL212</f>
        <v>32.226500338341</v>
      </c>
      <c r="DN212" s="26" t="n">
        <f aca="false">DI212+0/DL212-'2 Der Rueckgabebestand'!$C$10</f>
        <v>76.8</v>
      </c>
      <c r="DO212" s="26" t="n">
        <f aca="false">DM212/($B$212+DM212-'1 Der Fonds'!$B$6)</f>
        <v>0.0414634605540499</v>
      </c>
      <c r="DP212" s="26" t="n">
        <f aca="false">DM212+$B$212*'1 Der Fonds'!$B$19/12+DM212*'1 Der Fonds'!$B$20/12-'1 Der Fonds'!$B$6*'1 Der Fonds'!$B$21/12-($B$212+DM212-'1 Der Fonds'!$B$6)*'1 Der Fonds'!$B$22/12-$B$212*'1 Der Fonds'!$B$23/12</f>
        <v>33.8405090678319</v>
      </c>
      <c r="DQ212" s="26" t="n">
        <f aca="false">($B$212+DP212-'1 Der Fonds'!$B$6)/DN212</f>
        <v>10.1411524618207</v>
      </c>
      <c r="DR212" s="26" t="n">
        <f aca="false">DP212+0-'2 Der Rueckgabebestand'!$C$11*DQ212</f>
        <v>27.7558175907395</v>
      </c>
      <c r="DS212" s="26" t="n">
        <f aca="false">DN212+0/DQ212-'2 Der Rueckgabebestand'!$C$11</f>
        <v>76.2</v>
      </c>
      <c r="DT212" s="26" t="n">
        <f aca="false">DR212/($B$212+DR212-'1 Der Fonds'!$B$6)</f>
        <v>0.0359179665282563</v>
      </c>
      <c r="DU212" s="26" t="n">
        <f aca="false">DR212+$B$212*'1 Der Fonds'!$B$19/12+DR212*'1 Der Fonds'!$B$20/12-'1 Der Fonds'!$B$6*'1 Der Fonds'!$B$21/12-($B$212+DR212-'1 Der Fonds'!$B$6)*'1 Der Fonds'!$B$22/12-$B$212*'1 Der Fonds'!$B$23/12</f>
        <v>29.3655419159306</v>
      </c>
      <c r="DV212" s="26" t="n">
        <f aca="false">($B$212+DU212-'1 Der Fonds'!$B$6)/DS212</f>
        <v>10.162277452965</v>
      </c>
      <c r="DW212" s="26" t="n">
        <f aca="false">DU212+0-'2 Der Rueckgabebestand'!$C$12*DV212</f>
        <v>24.2844031894481</v>
      </c>
      <c r="DX212" s="26" t="n">
        <f aca="false">DS212+0/DV212-'2 Der Rueckgabebestand'!$C$12</f>
        <v>75.7</v>
      </c>
      <c r="DY212" s="26" t="n">
        <f aca="false">DW212/($B$212+DW212-'1 Der Fonds'!$B$6)</f>
        <v>0.0315675231276823</v>
      </c>
      <c r="DZ212" s="26" t="n">
        <f aca="false">DW212+$B$212*'1 Der Fonds'!$B$19/12+DW212*'1 Der Fonds'!$B$20/12-'1 Der Fonds'!$B$6*'1 Der Fonds'!$B$21/12-($B$212+DW212-'1 Der Fonds'!$B$6)*'1 Der Fonds'!$B$22/12-$B$212*'1 Der Fonds'!$B$23/12</f>
        <v>25.8908007425047</v>
      </c>
      <c r="EA212" s="26" t="n">
        <f aca="false">($B$212+DZ212-'1 Der Fonds'!$B$6)/DX212</f>
        <v>10.1834980283026</v>
      </c>
      <c r="EB212" s="26" t="n">
        <f aca="false">DZ212+0-'2 Der Rueckgabebestand'!$C$13*EA212</f>
        <v>21.3082266297685</v>
      </c>
      <c r="EC212" s="26" t="n">
        <f aca="false">DX212+0/EA212-'2 Der Rueckgabebestand'!$C$13</f>
        <v>75.25</v>
      </c>
      <c r="ED212" s="26" t="n">
        <f aca="false">EB212/($B$212+EB212-'1 Der Fonds'!$B$6)</f>
        <v>0.0278063393935914</v>
      </c>
      <c r="EE212" s="26" t="n">
        <f aca="false">EB212+$B$212*'1 Der Fonds'!$B$19/12+EB212*'1 Der Fonds'!$B$20/12-'1 Der Fonds'!$B$6*'1 Der Fonds'!$B$21/12-($B$212+EB212-'1 Der Fonds'!$B$6)*'1 Der Fonds'!$B$22/12-$B$212*'1 Der Fonds'!$B$23/12</f>
        <v>22.9117720136221</v>
      </c>
      <c r="EF212" s="26" t="n">
        <f aca="false">($B$212+EE212-'1 Der Fonds'!$B$6)/EC212</f>
        <v>10.2048076015099</v>
      </c>
      <c r="EG212" s="26" t="n">
        <f aca="false">EE212+0-'2 Der Rueckgabebestand'!$C$14*EF212</f>
        <v>18.8298489730181</v>
      </c>
      <c r="EH212" s="26" t="n">
        <f aca="false">EC212+0/EF212-'2 Der Rueckgabebestand'!$C$14</f>
        <v>74.85</v>
      </c>
      <c r="EI212" s="26" t="n">
        <f aca="false">EG212/($B$212+EG212-'1 Der Fonds'!$B$6)</f>
        <v>0.024651889420576</v>
      </c>
      <c r="EJ212" s="26" t="n">
        <f aca="false">EG212+$B$212*'1 Der Fonds'!$B$19/12+EG212*'1 Der Fonds'!$B$20/12-'1 Der Fonds'!$B$6*'1 Der Fonds'!$B$21/12-($B$212+EG212-'1 Der Fonds'!$B$6)*'1 Der Fonds'!$B$22/12-$B$212*'1 Der Fonds'!$B$23/12</f>
        <v>20.4310192449506</v>
      </c>
      <c r="EK212" s="26" t="n">
        <f aca="false">($B$212+EJ212-'1 Der Fonds'!$B$6)/EH212</f>
        <v>10.2261993219098</v>
      </c>
      <c r="EL212" s="26" t="n">
        <f aca="false">EJ212+0-'2 Der Rueckgabebestand'!$C$15*EK212</f>
        <v>16.3405395161866</v>
      </c>
      <c r="EM212" s="26" t="n">
        <f aca="false">EH212+0/EK212-'2 Der Rueckgabebestand'!$C$15</f>
        <v>74.45</v>
      </c>
      <c r="EN212" s="26" t="n">
        <f aca="false">EL212/($B$212+EL212-'1 Der Fonds'!$B$6)</f>
        <v>0.0214628522560623</v>
      </c>
      <c r="EO212" s="26" t="n">
        <f aca="false">EL212+$B$212*'1 Der Fonds'!$B$19/12+EL212*'1 Der Fonds'!$B$20/12-'1 Der Fonds'!$B$6*'1 Der Fonds'!$B$21/12-($B$212+EL212-'1 Der Fonds'!$B$6)*'1 Der Fonds'!$B$22/12-$B$212*'1 Der Fonds'!$B$23/12</f>
        <v>17.9393241998896</v>
      </c>
      <c r="EP212" s="26" t="n">
        <f aca="false">($B$212+EO212-'1 Der Fonds'!$B$6)/EM212</f>
        <v>10.2476739314962</v>
      </c>
      <c r="EQ212" s="26" t="n">
        <f aca="false">EO212+0-'2 Der Rueckgabebestand'!$C$16*EP212</f>
        <v>12.8154872341416</v>
      </c>
      <c r="ER212" s="26" t="n">
        <f aca="false">EM212+0/EP212-'2 Der Rueckgabebestand'!$C$16</f>
        <v>73.95</v>
      </c>
      <c r="ES212" s="26" t="n">
        <f aca="false">EQ212/($B$212+EQ212-'1 Der Fonds'!$B$6)</f>
        <v>0.0169110917499394</v>
      </c>
      <c r="ET212" s="14" t="n">
        <f aca="false">IF(C212=1,$A$212,1000000)</f>
        <v>125</v>
      </c>
      <c r="EU212" s="14" t="n">
        <f aca="false">IF(D212=1,$A$212,1000000)</f>
        <v>125</v>
      </c>
      <c r="EV212" s="14" t="n">
        <f aca="false">IF(E212=1,$A$212,1000000)</f>
        <v>125</v>
      </c>
      <c r="EW212" s="14" t="n">
        <f aca="false">IF(F212=1,$A$212,1000000)</f>
        <v>125</v>
      </c>
      <c r="EX212" s="14" t="n">
        <f aca="false">IF(G212=1,$A$212,1000000)</f>
        <v>125</v>
      </c>
      <c r="EY212" s="14" t="n">
        <f aca="false">IF(H212=1,$A$212,1000000)</f>
        <v>125</v>
      </c>
      <c r="EZ212" s="14" t="n">
        <f aca="false">IF(I212=1,$A$212,1000000)</f>
        <v>125</v>
      </c>
      <c r="FA212" s="14" t="n">
        <f aca="false">IF(J212=1,$A$212,1000000)</f>
        <v>125</v>
      </c>
      <c r="FB212" s="14" t="n">
        <f aca="false">IF(K212=1,$A$212,1000000)</f>
        <v>125</v>
      </c>
      <c r="FC212" s="14" t="n">
        <f aca="false">IF(L212=1,$A$212,1000000)</f>
        <v>125</v>
      </c>
      <c r="FD212" s="14" t="n">
        <f aca="false">IF(M212=1,$A$212,1000000)</f>
        <v>125</v>
      </c>
      <c r="FE212" s="14" t="n">
        <f aca="false">IF(N212=1,$A$212,1000000)</f>
        <v>125</v>
      </c>
      <c r="FF212" s="14" t="n">
        <f aca="false">IF(O212=1,$A$212,1000000)</f>
        <v>125</v>
      </c>
      <c r="FG212" s="14" t="n">
        <f aca="false">IF(P212=1,$A$212,1000000)</f>
        <v>125</v>
      </c>
      <c r="FH212" s="14" t="n">
        <f aca="false">IF(Q212=1,$A$212,1000000)</f>
        <v>125</v>
      </c>
      <c r="FI212" s="14" t="n">
        <f aca="false">IF(R212=1,$A$212,1000000)</f>
        <v>125</v>
      </c>
      <c r="FJ212" s="14" t="n">
        <f aca="false">IF(S212=1,$A$212,1000000)</f>
        <v>125</v>
      </c>
      <c r="FK212" s="26" t="n">
        <f aca="false">IF(T212=1,$A$212,1000000)</f>
        <v>1000000</v>
      </c>
      <c r="FL212" s="26" t="n">
        <f aca="false">IF(U212=1,$A$212,1000000)</f>
        <v>1000000</v>
      </c>
      <c r="FM212" s="26" t="n">
        <f aca="false">IF(V212=1,$A$212,1000000)</f>
        <v>1000000</v>
      </c>
      <c r="FN212" s="26" t="n">
        <f aca="false">IF(W212=1,$A$212,1000000)</f>
        <v>1000000</v>
      </c>
      <c r="FO212" s="26" t="n">
        <f aca="false">IF(X212=1,$A$212,1000000)</f>
        <v>1000000</v>
      </c>
      <c r="FP212" s="26" t="n">
        <f aca="false">IF(Y212=1,$A$212,1000000)</f>
        <v>1000000</v>
      </c>
      <c r="FQ212" s="26" t="n">
        <f aca="false">IF(Z212=1,$A$212,1000000)</f>
        <v>1000000</v>
      </c>
    </row>
    <row r="213" customFormat="false" ht="15" hidden="false" customHeight="false" outlineLevel="0" collapsed="false">
      <c r="A213" s="14" t="n">
        <f aca="false">A212+$B$38</f>
        <v>125.5</v>
      </c>
      <c r="B213" s="14" t="n">
        <f aca="false">'1 Der Fonds'!$B$36-A213</f>
        <v>994.5</v>
      </c>
      <c r="C213" s="26" t="n">
        <f aca="false">IF(AH213&gt;='1 Der Fonds'!$B$12,1,0)</f>
        <v>1</v>
      </c>
      <c r="D213" s="26" t="n">
        <f aca="false">IF(AND(C213=1,AM213&gt;='1 Der Fonds'!$B$12),1,0)</f>
        <v>1</v>
      </c>
      <c r="E213" s="26" t="n">
        <f aca="false">IF(AND(D213=1,AR213&gt;='1 Der Fonds'!$B$12),1,0)</f>
        <v>1</v>
      </c>
      <c r="F213" s="26" t="n">
        <f aca="false">IF(AND(E213=1,AW213&gt;='1 Der Fonds'!$B$12),1,0)</f>
        <v>1</v>
      </c>
      <c r="G213" s="26" t="n">
        <f aca="false">IF(AND(F213=1,BB213&gt;='1 Der Fonds'!$B$12),1,0)</f>
        <v>1</v>
      </c>
      <c r="H213" s="26" t="n">
        <f aca="false">IF(AND(G213=1,BG213&gt;='1 Der Fonds'!$B$12),1,0)</f>
        <v>1</v>
      </c>
      <c r="I213" s="26" t="n">
        <f aca="false">IF(AND(H213=1,BL213&gt;='1 Der Fonds'!$B$12),1,0)</f>
        <v>1</v>
      </c>
      <c r="J213" s="26" t="n">
        <f aca="false">IF(AND(I213=1,BQ213&gt;='1 Der Fonds'!$B$12),1,0)</f>
        <v>1</v>
      </c>
      <c r="K213" s="26" t="n">
        <f aca="false">IF(AND(J213=1,BV213&gt;='1 Der Fonds'!$B$12),1,0)</f>
        <v>1</v>
      </c>
      <c r="L213" s="26" t="n">
        <f aca="false">IF(AND(K213=1,CA213&gt;='1 Der Fonds'!$B$12),1,0)</f>
        <v>1</v>
      </c>
      <c r="M213" s="26" t="n">
        <f aca="false">IF(AND(L213=1,CF213&gt;='1 Der Fonds'!$B$12),1,0)</f>
        <v>1</v>
      </c>
      <c r="N213" s="26" t="n">
        <f aca="false">IF(AND(M213=1,CK213&gt;='1 Der Fonds'!$B$12),1,0)</f>
        <v>1</v>
      </c>
      <c r="O213" s="26" t="n">
        <f aca="false">IF(CP213&gt;='1 Der Fonds'!$B$12,1,0)</f>
        <v>1</v>
      </c>
      <c r="P213" s="26" t="n">
        <f aca="false">IF(AND(O213=1,CU213&gt;='1 Der Fonds'!$B$12),1,0)</f>
        <v>1</v>
      </c>
      <c r="Q213" s="26" t="n">
        <f aca="false">IF(AND(P213=1,CZ213&gt;='1 Der Fonds'!$B$12),1,0)</f>
        <v>1</v>
      </c>
      <c r="R213" s="26" t="n">
        <f aca="false">IF(AND(Q213=1,DE213&gt;='1 Der Fonds'!$B$12),1,0)</f>
        <v>1</v>
      </c>
      <c r="S213" s="26" t="n">
        <f aca="false">IF(AND(R213=1,DJ213&gt;='1 Der Fonds'!$B$12),1,0)</f>
        <v>1</v>
      </c>
      <c r="T213" s="26" t="n">
        <f aca="false">IF(AND(S213=1,DO213&gt;='1 Der Fonds'!$B$12),1,0)</f>
        <v>0</v>
      </c>
      <c r="U213" s="26" t="n">
        <f aca="false">IF(AND(T213=1,DT213&gt;='1 Der Fonds'!$B$12),1,0)</f>
        <v>0</v>
      </c>
      <c r="V213" s="26" t="n">
        <f aca="false">IF(AND(U213=1,DY213&gt;='1 Der Fonds'!$B$12),1,0)</f>
        <v>0</v>
      </c>
      <c r="W213" s="26" t="n">
        <f aca="false">IF(AND(V213=1,ED213&gt;='1 Der Fonds'!$B$12),1,0)</f>
        <v>0</v>
      </c>
      <c r="X213" s="26" t="n">
        <f aca="false">IF(AND(W213=1,EI213&gt;='1 Der Fonds'!$B$12),1,0)</f>
        <v>0</v>
      </c>
      <c r="Y213" s="26" t="n">
        <f aca="false">IF(AND(X213=1,EN213&gt;='1 Der Fonds'!$B$12),1,0)</f>
        <v>0</v>
      </c>
      <c r="Z213" s="26" t="n">
        <f aca="false">IF(AND(Y213=1,ES213&gt;='1 Der Fonds'!$B$12),1,0)</f>
        <v>0</v>
      </c>
      <c r="AD213" s="26" t="n">
        <f aca="false">$A$213+$B$213*'1 Der Fonds'!$B$19/12+$A$213*'1 Der Fonds'!$B$20/12-'1 Der Fonds'!$B$6*'1 Der Fonds'!$B$21/12-($B$213+$A$213-'1 Der Fonds'!$B$6)*'1 Der Fonds'!$B$22/12-$B$213*'1 Der Fonds'!$B$23/12</f>
        <v>127.202333333333</v>
      </c>
      <c r="AE213" s="26" t="n">
        <f aca="false">($B$213+AD213-'1 Der Fonds'!$B$6)/'1 Der Fonds'!$B$8</f>
        <v>10.0195670498084</v>
      </c>
      <c r="AF213" s="26" t="n">
        <f aca="false">AD213+'1 Der Fonds'!$B$26-'2 Der Rueckgabebestand'!$C$5*AE213</f>
        <v>126.19450651341</v>
      </c>
      <c r="AG213" s="26" t="n">
        <f aca="false">'1 Der Fonds'!$B$8+'1 Der Fonds'!$B$26/AE213-'2 Der Rueckgabebestand'!$C$5</f>
        <v>86.899414134871</v>
      </c>
      <c r="AH213" s="26" t="n">
        <f aca="false">AF213/($B$213+AF213-'1 Der Fonds'!$B$6)</f>
        <v>0.14493545734972</v>
      </c>
      <c r="AI213" s="26" t="n">
        <f aca="false">AF213+$B$213*'1 Der Fonds'!$B$19/12+AF213*'1 Der Fonds'!$B$20/12-'1 Der Fonds'!$B$6*'1 Der Fonds'!$B$21/12-($B$213+AF213-'1 Der Fonds'!$B$6)*'1 Der Fonds'!$B$22/12-$B$213*'1 Der Fonds'!$B$23/12</f>
        <v>127.897505415485</v>
      </c>
      <c r="AJ213" s="26" t="n">
        <f aca="false">($B$213+AI213-'1 Der Fonds'!$B$6)/AG213</f>
        <v>10.039164407501</v>
      </c>
      <c r="AK213" s="26" t="n">
        <f aca="false">AI213+'1 Der Fonds'!$B$26-'2 Der Rueckgabebestand'!$C$6*AJ213</f>
        <v>125.877923211735</v>
      </c>
      <c r="AL213" s="26" t="n">
        <f aca="false">AG213+'1 Der Fonds'!$B$26/AJ213-'2 Der Rueckgabebestand'!$C$6</f>
        <v>86.698243786247</v>
      </c>
      <c r="AM213" s="26" t="n">
        <f aca="false">AK213/($B$213+AK213-'1 Der Fonds'!$B$6)</f>
        <v>0.14462444399697</v>
      </c>
      <c r="AN213" s="26" t="n">
        <f aca="false">AK213+$B$213*'1 Der Fonds'!$B$19/12+AK213*'1 Der Fonds'!$B$20/12-'1 Der Fonds'!$B$6*'1 Der Fonds'!$B$21/12-($B$213+AK213-'1 Der Fonds'!$B$6)*'1 Der Fonds'!$B$22/12-$B$213*'1 Der Fonds'!$B$23/12</f>
        <v>127.580618721479</v>
      </c>
      <c r="AO213" s="26" t="n">
        <f aca="false">($B$213+AN213-'1 Der Fonds'!$B$6)/AL213</f>
        <v>10.0588037385345</v>
      </c>
      <c r="AP213" s="26" t="n">
        <f aca="false">AN213+'1 Der Fonds'!$B$26-'2 Der Rueckgabebestand'!$C$7*AO213</f>
        <v>108.451250496703</v>
      </c>
      <c r="AQ213" s="26" t="n">
        <f aca="false">AL213+'1 Der Fonds'!$B$26/AO213-'2 Der Rueckgabebestand'!$C$7</f>
        <v>84.7964899870857</v>
      </c>
      <c r="AR213" s="26" t="n">
        <f aca="false">AP213/($B$213+AP213-'1 Der Fonds'!$B$6)</f>
        <v>0.127148240223047</v>
      </c>
      <c r="AS213" s="26" t="n">
        <f aca="false">AP213+$B$213*'1 Der Fonds'!$B$19/12+AP213*'1 Der Fonds'!$B$20/12-'1 Der Fonds'!$B$6*'1 Der Fonds'!$B$21/12-($B$213+AP213-'1 Der Fonds'!$B$6)*'1 Der Fonds'!$B$22/12-$B$213*'1 Der Fonds'!$B$23/12</f>
        <v>110.137245445096</v>
      </c>
      <c r="AT213" s="26" t="n">
        <f aca="false">($B$213+AS213-'1 Der Fonds'!$B$6)/AQ213</f>
        <v>10.0786865774191</v>
      </c>
      <c r="AU213" s="26" t="n">
        <f aca="false">AS213+'1 Der Fonds'!$B$26-'2 Der Rueckgabebestand'!$C$8*AT213</f>
        <v>81.8933170550968</v>
      </c>
      <c r="AV213" s="26" t="n">
        <f aca="false">AQ213+'1 Der Fonds'!$B$26/AT213-'2 Der Rueckgabebestand'!$C$8</f>
        <v>81.9941478194784</v>
      </c>
      <c r="AW213" s="26" t="n">
        <f aca="false">AU213/($B$213+AU213-'1 Der Fonds'!$B$6)</f>
        <v>0.0990972644199601</v>
      </c>
      <c r="AX213" s="26" t="n">
        <f aca="false">AU213+$B$213*'1 Der Fonds'!$B$19/12+AU213*'1 Der Fonds'!$B$20/12-'1 Der Fonds'!$B$6*'1 Der Fonds'!$B$21/12-($B$213+AU213-'1 Der Fonds'!$B$6)*'1 Der Fonds'!$B$22/12-$B$213*'1 Der Fonds'!$B$23/12</f>
        <v>83.553860650608</v>
      </c>
      <c r="AY213" s="26" t="n">
        <f aca="false">($B$213+AX213-'1 Der Fonds'!$B$6)/AV213</f>
        <v>10.0989385544159</v>
      </c>
      <c r="AZ213" s="26" t="n">
        <f aca="false">AX213+'1 Der Fonds'!$B$26-'2 Der Rueckgabebestand'!$C$9*AY213</f>
        <v>60.2966204091266</v>
      </c>
      <c r="BA213" s="26" t="n">
        <f aca="false">AV213+'1 Der Fonds'!$B$26/AY213-'2 Der Rueckgabebestand'!$C$9</f>
        <v>79.691208741657</v>
      </c>
      <c r="BB213" s="26" t="n">
        <f aca="false">AZ213/($B$213+AZ213-'1 Der Fonds'!$B$6)</f>
        <v>0.0749215626408498</v>
      </c>
      <c r="BC213" s="26" t="n">
        <f aca="false">AZ213+$B$213*'1 Der Fonds'!$B$19/12+AZ213*'1 Der Fonds'!$B$20/12-'1 Der Fonds'!$B$6*'1 Der Fonds'!$B$21/12-($B$213+AZ213-'1 Der Fonds'!$B$6)*'1 Der Fonds'!$B$22/12-$B$213*'1 Der Fonds'!$B$23/12</f>
        <v>61.936467170352</v>
      </c>
      <c r="BD213" s="26" t="n">
        <f aca="false">($B$213+BC213-'1 Der Fonds'!$B$6)/BA213</f>
        <v>10.119516065877</v>
      </c>
      <c r="BE213" s="26" t="n">
        <f aca="false">BC213+'1 Der Fonds'!$B$26-'2 Der Rueckgabebestand'!$C$10*BD213</f>
        <v>50.7691446781243</v>
      </c>
      <c r="BF213" s="26" t="n">
        <f aca="false">BA213+'1 Der Fonds'!$B$26/BD213-'2 Der Rueckgabebestand'!$C$10</f>
        <v>78.587665605846</v>
      </c>
      <c r="BG213" s="26" t="n">
        <f aca="false">BE213/($B$213+BE213-'1 Der Fonds'!$B$6)</f>
        <v>0.0638389468746112</v>
      </c>
      <c r="BH213" s="26" t="n">
        <f aca="false">BE213+$B$213*'1 Der Fonds'!$B$19/12+BE213*'1 Der Fonds'!$B$20/12-'1 Der Fonds'!$B$6*'1 Der Fonds'!$B$21/12-($B$213+BE213-'1 Der Fonds'!$B$6)*'1 Der Fonds'!$B$22/12-$B$213*'1 Der Fonds'!$B$23/12</f>
        <v>52.3998609417741</v>
      </c>
      <c r="BI213" s="26" t="n">
        <f aca="false">($B$213+BH213-'1 Der Fonds'!$B$6)/BF213</f>
        <v>10.1402663483937</v>
      </c>
      <c r="BJ213" s="26" t="n">
        <f aca="false">BH213+'1 Der Fonds'!$B$26-'2 Der Rueckgabebestand'!$C$11*BI213</f>
        <v>49.3157011327379</v>
      </c>
      <c r="BK213" s="26" t="n">
        <f aca="false">BF213+'1 Der Fonds'!$B$26/BI213-'2 Der Rueckgabebestand'!$C$11</f>
        <v>78.2835158228844</v>
      </c>
      <c r="BL213" s="26" t="n">
        <f aca="false">BJ213/($B$213+BJ213-'1 Der Fonds'!$B$6)</f>
        <v>0.062124874907824</v>
      </c>
      <c r="BM213" s="26" t="n">
        <f aca="false">BJ213+$B$213*'1 Der Fonds'!$B$19/12+BJ213*'1 Der Fonds'!$B$20/12-'1 Der Fonds'!$B$6*'1 Der Fonds'!$B$21/12-($B$213+BJ213-'1 Der Fonds'!$B$6)*'1 Der Fonds'!$B$22/12-$B$213*'1 Der Fonds'!$B$23/12</f>
        <v>50.9450245129901</v>
      </c>
      <c r="BN213" s="26" t="n">
        <f aca="false">($B$213+BM213-'1 Der Fonds'!$B$6)/BK213</f>
        <v>10.1610794578092</v>
      </c>
      <c r="BO213" s="26" t="n">
        <f aca="false">BM213+'1 Der Fonds'!$B$26-'2 Der Rueckgabebestand'!$C$12*BN213</f>
        <v>48.8644847840856</v>
      </c>
      <c r="BP213" s="26" t="n">
        <f aca="false">BK213+'1 Der Fonds'!$B$26/BN213-'2 Der Rueckgabebestand'!$C$12</f>
        <v>78.0787600449631</v>
      </c>
      <c r="BQ213" s="26" t="n">
        <f aca="false">BO213/($B$213+BO213-'1 Der Fonds'!$B$6)</f>
        <v>0.0615914698997196</v>
      </c>
      <c r="BR213" s="26" t="n">
        <f aca="false">BO213+$B$213*'1 Der Fonds'!$B$19/12+BO213*'1 Der Fonds'!$B$20/12-'1 Der Fonds'!$B$6*'1 Der Fonds'!$B$21/12-($B$213+BO213-'1 Der Fonds'!$B$6)*'1 Der Fonds'!$B$22/12-$B$213*'1 Der Fonds'!$B$23/12</f>
        <v>50.4933757486703</v>
      </c>
      <c r="BS213" s="26" t="n">
        <f aca="false">($B$213+BR213-'1 Der Fonds'!$B$6)/BP213</f>
        <v>10.1819416098675</v>
      </c>
      <c r="BT213" s="26" t="n">
        <f aca="false">BR213+'1 Der Fonds'!$B$26-'2 Der Rueckgabebestand'!$C$13*BS213</f>
        <v>48.9115020242299</v>
      </c>
      <c r="BU213" s="26" t="n">
        <f aca="false">BP213+'1 Der Fonds'!$B$26/BS213-'2 Der Rueckgabebestand'!$C$13</f>
        <v>77.9233993303713</v>
      </c>
      <c r="BV213" s="26" t="n">
        <f aca="false">BT213/($B$213+BT213-'1 Der Fonds'!$B$6)</f>
        <v>0.0616470796042685</v>
      </c>
      <c r="BW213" s="26" t="n">
        <f aca="false">BT213+$B$213*'1 Der Fonds'!$B$19/12+BT213*'1 Der Fonds'!$B$20/12-'1 Der Fonds'!$B$6*'1 Der Fonds'!$B$21/12-($B$213+BT213-'1 Der Fonds'!$B$6)*'1 Der Fonds'!$B$22/12-$B$213*'1 Der Fonds'!$B$23/12</f>
        <v>50.5404380470032</v>
      </c>
      <c r="BX213" s="26" t="n">
        <f aca="false">($B$213+BW213-'1 Der Fonds'!$B$6)/BU213</f>
        <v>10.2028459343294</v>
      </c>
      <c r="BY213" s="26" t="n">
        <f aca="false">BW213+'1 Der Fonds'!$B$26-'2 Der Rueckgabebestand'!$C$14*BX213</f>
        <v>49.4592996732714</v>
      </c>
      <c r="BZ213" s="26" t="n">
        <f aca="false">BU213+'1 Der Fonds'!$B$26/BX213-'2 Der Rueckgabebestand'!$C$14</f>
        <v>77.8174349376234</v>
      </c>
      <c r="CA213" s="26" t="n">
        <f aca="false">BY213/($B$213+BY213-'1 Der Fonds'!$B$6)</f>
        <v>0.062294502619498</v>
      </c>
      <c r="CB213" s="26" t="n">
        <f aca="false">BY213+$B$213*'1 Der Fonds'!$B$19/12+BY213*'1 Der Fonds'!$B$20/12-'1 Der Fonds'!$B$6*'1 Der Fonds'!$B$21/12-($B$213+BY213-'1 Der Fonds'!$B$6)*'1 Der Fonds'!$B$22/12-$B$213*'1 Der Fonds'!$B$23/12</f>
        <v>51.0887606687916</v>
      </c>
      <c r="CC213" s="26" t="n">
        <f aca="false">($B$213+CB213-'1 Der Fonds'!$B$6)/BZ213</f>
        <v>10.2237854705249</v>
      </c>
      <c r="CD213" s="26" t="n">
        <f aca="false">CB213+'1 Der Fonds'!$B$26-'2 Der Rueckgabebestand'!$C$15*CC213</f>
        <v>49.9992464805817</v>
      </c>
      <c r="CE213" s="26" t="n">
        <f aca="false">BZ213+'1 Der Fonds'!$B$26/CC213-'2 Der Rueckgabebestand'!$C$15</f>
        <v>77.7108683247625</v>
      </c>
      <c r="CF213" s="26" t="n">
        <f aca="false">CD213/($B$213+CD213-'1 Der Fonds'!$B$6)</f>
        <v>0.0629317733176776</v>
      </c>
      <c r="CG213" s="26" t="n">
        <f aca="false">CD213+$B$213*'1 Der Fonds'!$B$19/12+CD213*'1 Der Fonds'!$B$20/12-'1 Der Fonds'!$B$6*'1 Der Fonds'!$B$21/12-($B$213+CD213-'1 Der Fonds'!$B$6)*'1 Der Fonds'!$B$22/12-$B$213*'1 Der Fonds'!$B$23/12</f>
        <v>51.6292249251256</v>
      </c>
      <c r="CH213" s="26" t="n">
        <f aca="false">($B$213+CG213-'1 Der Fonds'!$B$6)/CE213</f>
        <v>10.2447603802085</v>
      </c>
      <c r="CI213" s="26" t="n">
        <f aca="false">CG213+'1 Der Fonds'!$B$26-'2 Der Rueckgabebestand'!$C$16*CH213</f>
        <v>49.5068447350213</v>
      </c>
      <c r="CJ213" s="26" t="n">
        <f aca="false">CE213+'1 Der Fonds'!$B$26/CH213-'2 Der Rueckgabebestand'!$C$16</f>
        <v>77.5037009424776</v>
      </c>
      <c r="CK213" s="26" t="n">
        <f aca="false">CI213/($B$213+CI213-'1 Der Fonds'!$B$6)</f>
        <v>0.0623506523442413</v>
      </c>
      <c r="CL213" s="26" t="n">
        <f aca="false">$A$213+$B$213*'1 Der Fonds'!$B$19/12+$A$213*'1 Der Fonds'!$B$20/12-'1 Der Fonds'!$B$6*'1 Der Fonds'!$B$21/12-($B$213+$A$213-'1 Der Fonds'!$B$6)*'1 Der Fonds'!$B$22/12-$B$213*'1 Der Fonds'!$B$23/12</f>
        <v>127.202333333333</v>
      </c>
      <c r="CM213" s="26" t="n">
        <f aca="false">($B$213+CL213-'1 Der Fonds'!$B$6)/'1 Der Fonds'!$B$8</f>
        <v>10.0195670498084</v>
      </c>
      <c r="CN213" s="26" t="n">
        <f aca="false">CL213+0-'2 Der Rueckgabebestand'!$C$5*CM213</f>
        <v>123.19450651341</v>
      </c>
      <c r="CO213" s="26" t="n">
        <f aca="false">'1 Der Fonds'!$B$8+0/CM213-'2 Der Rueckgabebestand'!$C$5</f>
        <v>86.6</v>
      </c>
      <c r="CP213" s="26" t="n">
        <f aca="false">CN213/($B$213+CN213-'1 Der Fonds'!$B$6)</f>
        <v>0.141979124667313</v>
      </c>
      <c r="CQ213" s="26" t="n">
        <f aca="false">CN213+$B$213*'1 Der Fonds'!$B$19/12+CN213*'1 Der Fonds'!$B$20/12-'1 Der Fonds'!$B$6*'1 Der Fonds'!$B$21/12-($B$213+CN213-'1 Der Fonds'!$B$6)*'1 Der Fonds'!$B$22/12-$B$213*'1 Der Fonds'!$B$23/12</f>
        <v>124.894630415485</v>
      </c>
      <c r="CR213" s="26" t="n">
        <f aca="false">($B$213+CQ213-'1 Der Fonds'!$B$6)/CO213</f>
        <v>10.0391989655368</v>
      </c>
      <c r="CS213" s="26" t="n">
        <f aca="false">CQ213+0-'2 Der Rueckgabebestand'!$C$6*CR213</f>
        <v>119.875030932717</v>
      </c>
      <c r="CT213" s="26" t="n">
        <f aca="false">CO213+0/CR213-'2 Der Rueckgabebestand'!$C$6</f>
        <v>86.1</v>
      </c>
      <c r="CU213" s="26" t="n">
        <f aca="false">CS213/($B$213+CS213-'1 Der Fonds'!$B$6)</f>
        <v>0.138684051069087</v>
      </c>
      <c r="CV213" s="26" t="n">
        <f aca="false">CS213+$B$213*'1 Der Fonds'!$B$19/12+CS213*'1 Der Fonds'!$B$20/12-'1 Der Fonds'!$B$6*'1 Der Fonds'!$B$21/12-($B$213+CS213-'1 Der Fonds'!$B$6)*'1 Der Fonds'!$B$22/12-$B$213*'1 Der Fonds'!$B$23/12</f>
        <v>121.571973670694</v>
      </c>
      <c r="CW213" s="26" t="n">
        <f aca="false">($B$213+CV213-'1 Der Fonds'!$B$6)/CT213</f>
        <v>10.0589079404262</v>
      </c>
      <c r="CX213" s="26" t="n">
        <f aca="false">CV213+0-'2 Der Rueckgabebestand'!$C$7*CW213</f>
        <v>99.4423762017566</v>
      </c>
      <c r="CY213" s="26" t="n">
        <f aca="false">CT213+0/CW213-'2 Der Rueckgabebestand'!$C$7</f>
        <v>83.9</v>
      </c>
      <c r="CZ213" s="26" t="n">
        <f aca="false">CX213/($B$213+CX213-'1 Der Fonds'!$B$6)</f>
        <v>0.117830765471579</v>
      </c>
      <c r="DA213" s="26" t="n">
        <f aca="false">CX213+$B$213*'1 Der Fonds'!$B$19/12+CX213*'1 Der Fonds'!$B$20/12-'1 Der Fonds'!$B$6*'1 Der Fonds'!$B$21/12-($B$213+CX213-'1 Der Fonds'!$B$6)*'1 Der Fonds'!$B$22/12-$B$213*'1 Der Fonds'!$B$23/12</f>
        <v>101.119737645617</v>
      </c>
      <c r="DB213" s="26" t="n">
        <f aca="false">($B$213+DA213-'1 Der Fonds'!$B$6)/CY213</f>
        <v>10.0789003295068</v>
      </c>
      <c r="DC213" s="26" t="n">
        <f aca="false">DA213+0-'2 Der Rueckgabebestand'!$C$8*DB213</f>
        <v>69.8751466241456</v>
      </c>
      <c r="DD213" s="26" t="n">
        <f aca="false">CY213+0/DB213-'2 Der Rueckgabebestand'!$C$8</f>
        <v>80.8</v>
      </c>
      <c r="DE213" s="26" t="n">
        <f aca="false">DC213/($B$213+DC213-'1 Der Fonds'!$B$6)</f>
        <v>0.0858021599919905</v>
      </c>
      <c r="DF213" s="26" t="n">
        <f aca="false">DC213+$B$213*'1 Der Fonds'!$B$19/12+DC213*'1 Der Fonds'!$B$20/12-'1 Der Fonds'!$B$6*'1 Der Fonds'!$B$21/12-($B$213+DC213-'1 Der Fonds'!$B$6)*'1 Der Fonds'!$B$22/12-$B$213*'1 Der Fonds'!$B$23/12</f>
        <v>71.5241728063271</v>
      </c>
      <c r="DG213" s="26" t="n">
        <f aca="false">($B$213+DF213-'1 Der Fonds'!$B$6)/DD213</f>
        <v>10.0993090693852</v>
      </c>
      <c r="DH213" s="26" t="n">
        <f aca="false">DF213+0-'2 Der Rueckgabebestand'!$C$9*DG213</f>
        <v>45.2659692259255</v>
      </c>
      <c r="DI213" s="26" t="n">
        <f aca="false">DD213+0/DG213-'2 Der Rueckgabebestand'!$C$9</f>
        <v>78.2</v>
      </c>
      <c r="DJ213" s="26" t="n">
        <f aca="false">DH213/($B$213+DH213-'1 Der Fonds'!$B$6)</f>
        <v>0.0573156745032862</v>
      </c>
      <c r="DK213" s="26" t="n">
        <f aca="false">DH213+$B$213*'1 Der Fonds'!$B$19/12+DH213*'1 Der Fonds'!$B$20/12-'1 Der Fonds'!$B$6*'1 Der Fonds'!$B$21/12-($B$213+DH213-'1 Der Fonds'!$B$6)*'1 Der Fonds'!$B$22/12-$B$213*'1 Der Fonds'!$B$23/12</f>
        <v>46.8914116131003</v>
      </c>
      <c r="DL213" s="26" t="n">
        <f aca="false">($B$213+DK213-'1 Der Fonds'!$B$6)/DI213</f>
        <v>10.1200947776611</v>
      </c>
      <c r="DM213" s="26" t="n">
        <f aca="false">DK213+0-'2 Der Rueckgabebestand'!$C$10*DL213</f>
        <v>32.7232789243748</v>
      </c>
      <c r="DN213" s="26" t="n">
        <f aca="false">DI213+0/DL213-'2 Der Rueckgabebestand'!$C$10</f>
        <v>76.8</v>
      </c>
      <c r="DO213" s="26" t="n">
        <f aca="false">DM213/($B$213+DM213-'1 Der Fonds'!$B$6)</f>
        <v>0.0421028034179079</v>
      </c>
      <c r="DP213" s="26" t="n">
        <f aca="false">DM213+$B$213*'1 Der Fonds'!$B$19/12+DM213*'1 Der Fonds'!$B$20/12-'1 Der Fonds'!$B$6*'1 Der Fonds'!$B$21/12-($B$213+DM213-'1 Der Fonds'!$B$6)*'1 Der Fonds'!$B$22/12-$B$213*'1 Der Fonds'!$B$23/12</f>
        <v>34.336701233344</v>
      </c>
      <c r="DQ213" s="26" t="n">
        <f aca="false">($B$213+DP213-'1 Der Fonds'!$B$6)/DN213</f>
        <v>10.1411028806425</v>
      </c>
      <c r="DR213" s="26" t="n">
        <f aca="false">DP213+0-'2 Der Rueckgabebestand'!$C$11*DQ213</f>
        <v>28.2520395049585</v>
      </c>
      <c r="DS213" s="26" t="n">
        <f aca="false">DN213+0/DQ213-'2 Der Rueckgabebestand'!$C$11</f>
        <v>76.2</v>
      </c>
      <c r="DT213" s="26" t="n">
        <f aca="false">DR213/($B$213+DR213-'1 Der Fonds'!$B$6)</f>
        <v>0.0365602910903442</v>
      </c>
      <c r="DU213" s="26" t="n">
        <f aca="false">DR213+$B$213*'1 Der Fonds'!$B$19/12+DR213*'1 Der Fonds'!$B$20/12-'1 Der Fonds'!$B$6*'1 Der Fonds'!$B$21/12-($B$213+DR213-'1 Der Fonds'!$B$6)*'1 Der Fonds'!$B$22/12-$B$213*'1 Der Fonds'!$B$23/12</f>
        <v>29.8611768761507</v>
      </c>
      <c r="DV213" s="26" t="n">
        <f aca="false">($B$213+DU213-'1 Der Fonds'!$B$6)/DS213</f>
        <v>10.1622201689784</v>
      </c>
      <c r="DW213" s="26" t="n">
        <f aca="false">DU213+0-'2 Der Rueckgabebestand'!$C$12*DV213</f>
        <v>24.7800667916615</v>
      </c>
      <c r="DX213" s="26" t="n">
        <f aca="false">DS213+0/DV213-'2 Der Rueckgabebestand'!$C$12</f>
        <v>75.7</v>
      </c>
      <c r="DY213" s="26" t="n">
        <f aca="false">DW213/($B$213+DW213-'1 Der Fonds'!$B$6)</f>
        <v>0.0322120224627795</v>
      </c>
      <c r="DZ213" s="26" t="n">
        <f aca="false">DW213+$B$213*'1 Der Fonds'!$B$19/12+DW213*'1 Der Fonds'!$B$20/12-'1 Der Fonds'!$B$6*'1 Der Fonds'!$B$21/12-($B$213+DW213-'1 Der Fonds'!$B$6)*'1 Der Fonds'!$B$22/12-$B$213*'1 Der Fonds'!$B$23/12</f>
        <v>26.3858768556702</v>
      </c>
      <c r="EA213" s="26" t="n">
        <f aca="false">($B$213+DZ213-'1 Der Fonds'!$B$6)/DX213</f>
        <v>10.1834329835624</v>
      </c>
      <c r="EB213" s="26" t="n">
        <f aca="false">DZ213+0-'2 Der Rueckgabebestand'!$C$13*EA213</f>
        <v>21.8033320130672</v>
      </c>
      <c r="EC213" s="26" t="n">
        <f aca="false">DX213+0/EA213-'2 Der Rueckgabebestand'!$C$13</f>
        <v>75.25</v>
      </c>
      <c r="ED213" s="26" t="n">
        <f aca="false">EB213/($B$213+EB213-'1 Der Fonds'!$B$6)</f>
        <v>0.0284526128260334</v>
      </c>
      <c r="EE213" s="26" t="n">
        <f aca="false">EB213+$B$213*'1 Der Fonds'!$B$19/12+EB213*'1 Der Fonds'!$B$20/12-'1 Der Fonds'!$B$6*'1 Der Fonds'!$B$21/12-($B$213+EB213-'1 Der Fonds'!$B$6)*'1 Der Fonds'!$B$22/12-$B$213*'1 Der Fonds'!$B$23/12</f>
        <v>23.406289372913</v>
      </c>
      <c r="EF213" s="26" t="n">
        <f aca="false">($B$213+EE213-'1 Der Fonds'!$B$6)/EC213</f>
        <v>10.2047347424972</v>
      </c>
      <c r="EG213" s="26" t="n">
        <f aca="false">EE213+0-'2 Der Rueckgabebestand'!$C$14*EF213</f>
        <v>19.3243954759141</v>
      </c>
      <c r="EH213" s="26" t="n">
        <f aca="false">EC213+0/EF213-'2 Der Rueckgabebestand'!$C$14</f>
        <v>74.85</v>
      </c>
      <c r="EI213" s="26" t="n">
        <f aca="false">EG213/($B$213+EG213-'1 Der Fonds'!$B$6)</f>
        <v>0.0252995264230514</v>
      </c>
      <c r="EJ213" s="26" t="n">
        <f aca="false">EG213+$B$213*'1 Der Fonds'!$B$19/12+EG213*'1 Der Fonds'!$B$20/12-'1 Der Fonds'!$B$6*'1 Der Fonds'!$B$21/12-($B$213+EG213-'1 Der Fonds'!$B$6)*'1 Der Fonds'!$B$22/12-$B$213*'1 Der Fonds'!$B$23/12</f>
        <v>20.9249771882452</v>
      </c>
      <c r="EK213" s="26" t="n">
        <f aca="false">($B$213+EJ213-'1 Der Fonds'!$B$6)/EH213</f>
        <v>10.2261185997094</v>
      </c>
      <c r="EL213" s="26" t="n">
        <f aca="false">EJ213+0-'2 Der Rueckgabebestand'!$C$15*EK213</f>
        <v>16.8345297483615</v>
      </c>
      <c r="EM213" s="26" t="n">
        <f aca="false">EH213+0/EK213-'2 Der Rueckgabebestand'!$C$15</f>
        <v>74.45</v>
      </c>
      <c r="EN213" s="26" t="n">
        <f aca="false">EL213/($B$213+EL213-'1 Der Fonds'!$B$6)</f>
        <v>0.0221118694746785</v>
      </c>
      <c r="EO213" s="26" t="n">
        <f aca="false">EL213+$B$213*'1 Der Fonds'!$B$19/12+EL213*'1 Der Fonds'!$B$20/12-'1 Der Fonds'!$B$6*'1 Der Fonds'!$B$21/12-($B$213+EL213-'1 Der Fonds'!$B$6)*'1 Der Fonds'!$B$22/12-$B$213*'1 Der Fonds'!$B$23/12</f>
        <v>18.4327253393703</v>
      </c>
      <c r="EP213" s="26" t="n">
        <f aca="false">($B$213+EO213-'1 Der Fonds'!$B$6)/EM213</f>
        <v>10.2475852967007</v>
      </c>
      <c r="EQ213" s="26" t="n">
        <f aca="false">EO213+0-'2 Der Rueckgabebestand'!$C$16*EP213</f>
        <v>13.30893269102</v>
      </c>
      <c r="ER213" s="26" t="n">
        <f aca="false">EM213+0/EP213-'2 Der Rueckgabebestand'!$C$16</f>
        <v>73.95</v>
      </c>
      <c r="ES213" s="26" t="n">
        <f aca="false">EQ213/($B$213+EQ213-'1 Der Fonds'!$B$6)</f>
        <v>0.0175623856052465</v>
      </c>
      <c r="ET213" s="14" t="n">
        <f aca="false">IF(C213=1,$A$213,1000000)</f>
        <v>125.5</v>
      </c>
      <c r="EU213" s="14" t="n">
        <f aca="false">IF(D213=1,$A$213,1000000)</f>
        <v>125.5</v>
      </c>
      <c r="EV213" s="14" t="n">
        <f aca="false">IF(E213=1,$A$213,1000000)</f>
        <v>125.5</v>
      </c>
      <c r="EW213" s="14" t="n">
        <f aca="false">IF(F213=1,$A$213,1000000)</f>
        <v>125.5</v>
      </c>
      <c r="EX213" s="14" t="n">
        <f aca="false">IF(G213=1,$A$213,1000000)</f>
        <v>125.5</v>
      </c>
      <c r="EY213" s="14" t="n">
        <f aca="false">IF(H213=1,$A$213,1000000)</f>
        <v>125.5</v>
      </c>
      <c r="EZ213" s="14" t="n">
        <f aca="false">IF(I213=1,$A$213,1000000)</f>
        <v>125.5</v>
      </c>
      <c r="FA213" s="14" t="n">
        <f aca="false">IF(J213=1,$A$213,1000000)</f>
        <v>125.5</v>
      </c>
      <c r="FB213" s="14" t="n">
        <f aca="false">IF(K213=1,$A$213,1000000)</f>
        <v>125.5</v>
      </c>
      <c r="FC213" s="14" t="n">
        <f aca="false">IF(L213=1,$A$213,1000000)</f>
        <v>125.5</v>
      </c>
      <c r="FD213" s="14" t="n">
        <f aca="false">IF(M213=1,$A$213,1000000)</f>
        <v>125.5</v>
      </c>
      <c r="FE213" s="14" t="n">
        <f aca="false">IF(N213=1,$A$213,1000000)</f>
        <v>125.5</v>
      </c>
      <c r="FF213" s="14" t="n">
        <f aca="false">IF(O213=1,$A$213,1000000)</f>
        <v>125.5</v>
      </c>
      <c r="FG213" s="14" t="n">
        <f aca="false">IF(P213=1,$A$213,1000000)</f>
        <v>125.5</v>
      </c>
      <c r="FH213" s="14" t="n">
        <f aca="false">IF(Q213=1,$A$213,1000000)</f>
        <v>125.5</v>
      </c>
      <c r="FI213" s="14" t="n">
        <f aca="false">IF(R213=1,$A$213,1000000)</f>
        <v>125.5</v>
      </c>
      <c r="FJ213" s="14" t="n">
        <f aca="false">IF(S213=1,$A$213,1000000)</f>
        <v>125.5</v>
      </c>
      <c r="FK213" s="26" t="n">
        <f aca="false">IF(T213=1,$A$213,1000000)</f>
        <v>1000000</v>
      </c>
      <c r="FL213" s="26" t="n">
        <f aca="false">IF(U213=1,$A$213,1000000)</f>
        <v>1000000</v>
      </c>
      <c r="FM213" s="26" t="n">
        <f aca="false">IF(V213=1,$A$213,1000000)</f>
        <v>1000000</v>
      </c>
      <c r="FN213" s="26" t="n">
        <f aca="false">IF(W213=1,$A$213,1000000)</f>
        <v>1000000</v>
      </c>
      <c r="FO213" s="26" t="n">
        <f aca="false">IF(X213=1,$A$213,1000000)</f>
        <v>1000000</v>
      </c>
      <c r="FP213" s="26" t="n">
        <f aca="false">IF(Y213=1,$A$213,1000000)</f>
        <v>1000000</v>
      </c>
      <c r="FQ213" s="26" t="n">
        <f aca="false">IF(Z213=1,$A$213,1000000)</f>
        <v>1000000</v>
      </c>
    </row>
    <row r="214" customFormat="false" ht="15" hidden="false" customHeight="false" outlineLevel="0" collapsed="false">
      <c r="A214" s="14" t="n">
        <f aca="false">A213+$B$38</f>
        <v>126</v>
      </c>
      <c r="B214" s="14" t="n">
        <f aca="false">'1 Der Fonds'!$B$36-A214</f>
        <v>994</v>
      </c>
      <c r="C214" s="26" t="n">
        <f aca="false">IF(AH214&gt;='1 Der Fonds'!$B$12,1,0)</f>
        <v>1</v>
      </c>
      <c r="D214" s="26" t="n">
        <f aca="false">IF(AND(C214=1,AM214&gt;='1 Der Fonds'!$B$12),1,0)</f>
        <v>1</v>
      </c>
      <c r="E214" s="26" t="n">
        <f aca="false">IF(AND(D214=1,AR214&gt;='1 Der Fonds'!$B$12),1,0)</f>
        <v>1</v>
      </c>
      <c r="F214" s="26" t="n">
        <f aca="false">IF(AND(E214=1,AW214&gt;='1 Der Fonds'!$B$12),1,0)</f>
        <v>1</v>
      </c>
      <c r="G214" s="26" t="n">
        <f aca="false">IF(AND(F214=1,BB214&gt;='1 Der Fonds'!$B$12),1,0)</f>
        <v>1</v>
      </c>
      <c r="H214" s="26" t="n">
        <f aca="false">IF(AND(G214=1,BG214&gt;='1 Der Fonds'!$B$12),1,0)</f>
        <v>1</v>
      </c>
      <c r="I214" s="26" t="n">
        <f aca="false">IF(AND(H214=1,BL214&gt;='1 Der Fonds'!$B$12),1,0)</f>
        <v>1</v>
      </c>
      <c r="J214" s="26" t="n">
        <f aca="false">IF(AND(I214=1,BQ214&gt;='1 Der Fonds'!$B$12),1,0)</f>
        <v>1</v>
      </c>
      <c r="K214" s="26" t="n">
        <f aca="false">IF(AND(J214=1,BV214&gt;='1 Der Fonds'!$B$12),1,0)</f>
        <v>1</v>
      </c>
      <c r="L214" s="26" t="n">
        <f aca="false">IF(AND(K214=1,CA214&gt;='1 Der Fonds'!$B$12),1,0)</f>
        <v>1</v>
      </c>
      <c r="M214" s="26" t="n">
        <f aca="false">IF(AND(L214=1,CF214&gt;='1 Der Fonds'!$B$12),1,0)</f>
        <v>1</v>
      </c>
      <c r="N214" s="26" t="n">
        <f aca="false">IF(AND(M214=1,CK214&gt;='1 Der Fonds'!$B$12),1,0)</f>
        <v>1</v>
      </c>
      <c r="O214" s="26" t="n">
        <f aca="false">IF(CP214&gt;='1 Der Fonds'!$B$12,1,0)</f>
        <v>1</v>
      </c>
      <c r="P214" s="26" t="n">
        <f aca="false">IF(AND(O214=1,CU214&gt;='1 Der Fonds'!$B$12),1,0)</f>
        <v>1</v>
      </c>
      <c r="Q214" s="26" t="n">
        <f aca="false">IF(AND(P214=1,CZ214&gt;='1 Der Fonds'!$B$12),1,0)</f>
        <v>1</v>
      </c>
      <c r="R214" s="26" t="n">
        <f aca="false">IF(AND(Q214=1,DE214&gt;='1 Der Fonds'!$B$12),1,0)</f>
        <v>1</v>
      </c>
      <c r="S214" s="26" t="n">
        <f aca="false">IF(AND(R214=1,DJ214&gt;='1 Der Fonds'!$B$12),1,0)</f>
        <v>1</v>
      </c>
      <c r="T214" s="26" t="n">
        <f aca="false">IF(AND(S214=1,DO214&gt;='1 Der Fonds'!$B$12),1,0)</f>
        <v>0</v>
      </c>
      <c r="U214" s="26" t="n">
        <f aca="false">IF(AND(T214=1,DT214&gt;='1 Der Fonds'!$B$12),1,0)</f>
        <v>0</v>
      </c>
      <c r="V214" s="26" t="n">
        <f aca="false">IF(AND(U214=1,DY214&gt;='1 Der Fonds'!$B$12),1,0)</f>
        <v>0</v>
      </c>
      <c r="W214" s="26" t="n">
        <f aca="false">IF(AND(V214=1,ED214&gt;='1 Der Fonds'!$B$12),1,0)</f>
        <v>0</v>
      </c>
      <c r="X214" s="26" t="n">
        <f aca="false">IF(AND(W214=1,EI214&gt;='1 Der Fonds'!$B$12),1,0)</f>
        <v>0</v>
      </c>
      <c r="Y214" s="26" t="n">
        <f aca="false">IF(AND(X214=1,EN214&gt;='1 Der Fonds'!$B$12),1,0)</f>
        <v>0</v>
      </c>
      <c r="Z214" s="26" t="n">
        <f aca="false">IF(AND(Y214=1,ES214&gt;='1 Der Fonds'!$B$12),1,0)</f>
        <v>0</v>
      </c>
      <c r="AD214" s="26" t="n">
        <f aca="false">$A$214+$B$214*'1 Der Fonds'!$B$19/12+$A$214*'1 Der Fonds'!$B$20/12-'1 Der Fonds'!$B$6*'1 Der Fonds'!$B$21/12-($B$214+$A$214-'1 Der Fonds'!$B$6)*'1 Der Fonds'!$B$22/12-$B$214*'1 Der Fonds'!$B$23/12</f>
        <v>127.70175</v>
      </c>
      <c r="AE214" s="26" t="n">
        <f aca="false">($B$214+AD214-'1 Der Fonds'!$B$6)/'1 Der Fonds'!$B$8</f>
        <v>10.0195603448276</v>
      </c>
      <c r="AF214" s="26" t="n">
        <f aca="false">AD214+'1 Der Fonds'!$B$26-'2 Der Rueckgabebestand'!$C$5*AE214</f>
        <v>126.693925862069</v>
      </c>
      <c r="AG214" s="26" t="n">
        <f aca="false">'1 Der Fonds'!$B$8+'1 Der Fonds'!$B$26/AE214-'2 Der Rueckgabebestand'!$C$5</f>
        <v>86.8994143352357</v>
      </c>
      <c r="AH214" s="26" t="n">
        <f aca="false">AF214/($B$214+AF214-'1 Der Fonds'!$B$6)</f>
        <v>0.145509141730408</v>
      </c>
      <c r="AI214" s="26" t="n">
        <f aca="false">AF214+$B$214*'1 Der Fonds'!$B$19/12+AF214*'1 Der Fonds'!$B$20/12-'1 Der Fonds'!$B$6*'1 Der Fonds'!$B$21/12-($B$214+AF214-'1 Der Fonds'!$B$6)*'1 Der Fonds'!$B$22/12-$B$214*'1 Der Fonds'!$B$23/12</f>
        <v>128.396340874353</v>
      </c>
      <c r="AJ214" s="26" t="n">
        <f aca="false">($B$214+AI214-'1 Der Fonds'!$B$6)/AG214</f>
        <v>10.0391509833297</v>
      </c>
      <c r="AK214" s="26" t="n">
        <f aca="false">AI214+'1 Der Fonds'!$B$26-'2 Der Rueckgabebestand'!$C$6*AJ214</f>
        <v>126.376765382689</v>
      </c>
      <c r="AL214" s="26" t="n">
        <f aca="false">AG214+'1 Der Fonds'!$B$26/AJ214-'2 Der Rueckgabebestand'!$C$6</f>
        <v>86.6982443862013</v>
      </c>
      <c r="AM214" s="26" t="n">
        <f aca="false">AK214/($B$214+AK214-'1 Der Fonds'!$B$6)</f>
        <v>0.145197769987717</v>
      </c>
      <c r="AN214" s="26" t="n">
        <f aca="false">AK214+$B$214*'1 Der Fonds'!$B$19/12+AK214*'1 Der Fonds'!$B$20/12-'1 Der Fonds'!$B$6*'1 Der Fonds'!$B$21/12-($B$214+AK214-'1 Der Fonds'!$B$6)*'1 Der Fonds'!$B$22/12-$B$214*'1 Der Fonds'!$B$23/12</f>
        <v>128.078876449514</v>
      </c>
      <c r="AO214" s="26" t="n">
        <f aca="false">($B$214+AN214-'1 Der Fonds'!$B$6)/AL214</f>
        <v>10.0587835731113</v>
      </c>
      <c r="AP214" s="26" t="n">
        <f aca="false">AN214+'1 Der Fonds'!$B$26-'2 Der Rueckgabebestand'!$C$7*AO214</f>
        <v>108.949552588669</v>
      </c>
      <c r="AQ214" s="26" t="n">
        <f aca="false">AL214+'1 Der Fonds'!$B$26/AO214-'2 Der Rueckgabebestand'!$C$7</f>
        <v>84.7964911849513</v>
      </c>
      <c r="AR214" s="26" t="n">
        <f aca="false">AP214/($B$214+AP214-'1 Der Fonds'!$B$6)</f>
        <v>0.127732703836952</v>
      </c>
      <c r="AS214" s="26" t="n">
        <f aca="false">AP214+$B$214*'1 Der Fonds'!$B$19/12+AP214*'1 Der Fonds'!$B$20/12-'1 Der Fonds'!$B$6*'1 Der Fonds'!$B$21/12-($B$214+AP214-'1 Der Fonds'!$B$6)*'1 Der Fonds'!$B$22/12-$B$214*'1 Der Fonds'!$B$23/12</f>
        <v>110.634962576566</v>
      </c>
      <c r="AT214" s="26" t="n">
        <f aca="false">($B$214+AS214-'1 Der Fonds'!$B$6)/AQ214</f>
        <v>10.0786595133106</v>
      </c>
      <c r="AU214" s="26" t="n">
        <f aca="false">AS214+'1 Der Fonds'!$B$26-'2 Der Rueckgabebestand'!$C$8*AT214</f>
        <v>82.3911180853034</v>
      </c>
      <c r="AV214" s="26" t="n">
        <f aca="false">AQ214+'1 Der Fonds'!$B$26/AT214-'2 Der Rueckgabebestand'!$C$8</f>
        <v>81.9941498166412</v>
      </c>
      <c r="AW214" s="26" t="n">
        <f aca="false">AU214/($B$214+AU214-'1 Der Fonds'!$B$6)</f>
        <v>0.0996999075645906</v>
      </c>
      <c r="AX214" s="26" t="n">
        <f aca="false">AU214+$B$214*'1 Der Fonds'!$B$19/12+AU214*'1 Der Fonds'!$B$20/12-'1 Der Fonds'!$B$6*'1 Der Fonds'!$B$21/12-($B$214+AU214-'1 Der Fonds'!$B$6)*'1 Der Fonds'!$B$22/12-$B$214*'1 Der Fonds'!$B$23/12</f>
        <v>84.0510762401352</v>
      </c>
      <c r="AY214" s="26" t="n">
        <f aca="false">($B$214+AX214-'1 Der Fonds'!$B$6)/AV214</f>
        <v>10.0989043497842</v>
      </c>
      <c r="AZ214" s="26" t="n">
        <f aca="false">AX214+'1 Der Fonds'!$B$26-'2 Der Rueckgabebestand'!$C$9*AY214</f>
        <v>60.7939249306962</v>
      </c>
      <c r="BA214" s="26" t="n">
        <f aca="false">AV214+'1 Der Fonds'!$B$26/AY214-'2 Der Rueckgabebestand'!$C$9</f>
        <v>79.6912117449546</v>
      </c>
      <c r="BB214" s="26" t="n">
        <f aca="false">AZ214/($B$214+AZ214-'1 Der Fonds'!$B$6)</f>
        <v>0.0755397413517149</v>
      </c>
      <c r="BC214" s="26" t="n">
        <f aca="false">AZ214+$B$214*'1 Der Fonds'!$B$19/12+AZ214*'1 Der Fonds'!$B$20/12-'1 Der Fonds'!$B$6*'1 Der Fonds'!$B$21/12-($B$214+AZ214-'1 Der Fonds'!$B$6)*'1 Der Fonds'!$B$22/12-$B$214*'1 Der Fonds'!$B$23/12</f>
        <v>62.4331857754215</v>
      </c>
      <c r="BD214" s="26" t="n">
        <f aca="false">($B$214+BC214-'1 Der Fonds'!$B$6)/BA214</f>
        <v>10.1194745081346</v>
      </c>
      <c r="BE214" s="26" t="n">
        <f aca="false">BC214+'1 Der Fonds'!$B$26-'2 Der Rueckgabebestand'!$C$10*BD214</f>
        <v>51.2659214640331</v>
      </c>
      <c r="BF214" s="26" t="n">
        <f aca="false">BA214+'1 Der Fonds'!$B$26/BD214-'2 Der Rueckgabebestand'!$C$10</f>
        <v>78.5876698266059</v>
      </c>
      <c r="BG214" s="26" t="n">
        <f aca="false">BE214/($B$214+BE214-'1 Der Fonds'!$B$6)</f>
        <v>0.0644638731276903</v>
      </c>
      <c r="BH214" s="26" t="n">
        <f aca="false">BE214+$B$214*'1 Der Fonds'!$B$19/12+BE214*'1 Der Fonds'!$B$20/12-'1 Der Fonds'!$B$6*'1 Der Fonds'!$B$21/12-($B$214+BE214-'1 Der Fonds'!$B$6)*'1 Der Fonds'!$B$22/12-$B$214*'1 Der Fonds'!$B$23/12</f>
        <v>52.8960513054361</v>
      </c>
      <c r="BI214" s="26" t="n">
        <f aca="false">($B$214+BH214-'1 Der Fonds'!$B$6)/BF214</f>
        <v>10.1402173275234</v>
      </c>
      <c r="BJ214" s="26" t="n">
        <f aca="false">BH214+'1 Der Fonds'!$B$26-'2 Der Rueckgabebestand'!$C$11*BI214</f>
        <v>49.8119209089221</v>
      </c>
      <c r="BK214" s="26" t="n">
        <f aca="false">BF214+'1 Der Fonds'!$B$26/BI214-'2 Der Rueckgabebestand'!$C$11</f>
        <v>78.2835214738735</v>
      </c>
      <c r="BL214" s="26" t="n">
        <f aca="false">BJ214/($B$214+BJ214-'1 Der Fonds'!$B$6)</f>
        <v>0.0627502807615776</v>
      </c>
      <c r="BM214" s="26" t="n">
        <f aca="false">BJ214+$B$214*'1 Der Fonds'!$B$19/12+BJ214*'1 Der Fonds'!$B$20/12-'1 Der Fonds'!$B$6*'1 Der Fonds'!$B$21/12-($B$214+BJ214-'1 Der Fonds'!$B$6)*'1 Der Fonds'!$B$22/12-$B$214*'1 Der Fonds'!$B$23/12</f>
        <v>51.4406573331265</v>
      </c>
      <c r="BN214" s="26" t="n">
        <f aca="false">($B$214+BM214-'1 Der Fonds'!$B$6)/BK214</f>
        <v>10.1610229376127</v>
      </c>
      <c r="BO214" s="26" t="n">
        <f aca="false">BM214+'1 Der Fonds'!$B$26-'2 Der Rueckgabebestand'!$C$12*BN214</f>
        <v>49.3601458643201</v>
      </c>
      <c r="BP214" s="26" t="n">
        <f aca="false">BK214+'1 Der Fonds'!$B$26/BN214-'2 Der Rueckgabebestand'!$C$12</f>
        <v>78.0787673382338</v>
      </c>
      <c r="BQ214" s="26" t="n">
        <f aca="false">BO214/($B$214+BO214-'1 Der Fonds'!$B$6)</f>
        <v>0.06221656850502</v>
      </c>
      <c r="BR214" s="26" t="n">
        <f aca="false">BO214+$B$214*'1 Der Fonds'!$B$19/12+BO214*'1 Der Fonds'!$B$20/12-'1 Der Fonds'!$B$6*'1 Der Fonds'!$B$21/12-($B$214+BO214-'1 Der Fonds'!$B$6)*'1 Der Fonds'!$B$22/12-$B$214*'1 Der Fonds'!$B$23/12</f>
        <v>50.9884493374401</v>
      </c>
      <c r="BS214" s="26" t="n">
        <f aca="false">($B$214+BR214-'1 Der Fonds'!$B$6)/BP214</f>
        <v>10.1818775633789</v>
      </c>
      <c r="BT214" s="26" t="n">
        <f aca="false">BR214+'1 Der Fonds'!$B$26-'2 Der Rueckgabebestand'!$C$13*BS214</f>
        <v>49.4066044339196</v>
      </c>
      <c r="BU214" s="26" t="n">
        <f aca="false">BP214+'1 Der Fonds'!$B$26/BS214-'2 Der Rueckgabebestand'!$C$13</f>
        <v>77.9234084769949</v>
      </c>
      <c r="BV214" s="26" t="n">
        <f aca="false">BT214/($B$214+BT214-'1 Der Fonds'!$B$6)</f>
        <v>0.0622714811772587</v>
      </c>
      <c r="BW214" s="26" t="n">
        <f aca="false">BT214+$B$214*'1 Der Fonds'!$B$19/12+BT214*'1 Der Fonds'!$B$20/12-'1 Der Fonds'!$B$6*'1 Der Fonds'!$B$21/12-($B$214+BT214-'1 Der Fonds'!$B$6)*'1 Der Fonds'!$B$22/12-$B$214*'1 Der Fonds'!$B$23/12</f>
        <v>51.0349524298354</v>
      </c>
      <c r="BX214" s="26" t="n">
        <f aca="false">($B$214+BW214-'1 Der Fonds'!$B$6)/BU214</f>
        <v>10.2027743391712</v>
      </c>
      <c r="BY214" s="26" t="n">
        <f aca="false">BW214+'1 Der Fonds'!$B$26-'2 Der Rueckgabebestand'!$C$14*BX214</f>
        <v>49.953842694167</v>
      </c>
      <c r="BZ214" s="26" t="n">
        <f aca="false">BU214+'1 Der Fonds'!$B$26/BX214-'2 Der Rueckgabebestand'!$C$14</f>
        <v>77.8174461475608</v>
      </c>
      <c r="CA214" s="26" t="n">
        <f aca="false">BY214/($B$214+BY214-'1 Der Fonds'!$B$6)</f>
        <v>0.0629178171424372</v>
      </c>
      <c r="CB214" s="26" t="n">
        <f aca="false">BY214+$B$214*'1 Der Fonds'!$B$19/12+BY214*'1 Der Fonds'!$B$20/12-'1 Der Fonds'!$B$6*'1 Der Fonds'!$B$21/12-($B$214+BY214-'1 Der Fonds'!$B$6)*'1 Der Fonds'!$B$22/12-$B$214*'1 Der Fonds'!$B$23/12</f>
        <v>51.5827151267489</v>
      </c>
      <c r="CC214" s="26" t="n">
        <f aca="false">($B$214+CB214-'1 Der Fonds'!$B$6)/BZ214</f>
        <v>10.22370630897</v>
      </c>
      <c r="CD214" s="26" t="n">
        <f aca="false">CB214+'1 Der Fonds'!$B$26-'2 Der Rueckgabebestand'!$C$15*CC214</f>
        <v>50.4932326031609</v>
      </c>
      <c r="CE214" s="26" t="n">
        <f aca="false">BZ214+'1 Der Fonds'!$B$26/CC214-'2 Der Rueckgabebestand'!$C$15</f>
        <v>77.7108818067374</v>
      </c>
      <c r="CF214" s="26" t="n">
        <f aca="false">CD214/($B$214+CD214-'1 Der Fonds'!$B$6)</f>
        <v>0.0635540122069002</v>
      </c>
      <c r="CG214" s="26" t="n">
        <f aca="false">CD214+$B$214*'1 Der Fonds'!$B$19/12+CD214*'1 Der Fonds'!$B$20/12-'1 Der Fonds'!$B$6*'1 Der Fonds'!$B$21/12-($B$214+CD214-'1 Der Fonds'!$B$6)*'1 Der Fonds'!$B$22/12-$B$214*'1 Der Fonds'!$B$23/12</f>
        <v>52.1226219510723</v>
      </c>
      <c r="CH214" s="26" t="n">
        <f aca="false">($B$214+CG214-'1 Der Fonds'!$B$6)/CE214</f>
        <v>10.2446736343951</v>
      </c>
      <c r="CI214" s="26" t="n">
        <f aca="false">CG214+'1 Der Fonds'!$B$26-'2 Der Rueckgabebestand'!$C$16*CH214</f>
        <v>50.0002851338747</v>
      </c>
      <c r="CJ214" s="26" t="n">
        <f aca="false">CE214+'1 Der Fonds'!$B$26/CH214-'2 Der Rueckgabebestand'!$C$16</f>
        <v>77.5037169039852</v>
      </c>
      <c r="CK214" s="26" t="n">
        <f aca="false">CI214/($B$214+CI214-'1 Der Fonds'!$B$6)</f>
        <v>0.0629726286879661</v>
      </c>
      <c r="CL214" s="26" t="n">
        <f aca="false">$A$214+$B$214*'1 Der Fonds'!$B$19/12+$A$214*'1 Der Fonds'!$B$20/12-'1 Der Fonds'!$B$6*'1 Der Fonds'!$B$21/12-($B$214+$A$214-'1 Der Fonds'!$B$6)*'1 Der Fonds'!$B$22/12-$B$214*'1 Der Fonds'!$B$23/12</f>
        <v>127.70175</v>
      </c>
      <c r="CM214" s="26" t="n">
        <f aca="false">($B$214+CL214-'1 Der Fonds'!$B$6)/'1 Der Fonds'!$B$8</f>
        <v>10.0195603448276</v>
      </c>
      <c r="CN214" s="26" t="n">
        <f aca="false">CL214+0-'2 Der Rueckgabebestand'!$C$5*CM214</f>
        <v>123.693925862069</v>
      </c>
      <c r="CO214" s="26" t="n">
        <f aca="false">'1 Der Fonds'!$B$8+0/CM214-'2 Der Rueckgabebestand'!$C$5</f>
        <v>86.6</v>
      </c>
      <c r="CP214" s="26" t="n">
        <f aca="false">CN214/($B$214+CN214-'1 Der Fonds'!$B$6)</f>
        <v>0.142554790549187</v>
      </c>
      <c r="CQ214" s="26" t="n">
        <f aca="false">CN214+$B$214*'1 Der Fonds'!$B$19/12+CN214*'1 Der Fonds'!$B$20/12-'1 Der Fonds'!$B$6*'1 Der Fonds'!$B$21/12-($B$214+CN214-'1 Der Fonds'!$B$6)*'1 Der Fonds'!$B$22/12-$B$214*'1 Der Fonds'!$B$23/12</f>
        <v>125.393465874353</v>
      </c>
      <c r="CR214" s="26" t="n">
        <f aca="false">($B$214+CQ214-'1 Der Fonds'!$B$6)/CO214</f>
        <v>10.0391855181796</v>
      </c>
      <c r="CS214" s="26" t="n">
        <f aca="false">CQ214+0-'2 Der Rueckgabebestand'!$C$6*CR214</f>
        <v>120.373873115264</v>
      </c>
      <c r="CT214" s="26" t="n">
        <f aca="false">CO214+0/CR214-'2 Der Rueckgabebestand'!$C$6</f>
        <v>86.1</v>
      </c>
      <c r="CU214" s="26" t="n">
        <f aca="false">CS214/($B$214+CS214-'1 Der Fonds'!$B$6)</f>
        <v>0.139261350741003</v>
      </c>
      <c r="CV214" s="26" t="n">
        <f aca="false">CS214+$B$214*'1 Der Fonds'!$B$19/12+CS214*'1 Der Fonds'!$B$20/12-'1 Der Fonds'!$B$6*'1 Der Fonds'!$B$21/12-($B$214+CS214-'1 Der Fonds'!$B$6)*'1 Der Fonds'!$B$22/12-$B$214*'1 Der Fonds'!$B$23/12</f>
        <v>122.070231410332</v>
      </c>
      <c r="CW214" s="26" t="n">
        <f aca="false">($B$214+CV214-'1 Der Fonds'!$B$6)/CT214</f>
        <v>10.0588877051142</v>
      </c>
      <c r="CX214" s="26" t="n">
        <f aca="false">CV214+0-'2 Der Rueckgabebestand'!$C$7*CW214</f>
        <v>99.9406784590812</v>
      </c>
      <c r="CY214" s="26" t="n">
        <f aca="false">CT214+0/CW214-'2 Der Rueckgabebestand'!$C$7</f>
        <v>83.9</v>
      </c>
      <c r="CZ214" s="26" t="n">
        <f aca="false">CX214/($B$214+CX214-'1 Der Fonds'!$B$6)</f>
        <v>0.118421449528371</v>
      </c>
      <c r="DA214" s="26" t="n">
        <f aca="false">CX214+$B$214*'1 Der Fonds'!$B$19/12+CX214*'1 Der Fonds'!$B$20/12-'1 Der Fonds'!$B$6*'1 Der Fonds'!$B$21/12-($B$214+CX214-'1 Der Fonds'!$B$6)*'1 Der Fonds'!$B$22/12-$B$214*'1 Der Fonds'!$B$23/12</f>
        <v>101.617454942604</v>
      </c>
      <c r="DB214" s="26" t="n">
        <f aca="false">($B$214+DA214-'1 Der Fonds'!$B$6)/CY214</f>
        <v>10.0788731220811</v>
      </c>
      <c r="DC214" s="26" t="n">
        <f aca="false">DA214+0-'2 Der Rueckgabebestand'!$C$8*DB214</f>
        <v>70.3729482641531</v>
      </c>
      <c r="DD214" s="26" t="n">
        <f aca="false">CY214+0/DB214-'2 Der Rueckgabebestand'!$C$8</f>
        <v>80.8</v>
      </c>
      <c r="DE214" s="26" t="n">
        <f aca="false">DC214/($B$214+DC214-'1 Der Fonds'!$B$6)</f>
        <v>0.0864136614731051</v>
      </c>
      <c r="DF214" s="26" t="n">
        <f aca="false">DC214+$B$214*'1 Der Fonds'!$B$19/12+DC214*'1 Der Fonds'!$B$20/12-'1 Der Fonds'!$B$6*'1 Der Fonds'!$B$21/12-($B$214+DC214-'1 Der Fonds'!$B$6)*'1 Der Fonds'!$B$22/12-$B$214*'1 Der Fonds'!$B$23/12</f>
        <v>72.0213890062395</v>
      </c>
      <c r="DG214" s="26" t="n">
        <f aca="false">($B$214+DF214-'1 Der Fonds'!$B$6)/DD214</f>
        <v>10.0992746164139</v>
      </c>
      <c r="DH214" s="26" t="n">
        <f aca="false">DF214+0-'2 Der Rueckgabebestand'!$C$9*DG214</f>
        <v>45.7632750035635</v>
      </c>
      <c r="DI214" s="26" t="n">
        <f aca="false">DD214+0/DG214-'2 Der Rueckgabebestand'!$C$9</f>
        <v>78.2</v>
      </c>
      <c r="DJ214" s="26" t="n">
        <f aca="false">DH214/($B$214+DH214-'1 Der Fonds'!$B$6)</f>
        <v>0.0579455597037695</v>
      </c>
      <c r="DK214" s="26" t="n">
        <f aca="false">DH214+$B$214*'1 Der Fonds'!$B$19/12+DH214*'1 Der Fonds'!$B$20/12-'1 Der Fonds'!$B$6*'1 Der Fonds'!$B$21/12-($B$214+DH214-'1 Der Fonds'!$B$6)*'1 Der Fonds'!$B$22/12-$B$214*'1 Der Fonds'!$B$23/12</f>
        <v>47.3881314754419</v>
      </c>
      <c r="DL214" s="26" t="n">
        <f aca="false">($B$214+DK214-'1 Der Fonds'!$B$6)/DI214</f>
        <v>10.1200528321668</v>
      </c>
      <c r="DM214" s="26" t="n">
        <f aca="false">DK214+0-'2 Der Rueckgabebestand'!$C$10*DL214</f>
        <v>33.2200575104084</v>
      </c>
      <c r="DN214" s="26" t="n">
        <f aca="false">DI214+0/DL214-'2 Der Rueckgabebestand'!$C$10</f>
        <v>76.8</v>
      </c>
      <c r="DO214" s="26" t="n">
        <f aca="false">DM214/($B$214+DM214-'1 Der Fonds'!$B$6)</f>
        <v>0.0427421515816498</v>
      </c>
      <c r="DP214" s="26" t="n">
        <f aca="false">DM214+$B$214*'1 Der Fonds'!$B$19/12+DM214*'1 Der Fonds'!$B$20/12-'1 Der Fonds'!$B$6*'1 Der Fonds'!$B$21/12-($B$214+DM214-'1 Der Fonds'!$B$6)*'1 Der Fonds'!$B$22/12-$B$214*'1 Der Fonds'!$B$23/12</f>
        <v>34.8328933988559</v>
      </c>
      <c r="DQ214" s="26" t="n">
        <f aca="false">($B$214+DP214-'1 Der Fonds'!$B$6)/DN214</f>
        <v>10.1410532994643</v>
      </c>
      <c r="DR214" s="26" t="n">
        <f aca="false">DP214+0-'2 Der Rueckgabebestand'!$C$11*DQ214</f>
        <v>28.7482614191774</v>
      </c>
      <c r="DS214" s="26" t="n">
        <f aca="false">DN214+0/DQ214-'2 Der Rueckgabebestand'!$C$11</f>
        <v>76.2</v>
      </c>
      <c r="DT214" s="26" t="n">
        <f aca="false">DR214/($B$214+DR214-'1 Der Fonds'!$B$6)</f>
        <v>0.0372026219332804</v>
      </c>
      <c r="DU214" s="26" t="n">
        <f aca="false">DR214+$B$214*'1 Der Fonds'!$B$19/12+DR214*'1 Der Fonds'!$B$20/12-'1 Der Fonds'!$B$6*'1 Der Fonds'!$B$21/12-($B$214+DR214-'1 Der Fonds'!$B$6)*'1 Der Fonds'!$B$22/12-$B$214*'1 Der Fonds'!$B$23/12</f>
        <v>30.3568118363707</v>
      </c>
      <c r="DV214" s="26" t="n">
        <f aca="false">($B$214+DU214-'1 Der Fonds'!$B$6)/DS214</f>
        <v>10.1621628849917</v>
      </c>
      <c r="DW214" s="26" t="n">
        <f aca="false">DU214+0-'2 Der Rueckgabebestand'!$C$12*DV214</f>
        <v>25.2757303938749</v>
      </c>
      <c r="DX214" s="26" t="n">
        <f aca="false">DS214+0/DV214-'2 Der Rueckgabebestand'!$C$12</f>
        <v>75.7</v>
      </c>
      <c r="DY214" s="26" t="n">
        <f aca="false">DW214/($B$214+DW214-'1 Der Fonds'!$B$6)</f>
        <v>0.0328565290639463</v>
      </c>
      <c r="DZ214" s="26" t="n">
        <f aca="false">DW214+$B$214*'1 Der Fonds'!$B$19/12+DW214*'1 Der Fonds'!$B$20/12-'1 Der Fonds'!$B$6*'1 Der Fonds'!$B$21/12-($B$214+DW214-'1 Der Fonds'!$B$6)*'1 Der Fonds'!$B$22/12-$B$214*'1 Der Fonds'!$B$23/12</f>
        <v>26.8809529688357</v>
      </c>
      <c r="EA214" s="26" t="n">
        <f aca="false">($B$214+DZ214-'1 Der Fonds'!$B$6)/DX214</f>
        <v>10.1833679388221</v>
      </c>
      <c r="EB214" s="26" t="n">
        <f aca="false">DZ214+0-'2 Der Rueckgabebestand'!$C$13*EA214</f>
        <v>22.2984373963657</v>
      </c>
      <c r="EC214" s="26" t="n">
        <f aca="false">DX214+0/EA214-'2 Der Rueckgabebestand'!$C$13</f>
        <v>75.25</v>
      </c>
      <c r="ED214" s="26" t="n">
        <f aca="false">EB214/($B$214+EB214-'1 Der Fonds'!$B$6)</f>
        <v>0.0290988945144252</v>
      </c>
      <c r="EE214" s="26" t="n">
        <f aca="false">EB214+$B$214*'1 Der Fonds'!$B$19/12+EB214*'1 Der Fonds'!$B$20/12-'1 Der Fonds'!$B$6*'1 Der Fonds'!$B$21/12-($B$214+EB214-'1 Der Fonds'!$B$6)*'1 Der Fonds'!$B$22/12-$B$214*'1 Der Fonds'!$B$23/12</f>
        <v>23.9008067322039</v>
      </c>
      <c r="EF214" s="26" t="n">
        <f aca="false">($B$214+EE214-'1 Der Fonds'!$B$6)/EC214</f>
        <v>10.2046618834844</v>
      </c>
      <c r="EG214" s="26" t="n">
        <f aca="false">EE214+0-'2 Der Rueckgabebestand'!$C$14*EF214</f>
        <v>19.8189419788101</v>
      </c>
      <c r="EH214" s="26" t="n">
        <f aca="false">EC214+0/EF214-'2 Der Rueckgabebestand'!$C$14</f>
        <v>74.85</v>
      </c>
      <c r="EI214" s="26" t="n">
        <f aca="false">EG214/($B$214+EG214-'1 Der Fonds'!$B$6)</f>
        <v>0.0259471726734946</v>
      </c>
      <c r="EJ214" s="26" t="n">
        <f aca="false">EG214+$B$214*'1 Der Fonds'!$B$19/12+EG214*'1 Der Fonds'!$B$20/12-'1 Der Fonds'!$B$6*'1 Der Fonds'!$B$21/12-($B$214+EG214-'1 Der Fonds'!$B$6)*'1 Der Fonds'!$B$22/12-$B$214*'1 Der Fonds'!$B$23/12</f>
        <v>21.4189351315398</v>
      </c>
      <c r="EK214" s="26" t="n">
        <f aca="false">($B$214+EJ214-'1 Der Fonds'!$B$6)/EH214</f>
        <v>10.2260378775089</v>
      </c>
      <c r="EL214" s="26" t="n">
        <f aca="false">EJ214+0-'2 Der Rueckgabebestand'!$C$15*EK214</f>
        <v>17.3285199805363</v>
      </c>
      <c r="EM214" s="26" t="n">
        <f aca="false">EH214+0/EK214-'2 Der Rueckgabebestand'!$C$15</f>
        <v>74.45</v>
      </c>
      <c r="EN214" s="26" t="n">
        <f aca="false">EL214/($B$214+EL214-'1 Der Fonds'!$B$6)</f>
        <v>0.0227608969397065</v>
      </c>
      <c r="EO214" s="26" t="n">
        <f aca="false">EL214+$B$214*'1 Der Fonds'!$B$19/12+EL214*'1 Der Fonds'!$B$20/12-'1 Der Fonds'!$B$6*'1 Der Fonds'!$B$21/12-($B$214+EL214-'1 Der Fonds'!$B$6)*'1 Der Fonds'!$B$22/12-$B$214*'1 Der Fonds'!$B$23/12</f>
        <v>18.9261264788509</v>
      </c>
      <c r="EP214" s="26" t="n">
        <f aca="false">($B$214+EO214-'1 Der Fonds'!$B$6)/EM214</f>
        <v>10.2474966619053</v>
      </c>
      <c r="EQ214" s="26" t="n">
        <f aca="false">EO214+0-'2 Der Rueckgabebestand'!$C$16*EP214</f>
        <v>13.8023781478983</v>
      </c>
      <c r="ER214" s="26" t="n">
        <f aca="false">EM214+0/EP214-'2 Der Rueckgabebestand'!$C$16</f>
        <v>73.95</v>
      </c>
      <c r="ES214" s="26" t="n">
        <f aca="false">EQ214/($B$214+EQ214-'1 Der Fonds'!$B$6)</f>
        <v>0.0182136907271681</v>
      </c>
      <c r="ET214" s="14" t="n">
        <f aca="false">IF(C214=1,$A$214,1000000)</f>
        <v>126</v>
      </c>
      <c r="EU214" s="14" t="n">
        <f aca="false">IF(D214=1,$A$214,1000000)</f>
        <v>126</v>
      </c>
      <c r="EV214" s="14" t="n">
        <f aca="false">IF(E214=1,$A$214,1000000)</f>
        <v>126</v>
      </c>
      <c r="EW214" s="14" t="n">
        <f aca="false">IF(F214=1,$A$214,1000000)</f>
        <v>126</v>
      </c>
      <c r="EX214" s="14" t="n">
        <f aca="false">IF(G214=1,$A$214,1000000)</f>
        <v>126</v>
      </c>
      <c r="EY214" s="14" t="n">
        <f aca="false">IF(H214=1,$A$214,1000000)</f>
        <v>126</v>
      </c>
      <c r="EZ214" s="14" t="n">
        <f aca="false">IF(I214=1,$A$214,1000000)</f>
        <v>126</v>
      </c>
      <c r="FA214" s="14" t="n">
        <f aca="false">IF(J214=1,$A$214,1000000)</f>
        <v>126</v>
      </c>
      <c r="FB214" s="14" t="n">
        <f aca="false">IF(K214=1,$A$214,1000000)</f>
        <v>126</v>
      </c>
      <c r="FC214" s="14" t="n">
        <f aca="false">IF(L214=1,$A$214,1000000)</f>
        <v>126</v>
      </c>
      <c r="FD214" s="14" t="n">
        <f aca="false">IF(M214=1,$A$214,1000000)</f>
        <v>126</v>
      </c>
      <c r="FE214" s="14" t="n">
        <f aca="false">IF(N214=1,$A$214,1000000)</f>
        <v>126</v>
      </c>
      <c r="FF214" s="14" t="n">
        <f aca="false">IF(O214=1,$A$214,1000000)</f>
        <v>126</v>
      </c>
      <c r="FG214" s="14" t="n">
        <f aca="false">IF(P214=1,$A$214,1000000)</f>
        <v>126</v>
      </c>
      <c r="FH214" s="14" t="n">
        <f aca="false">IF(Q214=1,$A$214,1000000)</f>
        <v>126</v>
      </c>
      <c r="FI214" s="14" t="n">
        <f aca="false">IF(R214=1,$A$214,1000000)</f>
        <v>126</v>
      </c>
      <c r="FJ214" s="14" t="n">
        <f aca="false">IF(S214=1,$A$214,1000000)</f>
        <v>126</v>
      </c>
      <c r="FK214" s="26" t="n">
        <f aca="false">IF(T214=1,$A$214,1000000)</f>
        <v>1000000</v>
      </c>
      <c r="FL214" s="26" t="n">
        <f aca="false">IF(U214=1,$A$214,1000000)</f>
        <v>1000000</v>
      </c>
      <c r="FM214" s="26" t="n">
        <f aca="false">IF(V214=1,$A$214,1000000)</f>
        <v>1000000</v>
      </c>
      <c r="FN214" s="26" t="n">
        <f aca="false">IF(W214=1,$A$214,1000000)</f>
        <v>1000000</v>
      </c>
      <c r="FO214" s="26" t="n">
        <f aca="false">IF(X214=1,$A$214,1000000)</f>
        <v>1000000</v>
      </c>
      <c r="FP214" s="26" t="n">
        <f aca="false">IF(Y214=1,$A$214,1000000)</f>
        <v>1000000</v>
      </c>
      <c r="FQ214" s="26" t="n">
        <f aca="false">IF(Z214=1,$A$214,1000000)</f>
        <v>1000000</v>
      </c>
    </row>
    <row r="215" customFormat="false" ht="15" hidden="false" customHeight="false" outlineLevel="0" collapsed="false">
      <c r="A215" s="14" t="n">
        <f aca="false">A214+$B$38</f>
        <v>126.5</v>
      </c>
      <c r="B215" s="14" t="n">
        <f aca="false">'1 Der Fonds'!$B$36-A215</f>
        <v>993.5</v>
      </c>
      <c r="C215" s="26" t="n">
        <f aca="false">IF(AH215&gt;='1 Der Fonds'!$B$12,1,0)</f>
        <v>1</v>
      </c>
      <c r="D215" s="26" t="n">
        <f aca="false">IF(AND(C215=1,AM215&gt;='1 Der Fonds'!$B$12),1,0)</f>
        <v>1</v>
      </c>
      <c r="E215" s="26" t="n">
        <f aca="false">IF(AND(D215=1,AR215&gt;='1 Der Fonds'!$B$12),1,0)</f>
        <v>1</v>
      </c>
      <c r="F215" s="26" t="n">
        <f aca="false">IF(AND(E215=1,AW215&gt;='1 Der Fonds'!$B$12),1,0)</f>
        <v>1</v>
      </c>
      <c r="G215" s="26" t="n">
        <f aca="false">IF(AND(F215=1,BB215&gt;='1 Der Fonds'!$B$12),1,0)</f>
        <v>1</v>
      </c>
      <c r="H215" s="26" t="n">
        <f aca="false">IF(AND(G215=1,BG215&gt;='1 Der Fonds'!$B$12),1,0)</f>
        <v>1</v>
      </c>
      <c r="I215" s="26" t="n">
        <f aca="false">IF(AND(H215=1,BL215&gt;='1 Der Fonds'!$B$12),1,0)</f>
        <v>1</v>
      </c>
      <c r="J215" s="26" t="n">
        <f aca="false">IF(AND(I215=1,BQ215&gt;='1 Der Fonds'!$B$12),1,0)</f>
        <v>1</v>
      </c>
      <c r="K215" s="26" t="n">
        <f aca="false">IF(AND(J215=1,BV215&gt;='1 Der Fonds'!$B$12),1,0)</f>
        <v>1</v>
      </c>
      <c r="L215" s="26" t="n">
        <f aca="false">IF(AND(K215=1,CA215&gt;='1 Der Fonds'!$B$12),1,0)</f>
        <v>1</v>
      </c>
      <c r="M215" s="26" t="n">
        <f aca="false">IF(AND(L215=1,CF215&gt;='1 Der Fonds'!$B$12),1,0)</f>
        <v>1</v>
      </c>
      <c r="N215" s="26" t="n">
        <f aca="false">IF(AND(M215=1,CK215&gt;='1 Der Fonds'!$B$12),1,0)</f>
        <v>1</v>
      </c>
      <c r="O215" s="26" t="n">
        <f aca="false">IF(CP215&gt;='1 Der Fonds'!$B$12,1,0)</f>
        <v>1</v>
      </c>
      <c r="P215" s="26" t="n">
        <f aca="false">IF(AND(O215=1,CU215&gt;='1 Der Fonds'!$B$12),1,0)</f>
        <v>1</v>
      </c>
      <c r="Q215" s="26" t="n">
        <f aca="false">IF(AND(P215=1,CZ215&gt;='1 Der Fonds'!$B$12),1,0)</f>
        <v>1</v>
      </c>
      <c r="R215" s="26" t="n">
        <f aca="false">IF(AND(Q215=1,DE215&gt;='1 Der Fonds'!$B$12),1,0)</f>
        <v>1</v>
      </c>
      <c r="S215" s="26" t="n">
        <f aca="false">IF(AND(R215=1,DJ215&gt;='1 Der Fonds'!$B$12),1,0)</f>
        <v>1</v>
      </c>
      <c r="T215" s="26" t="n">
        <f aca="false">IF(AND(S215=1,DO215&gt;='1 Der Fonds'!$B$12),1,0)</f>
        <v>0</v>
      </c>
      <c r="U215" s="26" t="n">
        <f aca="false">IF(AND(T215=1,DT215&gt;='1 Der Fonds'!$B$12),1,0)</f>
        <v>0</v>
      </c>
      <c r="V215" s="26" t="n">
        <f aca="false">IF(AND(U215=1,DY215&gt;='1 Der Fonds'!$B$12),1,0)</f>
        <v>0</v>
      </c>
      <c r="W215" s="26" t="n">
        <f aca="false">IF(AND(V215=1,ED215&gt;='1 Der Fonds'!$B$12),1,0)</f>
        <v>0</v>
      </c>
      <c r="X215" s="26" t="n">
        <f aca="false">IF(AND(W215=1,EI215&gt;='1 Der Fonds'!$B$12),1,0)</f>
        <v>0</v>
      </c>
      <c r="Y215" s="26" t="n">
        <f aca="false">IF(AND(X215=1,EN215&gt;='1 Der Fonds'!$B$12),1,0)</f>
        <v>0</v>
      </c>
      <c r="Z215" s="26" t="n">
        <f aca="false">IF(AND(Y215=1,ES215&gt;='1 Der Fonds'!$B$12),1,0)</f>
        <v>0</v>
      </c>
      <c r="AD215" s="26" t="n">
        <f aca="false">$A$215+$B$215*'1 Der Fonds'!$B$19/12+$A$215*'1 Der Fonds'!$B$20/12-'1 Der Fonds'!$B$6*'1 Der Fonds'!$B$21/12-($B$215+$A$215-'1 Der Fonds'!$B$6)*'1 Der Fonds'!$B$22/12-$B$215*'1 Der Fonds'!$B$23/12</f>
        <v>128.201166666667</v>
      </c>
      <c r="AE215" s="26" t="n">
        <f aca="false">($B$215+AD215-'1 Der Fonds'!$B$6)/'1 Der Fonds'!$B$8</f>
        <v>10.0195536398467</v>
      </c>
      <c r="AF215" s="26" t="n">
        <f aca="false">AD215+'1 Der Fonds'!$B$26-'2 Der Rueckgabebestand'!$C$5*AE215</f>
        <v>127.193345210728</v>
      </c>
      <c r="AG215" s="26" t="n">
        <f aca="false">'1 Der Fonds'!$B$8+'1 Der Fonds'!$B$26/AE215-'2 Der Rueckgabebestand'!$C$5</f>
        <v>86.8994145356006</v>
      </c>
      <c r="AH215" s="26" t="n">
        <f aca="false">AF215/($B$215+AF215-'1 Der Fonds'!$B$6)</f>
        <v>0.146082826876257</v>
      </c>
      <c r="AI215" s="26" t="n">
        <f aca="false">AF215+$B$215*'1 Der Fonds'!$B$19/12+AF215*'1 Der Fonds'!$B$20/12-'1 Der Fonds'!$B$6*'1 Der Fonds'!$B$21/12-($B$215+AF215-'1 Der Fonds'!$B$6)*'1 Der Fonds'!$B$22/12-$B$215*'1 Der Fonds'!$B$23/12</f>
        <v>128.895176333222</v>
      </c>
      <c r="AJ215" s="26" t="n">
        <f aca="false">($B$215+AI215-'1 Der Fonds'!$B$6)/AG215</f>
        <v>10.0391375591584</v>
      </c>
      <c r="AK215" s="26" t="n">
        <f aca="false">AI215+'1 Der Fonds'!$B$26-'2 Der Rueckgabebestand'!$C$6*AJ215</f>
        <v>126.875607553642</v>
      </c>
      <c r="AL215" s="26" t="n">
        <f aca="false">AG215+'1 Der Fonds'!$B$26/AJ215-'2 Der Rueckgabebestand'!$C$6</f>
        <v>86.6982449861569</v>
      </c>
      <c r="AM215" s="26" t="n">
        <f aca="false">AK215/($B$215+AK215-'1 Der Fonds'!$B$6)</f>
        <v>0.145771097503813</v>
      </c>
      <c r="AN215" s="26" t="n">
        <f aca="false">AK215+$B$215*'1 Der Fonds'!$B$19/12+AK215*'1 Der Fonds'!$B$20/12-'1 Der Fonds'!$B$6*'1 Der Fonds'!$B$21/12-($B$215+AK215-'1 Der Fonds'!$B$6)*'1 Der Fonds'!$B$22/12-$B$215*'1 Der Fonds'!$B$23/12</f>
        <v>128.577134177548</v>
      </c>
      <c r="AO215" s="26" t="n">
        <f aca="false">($B$215+AN215-'1 Der Fonds'!$B$6)/AL215</f>
        <v>10.0587634076883</v>
      </c>
      <c r="AP215" s="26" t="n">
        <f aca="false">AN215+'1 Der Fonds'!$B$26-'2 Der Rueckgabebestand'!$C$7*AO215</f>
        <v>109.447854680634</v>
      </c>
      <c r="AQ215" s="26" t="n">
        <f aca="false">AL215+'1 Der Fonds'!$B$26/AO215-'2 Der Rueckgabebestand'!$C$7</f>
        <v>84.7964923828207</v>
      </c>
      <c r="AR215" s="26" t="n">
        <f aca="false">AP215/($B$215+AP215-'1 Der Fonds'!$B$6)</f>
        <v>0.128317169777763</v>
      </c>
      <c r="AS215" s="26" t="n">
        <f aca="false">AP215+$B$215*'1 Der Fonds'!$B$19/12+AP215*'1 Der Fonds'!$B$20/12-'1 Der Fonds'!$B$6*'1 Der Fonds'!$B$21/12-($B$215+AP215-'1 Der Fonds'!$B$6)*'1 Der Fonds'!$B$22/12-$B$215*'1 Der Fonds'!$B$23/12</f>
        <v>111.132679708036</v>
      </c>
      <c r="AT215" s="26" t="n">
        <f aca="false">($B$215+AS215-'1 Der Fonds'!$B$6)/AQ215</f>
        <v>10.0786324492023</v>
      </c>
      <c r="AU215" s="26" t="n">
        <f aca="false">AS215+'1 Der Fonds'!$B$26-'2 Der Rueckgabebestand'!$C$8*AT215</f>
        <v>82.8889191155088</v>
      </c>
      <c r="AV215" s="26" t="n">
        <f aca="false">AQ215+'1 Der Fonds'!$B$26/AT215-'2 Der Rueckgabebestand'!$C$8</f>
        <v>81.994151813812</v>
      </c>
      <c r="AW215" s="26" t="n">
        <f aca="false">AU215/($B$215+AU215-'1 Der Fonds'!$B$6)</f>
        <v>0.100302553916412</v>
      </c>
      <c r="AX215" s="26" t="n">
        <f aca="false">AU215+$B$215*'1 Der Fonds'!$B$19/12+AU215*'1 Der Fonds'!$B$20/12-'1 Der Fonds'!$B$6*'1 Der Fonds'!$B$21/12-($B$215+AU215-'1 Der Fonds'!$B$6)*'1 Der Fonds'!$B$22/12-$B$215*'1 Der Fonds'!$B$23/12</f>
        <v>84.5482918296612</v>
      </c>
      <c r="AY215" s="26" t="n">
        <f aca="false">($B$215+AX215-'1 Der Fonds'!$B$6)/AV215</f>
        <v>10.0988701451532</v>
      </c>
      <c r="AZ215" s="26" t="n">
        <f aca="false">AX215+'1 Der Fonds'!$B$26-'2 Der Rueckgabebestand'!$C$9*AY215</f>
        <v>61.291229452263</v>
      </c>
      <c r="BA215" s="26" t="n">
        <f aca="false">AV215+'1 Der Fonds'!$B$26/AY215-'2 Der Rueckgabebestand'!$C$9</f>
        <v>79.6912147482671</v>
      </c>
      <c r="BB215" s="26" t="n">
        <f aca="false">AZ215/($B$215+AZ215-'1 Der Fonds'!$B$6)</f>
        <v>0.076157924203495</v>
      </c>
      <c r="BC215" s="26" t="n">
        <f aca="false">AZ215+$B$215*'1 Der Fonds'!$B$19/12+AZ215*'1 Der Fonds'!$B$20/12-'1 Der Fonds'!$B$6*'1 Der Fonds'!$B$21/12-($B$215+AZ215-'1 Der Fonds'!$B$6)*'1 Der Fonds'!$B$22/12-$B$215*'1 Der Fonds'!$B$23/12</f>
        <v>62.9299043804881</v>
      </c>
      <c r="BD215" s="26" t="n">
        <f aca="false">($B$215+BC215-'1 Der Fonds'!$B$6)/BA215</f>
        <v>10.1194329503934</v>
      </c>
      <c r="BE215" s="26" t="n">
        <f aca="false">BC215+'1 Der Fonds'!$B$26-'2 Der Rueckgabebestand'!$C$10*BD215</f>
        <v>51.7626982499374</v>
      </c>
      <c r="BF215" s="26" t="n">
        <f aca="false">BA215+'1 Der Fonds'!$B$26/BD215-'2 Der Rueckgabebestand'!$C$10</f>
        <v>78.5876740473905</v>
      </c>
      <c r="BG215" s="26" t="n">
        <f aca="false">BE215/($B$215+BE215-'1 Der Fonds'!$B$6)</f>
        <v>0.0650888044464387</v>
      </c>
      <c r="BH215" s="26" t="n">
        <f aca="false">BE215+$B$215*'1 Der Fonds'!$B$19/12+BE215*'1 Der Fonds'!$B$20/12-'1 Der Fonds'!$B$6*'1 Der Fonds'!$B$21/12-($B$215+BE215-'1 Der Fonds'!$B$6)*'1 Der Fonds'!$B$22/12-$B$215*'1 Der Fonds'!$B$23/12</f>
        <v>53.3922416690936</v>
      </c>
      <c r="BI215" s="26" t="n">
        <f aca="false">($B$215+BH215-'1 Der Fonds'!$B$6)/BF215</f>
        <v>10.1401683066551</v>
      </c>
      <c r="BJ215" s="26" t="n">
        <f aca="false">BH215+'1 Der Fonds'!$B$26-'2 Der Rueckgabebestand'!$C$11*BI215</f>
        <v>50.3081406851005</v>
      </c>
      <c r="BK215" s="26" t="n">
        <f aca="false">BF215+'1 Der Fonds'!$B$26/BI215-'2 Der Rueckgabebestand'!$C$11</f>
        <v>78.2835271249012</v>
      </c>
      <c r="BL215" s="26" t="n">
        <f aca="false">BJ215/($B$215+BJ215-'1 Der Fonds'!$B$6)</f>
        <v>0.0633756925718622</v>
      </c>
      <c r="BM215" s="26" t="n">
        <f aca="false">BJ215+$B$215*'1 Der Fonds'!$B$19/12+BJ215*'1 Der Fonds'!$B$20/12-'1 Der Fonds'!$B$6*'1 Der Fonds'!$B$21/12-($B$215+BJ215-'1 Der Fonds'!$B$6)*'1 Der Fonds'!$B$22/12-$B$215*'1 Der Fonds'!$B$23/12</f>
        <v>51.936290153257</v>
      </c>
      <c r="BN215" s="26" t="n">
        <f aca="false">($B$215+BM215-'1 Der Fonds'!$B$6)/BK215</f>
        <v>10.1609664174193</v>
      </c>
      <c r="BO215" s="26" t="n">
        <f aca="false">BM215+'1 Der Fonds'!$B$26-'2 Der Rueckgabebestand'!$C$12*BN215</f>
        <v>49.8558069445474</v>
      </c>
      <c r="BP215" s="26" t="n">
        <f aca="false">BK215+'1 Der Fonds'!$B$26/BN215-'2 Der Rueckgabebestand'!$C$12</f>
        <v>78.0787746315613</v>
      </c>
      <c r="BQ215" s="26" t="n">
        <f aca="false">BO215/($B$215+BO215-'1 Der Fonds'!$B$6)</f>
        <v>0.0628416739477299</v>
      </c>
      <c r="BR215" s="26" t="n">
        <f aca="false">BO215+$B$215*'1 Der Fonds'!$B$19/12+BO215*'1 Der Fonds'!$B$20/12-'1 Der Fonds'!$B$6*'1 Der Fonds'!$B$21/12-($B$215+BO215-'1 Der Fonds'!$B$6)*'1 Der Fonds'!$B$22/12-$B$215*'1 Der Fonds'!$B$23/12</f>
        <v>51.4835229262025</v>
      </c>
      <c r="BS215" s="26" t="n">
        <f aca="false">($B$215+BR215-'1 Der Fonds'!$B$6)/BP215</f>
        <v>10.1818135168947</v>
      </c>
      <c r="BT215" s="26" t="n">
        <f aca="false">BR215+'1 Der Fonds'!$B$26-'2 Der Rueckgabebestand'!$C$13*BS215</f>
        <v>49.9017068435999</v>
      </c>
      <c r="BU215" s="26" t="n">
        <f aca="false">BP215+'1 Der Fonds'!$B$26/BS215-'2 Der Rueckgabebestand'!$C$13</f>
        <v>77.9234176236984</v>
      </c>
      <c r="BV215" s="26" t="n">
        <f aca="false">BT215/($B$215+BT215-'1 Der Fonds'!$B$6)</f>
        <v>0.0628958904589764</v>
      </c>
      <c r="BW215" s="26" t="n">
        <f aca="false">BT215+$B$215*'1 Der Fonds'!$B$19/12+BT215*'1 Der Fonds'!$B$20/12-'1 Der Fonds'!$B$6*'1 Der Fonds'!$B$21/12-($B$215+BT215-'1 Der Fonds'!$B$6)*'1 Der Fonds'!$B$22/12-$B$215*'1 Der Fonds'!$B$23/12</f>
        <v>51.5294668126584</v>
      </c>
      <c r="BX215" s="26" t="n">
        <f aca="false">($B$215+BW215-'1 Der Fonds'!$B$6)/BU215</f>
        <v>10.2027027440192</v>
      </c>
      <c r="BY215" s="26" t="n">
        <f aca="false">BW215+'1 Der Fonds'!$B$26-'2 Der Rueckgabebestand'!$C$14*BX215</f>
        <v>50.4483857150507</v>
      </c>
      <c r="BZ215" s="26" t="n">
        <f aca="false">BU215+'1 Der Fonds'!$B$26/BX215-'2 Der Rueckgabebestand'!$C$14</f>
        <v>77.817457357607</v>
      </c>
      <c r="CA215" s="26" t="n">
        <f aca="false">BY215/($B$215+BY215-'1 Der Fonds'!$B$6)</f>
        <v>0.0635411402337138</v>
      </c>
      <c r="CB215" s="26" t="n">
        <f aca="false">BY215+$B$215*'1 Der Fonds'!$B$19/12+BY215*'1 Der Fonds'!$B$20/12-'1 Der Fonds'!$B$6*'1 Der Fonds'!$B$21/12-($B$215+BY215-'1 Der Fonds'!$B$6)*'1 Der Fonds'!$B$22/12-$B$215*'1 Der Fonds'!$B$23/12</f>
        <v>52.0766695846943</v>
      </c>
      <c r="CC215" s="26" t="n">
        <f aca="false">($B$215+CB215-'1 Der Fonds'!$B$6)/BZ215</f>
        <v>10.2236271474234</v>
      </c>
      <c r="CD215" s="26" t="n">
        <f aca="false">CB215+'1 Der Fonds'!$B$26-'2 Der Rueckgabebestand'!$C$15*CC215</f>
        <v>50.9872187257249</v>
      </c>
      <c r="CE215" s="26" t="n">
        <f aca="false">BZ215+'1 Der Fonds'!$B$26/CC215-'2 Der Rueckgabebestand'!$C$15</f>
        <v>77.7108952888559</v>
      </c>
      <c r="CF215" s="26" t="n">
        <f aca="false">CD215/($B$215+CD215-'1 Der Fonds'!$B$6)</f>
        <v>0.0641762605161895</v>
      </c>
      <c r="CG215" s="26" t="n">
        <f aca="false">CD215+$B$215*'1 Der Fonds'!$B$19/12+CD215*'1 Der Fonds'!$B$20/12-'1 Der Fonds'!$B$6*'1 Der Fonds'!$B$21/12-($B$215+CD215-'1 Der Fonds'!$B$6)*'1 Der Fonds'!$B$22/12-$B$215*'1 Der Fonds'!$B$23/12</f>
        <v>52.6160189770037</v>
      </c>
      <c r="CH215" s="26" t="n">
        <f aca="false">($B$215+CG215-'1 Der Fonds'!$B$6)/CE215</f>
        <v>10.2445868885926</v>
      </c>
      <c r="CI215" s="26" t="n">
        <f aca="false">CG215+'1 Der Fonds'!$B$26-'2 Der Rueckgabebestand'!$C$16*CH215</f>
        <v>50.4937255327075</v>
      </c>
      <c r="CJ215" s="26" t="n">
        <f aca="false">CE215+'1 Der Fonds'!$B$26/CH215-'2 Der Rueckgabebestand'!$C$16</f>
        <v>77.5037328656781</v>
      </c>
      <c r="CK215" s="26" t="n">
        <f aca="false">CI215/($B$215+CI215-'1 Der Fonds'!$B$6)</f>
        <v>0.0635946153086161</v>
      </c>
      <c r="CL215" s="26" t="n">
        <f aca="false">$A$215+$B$215*'1 Der Fonds'!$B$19/12+$A$215*'1 Der Fonds'!$B$20/12-'1 Der Fonds'!$B$6*'1 Der Fonds'!$B$21/12-($B$215+$A$215-'1 Der Fonds'!$B$6)*'1 Der Fonds'!$B$22/12-$B$215*'1 Der Fonds'!$B$23/12</f>
        <v>128.201166666667</v>
      </c>
      <c r="CM215" s="26" t="n">
        <f aca="false">($B$215+CL215-'1 Der Fonds'!$B$6)/'1 Der Fonds'!$B$8</f>
        <v>10.0195536398467</v>
      </c>
      <c r="CN215" s="26" t="n">
        <f aca="false">CL215+0-'2 Der Rueckgabebestand'!$C$5*CM215</f>
        <v>124.193345210728</v>
      </c>
      <c r="CO215" s="26" t="n">
        <f aca="false">'1 Der Fonds'!$B$8+0/CM215-'2 Der Rueckgabebestand'!$C$5</f>
        <v>86.6</v>
      </c>
      <c r="CP215" s="26" t="n">
        <f aca="false">CN215/($B$215+CN215-'1 Der Fonds'!$B$6)</f>
        <v>0.14313045720152</v>
      </c>
      <c r="CQ215" s="26" t="n">
        <f aca="false">CN215+$B$215*'1 Der Fonds'!$B$19/12+CN215*'1 Der Fonds'!$B$20/12-'1 Der Fonds'!$B$6*'1 Der Fonds'!$B$21/12-($B$215+CN215-'1 Der Fonds'!$B$6)*'1 Der Fonds'!$B$22/12-$B$215*'1 Der Fonds'!$B$23/12</f>
        <v>125.892301333222</v>
      </c>
      <c r="CR215" s="26" t="n">
        <f aca="false">($B$215+CQ215-'1 Der Fonds'!$B$6)/CO215</f>
        <v>10.0391720708224</v>
      </c>
      <c r="CS215" s="26" t="n">
        <f aca="false">CQ215+0-'2 Der Rueckgabebestand'!$C$6*CR215</f>
        <v>120.87271529781</v>
      </c>
      <c r="CT215" s="26" t="n">
        <f aca="false">CO215+0/CR215-'2 Der Rueckgabebestand'!$C$6</f>
        <v>86.1</v>
      </c>
      <c r="CU215" s="26" t="n">
        <f aca="false">CS215/($B$215+CS215-'1 Der Fonds'!$B$6)</f>
        <v>0.139838651959491</v>
      </c>
      <c r="CV215" s="26" t="n">
        <f aca="false">CS215+$B$215*'1 Der Fonds'!$B$19/12+CS215*'1 Der Fonds'!$B$20/12-'1 Der Fonds'!$B$6*'1 Der Fonds'!$B$21/12-($B$215+CS215-'1 Der Fonds'!$B$6)*'1 Der Fonds'!$B$22/12-$B$215*'1 Der Fonds'!$B$23/12</f>
        <v>122.568489149971</v>
      </c>
      <c r="CW215" s="26" t="n">
        <f aca="false">($B$215+CV215-'1 Der Fonds'!$B$6)/CT215</f>
        <v>10.0588674698022</v>
      </c>
      <c r="CX215" s="26" t="n">
        <f aca="false">CV215+0-'2 Der Rueckgabebestand'!$C$7*CW215</f>
        <v>100.438980716406</v>
      </c>
      <c r="CY215" s="26" t="n">
        <f aca="false">CT215+0/CW215-'2 Der Rueckgabebestand'!$C$7</f>
        <v>83.9</v>
      </c>
      <c r="CZ215" s="26" t="n">
        <f aca="false">CX215/($B$215+CX215-'1 Der Fonds'!$B$6)</f>
        <v>0.119012135961708</v>
      </c>
      <c r="DA215" s="26" t="n">
        <f aca="false">CX215+$B$215*'1 Der Fonds'!$B$19/12+CX215*'1 Der Fonds'!$B$20/12-'1 Der Fonds'!$B$6*'1 Der Fonds'!$B$21/12-($B$215+CX215-'1 Der Fonds'!$B$6)*'1 Der Fonds'!$B$22/12-$B$215*'1 Der Fonds'!$B$23/12</f>
        <v>102.115172239592</v>
      </c>
      <c r="DB215" s="26" t="n">
        <f aca="false">($B$215+DA215-'1 Der Fonds'!$B$6)/CY215</f>
        <v>10.0788459146555</v>
      </c>
      <c r="DC215" s="26" t="n">
        <f aca="false">DA215+0-'2 Der Rueckgabebestand'!$C$8*DB215</f>
        <v>70.8707499041606</v>
      </c>
      <c r="DD215" s="26" t="n">
        <f aca="false">CY215+0/DB215-'2 Der Rueckgabebestand'!$C$8</f>
        <v>80.8</v>
      </c>
      <c r="DE215" s="26" t="n">
        <f aca="false">DC215/($B$215+DC215-'1 Der Fonds'!$B$6)</f>
        <v>0.0870251662556655</v>
      </c>
      <c r="DF215" s="26" t="n">
        <f aca="false">DC215+$B$215*'1 Der Fonds'!$B$19/12+DC215*'1 Der Fonds'!$B$20/12-'1 Der Fonds'!$B$6*'1 Der Fonds'!$B$21/12-($B$215+DC215-'1 Der Fonds'!$B$6)*'1 Der Fonds'!$B$22/12-$B$215*'1 Der Fonds'!$B$23/12</f>
        <v>72.518605206152</v>
      </c>
      <c r="DG215" s="26" t="n">
        <f aca="false">($B$215+DF215-'1 Der Fonds'!$B$6)/DD215</f>
        <v>10.0992401634425</v>
      </c>
      <c r="DH215" s="26" t="n">
        <f aca="false">DF215+0-'2 Der Rueckgabebestand'!$C$9*DG215</f>
        <v>46.2605807812016</v>
      </c>
      <c r="DI215" s="26" t="n">
        <f aca="false">DD215+0/DG215-'2 Der Rueckgabebestand'!$C$9</f>
        <v>78.2</v>
      </c>
      <c r="DJ215" s="26" t="n">
        <f aca="false">DH215/($B$215+DH215-'1 Der Fonds'!$B$6)</f>
        <v>0.0585754492018864</v>
      </c>
      <c r="DK215" s="26" t="n">
        <f aca="false">DH215+$B$215*'1 Der Fonds'!$B$19/12+DH215*'1 Der Fonds'!$B$20/12-'1 Der Fonds'!$B$6*'1 Der Fonds'!$B$21/12-($B$215+DH215-'1 Der Fonds'!$B$6)*'1 Der Fonds'!$B$22/12-$B$215*'1 Der Fonds'!$B$23/12</f>
        <v>47.8848513377836</v>
      </c>
      <c r="DL215" s="26" t="n">
        <f aca="false">($B$215+DK215-'1 Der Fonds'!$B$6)/DI215</f>
        <v>10.1200108866724</v>
      </c>
      <c r="DM215" s="26" t="n">
        <f aca="false">DK215+0-'2 Der Rueckgabebestand'!$C$10*DL215</f>
        <v>33.7168360964422</v>
      </c>
      <c r="DN215" s="26" t="n">
        <f aca="false">DI215+0/DL215-'2 Der Rueckgabebestand'!$C$10</f>
        <v>76.8</v>
      </c>
      <c r="DO215" s="26" t="n">
        <f aca="false">DM215/($B$215+DM215-'1 Der Fonds'!$B$6)</f>
        <v>0.0433815050453415</v>
      </c>
      <c r="DP215" s="26" t="n">
        <f aca="false">DM215+$B$215*'1 Der Fonds'!$B$19/12+DM215*'1 Der Fonds'!$B$20/12-'1 Der Fonds'!$B$6*'1 Der Fonds'!$B$21/12-($B$215+DM215-'1 Der Fonds'!$B$6)*'1 Der Fonds'!$B$22/12-$B$215*'1 Der Fonds'!$B$23/12</f>
        <v>35.3290855643679</v>
      </c>
      <c r="DQ215" s="26" t="n">
        <f aca="false">($B$215+DP215-'1 Der Fonds'!$B$6)/DN215</f>
        <v>10.141003718286</v>
      </c>
      <c r="DR215" s="26" t="n">
        <f aca="false">DP215+0-'2 Der Rueckgabebestand'!$C$11*DQ215</f>
        <v>29.2444833333963</v>
      </c>
      <c r="DS215" s="26" t="n">
        <f aca="false">DN215+0/DQ215-'2 Der Rueckgabebestand'!$C$11</f>
        <v>76.2</v>
      </c>
      <c r="DT215" s="26" t="n">
        <f aca="false">DR215/($B$215+DR215-'1 Der Fonds'!$B$6)</f>
        <v>0.037844959057157</v>
      </c>
      <c r="DU215" s="26" t="n">
        <f aca="false">DR215+$B$215*'1 Der Fonds'!$B$19/12+DR215*'1 Der Fonds'!$B$20/12-'1 Der Fonds'!$B$6*'1 Der Fonds'!$B$21/12-($B$215+DR215-'1 Der Fonds'!$B$6)*'1 Der Fonds'!$B$22/12-$B$215*'1 Der Fonds'!$B$23/12</f>
        <v>30.8524467965908</v>
      </c>
      <c r="DV215" s="26" t="n">
        <f aca="false">($B$215+DU215-'1 Der Fonds'!$B$6)/DS215</f>
        <v>10.1621056010051</v>
      </c>
      <c r="DW215" s="26" t="n">
        <f aca="false">DU215+0-'2 Der Rueckgabebestand'!$C$12*DV215</f>
        <v>25.7713939960882</v>
      </c>
      <c r="DX215" s="26" t="n">
        <f aca="false">DS215+0/DV215-'2 Der Rueckgabebestand'!$C$12</f>
        <v>75.7</v>
      </c>
      <c r="DY215" s="26" t="n">
        <f aca="false">DW215/($B$215+DW215-'1 Der Fonds'!$B$6)</f>
        <v>0.0335010429313056</v>
      </c>
      <c r="DZ215" s="26" t="n">
        <f aca="false">DW215+$B$215*'1 Der Fonds'!$B$19/12+DW215*'1 Der Fonds'!$B$20/12-'1 Der Fonds'!$B$6*'1 Der Fonds'!$B$21/12-($B$215+DW215-'1 Der Fonds'!$B$6)*'1 Der Fonds'!$B$22/12-$B$215*'1 Der Fonds'!$B$23/12</f>
        <v>27.3760290820012</v>
      </c>
      <c r="EA215" s="26" t="n">
        <f aca="false">($B$215+DZ215-'1 Der Fonds'!$B$6)/DX215</f>
        <v>10.1833028940819</v>
      </c>
      <c r="EB215" s="26" t="n">
        <f aca="false">DZ215+0-'2 Der Rueckgabebestand'!$C$13*EA215</f>
        <v>22.7935427796643</v>
      </c>
      <c r="EC215" s="26" t="n">
        <f aca="false">DX215+0/EA215-'2 Der Rueckgabebestand'!$C$13</f>
        <v>75.25</v>
      </c>
      <c r="ED215" s="26" t="n">
        <f aca="false">EB215/($B$215+EB215-'1 Der Fonds'!$B$6)</f>
        <v>0.0297451844589251</v>
      </c>
      <c r="EE215" s="26" t="n">
        <f aca="false">EB215+$B$215*'1 Der Fonds'!$B$19/12+EB215*'1 Der Fonds'!$B$20/12-'1 Der Fonds'!$B$6*'1 Der Fonds'!$B$21/12-($B$215+EB215-'1 Der Fonds'!$B$6)*'1 Der Fonds'!$B$22/12-$B$215*'1 Der Fonds'!$B$23/12</f>
        <v>24.3953240914948</v>
      </c>
      <c r="EF215" s="26" t="n">
        <f aca="false">($B$215+EE215-'1 Der Fonds'!$B$6)/EC215</f>
        <v>10.2045890244717</v>
      </c>
      <c r="EG215" s="26" t="n">
        <f aca="false">EE215+0-'2 Der Rueckgabebestand'!$C$14*EF215</f>
        <v>20.3134884817061</v>
      </c>
      <c r="EH215" s="26" t="n">
        <f aca="false">EC215+0/EF215-'2 Der Rueckgabebestand'!$C$14</f>
        <v>74.85</v>
      </c>
      <c r="EI215" s="26" t="n">
        <f aca="false">EG215/($B$215+EG215-'1 Der Fonds'!$B$6)</f>
        <v>0.0265948281721038</v>
      </c>
      <c r="EJ215" s="26" t="n">
        <f aca="false">EG215+$B$215*'1 Der Fonds'!$B$19/12+EG215*'1 Der Fonds'!$B$20/12-'1 Der Fonds'!$B$6*'1 Der Fonds'!$B$21/12-($B$215+EG215-'1 Der Fonds'!$B$6)*'1 Der Fonds'!$B$22/12-$B$215*'1 Der Fonds'!$B$23/12</f>
        <v>21.9128930748344</v>
      </c>
      <c r="EK215" s="26" t="n">
        <f aca="false">($B$215+EJ215-'1 Der Fonds'!$B$6)/EH215</f>
        <v>10.2259571553084</v>
      </c>
      <c r="EL215" s="26" t="n">
        <f aca="false">EJ215+0-'2 Der Rueckgabebestand'!$C$15*EK215</f>
        <v>17.8225102127111</v>
      </c>
      <c r="EM215" s="26" t="n">
        <f aca="false">EH215+0/EK215-'2 Der Rueckgabebestand'!$C$15</f>
        <v>74.45</v>
      </c>
      <c r="EN215" s="26" t="n">
        <f aca="false">EL215/($B$215+EL215-'1 Der Fonds'!$B$6)</f>
        <v>0.0234099346513891</v>
      </c>
      <c r="EO215" s="26" t="n">
        <f aca="false">EL215+$B$215*'1 Der Fonds'!$B$19/12+EL215*'1 Der Fonds'!$B$20/12-'1 Der Fonds'!$B$6*'1 Der Fonds'!$B$21/12-($B$215+EL215-'1 Der Fonds'!$B$6)*'1 Der Fonds'!$B$22/12-$B$215*'1 Der Fonds'!$B$23/12</f>
        <v>19.4195276183316</v>
      </c>
      <c r="EP215" s="26" t="n">
        <f aca="false">($B$215+EO215-'1 Der Fonds'!$B$6)/EM215</f>
        <v>10.2474080271099</v>
      </c>
      <c r="EQ215" s="26" t="n">
        <f aca="false">EO215+0-'2 Der Rueckgabebestand'!$C$16*EP215</f>
        <v>14.2958236047766</v>
      </c>
      <c r="ER215" s="26" t="n">
        <f aca="false">EM215+0/EP215-'2 Der Rueckgabebestand'!$C$16</f>
        <v>73.95</v>
      </c>
      <c r="ES215" s="26" t="n">
        <f aca="false">EQ215/($B$215+EQ215-'1 Der Fonds'!$B$6)</f>
        <v>0.0188650071159966</v>
      </c>
      <c r="ET215" s="14" t="n">
        <f aca="false">IF(C215=1,$A$215,1000000)</f>
        <v>126.5</v>
      </c>
      <c r="EU215" s="14" t="n">
        <f aca="false">IF(D215=1,$A$215,1000000)</f>
        <v>126.5</v>
      </c>
      <c r="EV215" s="14" t="n">
        <f aca="false">IF(E215=1,$A$215,1000000)</f>
        <v>126.5</v>
      </c>
      <c r="EW215" s="14" t="n">
        <f aca="false">IF(F215=1,$A$215,1000000)</f>
        <v>126.5</v>
      </c>
      <c r="EX215" s="14" t="n">
        <f aca="false">IF(G215=1,$A$215,1000000)</f>
        <v>126.5</v>
      </c>
      <c r="EY215" s="14" t="n">
        <f aca="false">IF(H215=1,$A$215,1000000)</f>
        <v>126.5</v>
      </c>
      <c r="EZ215" s="14" t="n">
        <f aca="false">IF(I215=1,$A$215,1000000)</f>
        <v>126.5</v>
      </c>
      <c r="FA215" s="14" t="n">
        <f aca="false">IF(J215=1,$A$215,1000000)</f>
        <v>126.5</v>
      </c>
      <c r="FB215" s="14" t="n">
        <f aca="false">IF(K215=1,$A$215,1000000)</f>
        <v>126.5</v>
      </c>
      <c r="FC215" s="14" t="n">
        <f aca="false">IF(L215=1,$A$215,1000000)</f>
        <v>126.5</v>
      </c>
      <c r="FD215" s="14" t="n">
        <f aca="false">IF(M215=1,$A$215,1000000)</f>
        <v>126.5</v>
      </c>
      <c r="FE215" s="14" t="n">
        <f aca="false">IF(N215=1,$A$215,1000000)</f>
        <v>126.5</v>
      </c>
      <c r="FF215" s="14" t="n">
        <f aca="false">IF(O215=1,$A$215,1000000)</f>
        <v>126.5</v>
      </c>
      <c r="FG215" s="14" t="n">
        <f aca="false">IF(P215=1,$A$215,1000000)</f>
        <v>126.5</v>
      </c>
      <c r="FH215" s="14" t="n">
        <f aca="false">IF(Q215=1,$A$215,1000000)</f>
        <v>126.5</v>
      </c>
      <c r="FI215" s="14" t="n">
        <f aca="false">IF(R215=1,$A$215,1000000)</f>
        <v>126.5</v>
      </c>
      <c r="FJ215" s="14" t="n">
        <f aca="false">IF(S215=1,$A$215,1000000)</f>
        <v>126.5</v>
      </c>
      <c r="FK215" s="26" t="n">
        <f aca="false">IF(T215=1,$A$215,1000000)</f>
        <v>1000000</v>
      </c>
      <c r="FL215" s="26" t="n">
        <f aca="false">IF(U215=1,$A$215,1000000)</f>
        <v>1000000</v>
      </c>
      <c r="FM215" s="26" t="n">
        <f aca="false">IF(V215=1,$A$215,1000000)</f>
        <v>1000000</v>
      </c>
      <c r="FN215" s="26" t="n">
        <f aca="false">IF(W215=1,$A$215,1000000)</f>
        <v>1000000</v>
      </c>
      <c r="FO215" s="26" t="n">
        <f aca="false">IF(X215=1,$A$215,1000000)</f>
        <v>1000000</v>
      </c>
      <c r="FP215" s="26" t="n">
        <f aca="false">IF(Y215=1,$A$215,1000000)</f>
        <v>1000000</v>
      </c>
      <c r="FQ215" s="26" t="n">
        <f aca="false">IF(Z215=1,$A$215,1000000)</f>
        <v>1000000</v>
      </c>
    </row>
    <row r="216" customFormat="false" ht="15" hidden="false" customHeight="false" outlineLevel="0" collapsed="false">
      <c r="A216" s="14" t="n">
        <f aca="false">A215+$B$38</f>
        <v>127</v>
      </c>
      <c r="B216" s="14" t="n">
        <f aca="false">'1 Der Fonds'!$B$36-A216</f>
        <v>993</v>
      </c>
      <c r="C216" s="26" t="n">
        <f aca="false">IF(AH216&gt;='1 Der Fonds'!$B$12,1,0)</f>
        <v>1</v>
      </c>
      <c r="D216" s="26" t="n">
        <f aca="false">IF(AND(C216=1,AM216&gt;='1 Der Fonds'!$B$12),1,0)</f>
        <v>1</v>
      </c>
      <c r="E216" s="26" t="n">
        <f aca="false">IF(AND(D216=1,AR216&gt;='1 Der Fonds'!$B$12),1,0)</f>
        <v>1</v>
      </c>
      <c r="F216" s="26" t="n">
        <f aca="false">IF(AND(E216=1,AW216&gt;='1 Der Fonds'!$B$12),1,0)</f>
        <v>1</v>
      </c>
      <c r="G216" s="26" t="n">
        <f aca="false">IF(AND(F216=1,BB216&gt;='1 Der Fonds'!$B$12),1,0)</f>
        <v>1</v>
      </c>
      <c r="H216" s="26" t="n">
        <f aca="false">IF(AND(G216=1,BG216&gt;='1 Der Fonds'!$B$12),1,0)</f>
        <v>1</v>
      </c>
      <c r="I216" s="26" t="n">
        <f aca="false">IF(AND(H216=1,BL216&gt;='1 Der Fonds'!$B$12),1,0)</f>
        <v>1</v>
      </c>
      <c r="J216" s="26" t="n">
        <f aca="false">IF(AND(I216=1,BQ216&gt;='1 Der Fonds'!$B$12),1,0)</f>
        <v>1</v>
      </c>
      <c r="K216" s="26" t="n">
        <f aca="false">IF(AND(J216=1,BV216&gt;='1 Der Fonds'!$B$12),1,0)</f>
        <v>1</v>
      </c>
      <c r="L216" s="26" t="n">
        <f aca="false">IF(AND(K216=1,CA216&gt;='1 Der Fonds'!$B$12),1,0)</f>
        <v>1</v>
      </c>
      <c r="M216" s="26" t="n">
        <f aca="false">IF(AND(L216=1,CF216&gt;='1 Der Fonds'!$B$12),1,0)</f>
        <v>1</v>
      </c>
      <c r="N216" s="26" t="n">
        <f aca="false">IF(AND(M216=1,CK216&gt;='1 Der Fonds'!$B$12),1,0)</f>
        <v>1</v>
      </c>
      <c r="O216" s="26" t="n">
        <f aca="false">IF(CP216&gt;='1 Der Fonds'!$B$12,1,0)</f>
        <v>1</v>
      </c>
      <c r="P216" s="26" t="n">
        <f aca="false">IF(AND(O216=1,CU216&gt;='1 Der Fonds'!$B$12),1,0)</f>
        <v>1</v>
      </c>
      <c r="Q216" s="26" t="n">
        <f aca="false">IF(AND(P216=1,CZ216&gt;='1 Der Fonds'!$B$12),1,0)</f>
        <v>1</v>
      </c>
      <c r="R216" s="26" t="n">
        <f aca="false">IF(AND(Q216=1,DE216&gt;='1 Der Fonds'!$B$12),1,0)</f>
        <v>1</v>
      </c>
      <c r="S216" s="26" t="n">
        <f aca="false">IF(AND(R216=1,DJ216&gt;='1 Der Fonds'!$B$12),1,0)</f>
        <v>1</v>
      </c>
      <c r="T216" s="26" t="n">
        <f aca="false">IF(AND(S216=1,DO216&gt;='1 Der Fonds'!$B$12),1,0)</f>
        <v>0</v>
      </c>
      <c r="U216" s="26" t="n">
        <f aca="false">IF(AND(T216=1,DT216&gt;='1 Der Fonds'!$B$12),1,0)</f>
        <v>0</v>
      </c>
      <c r="V216" s="26" t="n">
        <f aca="false">IF(AND(U216=1,DY216&gt;='1 Der Fonds'!$B$12),1,0)</f>
        <v>0</v>
      </c>
      <c r="W216" s="26" t="n">
        <f aca="false">IF(AND(V216=1,ED216&gt;='1 Der Fonds'!$B$12),1,0)</f>
        <v>0</v>
      </c>
      <c r="X216" s="26" t="n">
        <f aca="false">IF(AND(W216=1,EI216&gt;='1 Der Fonds'!$B$12),1,0)</f>
        <v>0</v>
      </c>
      <c r="Y216" s="26" t="n">
        <f aca="false">IF(AND(X216=1,EN216&gt;='1 Der Fonds'!$B$12),1,0)</f>
        <v>0</v>
      </c>
      <c r="Z216" s="26" t="n">
        <f aca="false">IF(AND(Y216=1,ES216&gt;='1 Der Fonds'!$B$12),1,0)</f>
        <v>0</v>
      </c>
      <c r="AD216" s="26" t="n">
        <f aca="false">$A$216+$B$216*'1 Der Fonds'!$B$19/12+$A$216*'1 Der Fonds'!$B$20/12-'1 Der Fonds'!$B$6*'1 Der Fonds'!$B$21/12-($B$216+$A$216-'1 Der Fonds'!$B$6)*'1 Der Fonds'!$B$22/12-$B$216*'1 Der Fonds'!$B$23/12</f>
        <v>128.700583333333</v>
      </c>
      <c r="AE216" s="26" t="n">
        <f aca="false">($B$216+AD216-'1 Der Fonds'!$B$6)/'1 Der Fonds'!$B$8</f>
        <v>10.0195469348659</v>
      </c>
      <c r="AF216" s="26" t="n">
        <f aca="false">AD216+'1 Der Fonds'!$B$26-'2 Der Rueckgabebestand'!$C$5*AE216</f>
        <v>127.692764559387</v>
      </c>
      <c r="AG216" s="26" t="n">
        <f aca="false">'1 Der Fonds'!$B$8+'1 Der Fonds'!$B$26/AE216-'2 Der Rueckgabebestand'!$C$5</f>
        <v>86.8994147359658</v>
      </c>
      <c r="AH216" s="26" t="n">
        <f aca="false">AF216/($B$216+AF216-'1 Der Fonds'!$B$6)</f>
        <v>0.14665651278727</v>
      </c>
      <c r="AI216" s="26" t="n">
        <f aca="false">AF216+$B$216*'1 Der Fonds'!$B$19/12+AF216*'1 Der Fonds'!$B$20/12-'1 Der Fonds'!$B$6*'1 Der Fonds'!$B$21/12-($B$216+AF216-'1 Der Fonds'!$B$6)*'1 Der Fonds'!$B$22/12-$B$216*'1 Der Fonds'!$B$23/12</f>
        <v>129.39401179209</v>
      </c>
      <c r="AJ216" s="26" t="n">
        <f aca="false">($B$216+AI216-'1 Der Fonds'!$B$6)/AG216</f>
        <v>10.0391241349871</v>
      </c>
      <c r="AK216" s="26" t="n">
        <f aca="false">AI216+'1 Der Fonds'!$B$26-'2 Der Rueckgabebestand'!$C$6*AJ216</f>
        <v>127.374449724596</v>
      </c>
      <c r="AL216" s="26" t="n">
        <f aca="false">AG216+'1 Der Fonds'!$B$26/AJ216-'2 Der Rueckgabebestand'!$C$6</f>
        <v>86.6982455861139</v>
      </c>
      <c r="AM216" s="26" t="n">
        <f aca="false">AK216/($B$216+AK216-'1 Der Fonds'!$B$6)</f>
        <v>0.146344426545265</v>
      </c>
      <c r="AN216" s="26" t="n">
        <f aca="false">AK216+$B$216*'1 Der Fonds'!$B$19/12+AK216*'1 Der Fonds'!$B$20/12-'1 Der Fonds'!$B$6*'1 Der Fonds'!$B$21/12-($B$216+AK216-'1 Der Fonds'!$B$6)*'1 Der Fonds'!$B$22/12-$B$216*'1 Der Fonds'!$B$23/12</f>
        <v>129.075391905582</v>
      </c>
      <c r="AO216" s="26" t="n">
        <f aca="false">($B$216+AN216-'1 Der Fonds'!$B$6)/AL216</f>
        <v>10.0587432422653</v>
      </c>
      <c r="AP216" s="26" t="n">
        <f aca="false">AN216+'1 Der Fonds'!$B$26-'2 Der Rueckgabebestand'!$C$7*AO216</f>
        <v>109.946156772599</v>
      </c>
      <c r="AQ216" s="26" t="n">
        <f aca="false">AL216+'1 Der Fonds'!$B$26/AO216-'2 Der Rueckgabebestand'!$C$7</f>
        <v>84.7964935806938</v>
      </c>
      <c r="AR216" s="26" t="n">
        <f aca="false">AP216/($B$216+AP216-'1 Der Fonds'!$B$6)</f>
        <v>0.128901638045496</v>
      </c>
      <c r="AS216" s="26" t="n">
        <f aca="false">AP216+$B$216*'1 Der Fonds'!$B$19/12+AP216*'1 Der Fonds'!$B$20/12-'1 Der Fonds'!$B$6*'1 Der Fonds'!$B$21/12-($B$216+AP216-'1 Der Fonds'!$B$6)*'1 Der Fonds'!$B$22/12-$B$216*'1 Der Fonds'!$B$23/12</f>
        <v>111.630396839506</v>
      </c>
      <c r="AT216" s="26" t="n">
        <f aca="false">($B$216+AS216-'1 Der Fonds'!$B$6)/AQ216</f>
        <v>10.0786053850944</v>
      </c>
      <c r="AU216" s="26" t="n">
        <f aca="false">AS216+'1 Der Fonds'!$B$26-'2 Der Rueckgabebestand'!$C$8*AT216</f>
        <v>83.3867201457128</v>
      </c>
      <c r="AV216" s="26" t="n">
        <f aca="false">AQ216+'1 Der Fonds'!$B$26/AT216-'2 Der Rueckgabebestand'!$C$8</f>
        <v>81.9941538109908</v>
      </c>
      <c r="AW216" s="26" t="n">
        <f aca="false">AU216/($B$216+AU216-'1 Der Fonds'!$B$6)</f>
        <v>0.10090520347545</v>
      </c>
      <c r="AX216" s="26" t="n">
        <f aca="false">AU216+$B$216*'1 Der Fonds'!$B$19/12+AU216*'1 Der Fonds'!$B$20/12-'1 Der Fonds'!$B$6*'1 Der Fonds'!$B$21/12-($B$216+AU216-'1 Der Fonds'!$B$6)*'1 Der Fonds'!$B$22/12-$B$216*'1 Der Fonds'!$B$23/12</f>
        <v>85.0455074191858</v>
      </c>
      <c r="AY216" s="26" t="n">
        <f aca="false">($B$216+AX216-'1 Der Fonds'!$B$6)/AV216</f>
        <v>10.0988359405228</v>
      </c>
      <c r="AZ216" s="26" t="n">
        <f aca="false">AX216+'1 Der Fonds'!$B$26-'2 Der Rueckgabebestand'!$C$9*AY216</f>
        <v>61.7885339738266</v>
      </c>
      <c r="BA216" s="26" t="n">
        <f aca="false">AV216+'1 Der Fonds'!$B$26/AY216-'2 Der Rueckgabebestand'!$C$9</f>
        <v>79.6912177515943</v>
      </c>
      <c r="BB216" s="26" t="n">
        <f aca="false">AZ216/($B$216+AZ216-'1 Der Fonds'!$B$6)</f>
        <v>0.0767761111962315</v>
      </c>
      <c r="BC216" s="26" t="n">
        <f aca="false">AZ216+$B$216*'1 Der Fonds'!$B$19/12+AZ216*'1 Der Fonds'!$B$20/12-'1 Der Fonds'!$B$6*'1 Der Fonds'!$B$21/12-($B$216+AZ216-'1 Der Fonds'!$B$6)*'1 Der Fonds'!$B$22/12-$B$216*'1 Der Fonds'!$B$23/12</f>
        <v>63.4266229855516</v>
      </c>
      <c r="BD216" s="26" t="n">
        <f aca="false">($B$216+BC216-'1 Der Fonds'!$B$6)/BA216</f>
        <v>10.1193913926534</v>
      </c>
      <c r="BE216" s="26" t="n">
        <f aca="false">BC216+'1 Der Fonds'!$B$26-'2 Der Rueckgabebestand'!$C$10*BD216</f>
        <v>52.2594750358368</v>
      </c>
      <c r="BF216" s="26" t="n">
        <f aca="false">BA216+'1 Der Fonds'!$B$26/BD216-'2 Der Rueckgabebestand'!$C$10</f>
        <v>78.5876782681999</v>
      </c>
      <c r="BG216" s="26" t="n">
        <f aca="false">BE216/($B$216+BE216-'1 Der Fonds'!$B$6)</f>
        <v>0.0657137408309179</v>
      </c>
      <c r="BH216" s="26" t="n">
        <f aca="false">BE216+$B$216*'1 Der Fonds'!$B$19/12+BE216*'1 Der Fonds'!$B$20/12-'1 Der Fonds'!$B$6*'1 Der Fonds'!$B$21/12-($B$216+BE216-'1 Der Fonds'!$B$6)*'1 Der Fonds'!$B$22/12-$B$216*'1 Der Fonds'!$B$23/12</f>
        <v>53.8884320327461</v>
      </c>
      <c r="BI216" s="26" t="n">
        <f aca="false">($B$216+BH216-'1 Der Fonds'!$B$6)/BF216</f>
        <v>10.1401192857889</v>
      </c>
      <c r="BJ216" s="26" t="n">
        <f aca="false">BH216+'1 Der Fonds'!$B$26-'2 Der Rueckgabebestand'!$C$11*BI216</f>
        <v>50.8043604612728</v>
      </c>
      <c r="BK216" s="26" t="n">
        <f aca="false">BF216+'1 Der Fonds'!$B$26/BI216-'2 Der Rueckgabebestand'!$C$11</f>
        <v>78.2835327759673</v>
      </c>
      <c r="BL216" s="26" t="n">
        <f aca="false">BJ216/($B$216+BJ216-'1 Der Fonds'!$B$6)</f>
        <v>0.0640011103387626</v>
      </c>
      <c r="BM216" s="26" t="n">
        <f aca="false">BJ216+$B$216*'1 Der Fonds'!$B$19/12+BJ216*'1 Der Fonds'!$B$20/12-'1 Der Fonds'!$B$6*'1 Der Fonds'!$B$21/12-($B$216+BJ216-'1 Der Fonds'!$B$6)*'1 Der Fonds'!$B$22/12-$B$216*'1 Der Fonds'!$B$23/12</f>
        <v>52.4319229733815</v>
      </c>
      <c r="BN216" s="26" t="n">
        <f aca="false">($B$216+BM216-'1 Der Fonds'!$B$6)/BK216</f>
        <v>10.1609098972291</v>
      </c>
      <c r="BO216" s="26" t="n">
        <f aca="false">BM216+'1 Der Fonds'!$B$26-'2 Der Rueckgabebestand'!$C$12*BN216</f>
        <v>50.351468024767</v>
      </c>
      <c r="BP216" s="26" t="n">
        <f aca="false">BK216+'1 Der Fonds'!$B$26/BN216-'2 Der Rueckgabebestand'!$C$12</f>
        <v>78.0787819249454</v>
      </c>
      <c r="BQ216" s="26" t="n">
        <f aca="false">BO216/($B$216+BO216-'1 Der Fonds'!$B$6)</f>
        <v>0.0634667862279611</v>
      </c>
      <c r="BR216" s="26" t="n">
        <f aca="false">BO216+$B$216*'1 Der Fonds'!$B$19/12+BO216*'1 Der Fonds'!$B$20/12-'1 Der Fonds'!$B$6*'1 Der Fonds'!$B$21/12-($B$216+BO216-'1 Der Fonds'!$B$6)*'1 Der Fonds'!$B$22/12-$B$216*'1 Der Fonds'!$B$23/12</f>
        <v>51.9785965149574</v>
      </c>
      <c r="BS216" s="26" t="n">
        <f aca="false">($B$216+BR216-'1 Der Fonds'!$B$6)/BP216</f>
        <v>10.181749470415</v>
      </c>
      <c r="BT216" s="26" t="n">
        <f aca="false">BR216+'1 Der Fonds'!$B$26-'2 Der Rueckgabebestand'!$C$13*BS216</f>
        <v>50.3968092532707</v>
      </c>
      <c r="BU216" s="26" t="n">
        <f aca="false">BP216+'1 Der Fonds'!$B$26/BS216-'2 Der Rueckgabebestand'!$C$13</f>
        <v>77.9234267704817</v>
      </c>
      <c r="BV216" s="26" t="n">
        <f aca="false">BT216/($B$216+BT216-'1 Der Fonds'!$B$6)</f>
        <v>0.0635203074495638</v>
      </c>
      <c r="BW216" s="26" t="n">
        <f aca="false">BT216+$B$216*'1 Der Fonds'!$B$19/12+BT216*'1 Der Fonds'!$B$20/12-'1 Der Fonds'!$B$6*'1 Der Fonds'!$B$21/12-($B$216+BT216-'1 Der Fonds'!$B$6)*'1 Der Fonds'!$B$22/12-$B$216*'1 Der Fonds'!$B$23/12</f>
        <v>52.0239811954717</v>
      </c>
      <c r="BX216" s="26" t="n">
        <f aca="false">($B$216+BW216-'1 Der Fonds'!$B$6)/BU216</f>
        <v>10.2026311488734</v>
      </c>
      <c r="BY216" s="26" t="n">
        <f aca="false">BW216+'1 Der Fonds'!$B$26-'2 Der Rueckgabebestand'!$C$14*BX216</f>
        <v>50.9429287359224</v>
      </c>
      <c r="BZ216" s="26" t="n">
        <f aca="false">BU216+'1 Der Fonds'!$B$26/BX216-'2 Der Rueckgabebestand'!$C$14</f>
        <v>77.8174685677618</v>
      </c>
      <c r="CA216" s="26" t="n">
        <f aca="false">BY216/($B$216+BY216-'1 Der Fonds'!$B$6)</f>
        <v>0.064164471893504</v>
      </c>
      <c r="CB216" s="26" t="n">
        <f aca="false">BY216+$B$216*'1 Der Fonds'!$B$19/12+BY216*'1 Der Fonds'!$B$20/12-'1 Der Fonds'!$B$6*'1 Der Fonds'!$B$21/12-($B$216+BY216-'1 Der Fonds'!$B$6)*'1 Der Fonds'!$B$22/12-$B$216*'1 Der Fonds'!$B$23/12</f>
        <v>52.5706240426276</v>
      </c>
      <c r="CC216" s="26" t="n">
        <f aca="false">($B$216+CB216-'1 Der Fonds'!$B$6)/BZ216</f>
        <v>10.2235479858852</v>
      </c>
      <c r="CD216" s="26" t="n">
        <f aca="false">CB216+'1 Der Fonds'!$B$26-'2 Der Rueckgabebestand'!$C$15*CC216</f>
        <v>51.4812048482735</v>
      </c>
      <c r="CE216" s="26" t="n">
        <f aca="false">BZ216+'1 Der Fonds'!$B$26/CC216-'2 Der Rueckgabebestand'!$C$15</f>
        <v>77.710908771118</v>
      </c>
      <c r="CF216" s="26" t="n">
        <f aca="false">CD216/($B$216+CD216-'1 Der Fonds'!$B$6)</f>
        <v>0.0647985182457591</v>
      </c>
      <c r="CG216" s="26" t="n">
        <f aca="false">CD216+$B$216*'1 Der Fonds'!$B$19/12+CD216*'1 Der Fonds'!$B$20/12-'1 Der Fonds'!$B$6*'1 Der Fonds'!$B$21/12-($B$216+CD216-'1 Der Fonds'!$B$6)*'1 Der Fonds'!$B$22/12-$B$216*'1 Der Fonds'!$B$23/12</f>
        <v>53.1094160029198</v>
      </c>
      <c r="CH216" s="26" t="n">
        <f aca="false">($B$216+CG216-'1 Der Fonds'!$B$6)/CE216</f>
        <v>10.2445001428011</v>
      </c>
      <c r="CI216" s="26" t="n">
        <f aca="false">CG216+'1 Der Fonds'!$B$26-'2 Der Rueckgabebestand'!$C$16*CH216</f>
        <v>50.9871659315192</v>
      </c>
      <c r="CJ216" s="26" t="n">
        <f aca="false">CE216+'1 Der Fonds'!$B$26/CH216-'2 Der Rueckgabebestand'!$C$16</f>
        <v>77.5037488275563</v>
      </c>
      <c r="CK216" s="26" t="n">
        <f aca="false">CI216/($B$216+CI216-'1 Der Fonds'!$B$6)</f>
        <v>0.0642166122064457</v>
      </c>
      <c r="CL216" s="26" t="n">
        <f aca="false">$A$216+$B$216*'1 Der Fonds'!$B$19/12+$A$216*'1 Der Fonds'!$B$20/12-'1 Der Fonds'!$B$6*'1 Der Fonds'!$B$21/12-($B$216+$A$216-'1 Der Fonds'!$B$6)*'1 Der Fonds'!$B$22/12-$B$216*'1 Der Fonds'!$B$23/12</f>
        <v>128.700583333333</v>
      </c>
      <c r="CM216" s="26" t="n">
        <f aca="false">($B$216+CL216-'1 Der Fonds'!$B$6)/'1 Der Fonds'!$B$8</f>
        <v>10.0195469348659</v>
      </c>
      <c r="CN216" s="26" t="n">
        <f aca="false">CL216+0-'2 Der Rueckgabebestand'!$C$5*CM216</f>
        <v>124.692764559387</v>
      </c>
      <c r="CO216" s="26" t="n">
        <f aca="false">'1 Der Fonds'!$B$8+0/CM216-'2 Der Rueckgabebestand'!$C$5</f>
        <v>86.6</v>
      </c>
      <c r="CP216" s="26" t="n">
        <f aca="false">CN216/($B$216+CN216-'1 Der Fonds'!$B$6)</f>
        <v>0.143706124624314</v>
      </c>
      <c r="CQ216" s="26" t="n">
        <f aca="false">CN216+$B$216*'1 Der Fonds'!$B$19/12+CN216*'1 Der Fonds'!$B$20/12-'1 Der Fonds'!$B$6*'1 Der Fonds'!$B$21/12-($B$216+CN216-'1 Der Fonds'!$B$6)*'1 Der Fonds'!$B$22/12-$B$216*'1 Der Fonds'!$B$23/12</f>
        <v>126.39113679209</v>
      </c>
      <c r="CR216" s="26" t="n">
        <f aca="false">($B$216+CQ216-'1 Der Fonds'!$B$6)/CO216</f>
        <v>10.0391586234652</v>
      </c>
      <c r="CS216" s="26" t="n">
        <f aca="false">CQ216+0-'2 Der Rueckgabebestand'!$C$6*CR216</f>
        <v>121.371557480357</v>
      </c>
      <c r="CT216" s="26" t="n">
        <f aca="false">CO216+0/CR216-'2 Der Rueckgabebestand'!$C$6</f>
        <v>86.1</v>
      </c>
      <c r="CU216" s="26" t="n">
        <f aca="false">CS216/($B$216+CS216-'1 Der Fonds'!$B$6)</f>
        <v>0.140415954724558</v>
      </c>
      <c r="CV216" s="26" t="n">
        <f aca="false">CS216+$B$216*'1 Der Fonds'!$B$19/12+CS216*'1 Der Fonds'!$B$20/12-'1 Der Fonds'!$B$6*'1 Der Fonds'!$B$21/12-($B$216+CS216-'1 Der Fonds'!$B$6)*'1 Der Fonds'!$B$22/12-$B$216*'1 Der Fonds'!$B$23/12</f>
        <v>123.066746889609</v>
      </c>
      <c r="CW216" s="26" t="n">
        <f aca="false">($B$216+CV216-'1 Der Fonds'!$B$6)/CT216</f>
        <v>10.0588472344902</v>
      </c>
      <c r="CX216" s="26" t="n">
        <f aca="false">CV216+0-'2 Der Rueckgabebestand'!$C$7*CW216</f>
        <v>100.937282973731</v>
      </c>
      <c r="CY216" s="26" t="n">
        <f aca="false">CT216+0/CW216-'2 Der Rueckgabebestand'!$C$7</f>
        <v>83.9</v>
      </c>
      <c r="CZ216" s="26" t="n">
        <f aca="false">CX216/($B$216+CX216-'1 Der Fonds'!$B$6)</f>
        <v>0.119602824771604</v>
      </c>
      <c r="DA216" s="26" t="n">
        <f aca="false">CX216+$B$216*'1 Der Fonds'!$B$19/12+CX216*'1 Der Fonds'!$B$20/12-'1 Der Fonds'!$B$6*'1 Der Fonds'!$B$21/12-($B$216+CX216-'1 Der Fonds'!$B$6)*'1 Der Fonds'!$B$22/12-$B$216*'1 Der Fonds'!$B$23/12</f>
        <v>102.61288953658</v>
      </c>
      <c r="DB216" s="26" t="n">
        <f aca="false">($B$216+DA216-'1 Der Fonds'!$B$6)/CY216</f>
        <v>10.0788187072298</v>
      </c>
      <c r="DC216" s="26" t="n">
        <f aca="false">DA216+0-'2 Der Rueckgabebestand'!$C$8*DB216</f>
        <v>71.368551544168</v>
      </c>
      <c r="DD216" s="26" t="n">
        <f aca="false">CY216+0/DB216-'2 Der Rueckgabebestand'!$C$8</f>
        <v>80.8</v>
      </c>
      <c r="DE216" s="26" t="n">
        <f aca="false">DC216/($B$216+DC216-'1 Der Fonds'!$B$6)</f>
        <v>0.0876366743396983</v>
      </c>
      <c r="DF216" s="26" t="n">
        <f aca="false">DC216+$B$216*'1 Der Fonds'!$B$19/12+DC216*'1 Der Fonds'!$B$20/12-'1 Der Fonds'!$B$6*'1 Der Fonds'!$B$21/12-($B$216+DC216-'1 Der Fonds'!$B$6)*'1 Der Fonds'!$B$22/12-$B$216*'1 Der Fonds'!$B$23/12</f>
        <v>73.0158214060645</v>
      </c>
      <c r="DG216" s="26" t="n">
        <f aca="false">($B$216+DF216-'1 Der Fonds'!$B$6)/DD216</f>
        <v>10.0992057104711</v>
      </c>
      <c r="DH216" s="26" t="n">
        <f aca="false">DF216+0-'2 Der Rueckgabebestand'!$C$9*DG216</f>
        <v>46.7578865588397</v>
      </c>
      <c r="DI216" s="26" t="n">
        <f aca="false">DD216+0/DG216-'2 Der Rueckgabebestand'!$C$9</f>
        <v>78.2</v>
      </c>
      <c r="DJ216" s="26" t="n">
        <f aca="false">DH216/($B$216+DH216-'1 Der Fonds'!$B$6)</f>
        <v>0.0592053429976809</v>
      </c>
      <c r="DK216" s="26" t="n">
        <f aca="false">DH216+$B$216*'1 Der Fonds'!$B$19/12+DH216*'1 Der Fonds'!$B$20/12-'1 Der Fonds'!$B$6*'1 Der Fonds'!$B$21/12-($B$216+DH216-'1 Der Fonds'!$B$6)*'1 Der Fonds'!$B$22/12-$B$216*'1 Der Fonds'!$B$23/12</f>
        <v>48.3815712001252</v>
      </c>
      <c r="DL216" s="26" t="n">
        <f aca="false">($B$216+DK216-'1 Der Fonds'!$B$6)/DI216</f>
        <v>10.1199689411781</v>
      </c>
      <c r="DM216" s="26" t="n">
        <f aca="false">DK216+0-'2 Der Rueckgabebestand'!$C$10*DL216</f>
        <v>34.2136146824759</v>
      </c>
      <c r="DN216" s="26" t="n">
        <f aca="false">DI216+0/DL216-'2 Der Rueckgabebestand'!$C$10</f>
        <v>76.8</v>
      </c>
      <c r="DO216" s="26" t="n">
        <f aca="false">DM216/($B$216+DM216-'1 Der Fonds'!$B$6)</f>
        <v>0.0440208638090489</v>
      </c>
      <c r="DP216" s="26" t="n">
        <f aca="false">DM216+$B$216*'1 Der Fonds'!$B$19/12+DM216*'1 Der Fonds'!$B$20/12-'1 Der Fonds'!$B$6*'1 Der Fonds'!$B$21/12-($B$216+DM216-'1 Der Fonds'!$B$6)*'1 Der Fonds'!$B$22/12-$B$216*'1 Der Fonds'!$B$23/12</f>
        <v>35.82527772988</v>
      </c>
      <c r="DQ216" s="26" t="n">
        <f aca="false">($B$216+DP216-'1 Der Fonds'!$B$6)/DN216</f>
        <v>10.1409541371078</v>
      </c>
      <c r="DR216" s="26" t="n">
        <f aca="false">DP216+0-'2 Der Rueckgabebestand'!$C$11*DQ216</f>
        <v>29.7407052476153</v>
      </c>
      <c r="DS216" s="26" t="n">
        <f aca="false">DN216+0/DQ216-'2 Der Rueckgabebestand'!$C$11</f>
        <v>76.2</v>
      </c>
      <c r="DT216" s="26" t="n">
        <f aca="false">DR216/($B$216+DR216-'1 Der Fonds'!$B$6)</f>
        <v>0.0384873024620661</v>
      </c>
      <c r="DU216" s="26" t="n">
        <f aca="false">DR216+$B$216*'1 Der Fonds'!$B$19/12+DR216*'1 Der Fonds'!$B$20/12-'1 Der Fonds'!$B$6*'1 Der Fonds'!$B$21/12-($B$216+DR216-'1 Der Fonds'!$B$6)*'1 Der Fonds'!$B$22/12-$B$216*'1 Der Fonds'!$B$23/12</f>
        <v>31.3480817568109</v>
      </c>
      <c r="DV216" s="26" t="n">
        <f aca="false">($B$216+DU216-'1 Der Fonds'!$B$6)/DS216</f>
        <v>10.1620483170185</v>
      </c>
      <c r="DW216" s="26" t="n">
        <f aca="false">DU216+0-'2 Der Rueckgabebestand'!$C$12*DV216</f>
        <v>26.2670575983016</v>
      </c>
      <c r="DX216" s="26" t="n">
        <f aca="false">DS216+0/DV216-'2 Der Rueckgabebestand'!$C$12</f>
        <v>75.7</v>
      </c>
      <c r="DY216" s="26" t="n">
        <f aca="false">DW216/($B$216+DW216-'1 Der Fonds'!$B$6)</f>
        <v>0.0341455640649802</v>
      </c>
      <c r="DZ216" s="26" t="n">
        <f aca="false">DW216+$B$216*'1 Der Fonds'!$B$19/12+DW216*'1 Der Fonds'!$B$20/12-'1 Der Fonds'!$B$6*'1 Der Fonds'!$B$21/12-($B$216+DW216-'1 Der Fonds'!$B$6)*'1 Der Fonds'!$B$22/12-$B$216*'1 Der Fonds'!$B$23/12</f>
        <v>27.8711051951667</v>
      </c>
      <c r="EA216" s="26" t="n">
        <f aca="false">($B$216+DZ216-'1 Der Fonds'!$B$6)/DX216</f>
        <v>10.1832378493417</v>
      </c>
      <c r="EB216" s="26" t="n">
        <f aca="false">DZ216+0-'2 Der Rueckgabebestand'!$C$13*EA216</f>
        <v>23.2886481629629</v>
      </c>
      <c r="EC216" s="26" t="n">
        <f aca="false">DX216+0/EA216-'2 Der Rueckgabebestand'!$C$13</f>
        <v>75.25</v>
      </c>
      <c r="ED216" s="26" t="n">
        <f aca="false">EB216/($B$216+EB216-'1 Der Fonds'!$B$6)</f>
        <v>0.0303914826596912</v>
      </c>
      <c r="EE216" s="26" t="n">
        <f aca="false">EB216+$B$216*'1 Der Fonds'!$B$19/12+EB216*'1 Der Fonds'!$B$20/12-'1 Der Fonds'!$B$6*'1 Der Fonds'!$B$21/12-($B$216+EB216-'1 Der Fonds'!$B$6)*'1 Der Fonds'!$B$22/12-$B$216*'1 Der Fonds'!$B$23/12</f>
        <v>24.8898414507858</v>
      </c>
      <c r="EF216" s="26" t="n">
        <f aca="false">($B$216+EE216-'1 Der Fonds'!$B$6)/EC216</f>
        <v>10.2045161654589</v>
      </c>
      <c r="EG216" s="26" t="n">
        <f aca="false">EE216+0-'2 Der Rueckgabebestand'!$C$14*EF216</f>
        <v>20.8080349846022</v>
      </c>
      <c r="EH216" s="26" t="n">
        <f aca="false">EC216+0/EF216-'2 Der Rueckgabebestand'!$C$14</f>
        <v>74.85</v>
      </c>
      <c r="EI216" s="26" t="n">
        <f aca="false">EG216/($B$216+EG216-'1 Der Fonds'!$B$6)</f>
        <v>0.027242492919077</v>
      </c>
      <c r="EJ216" s="26" t="n">
        <f aca="false">EG216+$B$216*'1 Der Fonds'!$B$19/12+EG216*'1 Der Fonds'!$B$20/12-'1 Der Fonds'!$B$6*'1 Der Fonds'!$B$21/12-($B$216+EG216-'1 Der Fonds'!$B$6)*'1 Der Fonds'!$B$22/12-$B$216*'1 Der Fonds'!$B$23/12</f>
        <v>22.4068510181291</v>
      </c>
      <c r="EK216" s="26" t="n">
        <f aca="false">($B$216+EJ216-'1 Der Fonds'!$B$6)/EH216</f>
        <v>10.2258764331079</v>
      </c>
      <c r="EL216" s="26" t="n">
        <f aca="false">EJ216+0-'2 Der Rueckgabebestand'!$C$15*EK216</f>
        <v>18.3165004448859</v>
      </c>
      <c r="EM216" s="26" t="n">
        <f aca="false">EH216+0/EK216-'2 Der Rueckgabebestand'!$C$15</f>
        <v>74.45</v>
      </c>
      <c r="EN216" s="26" t="n">
        <f aca="false">EL216/($B$216+EL216-'1 Der Fonds'!$B$6)</f>
        <v>0.0240589826099689</v>
      </c>
      <c r="EO216" s="26" t="n">
        <f aca="false">EL216+$B$216*'1 Der Fonds'!$B$19/12+EL216*'1 Der Fonds'!$B$20/12-'1 Der Fonds'!$B$6*'1 Der Fonds'!$B$21/12-($B$216+EL216-'1 Der Fonds'!$B$6)*'1 Der Fonds'!$B$22/12-$B$216*'1 Der Fonds'!$B$23/12</f>
        <v>19.9129287578123</v>
      </c>
      <c r="EP216" s="26" t="n">
        <f aca="false">($B$216+EO216-'1 Der Fonds'!$B$6)/EM216</f>
        <v>10.2473193923145</v>
      </c>
      <c r="EQ216" s="26" t="n">
        <f aca="false">EO216+0-'2 Der Rueckgabebestand'!$C$16*EP216</f>
        <v>14.789269061655</v>
      </c>
      <c r="ER216" s="26" t="n">
        <f aca="false">EM216+0/EP216-'2 Der Rueckgabebestand'!$C$16</f>
        <v>73.95</v>
      </c>
      <c r="ES216" s="26" t="n">
        <f aca="false">EQ216/($B$216+EQ216-'1 Der Fonds'!$B$6)</f>
        <v>0.0195163347720245</v>
      </c>
      <c r="ET216" s="14" t="n">
        <f aca="false">IF(C216=1,$A$216,1000000)</f>
        <v>127</v>
      </c>
      <c r="EU216" s="14" t="n">
        <f aca="false">IF(D216=1,$A$216,1000000)</f>
        <v>127</v>
      </c>
      <c r="EV216" s="14" t="n">
        <f aca="false">IF(E216=1,$A$216,1000000)</f>
        <v>127</v>
      </c>
      <c r="EW216" s="14" t="n">
        <f aca="false">IF(F216=1,$A$216,1000000)</f>
        <v>127</v>
      </c>
      <c r="EX216" s="14" t="n">
        <f aca="false">IF(G216=1,$A$216,1000000)</f>
        <v>127</v>
      </c>
      <c r="EY216" s="14" t="n">
        <f aca="false">IF(H216=1,$A$216,1000000)</f>
        <v>127</v>
      </c>
      <c r="EZ216" s="14" t="n">
        <f aca="false">IF(I216=1,$A$216,1000000)</f>
        <v>127</v>
      </c>
      <c r="FA216" s="14" t="n">
        <f aca="false">IF(J216=1,$A$216,1000000)</f>
        <v>127</v>
      </c>
      <c r="FB216" s="14" t="n">
        <f aca="false">IF(K216=1,$A$216,1000000)</f>
        <v>127</v>
      </c>
      <c r="FC216" s="14" t="n">
        <f aca="false">IF(L216=1,$A$216,1000000)</f>
        <v>127</v>
      </c>
      <c r="FD216" s="14" t="n">
        <f aca="false">IF(M216=1,$A$216,1000000)</f>
        <v>127</v>
      </c>
      <c r="FE216" s="14" t="n">
        <f aca="false">IF(N216=1,$A$216,1000000)</f>
        <v>127</v>
      </c>
      <c r="FF216" s="14" t="n">
        <f aca="false">IF(O216=1,$A$216,1000000)</f>
        <v>127</v>
      </c>
      <c r="FG216" s="14" t="n">
        <f aca="false">IF(P216=1,$A$216,1000000)</f>
        <v>127</v>
      </c>
      <c r="FH216" s="14" t="n">
        <f aca="false">IF(Q216=1,$A$216,1000000)</f>
        <v>127</v>
      </c>
      <c r="FI216" s="14" t="n">
        <f aca="false">IF(R216=1,$A$216,1000000)</f>
        <v>127</v>
      </c>
      <c r="FJ216" s="14" t="n">
        <f aca="false">IF(S216=1,$A$216,1000000)</f>
        <v>127</v>
      </c>
      <c r="FK216" s="26" t="n">
        <f aca="false">IF(T216=1,$A$216,1000000)</f>
        <v>1000000</v>
      </c>
      <c r="FL216" s="26" t="n">
        <f aca="false">IF(U216=1,$A$216,1000000)</f>
        <v>1000000</v>
      </c>
      <c r="FM216" s="26" t="n">
        <f aca="false">IF(V216=1,$A$216,1000000)</f>
        <v>1000000</v>
      </c>
      <c r="FN216" s="26" t="n">
        <f aca="false">IF(W216=1,$A$216,1000000)</f>
        <v>1000000</v>
      </c>
      <c r="FO216" s="26" t="n">
        <f aca="false">IF(X216=1,$A$216,1000000)</f>
        <v>1000000</v>
      </c>
      <c r="FP216" s="26" t="n">
        <f aca="false">IF(Y216=1,$A$216,1000000)</f>
        <v>1000000</v>
      </c>
      <c r="FQ216" s="26" t="n">
        <f aca="false">IF(Z216=1,$A$216,1000000)</f>
        <v>1000000</v>
      </c>
    </row>
    <row r="217" customFormat="false" ht="15" hidden="false" customHeight="false" outlineLevel="0" collapsed="false">
      <c r="A217" s="14" t="n">
        <f aca="false">A216+$B$38</f>
        <v>127.5</v>
      </c>
      <c r="B217" s="14" t="n">
        <f aca="false">'1 Der Fonds'!$B$36-A217</f>
        <v>992.5</v>
      </c>
      <c r="C217" s="26" t="n">
        <f aca="false">IF(AH217&gt;='1 Der Fonds'!$B$12,1,0)</f>
        <v>1</v>
      </c>
      <c r="D217" s="26" t="n">
        <f aca="false">IF(AND(C217=1,AM217&gt;='1 Der Fonds'!$B$12),1,0)</f>
        <v>1</v>
      </c>
      <c r="E217" s="26" t="n">
        <f aca="false">IF(AND(D217=1,AR217&gt;='1 Der Fonds'!$B$12),1,0)</f>
        <v>1</v>
      </c>
      <c r="F217" s="26" t="n">
        <f aca="false">IF(AND(E217=1,AW217&gt;='1 Der Fonds'!$B$12),1,0)</f>
        <v>1</v>
      </c>
      <c r="G217" s="26" t="n">
        <f aca="false">IF(AND(F217=1,BB217&gt;='1 Der Fonds'!$B$12),1,0)</f>
        <v>1</v>
      </c>
      <c r="H217" s="26" t="n">
        <f aca="false">IF(AND(G217=1,BG217&gt;='1 Der Fonds'!$B$12),1,0)</f>
        <v>1</v>
      </c>
      <c r="I217" s="26" t="n">
        <f aca="false">IF(AND(H217=1,BL217&gt;='1 Der Fonds'!$B$12),1,0)</f>
        <v>1</v>
      </c>
      <c r="J217" s="26" t="n">
        <f aca="false">IF(AND(I217=1,BQ217&gt;='1 Der Fonds'!$B$12),1,0)</f>
        <v>1</v>
      </c>
      <c r="K217" s="26" t="n">
        <f aca="false">IF(AND(J217=1,BV217&gt;='1 Der Fonds'!$B$12),1,0)</f>
        <v>1</v>
      </c>
      <c r="L217" s="26" t="n">
        <f aca="false">IF(AND(K217=1,CA217&gt;='1 Der Fonds'!$B$12),1,0)</f>
        <v>1</v>
      </c>
      <c r="M217" s="26" t="n">
        <f aca="false">IF(AND(L217=1,CF217&gt;='1 Der Fonds'!$B$12),1,0)</f>
        <v>1</v>
      </c>
      <c r="N217" s="26" t="n">
        <f aca="false">IF(AND(M217=1,CK217&gt;='1 Der Fonds'!$B$12),1,0)</f>
        <v>1</v>
      </c>
      <c r="O217" s="26" t="n">
        <f aca="false">IF(CP217&gt;='1 Der Fonds'!$B$12,1,0)</f>
        <v>1</v>
      </c>
      <c r="P217" s="26" t="n">
        <f aca="false">IF(AND(O217=1,CU217&gt;='1 Der Fonds'!$B$12),1,0)</f>
        <v>1</v>
      </c>
      <c r="Q217" s="26" t="n">
        <f aca="false">IF(AND(P217=1,CZ217&gt;='1 Der Fonds'!$B$12),1,0)</f>
        <v>1</v>
      </c>
      <c r="R217" s="26" t="n">
        <f aca="false">IF(AND(Q217=1,DE217&gt;='1 Der Fonds'!$B$12),1,0)</f>
        <v>1</v>
      </c>
      <c r="S217" s="26" t="n">
        <f aca="false">IF(AND(R217=1,DJ217&gt;='1 Der Fonds'!$B$12),1,0)</f>
        <v>1</v>
      </c>
      <c r="T217" s="26" t="n">
        <f aca="false">IF(AND(S217=1,DO217&gt;='1 Der Fonds'!$B$12),1,0)</f>
        <v>0</v>
      </c>
      <c r="U217" s="26" t="n">
        <f aca="false">IF(AND(T217=1,DT217&gt;='1 Der Fonds'!$B$12),1,0)</f>
        <v>0</v>
      </c>
      <c r="V217" s="26" t="n">
        <f aca="false">IF(AND(U217=1,DY217&gt;='1 Der Fonds'!$B$12),1,0)</f>
        <v>0</v>
      </c>
      <c r="W217" s="26" t="n">
        <f aca="false">IF(AND(V217=1,ED217&gt;='1 Der Fonds'!$B$12),1,0)</f>
        <v>0</v>
      </c>
      <c r="X217" s="26" t="n">
        <f aca="false">IF(AND(W217=1,EI217&gt;='1 Der Fonds'!$B$12),1,0)</f>
        <v>0</v>
      </c>
      <c r="Y217" s="26" t="n">
        <f aca="false">IF(AND(X217=1,EN217&gt;='1 Der Fonds'!$B$12),1,0)</f>
        <v>0</v>
      </c>
      <c r="Z217" s="26" t="n">
        <f aca="false">IF(AND(Y217=1,ES217&gt;='1 Der Fonds'!$B$12),1,0)</f>
        <v>0</v>
      </c>
      <c r="AD217" s="26" t="n">
        <f aca="false">$A$217+$B$217*'1 Der Fonds'!$B$19/12+$A$217*'1 Der Fonds'!$B$20/12-'1 Der Fonds'!$B$6*'1 Der Fonds'!$B$21/12-($B$217+$A$217-'1 Der Fonds'!$B$6)*'1 Der Fonds'!$B$22/12-$B$217*'1 Der Fonds'!$B$23/12</f>
        <v>129.2</v>
      </c>
      <c r="AE217" s="26" t="n">
        <f aca="false">($B$217+AD217-'1 Der Fonds'!$B$6)/'1 Der Fonds'!$B$8</f>
        <v>10.0195402298851</v>
      </c>
      <c r="AF217" s="26" t="n">
        <f aca="false">AD217+'1 Der Fonds'!$B$26-'2 Der Rueckgabebestand'!$C$5*AE217</f>
        <v>128.192183908046</v>
      </c>
      <c r="AG217" s="26" t="n">
        <f aca="false">'1 Der Fonds'!$B$8+'1 Der Fonds'!$B$26/AE217-'2 Der Rueckgabebestand'!$C$5</f>
        <v>86.8994149363313</v>
      </c>
      <c r="AH217" s="26" t="n">
        <f aca="false">AF217/($B$217+AF217-'1 Der Fonds'!$B$6)</f>
        <v>0.147230199463447</v>
      </c>
      <c r="AI217" s="26" t="n">
        <f aca="false">AF217+$B$217*'1 Der Fonds'!$B$19/12+AF217*'1 Der Fonds'!$B$20/12-'1 Der Fonds'!$B$6*'1 Der Fonds'!$B$21/12-($B$217+AF217-'1 Der Fonds'!$B$6)*'1 Der Fonds'!$B$22/12-$B$217*'1 Der Fonds'!$B$23/12</f>
        <v>129.892847250958</v>
      </c>
      <c r="AJ217" s="26" t="n">
        <f aca="false">($B$217+AI217-'1 Der Fonds'!$B$6)/AG217</f>
        <v>10.0391107108159</v>
      </c>
      <c r="AK217" s="26" t="n">
        <f aca="false">AI217+'1 Der Fonds'!$B$26-'2 Der Rueckgabebestand'!$C$6*AJ217</f>
        <v>127.87329189555</v>
      </c>
      <c r="AL217" s="26" t="n">
        <f aca="false">AG217+'1 Der Fonds'!$B$26/AJ217-'2 Der Rueckgabebestand'!$C$6</f>
        <v>86.6982461860722</v>
      </c>
      <c r="AM217" s="26" t="n">
        <f aca="false">AK217/($B$217+AK217-'1 Der Fonds'!$B$6)</f>
        <v>0.146917757112078</v>
      </c>
      <c r="AN217" s="26" t="n">
        <f aca="false">AK217+$B$217*'1 Der Fonds'!$B$19/12+AK217*'1 Der Fonds'!$B$20/12-'1 Der Fonds'!$B$6*'1 Der Fonds'!$B$21/12-($B$217+AK217-'1 Der Fonds'!$B$6)*'1 Der Fonds'!$B$22/12-$B$217*'1 Der Fonds'!$B$23/12</f>
        <v>129.573649633616</v>
      </c>
      <c r="AO217" s="26" t="n">
        <f aca="false">($B$217+AN217-'1 Der Fonds'!$B$6)/AL217</f>
        <v>10.0587230768425</v>
      </c>
      <c r="AP217" s="26" t="n">
        <f aca="false">AN217+'1 Der Fonds'!$B$26-'2 Der Rueckgabebestand'!$C$7*AO217</f>
        <v>110.444458864563</v>
      </c>
      <c r="AQ217" s="26" t="n">
        <f aca="false">AL217+'1 Der Fonds'!$B$26/AO217-'2 Der Rueckgabebestand'!$C$7</f>
        <v>84.7964947785706</v>
      </c>
      <c r="AR217" s="26" t="n">
        <f aca="false">AP217/($B$217+AP217-'1 Der Fonds'!$B$6)</f>
        <v>0.129486108640164</v>
      </c>
      <c r="AS217" s="26" t="n">
        <f aca="false">AP217+$B$217*'1 Der Fonds'!$B$19/12+AP217*'1 Der Fonds'!$B$20/12-'1 Der Fonds'!$B$6*'1 Der Fonds'!$B$21/12-($B$217+AP217-'1 Der Fonds'!$B$6)*'1 Der Fonds'!$B$22/12-$B$217*'1 Der Fonds'!$B$23/12</f>
        <v>112.128113970975</v>
      </c>
      <c r="AT217" s="26" t="n">
        <f aca="false">($B$217+AS217-'1 Der Fonds'!$B$6)/AQ217</f>
        <v>10.0785783209868</v>
      </c>
      <c r="AU217" s="26" t="n">
        <f aca="false">AS217+'1 Der Fonds'!$B$26-'2 Der Rueckgabebestand'!$C$8*AT217</f>
        <v>83.8845211759156</v>
      </c>
      <c r="AV217" s="26" t="n">
        <f aca="false">AQ217+'1 Der Fonds'!$B$26/AT217-'2 Der Rueckgabebestand'!$C$8</f>
        <v>81.9941558081776</v>
      </c>
      <c r="AW217" s="26" t="n">
        <f aca="false">AU217/($B$217+AU217-'1 Der Fonds'!$B$6)</f>
        <v>0.10150785624173</v>
      </c>
      <c r="AX217" s="26" t="n">
        <f aca="false">AU217+$B$217*'1 Der Fonds'!$B$19/12+AU217*'1 Der Fonds'!$B$20/12-'1 Der Fonds'!$B$6*'1 Der Fonds'!$B$21/12-($B$217+AU217-'1 Der Fonds'!$B$6)*'1 Der Fonds'!$B$22/12-$B$217*'1 Der Fonds'!$B$23/12</f>
        <v>85.5427230087092</v>
      </c>
      <c r="AY217" s="26" t="n">
        <f aca="false">($B$217+AX217-'1 Der Fonds'!$B$6)/AV217</f>
        <v>10.098801735893</v>
      </c>
      <c r="AZ217" s="26" t="n">
        <f aca="false">AX217+'1 Der Fonds'!$B$26-'2 Der Rueckgabebestand'!$C$9*AY217</f>
        <v>62.2858384953873</v>
      </c>
      <c r="BA217" s="26" t="n">
        <f aca="false">AV217+'1 Der Fonds'!$B$26/AY217-'2 Der Rueckgabebestand'!$C$9</f>
        <v>79.6912207549364</v>
      </c>
      <c r="BB217" s="26" t="n">
        <f aca="false">AZ217/($B$217+AZ217-'1 Der Fonds'!$B$6)</f>
        <v>0.0773943023299661</v>
      </c>
      <c r="BC217" s="26" t="n">
        <f aca="false">AZ217+$B$217*'1 Der Fonds'!$B$19/12+AZ217*'1 Der Fonds'!$B$20/12-'1 Der Fonds'!$B$6*'1 Der Fonds'!$B$21/12-($B$217+AZ217-'1 Der Fonds'!$B$6)*'1 Der Fonds'!$B$22/12-$B$217*'1 Der Fonds'!$B$23/12</f>
        <v>63.9233415906121</v>
      </c>
      <c r="BD217" s="26" t="n">
        <f aca="false">($B$217+BC217-'1 Der Fonds'!$B$6)/BA217</f>
        <v>10.1193498349147</v>
      </c>
      <c r="BE217" s="26" t="n">
        <f aca="false">BC217+'1 Der Fonds'!$B$26-'2 Der Rueckgabebestand'!$C$10*BD217</f>
        <v>52.7562518217315</v>
      </c>
      <c r="BF217" s="26" t="n">
        <f aca="false">BA217+'1 Der Fonds'!$B$26/BD217-'2 Der Rueckgabebestand'!$C$10</f>
        <v>78.5876824890341</v>
      </c>
      <c r="BG217" s="26" t="n">
        <f aca="false">BE217/($B$217+BE217-'1 Der Fonds'!$B$6)</f>
        <v>0.0663386822811896</v>
      </c>
      <c r="BH217" s="26" t="n">
        <f aca="false">BE217+$B$217*'1 Der Fonds'!$B$19/12+BE217*'1 Der Fonds'!$B$20/12-'1 Der Fonds'!$B$6*'1 Der Fonds'!$B$21/12-($B$217+BE217-'1 Der Fonds'!$B$6)*'1 Der Fonds'!$B$22/12-$B$217*'1 Der Fonds'!$B$23/12</f>
        <v>54.384622396394</v>
      </c>
      <c r="BI217" s="26" t="n">
        <f aca="false">($B$217+BH217-'1 Der Fonds'!$B$6)/BF217</f>
        <v>10.1400702649247</v>
      </c>
      <c r="BJ217" s="26" t="n">
        <f aca="false">BH217+'1 Der Fonds'!$B$26-'2 Der Rueckgabebestand'!$C$11*BI217</f>
        <v>51.3005802374392</v>
      </c>
      <c r="BK217" s="26" t="n">
        <f aca="false">BF217+'1 Der Fonds'!$B$26/BI217-'2 Der Rueckgabebestand'!$C$11</f>
        <v>78.283538427072</v>
      </c>
      <c r="BL217" s="26" t="n">
        <f aca="false">BJ217/($B$217+BJ217-'1 Der Fonds'!$B$6)</f>
        <v>0.0646265340623641</v>
      </c>
      <c r="BM217" s="26" t="n">
        <f aca="false">BJ217+$B$217*'1 Der Fonds'!$B$19/12+BJ217*'1 Der Fonds'!$B$20/12-'1 Der Fonds'!$B$6*'1 Der Fonds'!$B$21/12-($B$217+BJ217-'1 Der Fonds'!$B$6)*'1 Der Fonds'!$B$22/12-$B$217*'1 Der Fonds'!$B$23/12</f>
        <v>52.9275557935001</v>
      </c>
      <c r="BN217" s="26" t="n">
        <f aca="false">($B$217+BM217-'1 Der Fonds'!$B$6)/BK217</f>
        <v>10.1608533770419</v>
      </c>
      <c r="BO217" s="26" t="n">
        <f aca="false">BM217+'1 Der Fonds'!$B$26-'2 Der Rueckgabebestand'!$C$12*BN217</f>
        <v>50.8471291049792</v>
      </c>
      <c r="BP217" s="26" t="n">
        <f aca="false">BK217+'1 Der Fonds'!$B$26/BN217-'2 Der Rueckgabebestand'!$C$12</f>
        <v>78.0787892183863</v>
      </c>
      <c r="BQ217" s="26" t="n">
        <f aca="false">BO217/($B$217+BO217-'1 Der Fonds'!$B$6)</f>
        <v>0.0640919053458261</v>
      </c>
      <c r="BR217" s="26" t="n">
        <f aca="false">BO217+$B$217*'1 Der Fonds'!$B$19/12+BO217*'1 Der Fonds'!$B$20/12-'1 Der Fonds'!$B$6*'1 Der Fonds'!$B$21/12-($B$217+BO217-'1 Der Fonds'!$B$6)*'1 Der Fonds'!$B$22/12-$B$217*'1 Der Fonds'!$B$23/12</f>
        <v>52.4736701037048</v>
      </c>
      <c r="BS217" s="26" t="n">
        <f aca="false">($B$217+BR217-'1 Der Fonds'!$B$6)/BP217</f>
        <v>10.1816854239397</v>
      </c>
      <c r="BT217" s="26" t="n">
        <f aca="false">BR217+'1 Der Fonds'!$B$26-'2 Der Rueckgabebestand'!$C$13*BS217</f>
        <v>50.8919116629319</v>
      </c>
      <c r="BU217" s="26" t="n">
        <f aca="false">BP217+'1 Der Fonds'!$B$26/BS217-'2 Der Rueckgabebestand'!$C$13</f>
        <v>77.923435917345</v>
      </c>
      <c r="BV217" s="26" t="n">
        <f aca="false">BT217/($B$217+BT217-'1 Der Fonds'!$B$6)</f>
        <v>0.0641447321491639</v>
      </c>
      <c r="BW217" s="26" t="n">
        <f aca="false">BT217+$B$217*'1 Der Fonds'!$B$19/12+BT217*'1 Der Fonds'!$B$20/12-'1 Der Fonds'!$B$6*'1 Der Fonds'!$B$21/12-($B$217+BT217-'1 Der Fonds'!$B$6)*'1 Der Fonds'!$B$22/12-$B$217*'1 Der Fonds'!$B$23/12</f>
        <v>52.5184955782756</v>
      </c>
      <c r="BX217" s="26" t="n">
        <f aca="false">($B$217+BW217-'1 Der Fonds'!$B$6)/BU217</f>
        <v>10.2025595537338</v>
      </c>
      <c r="BY217" s="26" t="n">
        <f aca="false">BW217+'1 Der Fonds'!$B$26-'2 Der Rueckgabebestand'!$C$14*BX217</f>
        <v>51.437471756782</v>
      </c>
      <c r="BZ217" s="26" t="n">
        <f aca="false">BU217+'1 Der Fonds'!$B$26/BX217-'2 Der Rueckgabebestand'!$C$14</f>
        <v>77.8174797780253</v>
      </c>
      <c r="CA217" s="26" t="n">
        <f aca="false">BY217/($B$217+BY217-'1 Der Fonds'!$B$6)</f>
        <v>0.0647878121219848</v>
      </c>
      <c r="CB217" s="26" t="n">
        <f aca="false">BY217+$B$217*'1 Der Fonds'!$B$19/12+BY217*'1 Der Fonds'!$B$20/12-'1 Der Fonds'!$B$6*'1 Der Fonds'!$B$21/12-($B$217+BY217-'1 Der Fonds'!$B$6)*'1 Der Fonds'!$B$22/12-$B$217*'1 Der Fonds'!$B$23/12</f>
        <v>53.0645785005489</v>
      </c>
      <c r="CC217" s="26" t="n">
        <f aca="false">($B$217+CB217-'1 Der Fonds'!$B$6)/BZ217</f>
        <v>10.2234688243554</v>
      </c>
      <c r="CD217" s="26" t="n">
        <f aca="false">CB217+'1 Der Fonds'!$B$26-'2 Der Rueckgabebestand'!$C$15*CC217</f>
        <v>51.9751909708068</v>
      </c>
      <c r="CE217" s="26" t="n">
        <f aca="false">BZ217+'1 Der Fonds'!$B$26/CC217-'2 Der Rueckgabebestand'!$C$15</f>
        <v>77.7109222535237</v>
      </c>
      <c r="CF217" s="26" t="n">
        <f aca="false">CD217/($B$217+CD217-'1 Der Fonds'!$B$6)</f>
        <v>0.0654207853958232</v>
      </c>
      <c r="CG217" s="26" t="n">
        <f aca="false">CD217+$B$217*'1 Der Fonds'!$B$19/12+CD217*'1 Der Fonds'!$B$20/12-'1 Der Fonds'!$B$6*'1 Der Fonds'!$B$21/12-($B$217+CD217-'1 Der Fonds'!$B$6)*'1 Der Fonds'!$B$22/12-$B$217*'1 Der Fonds'!$B$23/12</f>
        <v>53.6028130288205</v>
      </c>
      <c r="CH217" s="26" t="n">
        <f aca="false">($B$217+CG217-'1 Der Fonds'!$B$6)/CE217</f>
        <v>10.2444133970206</v>
      </c>
      <c r="CI217" s="26" t="n">
        <f aca="false">CG217+'1 Der Fonds'!$B$26-'2 Der Rueckgabebestand'!$C$16*CH217</f>
        <v>51.4806063303102</v>
      </c>
      <c r="CJ217" s="26" t="n">
        <f aca="false">CE217+'1 Der Fonds'!$B$26/CH217-'2 Der Rueckgabebestand'!$C$16</f>
        <v>77.5037647896198</v>
      </c>
      <c r="CK217" s="26" t="n">
        <f aca="false">CI217/($B$217+CI217-'1 Der Fonds'!$B$6)</f>
        <v>0.0648386193817098</v>
      </c>
      <c r="CL217" s="26" t="n">
        <f aca="false">$A$217+$B$217*'1 Der Fonds'!$B$19/12+$A$217*'1 Der Fonds'!$B$20/12-'1 Der Fonds'!$B$6*'1 Der Fonds'!$B$21/12-($B$217+$A$217-'1 Der Fonds'!$B$6)*'1 Der Fonds'!$B$22/12-$B$217*'1 Der Fonds'!$B$23/12</f>
        <v>129.2</v>
      </c>
      <c r="CM217" s="26" t="n">
        <f aca="false">($B$217+CL217-'1 Der Fonds'!$B$6)/'1 Der Fonds'!$B$8</f>
        <v>10.0195402298851</v>
      </c>
      <c r="CN217" s="26" t="n">
        <f aca="false">CL217+0-'2 Der Rueckgabebestand'!$C$5*CM217</f>
        <v>125.192183908046</v>
      </c>
      <c r="CO217" s="26" t="n">
        <f aca="false">'1 Der Fonds'!$B$8+0/CM217-'2 Der Rueckgabebestand'!$C$5</f>
        <v>86.6</v>
      </c>
      <c r="CP217" s="26" t="n">
        <f aca="false">CN217/($B$217+CN217-'1 Der Fonds'!$B$6)</f>
        <v>0.14428179281757</v>
      </c>
      <c r="CQ217" s="26" t="n">
        <f aca="false">CN217+$B$217*'1 Der Fonds'!$B$19/12+CN217*'1 Der Fonds'!$B$20/12-'1 Der Fonds'!$B$6*'1 Der Fonds'!$B$21/12-($B$217+CN217-'1 Der Fonds'!$B$6)*'1 Der Fonds'!$B$22/12-$B$217*'1 Der Fonds'!$B$23/12</f>
        <v>126.889972250958</v>
      </c>
      <c r="CR217" s="26" t="n">
        <f aca="false">($B$217+CQ217-'1 Der Fonds'!$B$6)/CO217</f>
        <v>10.0391451761081</v>
      </c>
      <c r="CS217" s="26" t="n">
        <f aca="false">CQ217+0-'2 Der Rueckgabebestand'!$C$6*CR217</f>
        <v>121.870399662904</v>
      </c>
      <c r="CT217" s="26" t="n">
        <f aca="false">CO217+0/CR217-'2 Der Rueckgabebestand'!$C$6</f>
        <v>86.1</v>
      </c>
      <c r="CU217" s="26" t="n">
        <f aca="false">CS217/($B$217+CS217-'1 Der Fonds'!$B$6)</f>
        <v>0.14099325903621</v>
      </c>
      <c r="CV217" s="26" t="n">
        <f aca="false">CS217+$B$217*'1 Der Fonds'!$B$19/12+CS217*'1 Der Fonds'!$B$20/12-'1 Der Fonds'!$B$6*'1 Der Fonds'!$B$21/12-($B$217+CS217-'1 Der Fonds'!$B$6)*'1 Der Fonds'!$B$22/12-$B$217*'1 Der Fonds'!$B$23/12</f>
        <v>123.565004629247</v>
      </c>
      <c r="CW217" s="26" t="n">
        <f aca="false">($B$217+CV217-'1 Der Fonds'!$B$6)/CT217</f>
        <v>10.0588269991783</v>
      </c>
      <c r="CX217" s="26" t="n">
        <f aca="false">CV217+0-'2 Der Rueckgabebestand'!$C$7*CW217</f>
        <v>101.435585231055</v>
      </c>
      <c r="CY217" s="26" t="n">
        <f aca="false">CT217+0/CW217-'2 Der Rueckgabebestand'!$C$7</f>
        <v>83.9</v>
      </c>
      <c r="CZ217" s="26" t="n">
        <f aca="false">CX217/($B$217+CX217-'1 Der Fonds'!$B$6)</f>
        <v>0.120193515958074</v>
      </c>
      <c r="DA217" s="26" t="n">
        <f aca="false">CX217+$B$217*'1 Der Fonds'!$B$19/12+CX217*'1 Der Fonds'!$B$20/12-'1 Der Fonds'!$B$6*'1 Der Fonds'!$B$21/12-($B$217+CX217-'1 Der Fonds'!$B$6)*'1 Der Fonds'!$B$22/12-$B$217*'1 Der Fonds'!$B$23/12</f>
        <v>103.110606833568</v>
      </c>
      <c r="DB217" s="26" t="n">
        <f aca="false">($B$217+DA217-'1 Der Fonds'!$B$6)/CY217</f>
        <v>10.0787914998042</v>
      </c>
      <c r="DC217" s="26" t="n">
        <f aca="false">DA217+0-'2 Der Rueckgabebestand'!$C$8*DB217</f>
        <v>71.8663531841755</v>
      </c>
      <c r="DD217" s="26" t="n">
        <f aca="false">CY217+0/DB217-'2 Der Rueckgabebestand'!$C$8</f>
        <v>80.8</v>
      </c>
      <c r="DE217" s="26" t="n">
        <f aca="false">DC217/($B$217+DC217-'1 Der Fonds'!$B$6)</f>
        <v>0.0882481857252302</v>
      </c>
      <c r="DF217" s="26" t="n">
        <f aca="false">DC217+$B$217*'1 Der Fonds'!$B$19/12+DC217*'1 Der Fonds'!$B$20/12-'1 Der Fonds'!$B$6*'1 Der Fonds'!$B$21/12-($B$217+DC217-'1 Der Fonds'!$B$6)*'1 Der Fonds'!$B$22/12-$B$217*'1 Der Fonds'!$B$23/12</f>
        <v>73.513037605977</v>
      </c>
      <c r="DG217" s="26" t="n">
        <f aca="false">($B$217+DF217-'1 Der Fonds'!$B$6)/DD217</f>
        <v>10.0991712574997</v>
      </c>
      <c r="DH217" s="26" t="n">
        <f aca="false">DF217+0-'2 Der Rueckgabebestand'!$C$9*DG217</f>
        <v>47.2551923364778</v>
      </c>
      <c r="DI217" s="26" t="n">
        <f aca="false">DD217+0/DG217-'2 Der Rueckgabebestand'!$C$9</f>
        <v>78.2</v>
      </c>
      <c r="DJ217" s="26" t="n">
        <f aca="false">DH217/($B$217+DH217-'1 Der Fonds'!$B$6)</f>
        <v>0.059835241091197</v>
      </c>
      <c r="DK217" s="26" t="n">
        <f aca="false">DH217+$B$217*'1 Der Fonds'!$B$19/12+DH217*'1 Der Fonds'!$B$20/12-'1 Der Fonds'!$B$6*'1 Der Fonds'!$B$21/12-($B$217+DH217-'1 Der Fonds'!$B$6)*'1 Der Fonds'!$B$22/12-$B$217*'1 Der Fonds'!$B$23/12</f>
        <v>48.8782910624669</v>
      </c>
      <c r="DL217" s="26" t="n">
        <f aca="false">($B$217+DK217-'1 Der Fonds'!$B$6)/DI217</f>
        <v>10.1199269956837</v>
      </c>
      <c r="DM217" s="26" t="n">
        <f aca="false">DK217+0-'2 Der Rueckgabebestand'!$C$10*DL217</f>
        <v>34.7103932685097</v>
      </c>
      <c r="DN217" s="26" t="n">
        <f aca="false">DI217+0/DL217-'2 Der Rueckgabebestand'!$C$10</f>
        <v>76.8</v>
      </c>
      <c r="DO217" s="26" t="n">
        <f aca="false">DM217/($B$217+DM217-'1 Der Fonds'!$B$6)</f>
        <v>0.044660227872838</v>
      </c>
      <c r="DP217" s="26" t="n">
        <f aca="false">DM217+$B$217*'1 Der Fonds'!$B$19/12+DM217*'1 Der Fonds'!$B$20/12-'1 Der Fonds'!$B$6*'1 Der Fonds'!$B$21/12-($B$217+DM217-'1 Der Fonds'!$B$6)*'1 Der Fonds'!$B$22/12-$B$217*'1 Der Fonds'!$B$23/12</f>
        <v>36.321469895392</v>
      </c>
      <c r="DQ217" s="26" t="n">
        <f aca="false">($B$217+DP217-'1 Der Fonds'!$B$6)/DN217</f>
        <v>10.1409045559296</v>
      </c>
      <c r="DR217" s="26" t="n">
        <f aca="false">DP217+0-'2 Der Rueckgabebestand'!$C$11*DQ217</f>
        <v>30.2369271618343</v>
      </c>
      <c r="DS217" s="26" t="n">
        <f aca="false">DN217+0/DQ217-'2 Der Rueckgabebestand'!$C$11</f>
        <v>76.2</v>
      </c>
      <c r="DT217" s="26" t="n">
        <f aca="false">DR217/($B$217+DR217-'1 Der Fonds'!$B$6)</f>
        <v>0.0391296521481</v>
      </c>
      <c r="DU217" s="26" t="n">
        <f aca="false">DR217+$B$217*'1 Der Fonds'!$B$19/12+DR217*'1 Der Fonds'!$B$20/12-'1 Der Fonds'!$B$6*'1 Der Fonds'!$B$21/12-($B$217+DR217-'1 Der Fonds'!$B$6)*'1 Der Fonds'!$B$22/12-$B$217*'1 Der Fonds'!$B$23/12</f>
        <v>31.843716717031</v>
      </c>
      <c r="DV217" s="26" t="n">
        <f aca="false">($B$217+DU217-'1 Der Fonds'!$B$6)/DS217</f>
        <v>10.1619910330319</v>
      </c>
      <c r="DW217" s="26" t="n">
        <f aca="false">DU217+0-'2 Der Rueckgabebestand'!$C$12*DV217</f>
        <v>26.7627212005151</v>
      </c>
      <c r="DX217" s="26" t="n">
        <f aca="false">DS217+0/DV217-'2 Der Rueckgabebestand'!$C$12</f>
        <v>75.7</v>
      </c>
      <c r="DY217" s="26" t="n">
        <f aca="false">DW217/($B$217+DW217-'1 Der Fonds'!$B$6)</f>
        <v>0.0347900924650931</v>
      </c>
      <c r="DZ217" s="26" t="n">
        <f aca="false">DW217+$B$217*'1 Der Fonds'!$B$19/12+DW217*'1 Der Fonds'!$B$20/12-'1 Der Fonds'!$B$6*'1 Der Fonds'!$B$21/12-($B$217+DW217-'1 Der Fonds'!$B$6)*'1 Der Fonds'!$B$22/12-$B$217*'1 Der Fonds'!$B$23/12</f>
        <v>28.3661813083322</v>
      </c>
      <c r="EA217" s="26" t="n">
        <f aca="false">($B$217+DZ217-'1 Der Fonds'!$B$6)/DX217</f>
        <v>10.1831728046015</v>
      </c>
      <c r="EB217" s="26" t="n">
        <f aca="false">DZ217+0-'2 Der Rueckgabebestand'!$C$13*EA217</f>
        <v>23.7837535462615</v>
      </c>
      <c r="EC217" s="26" t="n">
        <f aca="false">DX217+0/EA217-'2 Der Rueckgabebestand'!$C$13</f>
        <v>75.25</v>
      </c>
      <c r="ED217" s="26" t="n">
        <f aca="false">EB217/($B$217+EB217-'1 Der Fonds'!$B$6)</f>
        <v>0.0310377891168819</v>
      </c>
      <c r="EE217" s="26" t="n">
        <f aca="false">EB217+$B$217*'1 Der Fonds'!$B$19/12+EB217*'1 Der Fonds'!$B$20/12-'1 Der Fonds'!$B$6*'1 Der Fonds'!$B$21/12-($B$217+EB217-'1 Der Fonds'!$B$6)*'1 Der Fonds'!$B$22/12-$B$217*'1 Der Fonds'!$B$23/12</f>
        <v>25.3843588100767</v>
      </c>
      <c r="EF217" s="26" t="n">
        <f aca="false">($B$217+EE217-'1 Der Fonds'!$B$6)/EC217</f>
        <v>10.2044433064462</v>
      </c>
      <c r="EG217" s="26" t="n">
        <f aca="false">EE217+0-'2 Der Rueckgabebestand'!$C$14*EF217</f>
        <v>21.3025814874982</v>
      </c>
      <c r="EH217" s="26" t="n">
        <f aca="false">EC217+0/EF217-'2 Der Rueckgabebestand'!$C$14</f>
        <v>74.85</v>
      </c>
      <c r="EI217" s="26" t="n">
        <f aca="false">EG217/($B$217+EG217-'1 Der Fonds'!$B$6)</f>
        <v>0.0278901669146125</v>
      </c>
      <c r="EJ217" s="26" t="n">
        <f aca="false">EG217+$B$217*'1 Der Fonds'!$B$19/12+EG217*'1 Der Fonds'!$B$20/12-'1 Der Fonds'!$B$6*'1 Der Fonds'!$B$21/12-($B$217+EG217-'1 Der Fonds'!$B$6)*'1 Der Fonds'!$B$22/12-$B$217*'1 Der Fonds'!$B$23/12</f>
        <v>22.9008089614238</v>
      </c>
      <c r="EK217" s="26" t="n">
        <f aca="false">($B$217+EJ217-'1 Der Fonds'!$B$6)/EH217</f>
        <v>10.2257957109075</v>
      </c>
      <c r="EL217" s="26" t="n">
        <f aca="false">EJ217+0-'2 Der Rueckgabebestand'!$C$15*EK217</f>
        <v>18.8104906770608</v>
      </c>
      <c r="EM217" s="26" t="n">
        <f aca="false">EH217+0/EK217-'2 Der Rueckgabebestand'!$C$15</f>
        <v>74.45</v>
      </c>
      <c r="EN217" s="26" t="n">
        <f aca="false">EL217/($B$217+EL217-'1 Der Fonds'!$B$6)</f>
        <v>0.0247080408156886</v>
      </c>
      <c r="EO217" s="26" t="n">
        <f aca="false">EL217+$B$217*'1 Der Fonds'!$B$19/12+EL217*'1 Der Fonds'!$B$20/12-'1 Der Fonds'!$B$6*'1 Der Fonds'!$B$21/12-($B$217+EL217-'1 Der Fonds'!$B$6)*'1 Der Fonds'!$B$22/12-$B$217*'1 Der Fonds'!$B$23/12</f>
        <v>20.406329897293</v>
      </c>
      <c r="EP217" s="26" t="n">
        <f aca="false">($B$217+EO217-'1 Der Fonds'!$B$6)/EM217</f>
        <v>10.247230757519</v>
      </c>
      <c r="EQ217" s="26" t="n">
        <f aca="false">EO217+0-'2 Der Rueckgabebestand'!$C$16*EP217</f>
        <v>15.2827145185334</v>
      </c>
      <c r="ER217" s="26" t="n">
        <f aca="false">EM217+0/EP217-'2 Der Rueckgabebestand'!$C$16</f>
        <v>73.95</v>
      </c>
      <c r="ES217" s="26" t="n">
        <f aca="false">EQ217/($B$217+EQ217-'1 Der Fonds'!$B$6)</f>
        <v>0.0201676736955441</v>
      </c>
      <c r="ET217" s="14" t="n">
        <f aca="false">IF(C217=1,$A$217,1000000)</f>
        <v>127.5</v>
      </c>
      <c r="EU217" s="14" t="n">
        <f aca="false">IF(D217=1,$A$217,1000000)</f>
        <v>127.5</v>
      </c>
      <c r="EV217" s="14" t="n">
        <f aca="false">IF(E217=1,$A$217,1000000)</f>
        <v>127.5</v>
      </c>
      <c r="EW217" s="14" t="n">
        <f aca="false">IF(F217=1,$A$217,1000000)</f>
        <v>127.5</v>
      </c>
      <c r="EX217" s="14" t="n">
        <f aca="false">IF(G217=1,$A$217,1000000)</f>
        <v>127.5</v>
      </c>
      <c r="EY217" s="14" t="n">
        <f aca="false">IF(H217=1,$A$217,1000000)</f>
        <v>127.5</v>
      </c>
      <c r="EZ217" s="14" t="n">
        <f aca="false">IF(I217=1,$A$217,1000000)</f>
        <v>127.5</v>
      </c>
      <c r="FA217" s="14" t="n">
        <f aca="false">IF(J217=1,$A$217,1000000)</f>
        <v>127.5</v>
      </c>
      <c r="FB217" s="14" t="n">
        <f aca="false">IF(K217=1,$A$217,1000000)</f>
        <v>127.5</v>
      </c>
      <c r="FC217" s="14" t="n">
        <f aca="false">IF(L217=1,$A$217,1000000)</f>
        <v>127.5</v>
      </c>
      <c r="FD217" s="14" t="n">
        <f aca="false">IF(M217=1,$A$217,1000000)</f>
        <v>127.5</v>
      </c>
      <c r="FE217" s="14" t="n">
        <f aca="false">IF(N217=1,$A$217,1000000)</f>
        <v>127.5</v>
      </c>
      <c r="FF217" s="14" t="n">
        <f aca="false">IF(O217=1,$A$217,1000000)</f>
        <v>127.5</v>
      </c>
      <c r="FG217" s="14" t="n">
        <f aca="false">IF(P217=1,$A$217,1000000)</f>
        <v>127.5</v>
      </c>
      <c r="FH217" s="14" t="n">
        <f aca="false">IF(Q217=1,$A$217,1000000)</f>
        <v>127.5</v>
      </c>
      <c r="FI217" s="14" t="n">
        <f aca="false">IF(R217=1,$A$217,1000000)</f>
        <v>127.5</v>
      </c>
      <c r="FJ217" s="14" t="n">
        <f aca="false">IF(S217=1,$A$217,1000000)</f>
        <v>127.5</v>
      </c>
      <c r="FK217" s="26" t="n">
        <f aca="false">IF(T217=1,$A$217,1000000)</f>
        <v>1000000</v>
      </c>
      <c r="FL217" s="26" t="n">
        <f aca="false">IF(U217=1,$A$217,1000000)</f>
        <v>1000000</v>
      </c>
      <c r="FM217" s="26" t="n">
        <f aca="false">IF(V217=1,$A$217,1000000)</f>
        <v>1000000</v>
      </c>
      <c r="FN217" s="26" t="n">
        <f aca="false">IF(W217=1,$A$217,1000000)</f>
        <v>1000000</v>
      </c>
      <c r="FO217" s="26" t="n">
        <f aca="false">IF(X217=1,$A$217,1000000)</f>
        <v>1000000</v>
      </c>
      <c r="FP217" s="26" t="n">
        <f aca="false">IF(Y217=1,$A$217,1000000)</f>
        <v>1000000</v>
      </c>
      <c r="FQ217" s="26" t="n">
        <f aca="false">IF(Z217=1,$A$217,1000000)</f>
        <v>1000000</v>
      </c>
    </row>
    <row r="218" customFormat="false" ht="15" hidden="false" customHeight="false" outlineLevel="0" collapsed="false">
      <c r="A218" s="14" t="n">
        <f aca="false">A217+$B$38</f>
        <v>128</v>
      </c>
      <c r="B218" s="14" t="n">
        <f aca="false">'1 Der Fonds'!$B$36-A218</f>
        <v>992</v>
      </c>
      <c r="C218" s="26" t="n">
        <f aca="false">IF(AH218&gt;='1 Der Fonds'!$B$12,1,0)</f>
        <v>1</v>
      </c>
      <c r="D218" s="26" t="n">
        <f aca="false">IF(AND(C218=1,AM218&gt;='1 Der Fonds'!$B$12),1,0)</f>
        <v>1</v>
      </c>
      <c r="E218" s="26" t="n">
        <f aca="false">IF(AND(D218=1,AR218&gt;='1 Der Fonds'!$B$12),1,0)</f>
        <v>1</v>
      </c>
      <c r="F218" s="26" t="n">
        <f aca="false">IF(AND(E218=1,AW218&gt;='1 Der Fonds'!$B$12),1,0)</f>
        <v>1</v>
      </c>
      <c r="G218" s="26" t="n">
        <f aca="false">IF(AND(F218=1,BB218&gt;='1 Der Fonds'!$B$12),1,0)</f>
        <v>1</v>
      </c>
      <c r="H218" s="26" t="n">
        <f aca="false">IF(AND(G218=1,BG218&gt;='1 Der Fonds'!$B$12),1,0)</f>
        <v>1</v>
      </c>
      <c r="I218" s="26" t="n">
        <f aca="false">IF(AND(H218=1,BL218&gt;='1 Der Fonds'!$B$12),1,0)</f>
        <v>1</v>
      </c>
      <c r="J218" s="26" t="n">
        <f aca="false">IF(AND(I218=1,BQ218&gt;='1 Der Fonds'!$B$12),1,0)</f>
        <v>1</v>
      </c>
      <c r="K218" s="26" t="n">
        <f aca="false">IF(AND(J218=1,BV218&gt;='1 Der Fonds'!$B$12),1,0)</f>
        <v>1</v>
      </c>
      <c r="L218" s="26" t="n">
        <f aca="false">IF(AND(K218=1,CA218&gt;='1 Der Fonds'!$B$12),1,0)</f>
        <v>1</v>
      </c>
      <c r="M218" s="26" t="n">
        <f aca="false">IF(AND(L218=1,CF218&gt;='1 Der Fonds'!$B$12),1,0)</f>
        <v>1</v>
      </c>
      <c r="N218" s="26" t="n">
        <f aca="false">IF(AND(M218=1,CK218&gt;='1 Der Fonds'!$B$12),1,0)</f>
        <v>1</v>
      </c>
      <c r="O218" s="26" t="n">
        <f aca="false">IF(CP218&gt;='1 Der Fonds'!$B$12,1,0)</f>
        <v>1</v>
      </c>
      <c r="P218" s="26" t="n">
        <f aca="false">IF(AND(O218=1,CU218&gt;='1 Der Fonds'!$B$12),1,0)</f>
        <v>1</v>
      </c>
      <c r="Q218" s="26" t="n">
        <f aca="false">IF(AND(P218=1,CZ218&gt;='1 Der Fonds'!$B$12),1,0)</f>
        <v>1</v>
      </c>
      <c r="R218" s="26" t="n">
        <f aca="false">IF(AND(Q218=1,DE218&gt;='1 Der Fonds'!$B$12),1,0)</f>
        <v>1</v>
      </c>
      <c r="S218" s="26" t="n">
        <f aca="false">IF(AND(R218=1,DJ218&gt;='1 Der Fonds'!$B$12),1,0)</f>
        <v>1</v>
      </c>
      <c r="T218" s="26" t="n">
        <f aca="false">IF(AND(S218=1,DO218&gt;='1 Der Fonds'!$B$12),1,0)</f>
        <v>0</v>
      </c>
      <c r="U218" s="26" t="n">
        <f aca="false">IF(AND(T218=1,DT218&gt;='1 Der Fonds'!$B$12),1,0)</f>
        <v>0</v>
      </c>
      <c r="V218" s="26" t="n">
        <f aca="false">IF(AND(U218=1,DY218&gt;='1 Der Fonds'!$B$12),1,0)</f>
        <v>0</v>
      </c>
      <c r="W218" s="26" t="n">
        <f aca="false">IF(AND(V218=1,ED218&gt;='1 Der Fonds'!$B$12),1,0)</f>
        <v>0</v>
      </c>
      <c r="X218" s="26" t="n">
        <f aca="false">IF(AND(W218=1,EI218&gt;='1 Der Fonds'!$B$12),1,0)</f>
        <v>0</v>
      </c>
      <c r="Y218" s="26" t="n">
        <f aca="false">IF(AND(X218=1,EN218&gt;='1 Der Fonds'!$B$12),1,0)</f>
        <v>0</v>
      </c>
      <c r="Z218" s="26" t="n">
        <f aca="false">IF(AND(Y218=1,ES218&gt;='1 Der Fonds'!$B$12),1,0)</f>
        <v>0</v>
      </c>
      <c r="AD218" s="26" t="n">
        <f aca="false">$A$218+$B$218*'1 Der Fonds'!$B$19/12+$A$218*'1 Der Fonds'!$B$20/12-'1 Der Fonds'!$B$6*'1 Der Fonds'!$B$21/12-($B$218+$A$218-'1 Der Fonds'!$B$6)*'1 Der Fonds'!$B$22/12-$B$218*'1 Der Fonds'!$B$23/12</f>
        <v>129.699416666667</v>
      </c>
      <c r="AE218" s="26" t="n">
        <f aca="false">($B$218+AD218-'1 Der Fonds'!$B$6)/'1 Der Fonds'!$B$8</f>
        <v>10.0195335249042</v>
      </c>
      <c r="AF218" s="26" t="n">
        <f aca="false">AD218+'1 Der Fonds'!$B$26-'2 Der Rueckgabebestand'!$C$5*AE218</f>
        <v>128.691603256705</v>
      </c>
      <c r="AG218" s="26" t="n">
        <f aca="false">'1 Der Fonds'!$B$8+'1 Der Fonds'!$B$26/AE218-'2 Der Rueckgabebestand'!$C$5</f>
        <v>86.8994151366971</v>
      </c>
      <c r="AH218" s="26" t="n">
        <f aca="false">AF218/($B$218+AF218-'1 Der Fonds'!$B$6)</f>
        <v>0.147803886904791</v>
      </c>
      <c r="AI218" s="26" t="n">
        <f aca="false">AF218+$B$218*'1 Der Fonds'!$B$19/12+AF218*'1 Der Fonds'!$B$20/12-'1 Der Fonds'!$B$6*'1 Der Fonds'!$B$21/12-($B$218+AF218-'1 Der Fonds'!$B$6)*'1 Der Fonds'!$B$22/12-$B$218*'1 Der Fonds'!$B$23/12</f>
        <v>130.391682709826</v>
      </c>
      <c r="AJ218" s="26" t="n">
        <f aca="false">($B$218+AI218-'1 Der Fonds'!$B$6)/AG218</f>
        <v>10.0390972866447</v>
      </c>
      <c r="AK218" s="26" t="n">
        <f aca="false">AI218+'1 Der Fonds'!$B$26-'2 Der Rueckgabebestand'!$C$6*AJ218</f>
        <v>128.372134066504</v>
      </c>
      <c r="AL218" s="26" t="n">
        <f aca="false">AG218+'1 Der Fonds'!$B$26/AJ218-'2 Der Rueckgabebestand'!$C$6</f>
        <v>86.6982467860318</v>
      </c>
      <c r="AM218" s="26" t="n">
        <f aca="false">AK218/($B$218+AK218-'1 Der Fonds'!$B$6)</f>
        <v>0.147491089204259</v>
      </c>
      <c r="AN218" s="26" t="n">
        <f aca="false">AK218+$B$218*'1 Der Fonds'!$B$19/12+AK218*'1 Der Fonds'!$B$20/12-'1 Der Fonds'!$B$6*'1 Der Fonds'!$B$21/12-($B$218+AK218-'1 Der Fonds'!$B$6)*'1 Der Fonds'!$B$22/12-$B$218*'1 Der Fonds'!$B$23/12</f>
        <v>130.071907361651</v>
      </c>
      <c r="AO218" s="26" t="n">
        <f aca="false">($B$218+AN218-'1 Der Fonds'!$B$6)/AL218</f>
        <v>10.0587029114198</v>
      </c>
      <c r="AP218" s="26" t="n">
        <f aca="false">AN218+'1 Der Fonds'!$B$26-'2 Der Rueckgabebestand'!$C$7*AO218</f>
        <v>110.942760956527</v>
      </c>
      <c r="AQ218" s="26" t="n">
        <f aca="false">AL218+'1 Der Fonds'!$B$26/AO218-'2 Der Rueckgabebestand'!$C$7</f>
        <v>84.7964959764512</v>
      </c>
      <c r="AR218" s="26" t="n">
        <f aca="false">AP218/($B$218+AP218-'1 Der Fonds'!$B$6)</f>
        <v>0.130070581561782</v>
      </c>
      <c r="AS218" s="26" t="n">
        <f aca="false">AP218+$B$218*'1 Der Fonds'!$B$19/12+AP218*'1 Der Fonds'!$B$20/12-'1 Der Fonds'!$B$6*'1 Der Fonds'!$B$21/12-($B$218+AP218-'1 Der Fonds'!$B$6)*'1 Der Fonds'!$B$22/12-$B$218*'1 Der Fonds'!$B$23/12</f>
        <v>112.625831102444</v>
      </c>
      <c r="AT218" s="26" t="n">
        <f aca="false">($B$218+AS218-'1 Der Fonds'!$B$6)/AQ218</f>
        <v>10.0785512568796</v>
      </c>
      <c r="AU218" s="26" t="n">
        <f aca="false">AS218+'1 Der Fonds'!$B$26-'2 Der Rueckgabebestand'!$C$8*AT218</f>
        <v>84.3823222061172</v>
      </c>
      <c r="AV218" s="26" t="n">
        <f aca="false">AQ218+'1 Der Fonds'!$B$26/AT218-'2 Der Rueckgabebestand'!$C$8</f>
        <v>81.9941578053725</v>
      </c>
      <c r="AW218" s="26" t="n">
        <f aca="false">AU218/($B$218+AU218-'1 Der Fonds'!$B$6)</f>
        <v>0.102110512215278</v>
      </c>
      <c r="AX218" s="26" t="n">
        <f aca="false">AU218+$B$218*'1 Der Fonds'!$B$19/12+AU218*'1 Der Fonds'!$B$20/12-'1 Der Fonds'!$B$6*'1 Der Fonds'!$B$21/12-($B$218+AU218-'1 Der Fonds'!$B$6)*'1 Der Fonds'!$B$22/12-$B$218*'1 Der Fonds'!$B$23/12</f>
        <v>86.0399385982314</v>
      </c>
      <c r="AY218" s="26" t="n">
        <f aca="false">($B$218+AX218-'1 Der Fonds'!$B$6)/AV218</f>
        <v>10.098767531264</v>
      </c>
      <c r="AZ218" s="26" t="n">
        <f aca="false">AX218+'1 Der Fonds'!$B$26-'2 Der Rueckgabebestand'!$C$9*AY218</f>
        <v>62.783143016945</v>
      </c>
      <c r="BA218" s="26" t="n">
        <f aca="false">AV218+'1 Der Fonds'!$B$26/AY218-'2 Der Rueckgabebestand'!$C$9</f>
        <v>79.6912237582933</v>
      </c>
      <c r="BB218" s="26" t="n">
        <f aca="false">AZ218/($B$218+AZ218-'1 Der Fonds'!$B$6)</f>
        <v>0.0780124976047406</v>
      </c>
      <c r="BC218" s="26" t="n">
        <f aca="false">AZ218+$B$218*'1 Der Fonds'!$B$19/12+AZ218*'1 Der Fonds'!$B$20/12-'1 Der Fonds'!$B$6*'1 Der Fonds'!$B$21/12-($B$218+AZ218-'1 Der Fonds'!$B$6)*'1 Der Fonds'!$B$22/12-$B$218*'1 Der Fonds'!$B$23/12</f>
        <v>64.4200601956696</v>
      </c>
      <c r="BD218" s="26" t="n">
        <f aca="false">($B$218+BC218-'1 Der Fonds'!$B$6)/BA218</f>
        <v>10.1193082771771</v>
      </c>
      <c r="BE218" s="26" t="n">
        <f aca="false">BC218+'1 Der Fonds'!$B$26-'2 Der Rueckgabebestand'!$C$10*BD218</f>
        <v>53.2530286076216</v>
      </c>
      <c r="BF218" s="26" t="n">
        <f aca="false">BA218+'1 Der Fonds'!$B$26/BD218-'2 Der Rueckgabebestand'!$C$10</f>
        <v>78.587686709893</v>
      </c>
      <c r="BG218" s="26" t="n">
        <f aca="false">BE218/($B$218+BE218-'1 Der Fonds'!$B$6)</f>
        <v>0.0669636287973154</v>
      </c>
      <c r="BH218" s="26" t="n">
        <f aca="false">BE218+$B$218*'1 Der Fonds'!$B$19/12+BE218*'1 Der Fonds'!$B$20/12-'1 Der Fonds'!$B$6*'1 Der Fonds'!$B$21/12-($B$218+BE218-'1 Der Fonds'!$B$6)*'1 Der Fonds'!$B$22/12-$B$218*'1 Der Fonds'!$B$23/12</f>
        <v>54.8808127600373</v>
      </c>
      <c r="BI218" s="26" t="n">
        <f aca="false">($B$218+BH218-'1 Der Fonds'!$B$6)/BF218</f>
        <v>10.1400212440624</v>
      </c>
      <c r="BJ218" s="26" t="n">
        <f aca="false">BH218+'1 Der Fonds'!$B$26-'2 Der Rueckgabebestand'!$C$11*BI218</f>
        <v>51.7968000135998</v>
      </c>
      <c r="BK218" s="26" t="n">
        <f aca="false">BF218+'1 Der Fonds'!$B$26/BI218-'2 Der Rueckgabebestand'!$C$11</f>
        <v>78.2835440782153</v>
      </c>
      <c r="BL218" s="26" t="n">
        <f aca="false">BJ218/($B$218+BJ218-'1 Der Fonds'!$B$6)</f>
        <v>0.0652519637427518</v>
      </c>
      <c r="BM218" s="26" t="n">
        <f aca="false">BJ218+$B$218*'1 Der Fonds'!$B$19/12+BJ218*'1 Der Fonds'!$B$20/12-'1 Der Fonds'!$B$6*'1 Der Fonds'!$B$21/12-($B$218+BJ218-'1 Der Fonds'!$B$6)*'1 Der Fonds'!$B$22/12-$B$218*'1 Der Fonds'!$B$23/12</f>
        <v>53.4231886136128</v>
      </c>
      <c r="BN218" s="26" t="n">
        <f aca="false">($B$218+BM218-'1 Der Fonds'!$B$6)/BK218</f>
        <v>10.1607968568577</v>
      </c>
      <c r="BO218" s="26" t="n">
        <f aca="false">BM218+'1 Der Fonds'!$B$26-'2 Der Rueckgabebestand'!$C$12*BN218</f>
        <v>51.342790185184</v>
      </c>
      <c r="BP218" s="26" t="n">
        <f aca="false">BK218+'1 Der Fonds'!$B$26/BN218-'2 Der Rueckgabebestand'!$C$12</f>
        <v>78.0787965118839</v>
      </c>
      <c r="BQ218" s="26" t="n">
        <f aca="false">BO218/($B$218+BO218-'1 Der Fonds'!$B$6)</f>
        <v>0.0647170313014371</v>
      </c>
      <c r="BR218" s="26" t="n">
        <f aca="false">BO218+$B$218*'1 Der Fonds'!$B$19/12+BO218*'1 Der Fonds'!$B$20/12-'1 Der Fonds'!$B$6*'1 Der Fonds'!$B$21/12-($B$218+BO218-'1 Der Fonds'!$B$6)*'1 Der Fonds'!$B$22/12-$B$218*'1 Der Fonds'!$B$23/12</f>
        <v>52.9687436924448</v>
      </c>
      <c r="BS218" s="26" t="n">
        <f aca="false">($B$218+BR218-'1 Der Fonds'!$B$6)/BP218</f>
        <v>10.1816213774689</v>
      </c>
      <c r="BT218" s="26" t="n">
        <f aca="false">BR218+'1 Der Fonds'!$B$26-'2 Der Rueckgabebestand'!$C$13*BS218</f>
        <v>51.3870140725838</v>
      </c>
      <c r="BU218" s="26" t="n">
        <f aca="false">BP218+'1 Der Fonds'!$B$26/BS218-'2 Der Rueckgabebestand'!$C$13</f>
        <v>77.9234450642883</v>
      </c>
      <c r="BV218" s="26" t="n">
        <f aca="false">BT218/($B$218+BT218-'1 Der Fonds'!$B$6)</f>
        <v>0.0647691645579198</v>
      </c>
      <c r="BW218" s="26" t="n">
        <f aca="false">BT218+$B$218*'1 Der Fonds'!$B$19/12+BT218*'1 Der Fonds'!$B$20/12-'1 Der Fonds'!$B$6*'1 Der Fonds'!$B$21/12-($B$218+BT218-'1 Der Fonds'!$B$6)*'1 Der Fonds'!$B$22/12-$B$218*'1 Der Fonds'!$B$23/12</f>
        <v>53.01300996107</v>
      </c>
      <c r="BX218" s="26" t="n">
        <f aca="false">($B$218+BW218-'1 Der Fonds'!$B$6)/BU218</f>
        <v>10.2024879586005</v>
      </c>
      <c r="BY218" s="26" t="n">
        <f aca="false">BW218+'1 Der Fonds'!$B$26-'2 Der Rueckgabebestand'!$C$14*BX218</f>
        <v>51.9320147776298</v>
      </c>
      <c r="BZ218" s="26" t="n">
        <f aca="false">BU218+'1 Der Fonds'!$B$26/BX218-'2 Der Rueckgabebestand'!$C$14</f>
        <v>77.8174909883975</v>
      </c>
      <c r="CA218" s="26" t="n">
        <f aca="false">BY218/($B$218+BY218-'1 Der Fonds'!$B$6)</f>
        <v>0.065411160919333</v>
      </c>
      <c r="CB218" s="26" t="n">
        <f aca="false">BY218+$B$218*'1 Der Fonds'!$B$19/12+BY218*'1 Der Fonds'!$B$20/12-'1 Der Fonds'!$B$6*'1 Der Fonds'!$B$21/12-($B$218+BY218-'1 Der Fonds'!$B$6)*'1 Der Fonds'!$B$22/12-$B$218*'1 Der Fonds'!$B$23/12</f>
        <v>53.5585329584583</v>
      </c>
      <c r="CC218" s="26" t="n">
        <f aca="false">($B$218+CB218-'1 Der Fonds'!$B$6)/BZ218</f>
        <v>10.223389662834</v>
      </c>
      <c r="CD218" s="26" t="n">
        <f aca="false">CB218+'1 Der Fonds'!$B$26-'2 Der Rueckgabebestand'!$C$15*CC218</f>
        <v>52.4691770933248</v>
      </c>
      <c r="CE218" s="26" t="n">
        <f aca="false">BZ218+'1 Der Fonds'!$B$26/CC218-'2 Der Rueckgabebestand'!$C$15</f>
        <v>77.7109357360731</v>
      </c>
      <c r="CF218" s="26" t="n">
        <f aca="false">CD218/($B$218+CD218-'1 Der Fonds'!$B$6)</f>
        <v>0.0660430619665957</v>
      </c>
      <c r="CG218" s="26" t="n">
        <f aca="false">CD218+$B$218*'1 Der Fonds'!$B$19/12+CD218*'1 Der Fonds'!$B$20/12-'1 Der Fonds'!$B$6*'1 Der Fonds'!$B$21/12-($B$218+CD218-'1 Der Fonds'!$B$6)*'1 Der Fonds'!$B$22/12-$B$218*'1 Der Fonds'!$B$23/12</f>
        <v>54.0962100547059</v>
      </c>
      <c r="CH218" s="26" t="n">
        <f aca="false">($B$218+CG218-'1 Der Fonds'!$B$6)/CE218</f>
        <v>10.244326651251</v>
      </c>
      <c r="CI218" s="26" t="n">
        <f aca="false">CG218+'1 Der Fonds'!$B$26-'2 Der Rueckgabebestand'!$C$16*CH218</f>
        <v>51.9740467290804</v>
      </c>
      <c r="CJ218" s="26" t="n">
        <f aca="false">CE218+'1 Der Fonds'!$B$26/CH218-'2 Der Rueckgabebestand'!$C$16</f>
        <v>77.5037807518686</v>
      </c>
      <c r="CK218" s="26" t="n">
        <f aca="false">CI218/($B$218+CI218-'1 Der Fonds'!$B$6)</f>
        <v>0.0654606368346634</v>
      </c>
      <c r="CL218" s="26" t="n">
        <f aca="false">$A$218+$B$218*'1 Der Fonds'!$B$19/12+$A$218*'1 Der Fonds'!$B$20/12-'1 Der Fonds'!$B$6*'1 Der Fonds'!$B$21/12-($B$218+$A$218-'1 Der Fonds'!$B$6)*'1 Der Fonds'!$B$22/12-$B$218*'1 Der Fonds'!$B$23/12</f>
        <v>129.699416666667</v>
      </c>
      <c r="CM218" s="26" t="n">
        <f aca="false">($B$218+CL218-'1 Der Fonds'!$B$6)/'1 Der Fonds'!$B$8</f>
        <v>10.0195335249042</v>
      </c>
      <c r="CN218" s="26" t="n">
        <f aca="false">CL218+0-'2 Der Rueckgabebestand'!$C$5*CM218</f>
        <v>125.691603256705</v>
      </c>
      <c r="CO218" s="26" t="n">
        <f aca="false">'1 Der Fonds'!$B$8+0/CM218-'2 Der Rueckgabebestand'!$C$5</f>
        <v>86.6</v>
      </c>
      <c r="CP218" s="26" t="n">
        <f aca="false">CN218/($B$218+CN218-'1 Der Fonds'!$B$6)</f>
        <v>0.144857461781291</v>
      </c>
      <c r="CQ218" s="26" t="n">
        <f aca="false">CN218+$B$218*'1 Der Fonds'!$B$19/12+CN218*'1 Der Fonds'!$B$20/12-'1 Der Fonds'!$B$6*'1 Der Fonds'!$B$21/12-($B$218+CN218-'1 Der Fonds'!$B$6)*'1 Der Fonds'!$B$22/12-$B$218*'1 Der Fonds'!$B$23/12</f>
        <v>127.388807709826</v>
      </c>
      <c r="CR218" s="26" t="n">
        <f aca="false">($B$218+CQ218-'1 Der Fonds'!$B$6)/CO218</f>
        <v>10.0391317287509</v>
      </c>
      <c r="CS218" s="26" t="n">
        <f aca="false">CQ218+0-'2 Der Rueckgabebestand'!$C$6*CR218</f>
        <v>122.369241845451</v>
      </c>
      <c r="CT218" s="26" t="n">
        <f aca="false">CO218+0/CR218-'2 Der Rueckgabebestand'!$C$6</f>
        <v>86.1</v>
      </c>
      <c r="CU218" s="26" t="n">
        <f aca="false">CS218/($B$218+CS218-'1 Der Fonds'!$B$6)</f>
        <v>0.141570564894453</v>
      </c>
      <c r="CV218" s="26" t="n">
        <f aca="false">CS218+$B$218*'1 Der Fonds'!$B$19/12+CS218*'1 Der Fonds'!$B$20/12-'1 Der Fonds'!$B$6*'1 Der Fonds'!$B$21/12-($B$218+CS218-'1 Der Fonds'!$B$6)*'1 Der Fonds'!$B$22/12-$B$218*'1 Der Fonds'!$B$23/12</f>
        <v>124.063262368886</v>
      </c>
      <c r="CW218" s="26" t="n">
        <f aca="false">($B$218+CV218-'1 Der Fonds'!$B$6)/CT218</f>
        <v>10.0588067638663</v>
      </c>
      <c r="CX218" s="26" t="n">
        <f aca="false">CV218+0-'2 Der Rueckgabebestand'!$C$7*CW218</f>
        <v>101.93388748838</v>
      </c>
      <c r="CY218" s="26" t="n">
        <f aca="false">CT218+0/CW218-'2 Der Rueckgabebestand'!$C$7</f>
        <v>83.9</v>
      </c>
      <c r="CZ218" s="26" t="n">
        <f aca="false">CX218/($B$218+CX218-'1 Der Fonds'!$B$6)</f>
        <v>0.120784209521132</v>
      </c>
      <c r="DA218" s="26" t="n">
        <f aca="false">CX218+$B$218*'1 Der Fonds'!$B$19/12+CX218*'1 Der Fonds'!$B$20/12-'1 Der Fonds'!$B$6*'1 Der Fonds'!$B$21/12-($B$218+CX218-'1 Der Fonds'!$B$6)*'1 Der Fonds'!$B$22/12-$B$218*'1 Der Fonds'!$B$23/12</f>
        <v>103.608324130556</v>
      </c>
      <c r="DB218" s="26" t="n">
        <f aca="false">($B$218+DA218-'1 Der Fonds'!$B$6)/CY218</f>
        <v>10.0787642923785</v>
      </c>
      <c r="DC218" s="26" t="n">
        <f aca="false">DA218+0-'2 Der Rueckgabebestand'!$C$8*DB218</f>
        <v>72.3641548241829</v>
      </c>
      <c r="DD218" s="26" t="n">
        <f aca="false">CY218+0/DB218-'2 Der Rueckgabebestand'!$C$8</f>
        <v>80.8</v>
      </c>
      <c r="DE218" s="26" t="n">
        <f aca="false">DC218/($B$218+DC218-'1 Der Fonds'!$B$6)</f>
        <v>0.0888597004122879</v>
      </c>
      <c r="DF218" s="26" t="n">
        <f aca="false">DC218+$B$218*'1 Der Fonds'!$B$19/12+DC218*'1 Der Fonds'!$B$20/12-'1 Der Fonds'!$B$6*'1 Der Fonds'!$B$21/12-($B$218+DC218-'1 Der Fonds'!$B$6)*'1 Der Fonds'!$B$22/12-$B$218*'1 Der Fonds'!$B$23/12</f>
        <v>74.0102538058895</v>
      </c>
      <c r="DG218" s="26" t="n">
        <f aca="false">($B$218+DF218-'1 Der Fonds'!$B$6)/DD218</f>
        <v>10.0991368045283</v>
      </c>
      <c r="DH218" s="26" t="n">
        <f aca="false">DF218+0-'2 Der Rueckgabebestand'!$C$9*DG218</f>
        <v>47.7524981141158</v>
      </c>
      <c r="DI218" s="26" t="n">
        <f aca="false">DD218+0/DG218-'2 Der Rueckgabebestand'!$C$9</f>
        <v>78.2</v>
      </c>
      <c r="DJ218" s="26" t="n">
        <f aca="false">DH218/($B$218+DH218-'1 Der Fonds'!$B$6)</f>
        <v>0.0604651434824784</v>
      </c>
      <c r="DK218" s="26" t="n">
        <f aca="false">DH218+$B$218*'1 Der Fonds'!$B$19/12+DH218*'1 Der Fonds'!$B$20/12-'1 Der Fonds'!$B$6*'1 Der Fonds'!$B$21/12-($B$218+DH218-'1 Der Fonds'!$B$6)*'1 Der Fonds'!$B$22/12-$B$218*'1 Der Fonds'!$B$23/12</f>
        <v>49.3750109248085</v>
      </c>
      <c r="DL218" s="26" t="n">
        <f aca="false">($B$218+DK218-'1 Der Fonds'!$B$6)/DI218</f>
        <v>10.1198850501894</v>
      </c>
      <c r="DM218" s="26" t="n">
        <f aca="false">DK218+0-'2 Der Rueckgabebestand'!$C$10*DL218</f>
        <v>35.2071718545434</v>
      </c>
      <c r="DN218" s="26" t="n">
        <f aca="false">DI218+0/DL218-'2 Der Rueckgabebestand'!$C$10</f>
        <v>76.8</v>
      </c>
      <c r="DO218" s="26" t="n">
        <f aca="false">DM218/($B$218+DM218-'1 Der Fonds'!$B$6)</f>
        <v>0.0452995972367744</v>
      </c>
      <c r="DP218" s="26" t="n">
        <f aca="false">DM218+$B$218*'1 Der Fonds'!$B$19/12+DM218*'1 Der Fonds'!$B$20/12-'1 Der Fonds'!$B$6*'1 Der Fonds'!$B$21/12-($B$218+DM218-'1 Der Fonds'!$B$6)*'1 Der Fonds'!$B$22/12-$B$218*'1 Der Fonds'!$B$23/12</f>
        <v>36.817662060904</v>
      </c>
      <c r="DQ218" s="26" t="n">
        <f aca="false">($B$218+DP218-'1 Der Fonds'!$B$6)/DN218</f>
        <v>10.1408549747514</v>
      </c>
      <c r="DR218" s="26" t="n">
        <f aca="false">DP218+0-'2 Der Rueckgabebestand'!$C$11*DQ218</f>
        <v>30.7331490760531</v>
      </c>
      <c r="DS218" s="26" t="n">
        <f aca="false">DN218+0/DQ218-'2 Der Rueckgabebestand'!$C$11</f>
        <v>76.2</v>
      </c>
      <c r="DT218" s="26" t="n">
        <f aca="false">DR218/($B$218+DR218-'1 Der Fonds'!$B$6)</f>
        <v>0.0397720081153505</v>
      </c>
      <c r="DU218" s="26" t="n">
        <f aca="false">DR218+$B$218*'1 Der Fonds'!$B$19/12+DR218*'1 Der Fonds'!$B$20/12-'1 Der Fonds'!$B$6*'1 Der Fonds'!$B$21/12-($B$218+DR218-'1 Der Fonds'!$B$6)*'1 Der Fonds'!$B$22/12-$B$218*'1 Der Fonds'!$B$23/12</f>
        <v>32.339351677251</v>
      </c>
      <c r="DV218" s="26" t="n">
        <f aca="false">($B$218+DU218-'1 Der Fonds'!$B$6)/DS218</f>
        <v>10.1619337490453</v>
      </c>
      <c r="DW218" s="26" t="n">
        <f aca="false">DU218+0-'2 Der Rueckgabebestand'!$C$12*DV218</f>
        <v>27.2583848027284</v>
      </c>
      <c r="DX218" s="26" t="n">
        <f aca="false">DS218+0/DV218-'2 Der Rueckgabebestand'!$C$12</f>
        <v>75.7</v>
      </c>
      <c r="DY218" s="26" t="n">
        <f aca="false">DW218/($B$218+DW218-'1 Der Fonds'!$B$6)</f>
        <v>0.035434628131767</v>
      </c>
      <c r="DZ218" s="26" t="n">
        <f aca="false">DW218+$B$218*'1 Der Fonds'!$B$19/12+DW218*'1 Der Fonds'!$B$20/12-'1 Der Fonds'!$B$6*'1 Der Fonds'!$B$21/12-($B$218+DW218-'1 Der Fonds'!$B$6)*'1 Der Fonds'!$B$22/12-$B$218*'1 Der Fonds'!$B$23/12</f>
        <v>28.8612574214977</v>
      </c>
      <c r="EA218" s="26" t="n">
        <f aca="false">($B$218+DZ218-'1 Der Fonds'!$B$6)/DX218</f>
        <v>10.1831077598613</v>
      </c>
      <c r="EB218" s="26" t="n">
        <f aca="false">DZ218+0-'2 Der Rueckgabebestand'!$C$13*EA218</f>
        <v>24.2788589295601</v>
      </c>
      <c r="EC218" s="26" t="n">
        <f aca="false">DX218+0/EA218-'2 Der Rueckgabebestand'!$C$13</f>
        <v>75.25</v>
      </c>
      <c r="ED218" s="26" t="n">
        <f aca="false">EB218/($B$218+EB218-'1 Der Fonds'!$B$6)</f>
        <v>0.0316841038306551</v>
      </c>
      <c r="EE218" s="26" t="n">
        <f aca="false">EB218+$B$218*'1 Der Fonds'!$B$19/12+EB218*'1 Der Fonds'!$B$20/12-'1 Der Fonds'!$B$6*'1 Der Fonds'!$B$21/12-($B$218+EB218-'1 Der Fonds'!$B$6)*'1 Der Fonds'!$B$22/12-$B$218*'1 Der Fonds'!$B$23/12</f>
        <v>25.8788761693676</v>
      </c>
      <c r="EF218" s="26" t="n">
        <f aca="false">($B$218+EE218-'1 Der Fonds'!$B$6)/EC218</f>
        <v>10.2043704474335</v>
      </c>
      <c r="EG218" s="26" t="n">
        <f aca="false">EE218+0-'2 Der Rueckgabebestand'!$C$14*EF218</f>
        <v>21.7971279903942</v>
      </c>
      <c r="EH218" s="26" t="n">
        <f aca="false">EC218+0/EF218-'2 Der Rueckgabebestand'!$C$14</f>
        <v>74.85</v>
      </c>
      <c r="EI218" s="26" t="n">
        <f aca="false">EG218/($B$218+EG218-'1 Der Fonds'!$B$6)</f>
        <v>0.0285378501589081</v>
      </c>
      <c r="EJ218" s="26" t="n">
        <f aca="false">EG218+$B$218*'1 Der Fonds'!$B$19/12+EG218*'1 Der Fonds'!$B$20/12-'1 Der Fonds'!$B$6*'1 Der Fonds'!$B$21/12-($B$218+EG218-'1 Der Fonds'!$B$6)*'1 Der Fonds'!$B$22/12-$B$218*'1 Der Fonds'!$B$23/12</f>
        <v>23.3947669047183</v>
      </c>
      <c r="EK218" s="26" t="n">
        <f aca="false">($B$218+EJ218-'1 Der Fonds'!$B$6)/EH218</f>
        <v>10.225714988707</v>
      </c>
      <c r="EL218" s="26" t="n">
        <f aca="false">EJ218+0-'2 Der Rueckgabebestand'!$C$15*EK218</f>
        <v>19.3044809092355</v>
      </c>
      <c r="EM218" s="26" t="n">
        <f aca="false">EH218+0/EK218-'2 Der Rueckgabebestand'!$C$15</f>
        <v>74.45</v>
      </c>
      <c r="EN218" s="26" t="n">
        <f aca="false">EL218/($B$218+EL218-'1 Der Fonds'!$B$6)</f>
        <v>0.0253571092687908</v>
      </c>
      <c r="EO218" s="26" t="n">
        <f aca="false">EL218+$B$218*'1 Der Fonds'!$B$19/12+EL218*'1 Der Fonds'!$B$20/12-'1 Der Fonds'!$B$6*'1 Der Fonds'!$B$21/12-($B$218+EL218-'1 Der Fonds'!$B$6)*'1 Der Fonds'!$B$22/12-$B$218*'1 Der Fonds'!$B$23/12</f>
        <v>20.8997310367736</v>
      </c>
      <c r="EP218" s="26" t="n">
        <f aca="false">($B$218+EO218-'1 Der Fonds'!$B$6)/EM218</f>
        <v>10.2471421227236</v>
      </c>
      <c r="EQ218" s="26" t="n">
        <f aca="false">EO218+0-'2 Der Rueckgabebestand'!$C$16*EP218</f>
        <v>15.7761599754117</v>
      </c>
      <c r="ER218" s="26" t="n">
        <f aca="false">EM218+0/EP218-'2 Der Rueckgabebestand'!$C$16</f>
        <v>73.95</v>
      </c>
      <c r="ES218" s="26" t="n">
        <f aca="false">EQ218/($B$218+EQ218-'1 Der Fonds'!$B$6)</f>
        <v>0.0208190238868476</v>
      </c>
      <c r="ET218" s="14" t="n">
        <f aca="false">IF(C218=1,$A$218,1000000)</f>
        <v>128</v>
      </c>
      <c r="EU218" s="14" t="n">
        <f aca="false">IF(D218=1,$A$218,1000000)</f>
        <v>128</v>
      </c>
      <c r="EV218" s="14" t="n">
        <f aca="false">IF(E218=1,$A$218,1000000)</f>
        <v>128</v>
      </c>
      <c r="EW218" s="14" t="n">
        <f aca="false">IF(F218=1,$A$218,1000000)</f>
        <v>128</v>
      </c>
      <c r="EX218" s="14" t="n">
        <f aca="false">IF(G218=1,$A$218,1000000)</f>
        <v>128</v>
      </c>
      <c r="EY218" s="14" t="n">
        <f aca="false">IF(H218=1,$A$218,1000000)</f>
        <v>128</v>
      </c>
      <c r="EZ218" s="14" t="n">
        <f aca="false">IF(I218=1,$A$218,1000000)</f>
        <v>128</v>
      </c>
      <c r="FA218" s="14" t="n">
        <f aca="false">IF(J218=1,$A$218,1000000)</f>
        <v>128</v>
      </c>
      <c r="FB218" s="14" t="n">
        <f aca="false">IF(K218=1,$A$218,1000000)</f>
        <v>128</v>
      </c>
      <c r="FC218" s="14" t="n">
        <f aca="false">IF(L218=1,$A$218,1000000)</f>
        <v>128</v>
      </c>
      <c r="FD218" s="14" t="n">
        <f aca="false">IF(M218=1,$A$218,1000000)</f>
        <v>128</v>
      </c>
      <c r="FE218" s="14" t="n">
        <f aca="false">IF(N218=1,$A$218,1000000)</f>
        <v>128</v>
      </c>
      <c r="FF218" s="14" t="n">
        <f aca="false">IF(O218=1,$A$218,1000000)</f>
        <v>128</v>
      </c>
      <c r="FG218" s="14" t="n">
        <f aca="false">IF(P218=1,$A$218,1000000)</f>
        <v>128</v>
      </c>
      <c r="FH218" s="14" t="n">
        <f aca="false">IF(Q218=1,$A$218,1000000)</f>
        <v>128</v>
      </c>
      <c r="FI218" s="14" t="n">
        <f aca="false">IF(R218=1,$A$218,1000000)</f>
        <v>128</v>
      </c>
      <c r="FJ218" s="14" t="n">
        <f aca="false">IF(S218=1,$A$218,1000000)</f>
        <v>128</v>
      </c>
      <c r="FK218" s="26" t="n">
        <f aca="false">IF(T218=1,$A$218,1000000)</f>
        <v>1000000</v>
      </c>
      <c r="FL218" s="26" t="n">
        <f aca="false">IF(U218=1,$A$218,1000000)</f>
        <v>1000000</v>
      </c>
      <c r="FM218" s="26" t="n">
        <f aca="false">IF(V218=1,$A$218,1000000)</f>
        <v>1000000</v>
      </c>
      <c r="FN218" s="26" t="n">
        <f aca="false">IF(W218=1,$A$218,1000000)</f>
        <v>1000000</v>
      </c>
      <c r="FO218" s="26" t="n">
        <f aca="false">IF(X218=1,$A$218,1000000)</f>
        <v>1000000</v>
      </c>
      <c r="FP218" s="26" t="n">
        <f aca="false">IF(Y218=1,$A$218,1000000)</f>
        <v>1000000</v>
      </c>
      <c r="FQ218" s="26" t="n">
        <f aca="false">IF(Z218=1,$A$218,1000000)</f>
        <v>1000000</v>
      </c>
    </row>
    <row r="219" customFormat="false" ht="15" hidden="false" customHeight="false" outlineLevel="0" collapsed="false">
      <c r="A219" s="14" t="n">
        <f aca="false">A218+$B$38</f>
        <v>128.5</v>
      </c>
      <c r="B219" s="14" t="n">
        <f aca="false">'1 Der Fonds'!$B$36-A219</f>
        <v>991.5</v>
      </c>
      <c r="C219" s="26" t="n">
        <f aca="false">IF(AH219&gt;='1 Der Fonds'!$B$12,1,0)</f>
        <v>1</v>
      </c>
      <c r="D219" s="26" t="n">
        <f aca="false">IF(AND(C219=1,AM219&gt;='1 Der Fonds'!$B$12),1,0)</f>
        <v>1</v>
      </c>
      <c r="E219" s="26" t="n">
        <f aca="false">IF(AND(D219=1,AR219&gt;='1 Der Fonds'!$B$12),1,0)</f>
        <v>1</v>
      </c>
      <c r="F219" s="26" t="n">
        <f aca="false">IF(AND(E219=1,AW219&gt;='1 Der Fonds'!$B$12),1,0)</f>
        <v>1</v>
      </c>
      <c r="G219" s="26" t="n">
        <f aca="false">IF(AND(F219=1,BB219&gt;='1 Der Fonds'!$B$12),1,0)</f>
        <v>1</v>
      </c>
      <c r="H219" s="26" t="n">
        <f aca="false">IF(AND(G219=1,BG219&gt;='1 Der Fonds'!$B$12),1,0)</f>
        <v>1</v>
      </c>
      <c r="I219" s="26" t="n">
        <f aca="false">IF(AND(H219=1,BL219&gt;='1 Der Fonds'!$B$12),1,0)</f>
        <v>1</v>
      </c>
      <c r="J219" s="26" t="n">
        <f aca="false">IF(AND(I219=1,BQ219&gt;='1 Der Fonds'!$B$12),1,0)</f>
        <v>1</v>
      </c>
      <c r="K219" s="26" t="n">
        <f aca="false">IF(AND(J219=1,BV219&gt;='1 Der Fonds'!$B$12),1,0)</f>
        <v>1</v>
      </c>
      <c r="L219" s="26" t="n">
        <f aca="false">IF(AND(K219=1,CA219&gt;='1 Der Fonds'!$B$12),1,0)</f>
        <v>1</v>
      </c>
      <c r="M219" s="26" t="n">
        <f aca="false">IF(AND(L219=1,CF219&gt;='1 Der Fonds'!$B$12),1,0)</f>
        <v>1</v>
      </c>
      <c r="N219" s="26" t="n">
        <f aca="false">IF(AND(M219=1,CK219&gt;='1 Der Fonds'!$B$12),1,0)</f>
        <v>1</v>
      </c>
      <c r="O219" s="26" t="n">
        <f aca="false">IF(CP219&gt;='1 Der Fonds'!$B$12,1,0)</f>
        <v>1</v>
      </c>
      <c r="P219" s="26" t="n">
        <f aca="false">IF(AND(O219=1,CU219&gt;='1 Der Fonds'!$B$12),1,0)</f>
        <v>1</v>
      </c>
      <c r="Q219" s="26" t="n">
        <f aca="false">IF(AND(P219=1,CZ219&gt;='1 Der Fonds'!$B$12),1,0)</f>
        <v>1</v>
      </c>
      <c r="R219" s="26" t="n">
        <f aca="false">IF(AND(Q219=1,DE219&gt;='1 Der Fonds'!$B$12),1,0)</f>
        <v>1</v>
      </c>
      <c r="S219" s="26" t="n">
        <f aca="false">IF(AND(R219=1,DJ219&gt;='1 Der Fonds'!$B$12),1,0)</f>
        <v>1</v>
      </c>
      <c r="T219" s="26" t="n">
        <f aca="false">IF(AND(S219=1,DO219&gt;='1 Der Fonds'!$B$12),1,0)</f>
        <v>0</v>
      </c>
      <c r="U219" s="26" t="n">
        <f aca="false">IF(AND(T219=1,DT219&gt;='1 Der Fonds'!$B$12),1,0)</f>
        <v>0</v>
      </c>
      <c r="V219" s="26" t="n">
        <f aca="false">IF(AND(U219=1,DY219&gt;='1 Der Fonds'!$B$12),1,0)</f>
        <v>0</v>
      </c>
      <c r="W219" s="26" t="n">
        <f aca="false">IF(AND(V219=1,ED219&gt;='1 Der Fonds'!$B$12),1,0)</f>
        <v>0</v>
      </c>
      <c r="X219" s="26" t="n">
        <f aca="false">IF(AND(W219=1,EI219&gt;='1 Der Fonds'!$B$12),1,0)</f>
        <v>0</v>
      </c>
      <c r="Y219" s="26" t="n">
        <f aca="false">IF(AND(X219=1,EN219&gt;='1 Der Fonds'!$B$12),1,0)</f>
        <v>0</v>
      </c>
      <c r="Z219" s="26" t="n">
        <f aca="false">IF(AND(Y219=1,ES219&gt;='1 Der Fonds'!$B$12),1,0)</f>
        <v>0</v>
      </c>
      <c r="AD219" s="26" t="n">
        <f aca="false">$A$219+$B$219*'1 Der Fonds'!$B$19/12+$A$219*'1 Der Fonds'!$B$20/12-'1 Der Fonds'!$B$6*'1 Der Fonds'!$B$21/12-($B$219+$A$219-'1 Der Fonds'!$B$6)*'1 Der Fonds'!$B$22/12-$B$219*'1 Der Fonds'!$B$23/12</f>
        <v>130.198833333333</v>
      </c>
      <c r="AE219" s="26" t="n">
        <f aca="false">($B$219+AD219-'1 Der Fonds'!$B$6)/'1 Der Fonds'!$B$8</f>
        <v>10.0195268199234</v>
      </c>
      <c r="AF219" s="26" t="n">
        <f aca="false">AD219+'1 Der Fonds'!$B$26-'2 Der Rueckgabebestand'!$C$5*AE219</f>
        <v>129.191022605364</v>
      </c>
      <c r="AG219" s="26" t="n">
        <f aca="false">'1 Der Fonds'!$B$8+'1 Der Fonds'!$B$26/AE219-'2 Der Rueckgabebestand'!$C$5</f>
        <v>86.8994153370631</v>
      </c>
      <c r="AH219" s="26" t="n">
        <f aca="false">AF219/($B$219+AF219-'1 Der Fonds'!$B$6)</f>
        <v>0.148377575111302</v>
      </c>
      <c r="AI219" s="26" t="n">
        <f aca="false">AF219+$B$219*'1 Der Fonds'!$B$19/12+AF219*'1 Der Fonds'!$B$20/12-'1 Der Fonds'!$B$6*'1 Der Fonds'!$B$21/12-($B$219+AF219-'1 Der Fonds'!$B$6)*'1 Der Fonds'!$B$22/12-$B$219*'1 Der Fonds'!$B$23/12</f>
        <v>130.890518168694</v>
      </c>
      <c r="AJ219" s="26" t="n">
        <f aca="false">($B$219+AI219-'1 Der Fonds'!$B$6)/AG219</f>
        <v>10.0390838624735</v>
      </c>
      <c r="AK219" s="26" t="n">
        <f aca="false">AI219+'1 Der Fonds'!$B$26-'2 Der Rueckgabebestand'!$C$6*AJ219</f>
        <v>128.870976237457</v>
      </c>
      <c r="AL219" s="26" t="n">
        <f aca="false">AG219+'1 Der Fonds'!$B$26/AJ219-'2 Der Rueckgabebestand'!$C$6</f>
        <v>86.6982473859928</v>
      </c>
      <c r="AM219" s="26" t="n">
        <f aca="false">AK219/($B$219+AK219-'1 Der Fonds'!$B$6)</f>
        <v>0.148064422821813</v>
      </c>
      <c r="AN219" s="26" t="n">
        <f aca="false">AK219+$B$219*'1 Der Fonds'!$B$19/12+AK219*'1 Der Fonds'!$B$20/12-'1 Der Fonds'!$B$6*'1 Der Fonds'!$B$21/12-($B$219+AK219-'1 Der Fonds'!$B$6)*'1 Der Fonds'!$B$22/12-$B$219*'1 Der Fonds'!$B$23/12</f>
        <v>130.570165089685</v>
      </c>
      <c r="AO219" s="26" t="n">
        <f aca="false">($B$219+AN219-'1 Der Fonds'!$B$6)/AL219</f>
        <v>10.0586827459972</v>
      </c>
      <c r="AP219" s="26" t="n">
        <f aca="false">AN219+'1 Der Fonds'!$B$26-'2 Der Rueckgabebestand'!$C$7*AO219</f>
        <v>111.441063048491</v>
      </c>
      <c r="AQ219" s="26" t="n">
        <f aca="false">AL219+'1 Der Fonds'!$B$26/AO219-'2 Der Rueckgabebestand'!$C$7</f>
        <v>84.7964971743355</v>
      </c>
      <c r="AR219" s="26" t="n">
        <f aca="false">AP219/($B$219+AP219-'1 Der Fonds'!$B$6)</f>
        <v>0.130655056810362</v>
      </c>
      <c r="AS219" s="26" t="n">
        <f aca="false">AP219+$B$219*'1 Der Fonds'!$B$19/12+AP219*'1 Der Fonds'!$B$20/12-'1 Der Fonds'!$B$6*'1 Der Fonds'!$B$21/12-($B$219+AP219-'1 Der Fonds'!$B$6)*'1 Der Fonds'!$B$22/12-$B$219*'1 Der Fonds'!$B$23/12</f>
        <v>113.123548233912</v>
      </c>
      <c r="AT219" s="26" t="n">
        <f aca="false">($B$219+AS219-'1 Der Fonds'!$B$6)/AQ219</f>
        <v>10.0785241927726</v>
      </c>
      <c r="AU219" s="26" t="n">
        <f aca="false">AS219+'1 Der Fonds'!$B$26-'2 Der Rueckgabebestand'!$C$8*AT219</f>
        <v>84.8801232363174</v>
      </c>
      <c r="AV219" s="26" t="n">
        <f aca="false">AQ219+'1 Der Fonds'!$B$26/AT219-'2 Der Rueckgabebestand'!$C$8</f>
        <v>81.9941598025754</v>
      </c>
      <c r="AW219" s="26" t="n">
        <f aca="false">AU219/($B$219+AU219-'1 Der Fonds'!$B$6)</f>
        <v>0.102713171396119</v>
      </c>
      <c r="AX219" s="26" t="n">
        <f aca="false">AU219+$B$219*'1 Der Fonds'!$B$19/12+AU219*'1 Der Fonds'!$B$20/12-'1 Der Fonds'!$B$6*'1 Der Fonds'!$B$21/12-($B$219+AU219-'1 Der Fonds'!$B$6)*'1 Der Fonds'!$B$22/12-$B$219*'1 Der Fonds'!$B$23/12</f>
        <v>86.5371541877522</v>
      </c>
      <c r="AY219" s="26" t="n">
        <f aca="false">($B$219+AX219-'1 Der Fonds'!$B$6)/AV219</f>
        <v>10.0987333266356</v>
      </c>
      <c r="AZ219" s="26" t="n">
        <f aca="false">AX219+'1 Der Fonds'!$B$26-'2 Der Rueckgabebestand'!$C$9*AY219</f>
        <v>63.2804475384997</v>
      </c>
      <c r="BA219" s="26" t="n">
        <f aca="false">AV219+'1 Der Fonds'!$B$26/AY219-'2 Der Rueckgabebestand'!$C$9</f>
        <v>79.6912267616649</v>
      </c>
      <c r="BB219" s="26" t="n">
        <f aca="false">AZ219/($B$219+AZ219-'1 Der Fonds'!$B$6)</f>
        <v>0.0786306970205963</v>
      </c>
      <c r="BC219" s="26" t="n">
        <f aca="false">AZ219+$B$219*'1 Der Fonds'!$B$19/12+AZ219*'1 Der Fonds'!$B$20/12-'1 Der Fonds'!$B$6*'1 Der Fonds'!$B$21/12-($B$219+AZ219-'1 Der Fonds'!$B$6)*'1 Der Fonds'!$B$22/12-$B$219*'1 Der Fonds'!$B$23/12</f>
        <v>64.9167788007241</v>
      </c>
      <c r="BD219" s="26" t="n">
        <f aca="false">($B$219+BC219-'1 Der Fonds'!$B$6)/BA219</f>
        <v>10.1192667194408</v>
      </c>
      <c r="BE219" s="26" t="n">
        <f aca="false">BC219+'1 Der Fonds'!$B$26-'2 Der Rueckgabebestand'!$C$10*BD219</f>
        <v>53.749805393507</v>
      </c>
      <c r="BF219" s="26" t="n">
        <f aca="false">BA219+'1 Der Fonds'!$B$26/BD219-'2 Der Rueckgabebestand'!$C$10</f>
        <v>78.5876909307768</v>
      </c>
      <c r="BG219" s="26" t="n">
        <f aca="false">BE219/($B$219+BE219-'1 Der Fonds'!$B$6)</f>
        <v>0.0675885803793569</v>
      </c>
      <c r="BH219" s="26" t="n">
        <f aca="false">BE219+$B$219*'1 Der Fonds'!$B$19/12+BE219*'1 Der Fonds'!$B$20/12-'1 Der Fonds'!$B$6*'1 Der Fonds'!$B$21/12-($B$219+BE219-'1 Der Fonds'!$B$6)*'1 Der Fonds'!$B$22/12-$B$219*'1 Der Fonds'!$B$23/12</f>
        <v>55.3770031236758</v>
      </c>
      <c r="BI219" s="26" t="n">
        <f aca="false">($B$219+BH219-'1 Der Fonds'!$B$6)/BF219</f>
        <v>10.1399722232022</v>
      </c>
      <c r="BJ219" s="26" t="n">
        <f aca="false">BH219+'1 Der Fonds'!$B$26-'2 Der Rueckgabebestand'!$C$11*BI219</f>
        <v>52.2930197897544</v>
      </c>
      <c r="BK219" s="26" t="n">
        <f aca="false">BF219+'1 Der Fonds'!$B$26/BI219-'2 Der Rueckgabebestand'!$C$11</f>
        <v>78.2835497293971</v>
      </c>
      <c r="BL219" s="26" t="n">
        <f aca="false">BJ219/($B$219+BJ219-'1 Der Fonds'!$B$6)</f>
        <v>0.0658773993800108</v>
      </c>
      <c r="BM219" s="26" t="n">
        <f aca="false">BJ219+$B$219*'1 Der Fonds'!$B$19/12+BJ219*'1 Der Fonds'!$B$20/12-'1 Der Fonds'!$B$6*'1 Der Fonds'!$B$21/12-($B$219+BJ219-'1 Der Fonds'!$B$6)*'1 Der Fonds'!$B$22/12-$B$219*'1 Der Fonds'!$B$23/12</f>
        <v>53.9188214337196</v>
      </c>
      <c r="BN219" s="26" t="n">
        <f aca="false">($B$219+BM219-'1 Der Fonds'!$B$6)/BK219</f>
        <v>10.1607403366767</v>
      </c>
      <c r="BO219" s="26" t="n">
        <f aca="false">BM219+'1 Der Fonds'!$B$26-'2 Der Rueckgabebestand'!$C$12*BN219</f>
        <v>51.8384512653813</v>
      </c>
      <c r="BP219" s="26" t="n">
        <f aca="false">BK219+'1 Der Fonds'!$B$26/BN219-'2 Der Rueckgabebestand'!$C$12</f>
        <v>78.0788038054383</v>
      </c>
      <c r="BQ219" s="26" t="n">
        <f aca="false">BO219/($B$219+BO219-'1 Der Fonds'!$B$6)</f>
        <v>0.0653421640949062</v>
      </c>
      <c r="BR219" s="26" t="n">
        <f aca="false">BO219+$B$219*'1 Der Fonds'!$B$19/12+BO219*'1 Der Fonds'!$B$20/12-'1 Der Fonds'!$B$6*'1 Der Fonds'!$B$21/12-($B$219+BO219-'1 Der Fonds'!$B$6)*'1 Der Fonds'!$B$22/12-$B$219*'1 Der Fonds'!$B$23/12</f>
        <v>53.4638172811773</v>
      </c>
      <c r="BS219" s="26" t="n">
        <f aca="false">($B$219+BR219-'1 Der Fonds'!$B$6)/BP219</f>
        <v>10.1815573310026</v>
      </c>
      <c r="BT219" s="26" t="n">
        <f aca="false">BR219+'1 Der Fonds'!$B$26-'2 Der Rueckgabebestand'!$C$13*BS219</f>
        <v>51.8821164822261</v>
      </c>
      <c r="BU219" s="26" t="n">
        <f aca="false">BP219+'1 Der Fonds'!$B$26/BS219-'2 Der Rueckgabebestand'!$C$13</f>
        <v>77.9234542113114</v>
      </c>
      <c r="BV219" s="26" t="n">
        <f aca="false">BT219/($B$219+BT219-'1 Der Fonds'!$B$6)</f>
        <v>0.0653936046759738</v>
      </c>
      <c r="BW219" s="26" t="n">
        <f aca="false">BT219+$B$219*'1 Der Fonds'!$B$19/12+BT219*'1 Der Fonds'!$B$20/12-'1 Der Fonds'!$B$6*'1 Der Fonds'!$B$21/12-($B$219+BT219-'1 Der Fonds'!$B$6)*'1 Der Fonds'!$B$22/12-$B$219*'1 Der Fonds'!$B$23/12</f>
        <v>53.5075243438549</v>
      </c>
      <c r="BX219" s="26" t="n">
        <f aca="false">($B$219+BW219-'1 Der Fonds'!$B$6)/BU219</f>
        <v>10.2024163634734</v>
      </c>
      <c r="BY219" s="26" t="n">
        <f aca="false">BW219+'1 Der Fonds'!$B$26-'2 Der Rueckgabebestand'!$C$14*BX219</f>
        <v>52.4265577984655</v>
      </c>
      <c r="BZ219" s="26" t="n">
        <f aca="false">BU219+'1 Der Fonds'!$B$26/BX219-'2 Der Rueckgabebestand'!$C$14</f>
        <v>77.8175021988784</v>
      </c>
      <c r="CA219" s="26" t="n">
        <f aca="false">BY219/($B$219+BY219-'1 Der Fonds'!$B$6)</f>
        <v>0.066034518285725</v>
      </c>
      <c r="CB219" s="26" t="n">
        <f aca="false">BY219+$B$219*'1 Der Fonds'!$B$19/12+BY219*'1 Der Fonds'!$B$20/12-'1 Der Fonds'!$B$6*'1 Der Fonds'!$B$21/12-($B$219+BY219-'1 Der Fonds'!$B$6)*'1 Der Fonds'!$B$22/12-$B$219*'1 Der Fonds'!$B$23/12</f>
        <v>54.0524874163557</v>
      </c>
      <c r="CC219" s="26" t="n">
        <f aca="false">($B$219+CB219-'1 Der Fonds'!$B$6)/BZ219</f>
        <v>10.2233105013209</v>
      </c>
      <c r="CD219" s="26" t="n">
        <f aca="false">CB219+'1 Der Fonds'!$B$26-'2 Der Rueckgabebestand'!$C$15*CC219</f>
        <v>52.9631632158273</v>
      </c>
      <c r="CE219" s="26" t="n">
        <f aca="false">BZ219+'1 Der Fonds'!$B$26/CC219-'2 Der Rueckgabebestand'!$C$15</f>
        <v>77.7109492187661</v>
      </c>
      <c r="CF219" s="26" t="n">
        <f aca="false">CD219/($B$219+CD219-'1 Der Fonds'!$B$6)</f>
        <v>0.0666653479582906</v>
      </c>
      <c r="CG219" s="26" t="n">
        <f aca="false">CD219+$B$219*'1 Der Fonds'!$B$19/12+CD219*'1 Der Fonds'!$B$20/12-'1 Der Fonds'!$B$6*'1 Der Fonds'!$B$21/12-($B$219+CD219-'1 Der Fonds'!$B$6)*'1 Der Fonds'!$B$22/12-$B$219*'1 Der Fonds'!$B$23/12</f>
        <v>54.5896070805758</v>
      </c>
      <c r="CH219" s="26" t="n">
        <f aca="false">($B$219+CG219-'1 Der Fonds'!$B$6)/CE219</f>
        <v>10.2442399054924</v>
      </c>
      <c r="CI219" s="26" t="n">
        <f aca="false">CG219+'1 Der Fonds'!$B$26-'2 Der Rueckgabebestand'!$C$16*CH219</f>
        <v>52.4674871278297</v>
      </c>
      <c r="CJ219" s="26" t="n">
        <f aca="false">CE219+'1 Der Fonds'!$B$26/CH219-'2 Der Rueckgabebestand'!$C$16</f>
        <v>77.5037967143028</v>
      </c>
      <c r="CK219" s="26" t="n">
        <f aca="false">CI219/($B$219+CI219-'1 Der Fonds'!$B$6)</f>
        <v>0.0660826645655609</v>
      </c>
      <c r="CL219" s="26" t="n">
        <f aca="false">$A$219+$B$219*'1 Der Fonds'!$B$19/12+$A$219*'1 Der Fonds'!$B$20/12-'1 Der Fonds'!$B$6*'1 Der Fonds'!$B$21/12-($B$219+$A$219-'1 Der Fonds'!$B$6)*'1 Der Fonds'!$B$22/12-$B$219*'1 Der Fonds'!$B$23/12</f>
        <v>130.198833333333</v>
      </c>
      <c r="CM219" s="26" t="n">
        <f aca="false">($B$219+CL219-'1 Der Fonds'!$B$6)/'1 Der Fonds'!$B$8</f>
        <v>10.0195268199234</v>
      </c>
      <c r="CN219" s="26" t="n">
        <f aca="false">CL219+0-'2 Der Rueckgabebestand'!$C$5*CM219</f>
        <v>126.191022605364</v>
      </c>
      <c r="CO219" s="26" t="n">
        <f aca="false">'1 Der Fonds'!$B$8+0/CM219-'2 Der Rueckgabebestand'!$C$5</f>
        <v>86.6</v>
      </c>
      <c r="CP219" s="26" t="n">
        <f aca="false">CN219/($B$219+CN219-'1 Der Fonds'!$B$6)</f>
        <v>0.145433131515476</v>
      </c>
      <c r="CQ219" s="26" t="n">
        <f aca="false">CN219+$B$219*'1 Der Fonds'!$B$19/12+CN219*'1 Der Fonds'!$B$20/12-'1 Der Fonds'!$B$6*'1 Der Fonds'!$B$21/12-($B$219+CN219-'1 Der Fonds'!$B$6)*'1 Der Fonds'!$B$22/12-$B$219*'1 Der Fonds'!$B$23/12</f>
        <v>127.887643168694</v>
      </c>
      <c r="CR219" s="26" t="n">
        <f aca="false">($B$219+CQ219-'1 Der Fonds'!$B$6)/CO219</f>
        <v>10.0391182813937</v>
      </c>
      <c r="CS219" s="26" t="n">
        <f aca="false">CQ219+0-'2 Der Rueckgabebestand'!$C$6*CR219</f>
        <v>122.868084027997</v>
      </c>
      <c r="CT219" s="26" t="n">
        <f aca="false">CO219+0/CR219-'2 Der Rueckgabebestand'!$C$6</f>
        <v>86.1</v>
      </c>
      <c r="CU219" s="26" t="n">
        <f aca="false">CS219/($B$219+CS219-'1 Der Fonds'!$B$6)</f>
        <v>0.142147872299294</v>
      </c>
      <c r="CV219" s="26" t="n">
        <f aca="false">CS219+$B$219*'1 Der Fonds'!$B$19/12+CS219*'1 Der Fonds'!$B$20/12-'1 Der Fonds'!$B$6*'1 Der Fonds'!$B$21/12-($B$219+CS219-'1 Der Fonds'!$B$6)*'1 Der Fonds'!$B$22/12-$B$219*'1 Der Fonds'!$B$23/12</f>
        <v>124.561520108524</v>
      </c>
      <c r="CW219" s="26" t="n">
        <f aca="false">($B$219+CV219-'1 Der Fonds'!$B$6)/CT219</f>
        <v>10.0587865285543</v>
      </c>
      <c r="CX219" s="26" t="n">
        <f aca="false">CV219+0-'2 Der Rueckgabebestand'!$C$7*CW219</f>
        <v>102.432189745705</v>
      </c>
      <c r="CY219" s="26" t="n">
        <f aca="false">CT219+0/CW219-'2 Der Rueckgabebestand'!$C$7</f>
        <v>83.9</v>
      </c>
      <c r="CZ219" s="26" t="n">
        <f aca="false">CX219/($B$219+CX219-'1 Der Fonds'!$B$6)</f>
        <v>0.121374905460793</v>
      </c>
      <c r="DA219" s="26" t="n">
        <f aca="false">CX219+$B$219*'1 Der Fonds'!$B$19/12+CX219*'1 Der Fonds'!$B$20/12-'1 Der Fonds'!$B$6*'1 Der Fonds'!$B$21/12-($B$219+CX219-'1 Der Fonds'!$B$6)*'1 Der Fonds'!$B$22/12-$B$219*'1 Der Fonds'!$B$23/12</f>
        <v>104.106041427544</v>
      </c>
      <c r="DB219" s="26" t="n">
        <f aca="false">($B$219+DA219-'1 Der Fonds'!$B$6)/CY219</f>
        <v>10.0787370849529</v>
      </c>
      <c r="DC219" s="26" t="n">
        <f aca="false">DA219+0-'2 Der Rueckgabebestand'!$C$8*DB219</f>
        <v>72.8619564641905</v>
      </c>
      <c r="DD219" s="26" t="n">
        <f aca="false">CY219+0/DB219-'2 Der Rueckgabebestand'!$C$8</f>
        <v>80.8</v>
      </c>
      <c r="DE219" s="26" t="n">
        <f aca="false">DC219/($B$219+DC219-'1 Der Fonds'!$B$6)</f>
        <v>0.0894712184008984</v>
      </c>
      <c r="DF219" s="26" t="n">
        <f aca="false">DC219+$B$219*'1 Der Fonds'!$B$19/12+DC219*'1 Der Fonds'!$B$20/12-'1 Der Fonds'!$B$6*'1 Der Fonds'!$B$21/12-($B$219+DC219-'1 Der Fonds'!$B$6)*'1 Der Fonds'!$B$22/12-$B$219*'1 Der Fonds'!$B$23/12</f>
        <v>74.507470005802</v>
      </c>
      <c r="DG219" s="26" t="n">
        <f aca="false">($B$219+DF219-'1 Der Fonds'!$B$6)/DD219</f>
        <v>10.099102351557</v>
      </c>
      <c r="DH219" s="26" t="n">
        <f aca="false">DF219+0-'2 Der Rueckgabebestand'!$C$9*DG219</f>
        <v>48.2498038917539</v>
      </c>
      <c r="DI219" s="26" t="n">
        <f aca="false">DD219+0/DG219-'2 Der Rueckgabebestand'!$C$9</f>
        <v>78.2</v>
      </c>
      <c r="DJ219" s="26" t="n">
        <f aca="false">DH219/($B$219+DH219-'1 Der Fonds'!$B$6)</f>
        <v>0.0610950501715695</v>
      </c>
      <c r="DK219" s="26" t="n">
        <f aca="false">DH219+$B$219*'1 Der Fonds'!$B$19/12+DH219*'1 Der Fonds'!$B$20/12-'1 Der Fonds'!$B$6*'1 Der Fonds'!$B$21/12-($B$219+DH219-'1 Der Fonds'!$B$6)*'1 Der Fonds'!$B$22/12-$B$219*'1 Der Fonds'!$B$23/12</f>
        <v>49.8717307871502</v>
      </c>
      <c r="DL219" s="26" t="n">
        <f aca="false">($B$219+DK219-'1 Der Fonds'!$B$6)/DI219</f>
        <v>10.119843104695</v>
      </c>
      <c r="DM219" s="26" t="n">
        <f aca="false">DK219+0-'2 Der Rueckgabebestand'!$C$10*DL219</f>
        <v>35.7039504405771</v>
      </c>
      <c r="DN219" s="26" t="n">
        <f aca="false">DI219+0/DL219-'2 Der Rueckgabebestand'!$C$10</f>
        <v>76.8</v>
      </c>
      <c r="DO219" s="26" t="n">
        <f aca="false">DM219/($B$219+DM219-'1 Der Fonds'!$B$6)</f>
        <v>0.0459389719009244</v>
      </c>
      <c r="DP219" s="26" t="n">
        <f aca="false">DM219+$B$219*'1 Der Fonds'!$B$19/12+DM219*'1 Der Fonds'!$B$20/12-'1 Der Fonds'!$B$6*'1 Der Fonds'!$B$21/12-($B$219+DM219-'1 Der Fonds'!$B$6)*'1 Der Fonds'!$B$22/12-$B$219*'1 Der Fonds'!$B$23/12</f>
        <v>37.313854226416</v>
      </c>
      <c r="DQ219" s="26" t="n">
        <f aca="false">($B$219+DP219-'1 Der Fonds'!$B$6)/DN219</f>
        <v>10.1408053935731</v>
      </c>
      <c r="DR219" s="26" t="n">
        <f aca="false">DP219+0-'2 Der Rueckgabebestand'!$C$11*DQ219</f>
        <v>31.2293709902721</v>
      </c>
      <c r="DS219" s="26" t="n">
        <f aca="false">DN219+0/DQ219-'2 Der Rueckgabebestand'!$C$11</f>
        <v>76.2</v>
      </c>
      <c r="DT219" s="26" t="n">
        <f aca="false">DR219/($B$219+DR219-'1 Der Fonds'!$B$6)</f>
        <v>0.0404143703639101</v>
      </c>
      <c r="DU219" s="26" t="n">
        <f aca="false">DR219+$B$219*'1 Der Fonds'!$B$19/12+DR219*'1 Der Fonds'!$B$20/12-'1 Der Fonds'!$B$6*'1 Der Fonds'!$B$21/12-($B$219+DR219-'1 Der Fonds'!$B$6)*'1 Der Fonds'!$B$22/12-$B$219*'1 Der Fonds'!$B$23/12</f>
        <v>32.8349866374712</v>
      </c>
      <c r="DV219" s="26" t="n">
        <f aca="false">($B$219+DU219-'1 Der Fonds'!$B$6)/DS219</f>
        <v>10.1618764650587</v>
      </c>
      <c r="DW219" s="26" t="n">
        <f aca="false">DU219+0-'2 Der Rueckgabebestand'!$C$12*DV219</f>
        <v>27.7540484049418</v>
      </c>
      <c r="DX219" s="26" t="n">
        <f aca="false">DS219+0/DV219-'2 Der Rueckgabebestand'!$C$12</f>
        <v>75.7</v>
      </c>
      <c r="DY219" s="26" t="n">
        <f aca="false">DW219/($B$219+DW219-'1 Der Fonds'!$B$6)</f>
        <v>0.036079171065125</v>
      </c>
      <c r="DZ219" s="26" t="n">
        <f aca="false">DW219+$B$219*'1 Der Fonds'!$B$19/12+DW219*'1 Der Fonds'!$B$20/12-'1 Der Fonds'!$B$6*'1 Der Fonds'!$B$21/12-($B$219+DW219-'1 Der Fonds'!$B$6)*'1 Der Fonds'!$B$22/12-$B$219*'1 Der Fonds'!$B$23/12</f>
        <v>29.3563335346632</v>
      </c>
      <c r="EA219" s="26" t="n">
        <f aca="false">($B$219+DZ219-'1 Der Fonds'!$B$6)/DX219</f>
        <v>10.183042715121</v>
      </c>
      <c r="EB219" s="26" t="n">
        <f aca="false">DZ219+0-'2 Der Rueckgabebestand'!$C$13*EA219</f>
        <v>24.7739643128587</v>
      </c>
      <c r="EC219" s="26" t="n">
        <f aca="false">DX219+0/EA219-'2 Der Rueckgabebestand'!$C$13</f>
        <v>75.25</v>
      </c>
      <c r="ED219" s="26" t="n">
        <f aca="false">EB219/($B$219+EB219-'1 Der Fonds'!$B$6)</f>
        <v>0.0323304268011694</v>
      </c>
      <c r="EE219" s="26" t="n">
        <f aca="false">EB219+$B$219*'1 Der Fonds'!$B$19/12+EB219*'1 Der Fonds'!$B$20/12-'1 Der Fonds'!$B$6*'1 Der Fonds'!$B$21/12-($B$219+EB219-'1 Der Fonds'!$B$6)*'1 Der Fonds'!$B$22/12-$B$219*'1 Der Fonds'!$B$23/12</f>
        <v>26.3733935286586</v>
      </c>
      <c r="EF219" s="26" t="n">
        <f aca="false">($B$219+EE219-'1 Der Fonds'!$B$6)/EC219</f>
        <v>10.2042975884207</v>
      </c>
      <c r="EG219" s="26" t="n">
        <f aca="false">EE219+0-'2 Der Rueckgabebestand'!$C$14*EF219</f>
        <v>22.2916744932903</v>
      </c>
      <c r="EH219" s="26" t="n">
        <f aca="false">EC219+0/EF219-'2 Der Rueckgabebestand'!$C$14</f>
        <v>74.85</v>
      </c>
      <c r="EI219" s="26" t="n">
        <f aca="false">EG219/($B$219+EG219-'1 Der Fonds'!$B$6)</f>
        <v>0.0291855426521622</v>
      </c>
      <c r="EJ219" s="26" t="n">
        <f aca="false">EG219+$B$219*'1 Der Fonds'!$B$19/12+EG219*'1 Der Fonds'!$B$20/12-'1 Der Fonds'!$B$6*'1 Der Fonds'!$B$21/12-($B$219+EG219-'1 Der Fonds'!$B$6)*'1 Der Fonds'!$B$22/12-$B$219*'1 Der Fonds'!$B$23/12</f>
        <v>23.888724848013</v>
      </c>
      <c r="EK219" s="26" t="n">
        <f aca="false">($B$219+EJ219-'1 Der Fonds'!$B$6)/EH219</f>
        <v>10.2256342665065</v>
      </c>
      <c r="EL219" s="26" t="n">
        <f aca="false">EJ219+0-'2 Der Rueckgabebestand'!$C$15*EK219</f>
        <v>19.7984711414104</v>
      </c>
      <c r="EM219" s="26" t="n">
        <f aca="false">EH219+0/EK219-'2 Der Rueckgabebestand'!$C$15</f>
        <v>74.45</v>
      </c>
      <c r="EN219" s="26" t="n">
        <f aca="false">EL219/($B$219+EL219-'1 Der Fonds'!$B$6)</f>
        <v>0.0260061879695183</v>
      </c>
      <c r="EO219" s="26" t="n">
        <f aca="false">EL219+$B$219*'1 Der Fonds'!$B$19/12+EL219*'1 Der Fonds'!$B$20/12-'1 Der Fonds'!$B$6*'1 Der Fonds'!$B$21/12-($B$219+EL219-'1 Der Fonds'!$B$6)*'1 Der Fonds'!$B$22/12-$B$219*'1 Der Fonds'!$B$23/12</f>
        <v>21.3931321762543</v>
      </c>
      <c r="EP219" s="26" t="n">
        <f aca="false">($B$219+EO219-'1 Der Fonds'!$B$6)/EM219</f>
        <v>10.2470534879282</v>
      </c>
      <c r="EQ219" s="26" t="n">
        <f aca="false">EO219+0-'2 Der Rueckgabebestand'!$C$16*EP219</f>
        <v>16.2696054322902</v>
      </c>
      <c r="ER219" s="26" t="n">
        <f aca="false">EM219+0/EP219-'2 Der Rueckgabebestand'!$C$16</f>
        <v>73.95</v>
      </c>
      <c r="ES219" s="26" t="n">
        <f aca="false">EQ219/($B$219+EQ219-'1 Der Fonds'!$B$6)</f>
        <v>0.0214703853462277</v>
      </c>
      <c r="ET219" s="14" t="n">
        <f aca="false">IF(C219=1,$A$219,1000000)</f>
        <v>128.5</v>
      </c>
      <c r="EU219" s="14" t="n">
        <f aca="false">IF(D219=1,$A$219,1000000)</f>
        <v>128.5</v>
      </c>
      <c r="EV219" s="14" t="n">
        <f aca="false">IF(E219=1,$A$219,1000000)</f>
        <v>128.5</v>
      </c>
      <c r="EW219" s="14" t="n">
        <f aca="false">IF(F219=1,$A$219,1000000)</f>
        <v>128.5</v>
      </c>
      <c r="EX219" s="14" t="n">
        <f aca="false">IF(G219=1,$A$219,1000000)</f>
        <v>128.5</v>
      </c>
      <c r="EY219" s="14" t="n">
        <f aca="false">IF(H219=1,$A$219,1000000)</f>
        <v>128.5</v>
      </c>
      <c r="EZ219" s="14" t="n">
        <f aca="false">IF(I219=1,$A$219,1000000)</f>
        <v>128.5</v>
      </c>
      <c r="FA219" s="14" t="n">
        <f aca="false">IF(J219=1,$A$219,1000000)</f>
        <v>128.5</v>
      </c>
      <c r="FB219" s="14" t="n">
        <f aca="false">IF(K219=1,$A$219,1000000)</f>
        <v>128.5</v>
      </c>
      <c r="FC219" s="14" t="n">
        <f aca="false">IF(L219=1,$A$219,1000000)</f>
        <v>128.5</v>
      </c>
      <c r="FD219" s="14" t="n">
        <f aca="false">IF(M219=1,$A$219,1000000)</f>
        <v>128.5</v>
      </c>
      <c r="FE219" s="14" t="n">
        <f aca="false">IF(N219=1,$A$219,1000000)</f>
        <v>128.5</v>
      </c>
      <c r="FF219" s="14" t="n">
        <f aca="false">IF(O219=1,$A$219,1000000)</f>
        <v>128.5</v>
      </c>
      <c r="FG219" s="14" t="n">
        <f aca="false">IF(P219=1,$A$219,1000000)</f>
        <v>128.5</v>
      </c>
      <c r="FH219" s="14" t="n">
        <f aca="false">IF(Q219=1,$A$219,1000000)</f>
        <v>128.5</v>
      </c>
      <c r="FI219" s="14" t="n">
        <f aca="false">IF(R219=1,$A$219,1000000)</f>
        <v>128.5</v>
      </c>
      <c r="FJ219" s="14" t="n">
        <f aca="false">IF(S219=1,$A$219,1000000)</f>
        <v>128.5</v>
      </c>
      <c r="FK219" s="26" t="n">
        <f aca="false">IF(T219=1,$A$219,1000000)</f>
        <v>1000000</v>
      </c>
      <c r="FL219" s="26" t="n">
        <f aca="false">IF(U219=1,$A$219,1000000)</f>
        <v>1000000</v>
      </c>
      <c r="FM219" s="26" t="n">
        <f aca="false">IF(V219=1,$A$219,1000000)</f>
        <v>1000000</v>
      </c>
      <c r="FN219" s="26" t="n">
        <f aca="false">IF(W219=1,$A$219,1000000)</f>
        <v>1000000</v>
      </c>
      <c r="FO219" s="26" t="n">
        <f aca="false">IF(X219=1,$A$219,1000000)</f>
        <v>1000000</v>
      </c>
      <c r="FP219" s="26" t="n">
        <f aca="false">IF(Y219=1,$A$219,1000000)</f>
        <v>1000000</v>
      </c>
      <c r="FQ219" s="26" t="n">
        <f aca="false">IF(Z219=1,$A$219,1000000)</f>
        <v>1000000</v>
      </c>
    </row>
    <row r="220" customFormat="false" ht="15" hidden="false" customHeight="false" outlineLevel="0" collapsed="false">
      <c r="A220" s="14" t="n">
        <f aca="false">A219+$B$38</f>
        <v>129</v>
      </c>
      <c r="B220" s="14" t="n">
        <f aca="false">'1 Der Fonds'!$B$36-A220</f>
        <v>991</v>
      </c>
      <c r="C220" s="26" t="n">
        <f aca="false">IF(AH220&gt;='1 Der Fonds'!$B$12,1,0)</f>
        <v>1</v>
      </c>
      <c r="D220" s="26" t="n">
        <f aca="false">IF(AND(C220=1,AM220&gt;='1 Der Fonds'!$B$12),1,0)</f>
        <v>1</v>
      </c>
      <c r="E220" s="26" t="n">
        <f aca="false">IF(AND(D220=1,AR220&gt;='1 Der Fonds'!$B$12),1,0)</f>
        <v>1</v>
      </c>
      <c r="F220" s="26" t="n">
        <f aca="false">IF(AND(E220=1,AW220&gt;='1 Der Fonds'!$B$12),1,0)</f>
        <v>1</v>
      </c>
      <c r="G220" s="26" t="n">
        <f aca="false">IF(AND(F220=1,BB220&gt;='1 Der Fonds'!$B$12),1,0)</f>
        <v>1</v>
      </c>
      <c r="H220" s="26" t="n">
        <f aca="false">IF(AND(G220=1,BG220&gt;='1 Der Fonds'!$B$12),1,0)</f>
        <v>1</v>
      </c>
      <c r="I220" s="26" t="n">
        <f aca="false">IF(AND(H220=1,BL220&gt;='1 Der Fonds'!$B$12),1,0)</f>
        <v>1</v>
      </c>
      <c r="J220" s="26" t="n">
        <f aca="false">IF(AND(I220=1,BQ220&gt;='1 Der Fonds'!$B$12),1,0)</f>
        <v>1</v>
      </c>
      <c r="K220" s="26" t="n">
        <f aca="false">IF(AND(J220=1,BV220&gt;='1 Der Fonds'!$B$12),1,0)</f>
        <v>1</v>
      </c>
      <c r="L220" s="26" t="n">
        <f aca="false">IF(AND(K220=1,CA220&gt;='1 Der Fonds'!$B$12),1,0)</f>
        <v>1</v>
      </c>
      <c r="M220" s="26" t="n">
        <f aca="false">IF(AND(L220=1,CF220&gt;='1 Der Fonds'!$B$12),1,0)</f>
        <v>1</v>
      </c>
      <c r="N220" s="26" t="n">
        <f aca="false">IF(AND(M220=1,CK220&gt;='1 Der Fonds'!$B$12),1,0)</f>
        <v>1</v>
      </c>
      <c r="O220" s="26" t="n">
        <f aca="false">IF(CP220&gt;='1 Der Fonds'!$B$12,1,0)</f>
        <v>1</v>
      </c>
      <c r="P220" s="26" t="n">
        <f aca="false">IF(AND(O220=1,CU220&gt;='1 Der Fonds'!$B$12),1,0)</f>
        <v>1</v>
      </c>
      <c r="Q220" s="26" t="n">
        <f aca="false">IF(AND(P220=1,CZ220&gt;='1 Der Fonds'!$B$12),1,0)</f>
        <v>1</v>
      </c>
      <c r="R220" s="26" t="n">
        <f aca="false">IF(AND(Q220=1,DE220&gt;='1 Der Fonds'!$B$12),1,0)</f>
        <v>1</v>
      </c>
      <c r="S220" s="26" t="n">
        <f aca="false">IF(AND(R220=1,DJ220&gt;='1 Der Fonds'!$B$12),1,0)</f>
        <v>1</v>
      </c>
      <c r="T220" s="26" t="n">
        <f aca="false">IF(AND(S220=1,DO220&gt;='1 Der Fonds'!$B$12),1,0)</f>
        <v>0</v>
      </c>
      <c r="U220" s="26" t="n">
        <f aca="false">IF(AND(T220=1,DT220&gt;='1 Der Fonds'!$B$12),1,0)</f>
        <v>0</v>
      </c>
      <c r="V220" s="26" t="n">
        <f aca="false">IF(AND(U220=1,DY220&gt;='1 Der Fonds'!$B$12),1,0)</f>
        <v>0</v>
      </c>
      <c r="W220" s="26" t="n">
        <f aca="false">IF(AND(V220=1,ED220&gt;='1 Der Fonds'!$B$12),1,0)</f>
        <v>0</v>
      </c>
      <c r="X220" s="26" t="n">
        <f aca="false">IF(AND(W220=1,EI220&gt;='1 Der Fonds'!$B$12),1,0)</f>
        <v>0</v>
      </c>
      <c r="Y220" s="26" t="n">
        <f aca="false">IF(AND(X220=1,EN220&gt;='1 Der Fonds'!$B$12),1,0)</f>
        <v>0</v>
      </c>
      <c r="Z220" s="26" t="n">
        <f aca="false">IF(AND(Y220=1,ES220&gt;='1 Der Fonds'!$B$12),1,0)</f>
        <v>0</v>
      </c>
      <c r="AD220" s="26" t="n">
        <f aca="false">$A$220+$B$220*'1 Der Fonds'!$B$19/12+$A$220*'1 Der Fonds'!$B$20/12-'1 Der Fonds'!$B$6*'1 Der Fonds'!$B$21/12-($B$220+$A$220-'1 Der Fonds'!$B$6)*'1 Der Fonds'!$B$22/12-$B$220*'1 Der Fonds'!$B$23/12</f>
        <v>130.69825</v>
      </c>
      <c r="AE220" s="26" t="n">
        <f aca="false">($B$220+AD220-'1 Der Fonds'!$B$6)/'1 Der Fonds'!$B$8</f>
        <v>10.0195201149425</v>
      </c>
      <c r="AF220" s="26" t="n">
        <f aca="false">AD220+'1 Der Fonds'!$B$26-'2 Der Rueckgabebestand'!$C$5*AE220</f>
        <v>129.690441954023</v>
      </c>
      <c r="AG220" s="26" t="n">
        <f aca="false">'1 Der Fonds'!$B$8+'1 Der Fonds'!$B$26/AE220-'2 Der Rueckgabebestand'!$C$5</f>
        <v>86.8994155374294</v>
      </c>
      <c r="AH220" s="26" t="n">
        <f aca="false">AF220/($B$220+AF220-'1 Der Fonds'!$B$6)</f>
        <v>0.148951264082983</v>
      </c>
      <c r="AI220" s="26" t="n">
        <f aca="false">AF220+$B$220*'1 Der Fonds'!$B$19/12+AF220*'1 Der Fonds'!$B$20/12-'1 Der Fonds'!$B$6*'1 Der Fonds'!$B$21/12-($B$220+AF220-'1 Der Fonds'!$B$6)*'1 Der Fonds'!$B$22/12-$B$220*'1 Der Fonds'!$B$23/12</f>
        <v>131.389353627562</v>
      </c>
      <c r="AJ220" s="26" t="n">
        <f aca="false">($B$220+AI220-'1 Der Fonds'!$B$6)/AG220</f>
        <v>10.0390704383024</v>
      </c>
      <c r="AK220" s="26" t="n">
        <f aca="false">AI220+'1 Der Fonds'!$B$26-'2 Der Rueckgabebestand'!$C$6*AJ220</f>
        <v>129.369818408411</v>
      </c>
      <c r="AL220" s="26" t="n">
        <f aca="false">AG220+'1 Der Fonds'!$B$26/AJ220-'2 Der Rueckgabebestand'!$C$6</f>
        <v>86.6982479859551</v>
      </c>
      <c r="AM220" s="26" t="n">
        <f aca="false">AK220/($B$220+AK220-'1 Der Fonds'!$B$6)</f>
        <v>0.148637757964748</v>
      </c>
      <c r="AN220" s="26" t="n">
        <f aca="false">AK220+$B$220*'1 Der Fonds'!$B$19/12+AK220*'1 Der Fonds'!$B$20/12-'1 Der Fonds'!$B$6*'1 Der Fonds'!$B$21/12-($B$220+AK220-'1 Der Fonds'!$B$6)*'1 Der Fonds'!$B$22/12-$B$220*'1 Der Fonds'!$B$23/12</f>
        <v>131.068422817719</v>
      </c>
      <c r="AO220" s="26" t="n">
        <f aca="false">($B$220+AN220-'1 Der Fonds'!$B$6)/AL220</f>
        <v>10.0586625805748</v>
      </c>
      <c r="AP220" s="26" t="n">
        <f aca="false">AN220+'1 Der Fonds'!$B$26-'2 Der Rueckgabebestand'!$C$7*AO220</f>
        <v>111.939365140455</v>
      </c>
      <c r="AQ220" s="26" t="n">
        <f aca="false">AL220+'1 Der Fonds'!$B$26/AO220-'2 Der Rueckgabebestand'!$C$7</f>
        <v>84.7964983722235</v>
      </c>
      <c r="AR220" s="26" t="n">
        <f aca="false">AP220/($B$220+AP220-'1 Der Fonds'!$B$6)</f>
        <v>0.131239534385919</v>
      </c>
      <c r="AS220" s="26" t="n">
        <f aca="false">AP220+$B$220*'1 Der Fonds'!$B$19/12+AP220*'1 Der Fonds'!$B$20/12-'1 Der Fonds'!$B$6*'1 Der Fonds'!$B$21/12-($B$220+AP220-'1 Der Fonds'!$B$6)*'1 Der Fonds'!$B$22/12-$B$220*'1 Der Fonds'!$B$23/12</f>
        <v>113.621265365381</v>
      </c>
      <c r="AT220" s="26" t="n">
        <f aca="false">($B$220+AS220-'1 Der Fonds'!$B$6)/AQ220</f>
        <v>10.0784971286659</v>
      </c>
      <c r="AU220" s="26" t="n">
        <f aca="false">AS220+'1 Der Fonds'!$B$26-'2 Der Rueckgabebestand'!$C$8*AT220</f>
        <v>85.3779242665165</v>
      </c>
      <c r="AV220" s="26" t="n">
        <f aca="false">AQ220+'1 Der Fonds'!$B$26/AT220-'2 Der Rueckgabebestand'!$C$8</f>
        <v>81.9941617997862</v>
      </c>
      <c r="AW220" s="26" t="n">
        <f aca="false">AU220/($B$220+AU220-'1 Der Fonds'!$B$6)</f>
        <v>0.103315833784278</v>
      </c>
      <c r="AX220" s="26" t="n">
        <f aca="false">AU220+$B$220*'1 Der Fonds'!$B$19/12+AU220*'1 Der Fonds'!$B$20/12-'1 Der Fonds'!$B$6*'1 Der Fonds'!$B$21/12-($B$220+AU220-'1 Der Fonds'!$B$6)*'1 Der Fonds'!$B$22/12-$B$220*'1 Der Fonds'!$B$23/12</f>
        <v>87.0343697772719</v>
      </c>
      <c r="AY220" s="26" t="n">
        <f aca="false">($B$220+AX220-'1 Der Fonds'!$B$6)/AV220</f>
        <v>10.0986991220079</v>
      </c>
      <c r="AZ220" s="26" t="n">
        <f aca="false">AX220+'1 Der Fonds'!$B$26-'2 Der Rueckgabebestand'!$C$9*AY220</f>
        <v>63.7777520600514</v>
      </c>
      <c r="BA220" s="26" t="n">
        <f aca="false">AV220+'1 Der Fonds'!$B$26/AY220-'2 Der Rueckgabebestand'!$C$9</f>
        <v>79.6912297650514</v>
      </c>
      <c r="BB220" s="26" t="n">
        <f aca="false">AZ220/($B$220+AZ220-'1 Der Fonds'!$B$6)</f>
        <v>0.0792489005775752</v>
      </c>
      <c r="BC220" s="26" t="n">
        <f aca="false">AZ220+$B$220*'1 Der Fonds'!$B$19/12+AZ220*'1 Der Fonds'!$B$20/12-'1 Der Fonds'!$B$6*'1 Der Fonds'!$B$21/12-($B$220+AZ220-'1 Der Fonds'!$B$6)*'1 Der Fonds'!$B$22/12-$B$220*'1 Der Fonds'!$B$23/12</f>
        <v>65.4134974057757</v>
      </c>
      <c r="BD220" s="26" t="n">
        <f aca="false">($B$220+BC220-'1 Der Fonds'!$B$6)/BA220</f>
        <v>10.1192251617057</v>
      </c>
      <c r="BE220" s="26" t="n">
        <f aca="false">BC220+'1 Der Fonds'!$B$26-'2 Der Rueckgabebestand'!$C$10*BD220</f>
        <v>54.2465821793877</v>
      </c>
      <c r="BF220" s="26" t="n">
        <f aca="false">BA220+'1 Der Fonds'!$B$26/BD220-'2 Der Rueckgabebestand'!$C$10</f>
        <v>78.5876951516853</v>
      </c>
      <c r="BG220" s="26" t="n">
        <f aca="false">BE220/($B$220+BE220-'1 Der Fonds'!$B$6)</f>
        <v>0.0682135370273758</v>
      </c>
      <c r="BH220" s="26" t="n">
        <f aca="false">BE220+$B$220*'1 Der Fonds'!$B$19/12+BE220*'1 Der Fonds'!$B$20/12-'1 Der Fonds'!$B$6*'1 Der Fonds'!$B$21/12-($B$220+BE220-'1 Der Fonds'!$B$6)*'1 Der Fonds'!$B$22/12-$B$220*'1 Der Fonds'!$B$23/12</f>
        <v>55.8731934873096</v>
      </c>
      <c r="BI220" s="26" t="n">
        <f aca="false">($B$220+BH220-'1 Der Fonds'!$B$6)/BF220</f>
        <v>10.139923202344</v>
      </c>
      <c r="BJ220" s="26" t="n">
        <f aca="false">BH220+'1 Der Fonds'!$B$26-'2 Der Rueckgabebestand'!$C$11*BI220</f>
        <v>52.7892395659032</v>
      </c>
      <c r="BK220" s="26" t="n">
        <f aca="false">BF220+'1 Der Fonds'!$B$26/BI220-'2 Der Rueckgabebestand'!$C$11</f>
        <v>78.2835553806174</v>
      </c>
      <c r="BL220" s="26" t="n">
        <f aca="false">BJ220/($B$220+BJ220-'1 Der Fonds'!$B$6)</f>
        <v>0.0665028409742263</v>
      </c>
      <c r="BM220" s="26" t="n">
        <f aca="false">BJ220+$B$220*'1 Der Fonds'!$B$19/12+BJ220*'1 Der Fonds'!$B$20/12-'1 Der Fonds'!$B$6*'1 Der Fonds'!$B$21/12-($B$220+BJ220-'1 Der Fonds'!$B$6)*'1 Der Fonds'!$B$22/12-$B$220*'1 Der Fonds'!$B$23/12</f>
        <v>54.4144542538206</v>
      </c>
      <c r="BN220" s="26" t="n">
        <f aca="false">($B$220+BM220-'1 Der Fonds'!$B$6)/BK220</f>
        <v>10.1606838164987</v>
      </c>
      <c r="BO220" s="26" t="n">
        <f aca="false">BM220+'1 Der Fonds'!$B$26-'2 Der Rueckgabebestand'!$C$12*BN220</f>
        <v>52.3341123455712</v>
      </c>
      <c r="BP220" s="26" t="n">
        <f aca="false">BK220+'1 Der Fonds'!$B$26/BN220-'2 Der Rueckgabebestand'!$C$12</f>
        <v>78.0788110990494</v>
      </c>
      <c r="BQ220" s="26" t="n">
        <f aca="false">BO220/($B$220+BO220-'1 Der Fonds'!$B$6)</f>
        <v>0.0659673037263458</v>
      </c>
      <c r="BR220" s="26" t="n">
        <f aca="false">BO220+$B$220*'1 Der Fonds'!$B$19/12+BO220*'1 Der Fonds'!$B$20/12-'1 Der Fonds'!$B$6*'1 Der Fonds'!$B$21/12-($B$220+BO220-'1 Der Fonds'!$B$6)*'1 Der Fonds'!$B$22/12-$B$220*'1 Der Fonds'!$B$23/12</f>
        <v>53.9588908699024</v>
      </c>
      <c r="BS220" s="26" t="n">
        <f aca="false">($B$220+BR220-'1 Der Fonds'!$B$6)/BP220</f>
        <v>10.1814932845408</v>
      </c>
      <c r="BT220" s="26" t="n">
        <f aca="false">BR220+'1 Der Fonds'!$B$26-'2 Der Rueckgabebestand'!$C$13*BS220</f>
        <v>52.377218891859</v>
      </c>
      <c r="BU220" s="26" t="n">
        <f aca="false">BP220+'1 Der Fonds'!$B$26/BS220-'2 Der Rueckgabebestand'!$C$13</f>
        <v>77.9234633584144</v>
      </c>
      <c r="BV220" s="26" t="n">
        <f aca="false">BT220/($B$220+BT220-'1 Der Fonds'!$B$6)</f>
        <v>0.0660180525034691</v>
      </c>
      <c r="BW220" s="26" t="n">
        <f aca="false">BT220+$B$220*'1 Der Fonds'!$B$19/12+BT220*'1 Der Fonds'!$B$20/12-'1 Der Fonds'!$B$6*'1 Der Fonds'!$B$21/12-($B$220+BT220-'1 Der Fonds'!$B$6)*'1 Der Fonds'!$B$22/12-$B$220*'1 Der Fonds'!$B$23/12</f>
        <v>54.0020387266304</v>
      </c>
      <c r="BX220" s="26" t="n">
        <f aca="false">($B$220+BW220-'1 Der Fonds'!$B$6)/BU220</f>
        <v>10.2023447683525</v>
      </c>
      <c r="BY220" s="26" t="n">
        <f aca="false">BW220+'1 Der Fonds'!$B$26-'2 Der Rueckgabebestand'!$C$14*BX220</f>
        <v>52.9211008192894</v>
      </c>
      <c r="BZ220" s="26" t="n">
        <f aca="false">BU220+'1 Der Fonds'!$B$26/BX220-'2 Der Rueckgabebestand'!$C$14</f>
        <v>77.8175134094679</v>
      </c>
      <c r="CA220" s="26" t="n">
        <f aca="false">BY220/($B$220+BY220-'1 Der Fonds'!$B$6)</f>
        <v>0.0666578842213379</v>
      </c>
      <c r="CB220" s="26" t="n">
        <f aca="false">BY220+$B$220*'1 Der Fonds'!$B$19/12+BY220*'1 Der Fonds'!$B$20/12-'1 Der Fonds'!$B$6*'1 Der Fonds'!$B$21/12-($B$220+BY220-'1 Der Fonds'!$B$6)*'1 Der Fonds'!$B$22/12-$B$220*'1 Der Fonds'!$B$23/12</f>
        <v>54.5464418742412</v>
      </c>
      <c r="CC220" s="26" t="n">
        <f aca="false">($B$220+CB220-'1 Der Fonds'!$B$6)/BZ220</f>
        <v>10.2232313398162</v>
      </c>
      <c r="CD220" s="26" t="n">
        <f aca="false">CB220+'1 Der Fonds'!$B$26-'2 Der Rueckgabebestand'!$C$15*CC220</f>
        <v>53.4571493383147</v>
      </c>
      <c r="CE220" s="26" t="n">
        <f aca="false">BZ220+'1 Der Fonds'!$B$26/CC220-'2 Der Rueckgabebestand'!$C$15</f>
        <v>77.7109627016028</v>
      </c>
      <c r="CF220" s="26" t="n">
        <f aca="false">CD220/($B$220+CD220-'1 Der Fonds'!$B$6)</f>
        <v>0.067287643371122</v>
      </c>
      <c r="CG220" s="26" t="n">
        <f aca="false">CD220+$B$220*'1 Der Fonds'!$B$19/12+CD220*'1 Der Fonds'!$B$20/12-'1 Der Fonds'!$B$6*'1 Der Fonds'!$B$21/12-($B$220+CD220-'1 Der Fonds'!$B$6)*'1 Der Fonds'!$B$22/12-$B$220*'1 Der Fonds'!$B$23/12</f>
        <v>55.0830041064306</v>
      </c>
      <c r="CH220" s="26" t="n">
        <f aca="false">($B$220+CG220-'1 Der Fonds'!$B$6)/CE220</f>
        <v>10.2441531597447</v>
      </c>
      <c r="CI220" s="26" t="n">
        <f aca="false">CG220+'1 Der Fonds'!$B$26-'2 Der Rueckgabebestand'!$C$16*CH220</f>
        <v>52.9609275265582</v>
      </c>
      <c r="CJ220" s="26" t="n">
        <f aca="false">CE220+'1 Der Fonds'!$B$26/CH220-'2 Der Rueckgabebestand'!$C$16</f>
        <v>77.5038126769223</v>
      </c>
      <c r="CK220" s="26" t="n">
        <f aca="false">CI220/($B$220+CI220-'1 Der Fonds'!$B$6)</f>
        <v>0.0667047025746574</v>
      </c>
      <c r="CL220" s="26" t="n">
        <f aca="false">$A$220+$B$220*'1 Der Fonds'!$B$19/12+$A$220*'1 Der Fonds'!$B$20/12-'1 Der Fonds'!$B$6*'1 Der Fonds'!$B$21/12-($B$220+$A$220-'1 Der Fonds'!$B$6)*'1 Der Fonds'!$B$22/12-$B$220*'1 Der Fonds'!$B$23/12</f>
        <v>130.69825</v>
      </c>
      <c r="CM220" s="26" t="n">
        <f aca="false">($B$220+CL220-'1 Der Fonds'!$B$6)/'1 Der Fonds'!$B$8</f>
        <v>10.0195201149425</v>
      </c>
      <c r="CN220" s="26" t="n">
        <f aca="false">CL220+0-'2 Der Rueckgabebestand'!$C$5*CM220</f>
        <v>126.690441954023</v>
      </c>
      <c r="CO220" s="26" t="n">
        <f aca="false">'1 Der Fonds'!$B$8+0/CM220-'2 Der Rueckgabebestand'!$C$5</f>
        <v>86.6</v>
      </c>
      <c r="CP220" s="26" t="n">
        <f aca="false">CN220/($B$220+CN220-'1 Der Fonds'!$B$6)</f>
        <v>0.146008802020129</v>
      </c>
      <c r="CQ220" s="26" t="n">
        <f aca="false">CN220+$B$220*'1 Der Fonds'!$B$19/12+CN220*'1 Der Fonds'!$B$20/12-'1 Der Fonds'!$B$6*'1 Der Fonds'!$B$21/12-($B$220+CN220-'1 Der Fonds'!$B$6)*'1 Der Fonds'!$B$22/12-$B$220*'1 Der Fonds'!$B$23/12</f>
        <v>128.386478627562</v>
      </c>
      <c r="CR220" s="26" t="n">
        <f aca="false">($B$220+CQ220-'1 Der Fonds'!$B$6)/CO220</f>
        <v>10.0391048340365</v>
      </c>
      <c r="CS220" s="26" t="n">
        <f aca="false">CQ220+0-'2 Der Rueckgabebestand'!$C$6*CR220</f>
        <v>123.366926210544</v>
      </c>
      <c r="CT220" s="26" t="n">
        <f aca="false">CO220+0/CR220-'2 Der Rueckgabebestand'!$C$6</f>
        <v>86.1</v>
      </c>
      <c r="CU220" s="26" t="n">
        <f aca="false">CS220/($B$220+CS220-'1 Der Fonds'!$B$6)</f>
        <v>0.142725181250739</v>
      </c>
      <c r="CV220" s="26" t="n">
        <f aca="false">CS220+$B$220*'1 Der Fonds'!$B$19/12+CS220*'1 Der Fonds'!$B$20/12-'1 Der Fonds'!$B$6*'1 Der Fonds'!$B$21/12-($B$220+CS220-'1 Der Fonds'!$B$6)*'1 Der Fonds'!$B$22/12-$B$220*'1 Der Fonds'!$B$23/12</f>
        <v>125.059777848162</v>
      </c>
      <c r="CW220" s="26" t="n">
        <f aca="false">($B$220+CV220-'1 Der Fonds'!$B$6)/CT220</f>
        <v>10.0587662932423</v>
      </c>
      <c r="CX220" s="26" t="n">
        <f aca="false">CV220+0-'2 Der Rueckgabebestand'!$C$7*CW220</f>
        <v>102.930492003029</v>
      </c>
      <c r="CY220" s="26" t="n">
        <f aca="false">CT220+0/CW220-'2 Der Rueckgabebestand'!$C$7</f>
        <v>83.9</v>
      </c>
      <c r="CZ220" s="26" t="n">
        <f aca="false">CX220/($B$220+CX220-'1 Der Fonds'!$B$6)</f>
        <v>0.12196560377707</v>
      </c>
      <c r="DA220" s="26" t="n">
        <f aca="false">CX220+$B$220*'1 Der Fonds'!$B$19/12+CX220*'1 Der Fonds'!$B$20/12-'1 Der Fonds'!$B$6*'1 Der Fonds'!$B$21/12-($B$220+CX220-'1 Der Fonds'!$B$6)*'1 Der Fonds'!$B$22/12-$B$220*'1 Der Fonds'!$B$23/12</f>
        <v>104.603758724532</v>
      </c>
      <c r="DB220" s="26" t="n">
        <f aca="false">($B$220+DA220-'1 Der Fonds'!$B$6)/CY220</f>
        <v>10.0787098775272</v>
      </c>
      <c r="DC220" s="26" t="n">
        <f aca="false">DA220+0-'2 Der Rueckgabebestand'!$C$8*DB220</f>
        <v>73.359758104198</v>
      </c>
      <c r="DD220" s="26" t="n">
        <f aca="false">CY220+0/DB220-'2 Der Rueckgabebestand'!$C$8</f>
        <v>80.8</v>
      </c>
      <c r="DE220" s="26" t="n">
        <f aca="false">DC220/($B$220+DC220-'1 Der Fonds'!$B$6)</f>
        <v>0.0900827396910881</v>
      </c>
      <c r="DF220" s="26" t="n">
        <f aca="false">DC220+$B$220*'1 Der Fonds'!$B$19/12+DC220*'1 Der Fonds'!$B$20/12-'1 Der Fonds'!$B$6*'1 Der Fonds'!$B$21/12-($B$220+DC220-'1 Der Fonds'!$B$6)*'1 Der Fonds'!$B$22/12-$B$220*'1 Der Fonds'!$B$23/12</f>
        <v>75.0046862057145</v>
      </c>
      <c r="DG220" s="26" t="n">
        <f aca="false">($B$220+DF220-'1 Der Fonds'!$B$6)/DD220</f>
        <v>10.0990678985856</v>
      </c>
      <c r="DH220" s="26" t="n">
        <f aca="false">DF220+0-'2 Der Rueckgabebestand'!$C$9*DG220</f>
        <v>48.747109669392</v>
      </c>
      <c r="DI220" s="26" t="n">
        <f aca="false">DD220+0/DG220-'2 Der Rueckgabebestand'!$C$9</f>
        <v>78.2</v>
      </c>
      <c r="DJ220" s="26" t="n">
        <f aca="false">DH220/($B$220+DH220-'1 Der Fonds'!$B$6)</f>
        <v>0.0617249611585141</v>
      </c>
      <c r="DK220" s="26" t="n">
        <f aca="false">DH220+$B$220*'1 Der Fonds'!$B$19/12+DH220*'1 Der Fonds'!$B$20/12-'1 Der Fonds'!$B$6*'1 Der Fonds'!$B$21/12-($B$220+DH220-'1 Der Fonds'!$B$6)*'1 Der Fonds'!$B$22/12-$B$220*'1 Der Fonds'!$B$23/12</f>
        <v>50.3684506494918</v>
      </c>
      <c r="DL220" s="26" t="n">
        <f aca="false">($B$220+DK220-'1 Der Fonds'!$B$6)/DI220</f>
        <v>10.1198011592007</v>
      </c>
      <c r="DM220" s="26" t="n">
        <f aca="false">DK220+0-'2 Der Rueckgabebestand'!$C$10*DL220</f>
        <v>36.2007290266109</v>
      </c>
      <c r="DN220" s="26" t="n">
        <f aca="false">DI220+0/DL220-'2 Der Rueckgabebestand'!$C$10</f>
        <v>76.8</v>
      </c>
      <c r="DO220" s="26" t="n">
        <f aca="false">DM220/($B$220+DM220-'1 Der Fonds'!$B$6)</f>
        <v>0.0465783518653537</v>
      </c>
      <c r="DP220" s="26" t="n">
        <f aca="false">DM220+$B$220*'1 Der Fonds'!$B$19/12+DM220*'1 Der Fonds'!$B$20/12-'1 Der Fonds'!$B$6*'1 Der Fonds'!$B$21/12-($B$220+DM220-'1 Der Fonds'!$B$6)*'1 Der Fonds'!$B$22/12-$B$220*'1 Der Fonds'!$B$23/12</f>
        <v>37.8100463919281</v>
      </c>
      <c r="DQ220" s="26" t="n">
        <f aca="false">($B$220+DP220-'1 Der Fonds'!$B$6)/DN220</f>
        <v>10.1407558123949</v>
      </c>
      <c r="DR220" s="26" t="n">
        <f aca="false">DP220+0-'2 Der Rueckgabebestand'!$C$11*DQ220</f>
        <v>31.7255929044911</v>
      </c>
      <c r="DS220" s="26" t="n">
        <f aca="false">DN220+0/DQ220-'2 Der Rueckgabebestand'!$C$11</f>
        <v>76.2</v>
      </c>
      <c r="DT220" s="26" t="n">
        <f aca="false">DR220/($B$220+DR220-'1 Der Fonds'!$B$6)</f>
        <v>0.0410567388938707</v>
      </c>
      <c r="DU220" s="26" t="n">
        <f aca="false">DR220+$B$220*'1 Der Fonds'!$B$19/12+DR220*'1 Der Fonds'!$B$20/12-'1 Der Fonds'!$B$6*'1 Der Fonds'!$B$21/12-($B$220+DR220-'1 Der Fonds'!$B$6)*'1 Der Fonds'!$B$22/12-$B$220*'1 Der Fonds'!$B$23/12</f>
        <v>33.3306215976913</v>
      </c>
      <c r="DV220" s="26" t="n">
        <f aca="false">($B$220+DU220-'1 Der Fonds'!$B$6)/DS220</f>
        <v>10.1618191810721</v>
      </c>
      <c r="DW220" s="26" t="n">
        <f aca="false">DU220+0-'2 Der Rueckgabebestand'!$C$12*DV220</f>
        <v>28.2497120071552</v>
      </c>
      <c r="DX220" s="26" t="n">
        <f aca="false">DS220+0/DV220-'2 Der Rueckgabebestand'!$C$12</f>
        <v>75.7</v>
      </c>
      <c r="DY220" s="26" t="n">
        <f aca="false">DW220/($B$220+DW220-'1 Der Fonds'!$B$6)</f>
        <v>0.0367237212652898</v>
      </c>
      <c r="DZ220" s="26" t="n">
        <f aca="false">DW220+$B$220*'1 Der Fonds'!$B$19/12+DW220*'1 Der Fonds'!$B$20/12-'1 Der Fonds'!$B$6*'1 Der Fonds'!$B$21/12-($B$220+DW220-'1 Der Fonds'!$B$6)*'1 Der Fonds'!$B$22/12-$B$220*'1 Der Fonds'!$B$23/12</f>
        <v>29.8514096478288</v>
      </c>
      <c r="EA220" s="26" t="n">
        <f aca="false">($B$220+DZ220-'1 Der Fonds'!$B$6)/DX220</f>
        <v>10.1829776703808</v>
      </c>
      <c r="EB220" s="26" t="n">
        <f aca="false">DZ220+0-'2 Der Rueckgabebestand'!$C$13*EA220</f>
        <v>25.2690696961574</v>
      </c>
      <c r="EC220" s="26" t="n">
        <f aca="false">DX220+0/EA220-'2 Der Rueckgabebestand'!$C$13</f>
        <v>75.25</v>
      </c>
      <c r="ED220" s="26" t="n">
        <f aca="false">EB220/($B$220+EB220-'1 Der Fonds'!$B$6)</f>
        <v>0.0329767580285827</v>
      </c>
      <c r="EE220" s="26" t="n">
        <f aca="false">EB220+$B$220*'1 Der Fonds'!$B$19/12+EB220*'1 Der Fonds'!$B$20/12-'1 Der Fonds'!$B$6*'1 Der Fonds'!$B$21/12-($B$220+EB220-'1 Der Fonds'!$B$6)*'1 Der Fonds'!$B$22/12-$B$220*'1 Der Fonds'!$B$23/12</f>
        <v>26.8679108879495</v>
      </c>
      <c r="EF220" s="26" t="n">
        <f aca="false">($B$220+EE220-'1 Der Fonds'!$B$6)/EC220</f>
        <v>10.204224729408</v>
      </c>
      <c r="EG220" s="26" t="n">
        <f aca="false">EE220+0-'2 Der Rueckgabebestand'!$C$14*EF220</f>
        <v>22.7862209961863</v>
      </c>
      <c r="EH220" s="26" t="n">
        <f aca="false">EC220+0/EF220-'2 Der Rueckgabebestand'!$C$14</f>
        <v>74.85</v>
      </c>
      <c r="EI220" s="26" t="n">
        <f aca="false">EG220/($B$220+EG220-'1 Der Fonds'!$B$6)</f>
        <v>0.0298332443945727</v>
      </c>
      <c r="EJ220" s="26" t="n">
        <f aca="false">EG220+$B$220*'1 Der Fonds'!$B$19/12+EG220*'1 Der Fonds'!$B$20/12-'1 Der Fonds'!$B$6*'1 Der Fonds'!$B$21/12-($B$220+EG220-'1 Der Fonds'!$B$6)*'1 Der Fonds'!$B$22/12-$B$220*'1 Der Fonds'!$B$23/12</f>
        <v>24.3826827913077</v>
      </c>
      <c r="EK220" s="26" t="n">
        <f aca="false">($B$220+EJ220-'1 Der Fonds'!$B$6)/EH220</f>
        <v>10.225553544306</v>
      </c>
      <c r="EL220" s="26" t="n">
        <f aca="false">EJ220+0-'2 Der Rueckgabebestand'!$C$15*EK220</f>
        <v>20.2924613735853</v>
      </c>
      <c r="EM220" s="26" t="n">
        <f aca="false">EH220+0/EK220-'2 Der Rueckgabebestand'!$C$15</f>
        <v>74.45</v>
      </c>
      <c r="EN220" s="26" t="n">
        <f aca="false">EL220/($B$220+EL220-'1 Der Fonds'!$B$6)</f>
        <v>0.0266552769181137</v>
      </c>
      <c r="EO220" s="26" t="n">
        <f aca="false">EL220+$B$220*'1 Der Fonds'!$B$19/12+EL220*'1 Der Fonds'!$B$20/12-'1 Der Fonds'!$B$6*'1 Der Fonds'!$B$21/12-($B$220+EL220-'1 Der Fonds'!$B$6)*'1 Der Fonds'!$B$22/12-$B$220*'1 Der Fonds'!$B$23/12</f>
        <v>21.886533315735</v>
      </c>
      <c r="EP220" s="26" t="n">
        <f aca="false">($B$220+EO220-'1 Der Fonds'!$B$6)/EM220</f>
        <v>10.2469648531328</v>
      </c>
      <c r="EQ220" s="26" t="n">
        <f aca="false">EO220+0-'2 Der Rueckgabebestand'!$C$16*EP220</f>
        <v>16.7630508891686</v>
      </c>
      <c r="ER220" s="26" t="n">
        <f aca="false">EM220+0/EP220-'2 Der Rueckgabebestand'!$C$16</f>
        <v>73.95</v>
      </c>
      <c r="ES220" s="26" t="n">
        <f aca="false">EQ220/($B$220+EQ220-'1 Der Fonds'!$B$6)</f>
        <v>0.0221217580739766</v>
      </c>
      <c r="ET220" s="14" t="n">
        <f aca="false">IF(C220=1,$A$220,1000000)</f>
        <v>129</v>
      </c>
      <c r="EU220" s="14" t="n">
        <f aca="false">IF(D220=1,$A$220,1000000)</f>
        <v>129</v>
      </c>
      <c r="EV220" s="14" t="n">
        <f aca="false">IF(E220=1,$A$220,1000000)</f>
        <v>129</v>
      </c>
      <c r="EW220" s="14" t="n">
        <f aca="false">IF(F220=1,$A$220,1000000)</f>
        <v>129</v>
      </c>
      <c r="EX220" s="14" t="n">
        <f aca="false">IF(G220=1,$A$220,1000000)</f>
        <v>129</v>
      </c>
      <c r="EY220" s="14" t="n">
        <f aca="false">IF(H220=1,$A$220,1000000)</f>
        <v>129</v>
      </c>
      <c r="EZ220" s="14" t="n">
        <f aca="false">IF(I220=1,$A$220,1000000)</f>
        <v>129</v>
      </c>
      <c r="FA220" s="14" t="n">
        <f aca="false">IF(J220=1,$A$220,1000000)</f>
        <v>129</v>
      </c>
      <c r="FB220" s="14" t="n">
        <f aca="false">IF(K220=1,$A$220,1000000)</f>
        <v>129</v>
      </c>
      <c r="FC220" s="14" t="n">
        <f aca="false">IF(L220=1,$A$220,1000000)</f>
        <v>129</v>
      </c>
      <c r="FD220" s="14" t="n">
        <f aca="false">IF(M220=1,$A$220,1000000)</f>
        <v>129</v>
      </c>
      <c r="FE220" s="14" t="n">
        <f aca="false">IF(N220=1,$A$220,1000000)</f>
        <v>129</v>
      </c>
      <c r="FF220" s="14" t="n">
        <f aca="false">IF(O220=1,$A$220,1000000)</f>
        <v>129</v>
      </c>
      <c r="FG220" s="14" t="n">
        <f aca="false">IF(P220=1,$A$220,1000000)</f>
        <v>129</v>
      </c>
      <c r="FH220" s="14" t="n">
        <f aca="false">IF(Q220=1,$A$220,1000000)</f>
        <v>129</v>
      </c>
      <c r="FI220" s="14" t="n">
        <f aca="false">IF(R220=1,$A$220,1000000)</f>
        <v>129</v>
      </c>
      <c r="FJ220" s="14" t="n">
        <f aca="false">IF(S220=1,$A$220,1000000)</f>
        <v>129</v>
      </c>
      <c r="FK220" s="26" t="n">
        <f aca="false">IF(T220=1,$A$220,1000000)</f>
        <v>1000000</v>
      </c>
      <c r="FL220" s="26" t="n">
        <f aca="false">IF(U220=1,$A$220,1000000)</f>
        <v>1000000</v>
      </c>
      <c r="FM220" s="26" t="n">
        <f aca="false">IF(V220=1,$A$220,1000000)</f>
        <v>1000000</v>
      </c>
      <c r="FN220" s="26" t="n">
        <f aca="false">IF(W220=1,$A$220,1000000)</f>
        <v>1000000</v>
      </c>
      <c r="FO220" s="26" t="n">
        <f aca="false">IF(X220=1,$A$220,1000000)</f>
        <v>1000000</v>
      </c>
      <c r="FP220" s="26" t="n">
        <f aca="false">IF(Y220=1,$A$220,1000000)</f>
        <v>1000000</v>
      </c>
      <c r="FQ220" s="26" t="n">
        <f aca="false">IF(Z220=1,$A$220,1000000)</f>
        <v>1000000</v>
      </c>
    </row>
    <row r="221" customFormat="false" ht="15" hidden="false" customHeight="false" outlineLevel="0" collapsed="false">
      <c r="A221" s="14" t="n">
        <f aca="false">A220+$B$38</f>
        <v>129.5</v>
      </c>
      <c r="B221" s="14" t="n">
        <f aca="false">'1 Der Fonds'!$B$36-A221</f>
        <v>990.5</v>
      </c>
      <c r="C221" s="26" t="n">
        <f aca="false">IF(AH221&gt;='1 Der Fonds'!$B$12,1,0)</f>
        <v>1</v>
      </c>
      <c r="D221" s="26" t="n">
        <f aca="false">IF(AND(C221=1,AM221&gt;='1 Der Fonds'!$B$12),1,0)</f>
        <v>1</v>
      </c>
      <c r="E221" s="26" t="n">
        <f aca="false">IF(AND(D221=1,AR221&gt;='1 Der Fonds'!$B$12),1,0)</f>
        <v>1</v>
      </c>
      <c r="F221" s="26" t="n">
        <f aca="false">IF(AND(E221=1,AW221&gt;='1 Der Fonds'!$B$12),1,0)</f>
        <v>1</v>
      </c>
      <c r="G221" s="26" t="n">
        <f aca="false">IF(AND(F221=1,BB221&gt;='1 Der Fonds'!$B$12),1,0)</f>
        <v>1</v>
      </c>
      <c r="H221" s="26" t="n">
        <f aca="false">IF(AND(G221=1,BG221&gt;='1 Der Fonds'!$B$12),1,0)</f>
        <v>1</v>
      </c>
      <c r="I221" s="26" t="n">
        <f aca="false">IF(AND(H221=1,BL221&gt;='1 Der Fonds'!$B$12),1,0)</f>
        <v>1</v>
      </c>
      <c r="J221" s="26" t="n">
        <f aca="false">IF(AND(I221=1,BQ221&gt;='1 Der Fonds'!$B$12),1,0)</f>
        <v>1</v>
      </c>
      <c r="K221" s="26" t="n">
        <f aca="false">IF(AND(J221=1,BV221&gt;='1 Der Fonds'!$B$12),1,0)</f>
        <v>1</v>
      </c>
      <c r="L221" s="26" t="n">
        <f aca="false">IF(AND(K221=1,CA221&gt;='1 Der Fonds'!$B$12),1,0)</f>
        <v>1</v>
      </c>
      <c r="M221" s="26" t="n">
        <f aca="false">IF(AND(L221=1,CF221&gt;='1 Der Fonds'!$B$12),1,0)</f>
        <v>1</v>
      </c>
      <c r="N221" s="26" t="n">
        <f aca="false">IF(AND(M221=1,CK221&gt;='1 Der Fonds'!$B$12),1,0)</f>
        <v>1</v>
      </c>
      <c r="O221" s="26" t="n">
        <f aca="false">IF(CP221&gt;='1 Der Fonds'!$B$12,1,0)</f>
        <v>1</v>
      </c>
      <c r="P221" s="26" t="n">
        <f aca="false">IF(AND(O221=1,CU221&gt;='1 Der Fonds'!$B$12),1,0)</f>
        <v>1</v>
      </c>
      <c r="Q221" s="26" t="n">
        <f aca="false">IF(AND(P221=1,CZ221&gt;='1 Der Fonds'!$B$12),1,0)</f>
        <v>1</v>
      </c>
      <c r="R221" s="26" t="n">
        <f aca="false">IF(AND(Q221=1,DE221&gt;='1 Der Fonds'!$B$12),1,0)</f>
        <v>1</v>
      </c>
      <c r="S221" s="26" t="n">
        <f aca="false">IF(AND(R221=1,DJ221&gt;='1 Der Fonds'!$B$12),1,0)</f>
        <v>1</v>
      </c>
      <c r="T221" s="26" t="n">
        <f aca="false">IF(AND(S221=1,DO221&gt;='1 Der Fonds'!$B$12),1,0)</f>
        <v>0</v>
      </c>
      <c r="U221" s="26" t="n">
        <f aca="false">IF(AND(T221=1,DT221&gt;='1 Der Fonds'!$B$12),1,0)</f>
        <v>0</v>
      </c>
      <c r="V221" s="26" t="n">
        <f aca="false">IF(AND(U221=1,DY221&gt;='1 Der Fonds'!$B$12),1,0)</f>
        <v>0</v>
      </c>
      <c r="W221" s="26" t="n">
        <f aca="false">IF(AND(V221=1,ED221&gt;='1 Der Fonds'!$B$12),1,0)</f>
        <v>0</v>
      </c>
      <c r="X221" s="26" t="n">
        <f aca="false">IF(AND(W221=1,EI221&gt;='1 Der Fonds'!$B$12),1,0)</f>
        <v>0</v>
      </c>
      <c r="Y221" s="26" t="n">
        <f aca="false">IF(AND(X221=1,EN221&gt;='1 Der Fonds'!$B$12),1,0)</f>
        <v>0</v>
      </c>
      <c r="Z221" s="26" t="n">
        <f aca="false">IF(AND(Y221=1,ES221&gt;='1 Der Fonds'!$B$12),1,0)</f>
        <v>0</v>
      </c>
      <c r="AD221" s="26" t="n">
        <f aca="false">$A$221+$B$221*'1 Der Fonds'!$B$19/12+$A$221*'1 Der Fonds'!$B$20/12-'1 Der Fonds'!$B$6*'1 Der Fonds'!$B$21/12-($B$221+$A$221-'1 Der Fonds'!$B$6)*'1 Der Fonds'!$B$22/12-$B$221*'1 Der Fonds'!$B$23/12</f>
        <v>131.197666666667</v>
      </c>
      <c r="AE221" s="26" t="n">
        <f aca="false">($B$221+AD221-'1 Der Fonds'!$B$6)/'1 Der Fonds'!$B$8</f>
        <v>10.0195134099617</v>
      </c>
      <c r="AF221" s="26" t="n">
        <f aca="false">AD221+'1 Der Fonds'!$B$26-'2 Der Rueckgabebestand'!$C$5*AE221</f>
        <v>130.189861302682</v>
      </c>
      <c r="AG221" s="26" t="n">
        <f aca="false">'1 Der Fonds'!$B$8+'1 Der Fonds'!$B$26/AE221-'2 Der Rueckgabebestand'!$C$5</f>
        <v>86.8994157377959</v>
      </c>
      <c r="AH221" s="26" t="n">
        <f aca="false">AF221/($B$221+AF221-'1 Der Fonds'!$B$6)</f>
        <v>0.149524953819835</v>
      </c>
      <c r="AI221" s="26" t="n">
        <f aca="false">AF221+$B$221*'1 Der Fonds'!$B$19/12+AF221*'1 Der Fonds'!$B$20/12-'1 Der Fonds'!$B$6*'1 Der Fonds'!$B$21/12-($B$221+AF221-'1 Der Fonds'!$B$6)*'1 Der Fonds'!$B$22/12-$B$221*'1 Der Fonds'!$B$23/12</f>
        <v>131.88818908643</v>
      </c>
      <c r="AJ221" s="26" t="n">
        <f aca="false">($B$221+AI221-'1 Der Fonds'!$B$6)/AG221</f>
        <v>10.0390570141313</v>
      </c>
      <c r="AK221" s="26" t="n">
        <f aca="false">AI221+'1 Der Fonds'!$B$26-'2 Der Rueckgabebestand'!$C$6*AJ221</f>
        <v>129.868660579365</v>
      </c>
      <c r="AL221" s="26" t="n">
        <f aca="false">AG221+'1 Der Fonds'!$B$26/AJ221-'2 Der Rueckgabebestand'!$C$6</f>
        <v>86.6982485859187</v>
      </c>
      <c r="AM221" s="26" t="n">
        <f aca="false">AK221/($B$221+AK221-'1 Der Fonds'!$B$6)</f>
        <v>0.149211094633069</v>
      </c>
      <c r="AN221" s="26" t="n">
        <f aca="false">AK221+$B$221*'1 Der Fonds'!$B$19/12+AK221*'1 Der Fonds'!$B$20/12-'1 Der Fonds'!$B$6*'1 Der Fonds'!$B$21/12-($B$221+AK221-'1 Der Fonds'!$B$6)*'1 Der Fonds'!$B$22/12-$B$221*'1 Der Fonds'!$B$23/12</f>
        <v>131.566680545753</v>
      </c>
      <c r="AO221" s="26" t="n">
        <f aca="false">($B$221+AN221-'1 Der Fonds'!$B$6)/AL221</f>
        <v>10.0586424151525</v>
      </c>
      <c r="AP221" s="26" t="n">
        <f aca="false">AN221+'1 Der Fonds'!$B$26-'2 Der Rueckgabebestand'!$C$7*AO221</f>
        <v>112.437667232418</v>
      </c>
      <c r="AQ221" s="26" t="n">
        <f aca="false">AL221+'1 Der Fonds'!$B$26/AO221-'2 Der Rueckgabebestand'!$C$7</f>
        <v>84.7964995701152</v>
      </c>
      <c r="AR221" s="26" t="n">
        <f aca="false">AP221/($B$221+AP221-'1 Der Fonds'!$B$6)</f>
        <v>0.131824014288467</v>
      </c>
      <c r="AS221" s="26" t="n">
        <f aca="false">AP221+$B$221*'1 Der Fonds'!$B$19/12+AP221*'1 Der Fonds'!$B$20/12-'1 Der Fonds'!$B$6*'1 Der Fonds'!$B$21/12-($B$221+AP221-'1 Der Fonds'!$B$6)*'1 Der Fonds'!$B$22/12-$B$221*'1 Der Fonds'!$B$23/12</f>
        <v>114.118982496849</v>
      </c>
      <c r="AT221" s="26" t="n">
        <f aca="false">($B$221+AS221-'1 Der Fonds'!$B$6)/AQ221</f>
        <v>10.0784700645596</v>
      </c>
      <c r="AU221" s="26" t="n">
        <f aca="false">AS221+'1 Der Fonds'!$B$26-'2 Der Rueckgabebestand'!$C$8*AT221</f>
        <v>85.8757252967141</v>
      </c>
      <c r="AV221" s="26" t="n">
        <f aca="false">AQ221+'1 Der Fonds'!$B$26/AT221-'2 Der Rueckgabebestand'!$C$8</f>
        <v>81.9941637970051</v>
      </c>
      <c r="AW221" s="26" t="n">
        <f aca="false">AU221/($B$221+AU221-'1 Der Fonds'!$B$6)</f>
        <v>0.103918499379783</v>
      </c>
      <c r="AX221" s="26" t="n">
        <f aca="false">AU221+$B$221*'1 Der Fonds'!$B$19/12+AU221*'1 Der Fonds'!$B$20/12-'1 Der Fonds'!$B$6*'1 Der Fonds'!$B$21/12-($B$221+AU221-'1 Der Fonds'!$B$6)*'1 Der Fonds'!$B$22/12-$B$221*'1 Der Fonds'!$B$23/12</f>
        <v>87.5315853667901</v>
      </c>
      <c r="AY221" s="26" t="n">
        <f aca="false">($B$221+AX221-'1 Der Fonds'!$B$6)/AV221</f>
        <v>10.0986649173808</v>
      </c>
      <c r="AZ221" s="26" t="n">
        <f aca="false">AX221+'1 Der Fonds'!$B$26-'2 Der Rueckgabebestand'!$C$9*AY221</f>
        <v>64.2750565816001</v>
      </c>
      <c r="BA221" s="26" t="n">
        <f aca="false">AV221+'1 Der Fonds'!$B$26/AY221-'2 Der Rueckgabebestand'!$C$9</f>
        <v>79.6912327684527</v>
      </c>
      <c r="BB221" s="26" t="n">
        <f aca="false">AZ221/($B$221+AZ221-'1 Der Fonds'!$B$6)</f>
        <v>0.0798671082757184</v>
      </c>
      <c r="BC221" s="26" t="n">
        <f aca="false">AZ221+$B$221*'1 Der Fonds'!$B$19/12+AZ221*'1 Der Fonds'!$B$20/12-'1 Der Fonds'!$B$6*'1 Der Fonds'!$B$21/12-($B$221+AZ221-'1 Der Fonds'!$B$6)*'1 Der Fonds'!$B$22/12-$B$221*'1 Der Fonds'!$B$23/12</f>
        <v>65.9102160108241</v>
      </c>
      <c r="BD221" s="26" t="n">
        <f aca="false">($B$221+BC221-'1 Der Fonds'!$B$6)/BA221</f>
        <v>10.1191836039718</v>
      </c>
      <c r="BE221" s="26" t="n">
        <f aca="false">BC221+'1 Der Fonds'!$B$26-'2 Der Rueckgabebestand'!$C$10*BD221</f>
        <v>54.7433589652636</v>
      </c>
      <c r="BF221" s="26" t="n">
        <f aca="false">BA221+'1 Der Fonds'!$B$26/BD221-'2 Der Rueckgabebestand'!$C$10</f>
        <v>78.5876993726185</v>
      </c>
      <c r="BG221" s="26" t="n">
        <f aca="false">BE221/($B$221+BE221-'1 Der Fonds'!$B$6)</f>
        <v>0.0688384987414335</v>
      </c>
      <c r="BH221" s="26" t="n">
        <f aca="false">BE221+$B$221*'1 Der Fonds'!$B$19/12+BE221*'1 Der Fonds'!$B$20/12-'1 Der Fonds'!$B$6*'1 Der Fonds'!$B$21/12-($B$221+BE221-'1 Der Fonds'!$B$6)*'1 Der Fonds'!$B$22/12-$B$221*'1 Der Fonds'!$B$23/12</f>
        <v>56.3693838509387</v>
      </c>
      <c r="BI221" s="26" t="n">
        <f aca="false">($B$221+BH221-'1 Der Fonds'!$B$6)/BF221</f>
        <v>10.1398741814878</v>
      </c>
      <c r="BJ221" s="26" t="n">
        <f aca="false">BH221+'1 Der Fonds'!$B$26-'2 Der Rueckgabebestand'!$C$11*BI221</f>
        <v>53.285459342046</v>
      </c>
      <c r="BK221" s="26" t="n">
        <f aca="false">BF221+'1 Der Fonds'!$B$26/BI221-'2 Der Rueckgabebestand'!$C$11</f>
        <v>78.2835610318763</v>
      </c>
      <c r="BL221" s="26" t="n">
        <f aca="false">BJ221/($B$221+BJ221-'1 Der Fonds'!$B$6)</f>
        <v>0.0671282885254831</v>
      </c>
      <c r="BM221" s="26" t="n">
        <f aca="false">BJ221+$B$221*'1 Der Fonds'!$B$19/12+BJ221*'1 Der Fonds'!$B$20/12-'1 Der Fonds'!$B$6*'1 Der Fonds'!$B$21/12-($B$221+BJ221-'1 Der Fonds'!$B$6)*'1 Der Fonds'!$B$22/12-$B$221*'1 Der Fonds'!$B$23/12</f>
        <v>54.9100870739155</v>
      </c>
      <c r="BN221" s="26" t="n">
        <f aca="false">($B$221+BM221-'1 Der Fonds'!$B$6)/BK221</f>
        <v>10.1606272963238</v>
      </c>
      <c r="BO221" s="26" t="n">
        <f aca="false">BM221+'1 Der Fonds'!$B$26-'2 Der Rueckgabebestand'!$C$12*BN221</f>
        <v>52.8297734257535</v>
      </c>
      <c r="BP221" s="26" t="n">
        <f aca="false">BK221+'1 Der Fonds'!$B$26/BN221-'2 Der Rueckgabebestand'!$C$12</f>
        <v>78.0788183927172</v>
      </c>
      <c r="BQ221" s="26" t="n">
        <f aca="false">BO221/($B$221+BO221-'1 Der Fonds'!$B$6)</f>
        <v>0.0665924501958678</v>
      </c>
      <c r="BR221" s="26" t="n">
        <f aca="false">BO221+$B$221*'1 Der Fonds'!$B$19/12+BO221*'1 Der Fonds'!$B$20/12-'1 Der Fonds'!$B$6*'1 Der Fonds'!$B$21/12-($B$221+BO221-'1 Der Fonds'!$B$6)*'1 Der Fonds'!$B$22/12-$B$221*'1 Der Fonds'!$B$23/12</f>
        <v>54.4539644586199</v>
      </c>
      <c r="BS221" s="26" t="n">
        <f aca="false">($B$221+BR221-'1 Der Fonds'!$B$6)/BP221</f>
        <v>10.1814292380835</v>
      </c>
      <c r="BT221" s="26" t="n">
        <f aca="false">BR221+'1 Der Fonds'!$B$26-'2 Der Rueckgabebestand'!$C$13*BS221</f>
        <v>52.8723213014823</v>
      </c>
      <c r="BU221" s="26" t="n">
        <f aca="false">BP221+'1 Der Fonds'!$B$26/BS221-'2 Der Rueckgabebestand'!$C$13</f>
        <v>77.9234725055974</v>
      </c>
      <c r="BV221" s="26" t="n">
        <f aca="false">BT221/($B$221+BT221-'1 Der Fonds'!$B$6)</f>
        <v>0.0666425080405481</v>
      </c>
      <c r="BW221" s="26" t="n">
        <f aca="false">BT221+$B$221*'1 Der Fonds'!$B$19/12+BT221*'1 Der Fonds'!$B$20/12-'1 Der Fonds'!$B$6*'1 Der Fonds'!$B$21/12-($B$221+BT221-'1 Der Fonds'!$B$6)*'1 Der Fonds'!$B$22/12-$B$221*'1 Der Fonds'!$B$23/12</f>
        <v>54.4965531093962</v>
      </c>
      <c r="BX221" s="26" t="n">
        <f aca="false">($B$221+BW221-'1 Der Fonds'!$B$6)/BU221</f>
        <v>10.2022731732379</v>
      </c>
      <c r="BY221" s="26" t="n">
        <f aca="false">BW221+'1 Der Fonds'!$B$26-'2 Der Rueckgabebestand'!$C$14*BX221</f>
        <v>53.4156438401011</v>
      </c>
      <c r="BZ221" s="26" t="n">
        <f aca="false">BU221+'1 Der Fonds'!$B$26/BX221-'2 Der Rueckgabebestand'!$C$14</f>
        <v>77.8175246201662</v>
      </c>
      <c r="CA221" s="26" t="n">
        <f aca="false">BY221/($B$221+BY221-'1 Der Fonds'!$B$6)</f>
        <v>0.0672812587263481</v>
      </c>
      <c r="CB221" s="26" t="n">
        <f aca="false">BY221+$B$221*'1 Der Fonds'!$B$19/12+BY221*'1 Der Fonds'!$B$20/12-'1 Der Fonds'!$B$6*'1 Der Fonds'!$B$21/12-($B$221+BY221-'1 Der Fonds'!$B$6)*'1 Der Fonds'!$B$22/12-$B$221*'1 Der Fonds'!$B$23/12</f>
        <v>55.0403963321145</v>
      </c>
      <c r="CC221" s="26" t="n">
        <f aca="false">($B$221+CB221-'1 Der Fonds'!$B$6)/BZ221</f>
        <v>10.2231521783199</v>
      </c>
      <c r="CD221" s="26" t="n">
        <f aca="false">CB221+'1 Der Fonds'!$B$26-'2 Der Rueckgabebestand'!$C$15*CC221</f>
        <v>53.9511354607865</v>
      </c>
      <c r="CE221" s="26" t="n">
        <f aca="false">BZ221+'1 Der Fonds'!$B$26/CC221-'2 Der Rueckgabebestand'!$C$15</f>
        <v>77.7109761845831</v>
      </c>
      <c r="CF221" s="26" t="n">
        <f aca="false">CD221/($B$221+CD221-'1 Der Fonds'!$B$6)</f>
        <v>0.0679099482053035</v>
      </c>
      <c r="CG221" s="26" t="n">
        <f aca="false">CD221+$B$221*'1 Der Fonds'!$B$19/12+CD221*'1 Der Fonds'!$B$20/12-'1 Der Fonds'!$B$6*'1 Der Fonds'!$B$21/12-($B$221+CD221-'1 Der Fonds'!$B$6)*'1 Der Fonds'!$B$22/12-$B$221*'1 Der Fonds'!$B$23/12</f>
        <v>55.5764011322698</v>
      </c>
      <c r="CH221" s="26" t="n">
        <f aca="false">($B$221+CG221-'1 Der Fonds'!$B$6)/CE221</f>
        <v>10.2440664140081</v>
      </c>
      <c r="CI221" s="26" t="n">
        <f aca="false">CG221+'1 Der Fonds'!$B$26-'2 Der Rueckgabebestand'!$C$16*CH221</f>
        <v>53.4543679252657</v>
      </c>
      <c r="CJ221" s="26" t="n">
        <f aca="false">CE221+'1 Der Fonds'!$B$26/CH221-'2 Der Rueckgabebestand'!$C$16</f>
        <v>77.5038286397271</v>
      </c>
      <c r="CK221" s="26" t="n">
        <f aca="false">CI221/($B$221+CI221-'1 Der Fonds'!$B$6)</f>
        <v>0.0673267508622074</v>
      </c>
      <c r="CL221" s="26" t="n">
        <f aca="false">$A$221+$B$221*'1 Der Fonds'!$B$19/12+$A$221*'1 Der Fonds'!$B$20/12-'1 Der Fonds'!$B$6*'1 Der Fonds'!$B$21/12-($B$221+$A$221-'1 Der Fonds'!$B$6)*'1 Der Fonds'!$B$22/12-$B$221*'1 Der Fonds'!$B$23/12</f>
        <v>131.197666666667</v>
      </c>
      <c r="CM221" s="26" t="n">
        <f aca="false">($B$221+CL221-'1 Der Fonds'!$B$6)/'1 Der Fonds'!$B$8</f>
        <v>10.0195134099617</v>
      </c>
      <c r="CN221" s="26" t="n">
        <f aca="false">CL221+0-'2 Der Rueckgabebestand'!$C$5*CM221</f>
        <v>127.189861302682</v>
      </c>
      <c r="CO221" s="26" t="n">
        <f aca="false">'1 Der Fonds'!$B$8+0/CM221-'2 Der Rueckgabebestand'!$C$5</f>
        <v>86.6</v>
      </c>
      <c r="CP221" s="26" t="n">
        <f aca="false">CN221/($B$221+CN221-'1 Der Fonds'!$B$6)</f>
        <v>0.14658447329525</v>
      </c>
      <c r="CQ221" s="26" t="n">
        <f aca="false">CN221+$B$221*'1 Der Fonds'!$B$19/12+CN221*'1 Der Fonds'!$B$20/12-'1 Der Fonds'!$B$6*'1 Der Fonds'!$B$21/12-($B$221+CN221-'1 Der Fonds'!$B$6)*'1 Der Fonds'!$B$22/12-$B$221*'1 Der Fonds'!$B$23/12</f>
        <v>128.88531408643</v>
      </c>
      <c r="CR221" s="26" t="n">
        <f aca="false">($B$221+CQ221-'1 Der Fonds'!$B$6)/CO221</f>
        <v>10.0390913866793</v>
      </c>
      <c r="CS221" s="26" t="n">
        <f aca="false">CQ221+0-'2 Der Rueckgabebestand'!$C$6*CR221</f>
        <v>123.865768393091</v>
      </c>
      <c r="CT221" s="26" t="n">
        <f aca="false">CO221+0/CR221-'2 Der Rueckgabebestand'!$C$6</f>
        <v>86.1</v>
      </c>
      <c r="CU221" s="26" t="n">
        <f aca="false">CS221/($B$221+CS221-'1 Der Fonds'!$B$6)</f>
        <v>0.143302491748794</v>
      </c>
      <c r="CV221" s="26" t="n">
        <f aca="false">CS221+$B$221*'1 Der Fonds'!$B$19/12+CS221*'1 Der Fonds'!$B$20/12-'1 Der Fonds'!$B$6*'1 Der Fonds'!$B$21/12-($B$221+CS221-'1 Der Fonds'!$B$6)*'1 Der Fonds'!$B$22/12-$B$221*'1 Der Fonds'!$B$23/12</f>
        <v>125.558035587801</v>
      </c>
      <c r="CW221" s="26" t="n">
        <f aca="false">($B$221+CV221-'1 Der Fonds'!$B$6)/CT221</f>
        <v>10.0587460579303</v>
      </c>
      <c r="CX221" s="26" t="n">
        <f aca="false">CV221+0-'2 Der Rueckgabebestand'!$C$7*CW221</f>
        <v>103.428794260354</v>
      </c>
      <c r="CY221" s="26" t="n">
        <f aca="false">CT221+0/CW221-'2 Der Rueckgabebestand'!$C$7</f>
        <v>83.9</v>
      </c>
      <c r="CZ221" s="26" t="n">
        <f aca="false">CX221/($B$221+CX221-'1 Der Fonds'!$B$6)</f>
        <v>0.122556304469979</v>
      </c>
      <c r="DA221" s="26" t="n">
        <f aca="false">CX221+$B$221*'1 Der Fonds'!$B$19/12+CX221*'1 Der Fonds'!$B$20/12-'1 Der Fonds'!$B$6*'1 Der Fonds'!$B$21/12-($B$221+CX221-'1 Der Fonds'!$B$6)*'1 Der Fonds'!$B$22/12-$B$221*'1 Der Fonds'!$B$23/12</f>
        <v>105.10147602152</v>
      </c>
      <c r="DB221" s="26" t="n">
        <f aca="false">($B$221+DA221-'1 Der Fonds'!$B$6)/CY221</f>
        <v>10.0786826701016</v>
      </c>
      <c r="DC221" s="26" t="n">
        <f aca="false">DA221+0-'2 Der Rueckgabebestand'!$C$8*DB221</f>
        <v>73.8575597442054</v>
      </c>
      <c r="DD221" s="26" t="n">
        <f aca="false">CY221+0/DB221-'2 Der Rueckgabebestand'!$C$8</f>
        <v>80.8</v>
      </c>
      <c r="DE221" s="26" t="n">
        <f aca="false">DC221/($B$221+DC221-'1 Der Fonds'!$B$6)</f>
        <v>0.0906942642828839</v>
      </c>
      <c r="DF221" s="26" t="n">
        <f aca="false">DC221+$B$221*'1 Der Fonds'!$B$19/12+DC221*'1 Der Fonds'!$B$20/12-'1 Der Fonds'!$B$6*'1 Der Fonds'!$B$21/12-($B$221+DC221-'1 Der Fonds'!$B$6)*'1 Der Fonds'!$B$22/12-$B$221*'1 Der Fonds'!$B$23/12</f>
        <v>75.501902405627</v>
      </c>
      <c r="DG221" s="26" t="n">
        <f aca="false">($B$221+DF221-'1 Der Fonds'!$B$6)/DD221</f>
        <v>10.0990334456142</v>
      </c>
      <c r="DH221" s="26" t="n">
        <f aca="false">DF221+0-'2 Der Rueckgabebestand'!$C$9*DG221</f>
        <v>49.2444154470301</v>
      </c>
      <c r="DI221" s="26" t="n">
        <f aca="false">DD221+0/DG221-'2 Der Rueckgabebestand'!$C$9</f>
        <v>78.2</v>
      </c>
      <c r="DJ221" s="26" t="n">
        <f aca="false">DH221/($B$221+DH221-'1 Der Fonds'!$B$6)</f>
        <v>0.0623548764433561</v>
      </c>
      <c r="DK221" s="26" t="n">
        <f aca="false">DH221+$B$221*'1 Der Fonds'!$B$19/12+DH221*'1 Der Fonds'!$B$20/12-'1 Der Fonds'!$B$6*'1 Der Fonds'!$B$21/12-($B$221+DH221-'1 Der Fonds'!$B$6)*'1 Der Fonds'!$B$22/12-$B$221*'1 Der Fonds'!$B$23/12</f>
        <v>50.8651705118335</v>
      </c>
      <c r="DL221" s="26" t="n">
        <f aca="false">($B$221+DK221-'1 Der Fonds'!$B$6)/DI221</f>
        <v>10.1197592137063</v>
      </c>
      <c r="DM221" s="26" t="n">
        <f aca="false">DK221+0-'2 Der Rueckgabebestand'!$C$10*DL221</f>
        <v>36.6975076126446</v>
      </c>
      <c r="DN221" s="26" t="n">
        <f aca="false">DI221+0/DL221-'2 Der Rueckgabebestand'!$C$10</f>
        <v>76.8</v>
      </c>
      <c r="DO221" s="26" t="n">
        <f aca="false">DM221/($B$221+DM221-'1 Der Fonds'!$B$6)</f>
        <v>0.0472177371301282</v>
      </c>
      <c r="DP221" s="26" t="n">
        <f aca="false">DM221+$B$221*'1 Der Fonds'!$B$19/12+DM221*'1 Der Fonds'!$B$20/12-'1 Der Fonds'!$B$6*'1 Der Fonds'!$B$21/12-($B$221+DM221-'1 Der Fonds'!$B$6)*'1 Der Fonds'!$B$22/12-$B$221*'1 Der Fonds'!$B$23/12</f>
        <v>38.3062385574401</v>
      </c>
      <c r="DQ221" s="26" t="n">
        <f aca="false">($B$221+DP221-'1 Der Fonds'!$B$6)/DN221</f>
        <v>10.1407062312167</v>
      </c>
      <c r="DR221" s="26" t="n">
        <f aca="false">DP221+0-'2 Der Rueckgabebestand'!$C$11*DQ221</f>
        <v>32.2218148187101</v>
      </c>
      <c r="DS221" s="26" t="n">
        <f aca="false">DN221+0/DQ221-'2 Der Rueckgabebestand'!$C$11</f>
        <v>76.2</v>
      </c>
      <c r="DT221" s="26" t="n">
        <f aca="false">DR221/($B$221+DR221-'1 Der Fonds'!$B$6)</f>
        <v>0.0416991137053245</v>
      </c>
      <c r="DU221" s="26" t="n">
        <f aca="false">DR221+$B$221*'1 Der Fonds'!$B$19/12+DR221*'1 Der Fonds'!$B$20/12-'1 Der Fonds'!$B$6*'1 Der Fonds'!$B$21/12-($B$221+DR221-'1 Der Fonds'!$B$6)*'1 Der Fonds'!$B$22/12-$B$221*'1 Der Fonds'!$B$23/12</f>
        <v>33.8262565579113</v>
      </c>
      <c r="DV221" s="26" t="n">
        <f aca="false">($B$221+DU221-'1 Der Fonds'!$B$6)/DS221</f>
        <v>10.1617618970855</v>
      </c>
      <c r="DW221" s="26" t="n">
        <f aca="false">DU221+0-'2 Der Rueckgabebestand'!$C$12*DV221</f>
        <v>28.7453756093686</v>
      </c>
      <c r="DX221" s="26" t="n">
        <f aca="false">DS221+0/DV221-'2 Der Rueckgabebestand'!$C$12</f>
        <v>75.7</v>
      </c>
      <c r="DY221" s="26" t="n">
        <f aca="false">DW221/($B$221+DW221-'1 Der Fonds'!$B$6)</f>
        <v>0.0373682787323844</v>
      </c>
      <c r="DZ221" s="26" t="n">
        <f aca="false">DW221+$B$221*'1 Der Fonds'!$B$19/12+DW221*'1 Der Fonds'!$B$20/12-'1 Der Fonds'!$B$6*'1 Der Fonds'!$B$21/12-($B$221+DW221-'1 Der Fonds'!$B$6)*'1 Der Fonds'!$B$22/12-$B$221*'1 Der Fonds'!$B$23/12</f>
        <v>30.3464857609942</v>
      </c>
      <c r="EA221" s="26" t="n">
        <f aca="false">($B$221+DZ221-'1 Der Fonds'!$B$6)/DX221</f>
        <v>10.1829126256406</v>
      </c>
      <c r="EB221" s="26" t="n">
        <f aca="false">DZ221+0-'2 Der Rueckgabebestand'!$C$13*EA221</f>
        <v>25.764175079456</v>
      </c>
      <c r="EC221" s="26" t="n">
        <f aca="false">DX221+0/EA221-'2 Der Rueckgabebestand'!$C$13</f>
        <v>75.25</v>
      </c>
      <c r="ED221" s="26" t="n">
        <f aca="false">EB221/($B$221+EB221-'1 Der Fonds'!$B$6)</f>
        <v>0.0336230975130534</v>
      </c>
      <c r="EE221" s="26" t="n">
        <f aca="false">EB221+$B$221*'1 Der Fonds'!$B$19/12+EB221*'1 Der Fonds'!$B$20/12-'1 Der Fonds'!$B$6*'1 Der Fonds'!$B$21/12-($B$221+EB221-'1 Der Fonds'!$B$6)*'1 Der Fonds'!$B$22/12-$B$221*'1 Der Fonds'!$B$23/12</f>
        <v>27.3624282472404</v>
      </c>
      <c r="EF221" s="26" t="n">
        <f aca="false">($B$221+EE221-'1 Der Fonds'!$B$6)/EC221</f>
        <v>10.2041518703952</v>
      </c>
      <c r="EG221" s="26" t="n">
        <f aca="false">EE221+0-'2 Der Rueckgabebestand'!$C$14*EF221</f>
        <v>23.2807674990824</v>
      </c>
      <c r="EH221" s="26" t="n">
        <f aca="false">EC221+0/EF221-'2 Der Rueckgabebestand'!$C$14</f>
        <v>74.85</v>
      </c>
      <c r="EI221" s="26" t="n">
        <f aca="false">EG221/($B$221+EG221-'1 Der Fonds'!$B$6)</f>
        <v>0.0304809553863378</v>
      </c>
      <c r="EJ221" s="26" t="n">
        <f aca="false">EG221+$B$221*'1 Der Fonds'!$B$19/12+EG221*'1 Der Fonds'!$B$20/12-'1 Der Fonds'!$B$6*'1 Der Fonds'!$B$21/12-($B$221+EG221-'1 Der Fonds'!$B$6)*'1 Der Fonds'!$B$22/12-$B$221*'1 Der Fonds'!$B$23/12</f>
        <v>24.8766407346023</v>
      </c>
      <c r="EK221" s="26" t="n">
        <f aca="false">($B$221+EJ221-'1 Der Fonds'!$B$6)/EH221</f>
        <v>10.2254728221056</v>
      </c>
      <c r="EL221" s="26" t="n">
        <f aca="false">EJ221+0-'2 Der Rueckgabebestand'!$C$15*EK221</f>
        <v>20.7864516057601</v>
      </c>
      <c r="EM221" s="26" t="n">
        <f aca="false">EH221+0/EK221-'2 Der Rueckgabebestand'!$C$15</f>
        <v>74.45</v>
      </c>
      <c r="EN221" s="26" t="n">
        <f aca="false">EL221/($B$221+EL221-'1 Der Fonds'!$B$6)</f>
        <v>0.0273043761148196</v>
      </c>
      <c r="EO221" s="26" t="n">
        <f aca="false">EL221+$B$221*'1 Der Fonds'!$B$19/12+EL221*'1 Der Fonds'!$B$20/12-'1 Der Fonds'!$B$6*'1 Der Fonds'!$B$21/12-($B$221+EL221-'1 Der Fonds'!$B$6)*'1 Der Fonds'!$B$22/12-$B$221*'1 Der Fonds'!$B$23/12</f>
        <v>22.3799344552156</v>
      </c>
      <c r="EP221" s="26" t="n">
        <f aca="false">($B$221+EO221-'1 Der Fonds'!$B$6)/EM221</f>
        <v>10.2468762183374</v>
      </c>
      <c r="EQ221" s="26" t="n">
        <f aca="false">EO221+0-'2 Der Rueckgabebestand'!$C$16*EP221</f>
        <v>17.2564963460469</v>
      </c>
      <c r="ER221" s="26" t="n">
        <f aca="false">EM221+0/EP221-'2 Der Rueckgabebestand'!$C$16</f>
        <v>73.95</v>
      </c>
      <c r="ES221" s="26" t="n">
        <f aca="false">EQ221/($B$221+EQ221-'1 Der Fonds'!$B$6)</f>
        <v>0.0227731420703866</v>
      </c>
      <c r="ET221" s="14" t="n">
        <f aca="false">IF(C221=1,$A$221,1000000)</f>
        <v>129.5</v>
      </c>
      <c r="EU221" s="14" t="n">
        <f aca="false">IF(D221=1,$A$221,1000000)</f>
        <v>129.5</v>
      </c>
      <c r="EV221" s="14" t="n">
        <f aca="false">IF(E221=1,$A$221,1000000)</f>
        <v>129.5</v>
      </c>
      <c r="EW221" s="14" t="n">
        <f aca="false">IF(F221=1,$A$221,1000000)</f>
        <v>129.5</v>
      </c>
      <c r="EX221" s="14" t="n">
        <f aca="false">IF(G221=1,$A$221,1000000)</f>
        <v>129.5</v>
      </c>
      <c r="EY221" s="14" t="n">
        <f aca="false">IF(H221=1,$A$221,1000000)</f>
        <v>129.5</v>
      </c>
      <c r="EZ221" s="14" t="n">
        <f aca="false">IF(I221=1,$A$221,1000000)</f>
        <v>129.5</v>
      </c>
      <c r="FA221" s="14" t="n">
        <f aca="false">IF(J221=1,$A$221,1000000)</f>
        <v>129.5</v>
      </c>
      <c r="FB221" s="14" t="n">
        <f aca="false">IF(K221=1,$A$221,1000000)</f>
        <v>129.5</v>
      </c>
      <c r="FC221" s="14" t="n">
        <f aca="false">IF(L221=1,$A$221,1000000)</f>
        <v>129.5</v>
      </c>
      <c r="FD221" s="14" t="n">
        <f aca="false">IF(M221=1,$A$221,1000000)</f>
        <v>129.5</v>
      </c>
      <c r="FE221" s="14" t="n">
        <f aca="false">IF(N221=1,$A$221,1000000)</f>
        <v>129.5</v>
      </c>
      <c r="FF221" s="14" t="n">
        <f aca="false">IF(O221=1,$A$221,1000000)</f>
        <v>129.5</v>
      </c>
      <c r="FG221" s="14" t="n">
        <f aca="false">IF(P221=1,$A$221,1000000)</f>
        <v>129.5</v>
      </c>
      <c r="FH221" s="14" t="n">
        <f aca="false">IF(Q221=1,$A$221,1000000)</f>
        <v>129.5</v>
      </c>
      <c r="FI221" s="14" t="n">
        <f aca="false">IF(R221=1,$A$221,1000000)</f>
        <v>129.5</v>
      </c>
      <c r="FJ221" s="14" t="n">
        <f aca="false">IF(S221=1,$A$221,1000000)</f>
        <v>129.5</v>
      </c>
      <c r="FK221" s="26" t="n">
        <f aca="false">IF(T221=1,$A$221,1000000)</f>
        <v>1000000</v>
      </c>
      <c r="FL221" s="26" t="n">
        <f aca="false">IF(U221=1,$A$221,1000000)</f>
        <v>1000000</v>
      </c>
      <c r="FM221" s="26" t="n">
        <f aca="false">IF(V221=1,$A$221,1000000)</f>
        <v>1000000</v>
      </c>
      <c r="FN221" s="26" t="n">
        <f aca="false">IF(W221=1,$A$221,1000000)</f>
        <v>1000000</v>
      </c>
      <c r="FO221" s="26" t="n">
        <f aca="false">IF(X221=1,$A$221,1000000)</f>
        <v>1000000</v>
      </c>
      <c r="FP221" s="26" t="n">
        <f aca="false">IF(Y221=1,$A$221,1000000)</f>
        <v>1000000</v>
      </c>
      <c r="FQ221" s="26" t="n">
        <f aca="false">IF(Z221=1,$A$221,1000000)</f>
        <v>1000000</v>
      </c>
    </row>
    <row r="222" customFormat="false" ht="15" hidden="false" customHeight="false" outlineLevel="0" collapsed="false">
      <c r="A222" s="14" t="n">
        <f aca="false">A221+$B$38</f>
        <v>130</v>
      </c>
      <c r="B222" s="14" t="n">
        <f aca="false">'1 Der Fonds'!$B$36-A222</f>
        <v>990</v>
      </c>
      <c r="C222" s="26" t="n">
        <f aca="false">IF(AH222&gt;='1 Der Fonds'!$B$12,1,0)</f>
        <v>1</v>
      </c>
      <c r="D222" s="26" t="n">
        <f aca="false">IF(AND(C222=1,AM222&gt;='1 Der Fonds'!$B$12),1,0)</f>
        <v>1</v>
      </c>
      <c r="E222" s="26" t="n">
        <f aca="false">IF(AND(D222=1,AR222&gt;='1 Der Fonds'!$B$12),1,0)</f>
        <v>1</v>
      </c>
      <c r="F222" s="26" t="n">
        <f aca="false">IF(AND(E222=1,AW222&gt;='1 Der Fonds'!$B$12),1,0)</f>
        <v>1</v>
      </c>
      <c r="G222" s="26" t="n">
        <f aca="false">IF(AND(F222=1,BB222&gt;='1 Der Fonds'!$B$12),1,0)</f>
        <v>1</v>
      </c>
      <c r="H222" s="26" t="n">
        <f aca="false">IF(AND(G222=1,BG222&gt;='1 Der Fonds'!$B$12),1,0)</f>
        <v>1</v>
      </c>
      <c r="I222" s="26" t="n">
        <f aca="false">IF(AND(H222=1,BL222&gt;='1 Der Fonds'!$B$12),1,0)</f>
        <v>1</v>
      </c>
      <c r="J222" s="26" t="n">
        <f aca="false">IF(AND(I222=1,BQ222&gt;='1 Der Fonds'!$B$12),1,0)</f>
        <v>1</v>
      </c>
      <c r="K222" s="26" t="n">
        <f aca="false">IF(AND(J222=1,BV222&gt;='1 Der Fonds'!$B$12),1,0)</f>
        <v>1</v>
      </c>
      <c r="L222" s="26" t="n">
        <f aca="false">IF(AND(K222=1,CA222&gt;='1 Der Fonds'!$B$12),1,0)</f>
        <v>1</v>
      </c>
      <c r="M222" s="26" t="n">
        <f aca="false">IF(AND(L222=1,CF222&gt;='1 Der Fonds'!$B$12),1,0)</f>
        <v>1</v>
      </c>
      <c r="N222" s="26" t="n">
        <f aca="false">IF(AND(M222=1,CK222&gt;='1 Der Fonds'!$B$12),1,0)</f>
        <v>1</v>
      </c>
      <c r="O222" s="26" t="n">
        <f aca="false">IF(CP222&gt;='1 Der Fonds'!$B$12,1,0)</f>
        <v>1</v>
      </c>
      <c r="P222" s="26" t="n">
        <f aca="false">IF(AND(O222=1,CU222&gt;='1 Der Fonds'!$B$12),1,0)</f>
        <v>1</v>
      </c>
      <c r="Q222" s="26" t="n">
        <f aca="false">IF(AND(P222=1,CZ222&gt;='1 Der Fonds'!$B$12),1,0)</f>
        <v>1</v>
      </c>
      <c r="R222" s="26" t="n">
        <f aca="false">IF(AND(Q222=1,DE222&gt;='1 Der Fonds'!$B$12),1,0)</f>
        <v>1</v>
      </c>
      <c r="S222" s="26" t="n">
        <f aca="false">IF(AND(R222=1,DJ222&gt;='1 Der Fonds'!$B$12),1,0)</f>
        <v>1</v>
      </c>
      <c r="T222" s="26" t="n">
        <f aca="false">IF(AND(S222=1,DO222&gt;='1 Der Fonds'!$B$12),1,0)</f>
        <v>0</v>
      </c>
      <c r="U222" s="26" t="n">
        <f aca="false">IF(AND(T222=1,DT222&gt;='1 Der Fonds'!$B$12),1,0)</f>
        <v>0</v>
      </c>
      <c r="V222" s="26" t="n">
        <f aca="false">IF(AND(U222=1,DY222&gt;='1 Der Fonds'!$B$12),1,0)</f>
        <v>0</v>
      </c>
      <c r="W222" s="26" t="n">
        <f aca="false">IF(AND(V222=1,ED222&gt;='1 Der Fonds'!$B$12),1,0)</f>
        <v>0</v>
      </c>
      <c r="X222" s="26" t="n">
        <f aca="false">IF(AND(W222=1,EI222&gt;='1 Der Fonds'!$B$12),1,0)</f>
        <v>0</v>
      </c>
      <c r="Y222" s="26" t="n">
        <f aca="false">IF(AND(X222=1,EN222&gt;='1 Der Fonds'!$B$12),1,0)</f>
        <v>0</v>
      </c>
      <c r="Z222" s="26" t="n">
        <f aca="false">IF(AND(Y222=1,ES222&gt;='1 Der Fonds'!$B$12),1,0)</f>
        <v>0</v>
      </c>
      <c r="AD222" s="26" t="n">
        <f aca="false">$A$222+$B$222*'1 Der Fonds'!$B$19/12+$A$222*'1 Der Fonds'!$B$20/12-'1 Der Fonds'!$B$6*'1 Der Fonds'!$B$21/12-($B$222+$A$222-'1 Der Fonds'!$B$6)*'1 Der Fonds'!$B$22/12-$B$222*'1 Der Fonds'!$B$23/12</f>
        <v>131.697083333333</v>
      </c>
      <c r="AE222" s="26" t="n">
        <f aca="false">($B$222+AD222-'1 Der Fonds'!$B$6)/'1 Der Fonds'!$B$8</f>
        <v>10.0195067049808</v>
      </c>
      <c r="AF222" s="26" t="n">
        <f aca="false">AD222+'1 Der Fonds'!$B$26-'2 Der Rueckgabebestand'!$C$5*AE222</f>
        <v>130.689280651341</v>
      </c>
      <c r="AG222" s="26" t="n">
        <f aca="false">'1 Der Fonds'!$B$8+'1 Der Fonds'!$B$26/AE222-'2 Der Rueckgabebestand'!$C$5</f>
        <v>86.8994159381628</v>
      </c>
      <c r="AH222" s="26" t="n">
        <f aca="false">AF222/($B$222+AF222-'1 Der Fonds'!$B$6)</f>
        <v>0.150098644321859</v>
      </c>
      <c r="AI222" s="26" t="n">
        <f aca="false">AF222+$B$222*'1 Der Fonds'!$B$19/12+AF222*'1 Der Fonds'!$B$20/12-'1 Der Fonds'!$B$6*'1 Der Fonds'!$B$21/12-($B$222+AF222-'1 Der Fonds'!$B$6)*'1 Der Fonds'!$B$22/12-$B$222*'1 Der Fonds'!$B$23/12</f>
        <v>132.387024545299</v>
      </c>
      <c r="AJ222" s="26" t="n">
        <f aca="false">($B$222+AI222-'1 Der Fonds'!$B$6)/AG222</f>
        <v>10.0390435899602</v>
      </c>
      <c r="AK222" s="26" t="n">
        <f aca="false">AI222+'1 Der Fonds'!$B$26-'2 Der Rueckgabebestand'!$C$6*AJ222</f>
        <v>130.367502750318</v>
      </c>
      <c r="AL222" s="26" t="n">
        <f aca="false">AG222+'1 Der Fonds'!$B$26/AJ222-'2 Der Rueckgabebestand'!$C$6</f>
        <v>86.6982491858837</v>
      </c>
      <c r="AM222" s="26" t="n">
        <f aca="false">AK222/($B$222+AK222-'1 Der Fonds'!$B$6)</f>
        <v>0.149784432826781</v>
      </c>
      <c r="AN222" s="26" t="n">
        <f aca="false">AK222+$B$222*'1 Der Fonds'!$B$19/12+AK222*'1 Der Fonds'!$B$20/12-'1 Der Fonds'!$B$6*'1 Der Fonds'!$B$21/12-($B$222+AK222-'1 Der Fonds'!$B$6)*'1 Der Fonds'!$B$22/12-$B$222*'1 Der Fonds'!$B$23/12</f>
        <v>132.064938273788</v>
      </c>
      <c r="AO222" s="26" t="n">
        <f aca="false">($B$222+AN222-'1 Der Fonds'!$B$6)/AL222</f>
        <v>10.0586222497303</v>
      </c>
      <c r="AP222" s="26" t="n">
        <f aca="false">AN222+'1 Der Fonds'!$B$26-'2 Der Rueckgabebestand'!$C$7*AO222</f>
        <v>112.935969324381</v>
      </c>
      <c r="AQ222" s="26" t="n">
        <f aca="false">AL222+'1 Der Fonds'!$B$26/AO222-'2 Der Rueckgabebestand'!$C$7</f>
        <v>84.7965007680107</v>
      </c>
      <c r="AR222" s="26" t="n">
        <f aca="false">AP222/($B$222+AP222-'1 Der Fonds'!$B$6)</f>
        <v>0.13240849651802</v>
      </c>
      <c r="AS222" s="26" t="n">
        <f aca="false">AP222+$B$222*'1 Der Fonds'!$B$19/12+AP222*'1 Der Fonds'!$B$20/12-'1 Der Fonds'!$B$6*'1 Der Fonds'!$B$21/12-($B$222+AP222-'1 Der Fonds'!$B$6)*'1 Der Fonds'!$B$22/12-$B$222*'1 Der Fonds'!$B$23/12</f>
        <v>114.616699628317</v>
      </c>
      <c r="AT222" s="26" t="n">
        <f aca="false">($B$222+AS222-'1 Der Fonds'!$B$6)/AQ222</f>
        <v>10.0784430004536</v>
      </c>
      <c r="AU222" s="26" t="n">
        <f aca="false">AS222+'1 Der Fonds'!$B$26-'2 Der Rueckgabebestand'!$C$8*AT222</f>
        <v>86.3735263269106</v>
      </c>
      <c r="AV222" s="26" t="n">
        <f aca="false">AQ222+'1 Der Fonds'!$B$26/AT222-'2 Der Rueckgabebestand'!$C$8</f>
        <v>81.994165794232</v>
      </c>
      <c r="AW222" s="26" t="n">
        <f aca="false">AU222/($B$222+AU222-'1 Der Fonds'!$B$6)</f>
        <v>0.104521168182657</v>
      </c>
      <c r="AX222" s="26" t="n">
        <f aca="false">AU222+$B$222*'1 Der Fonds'!$B$19/12+AU222*'1 Der Fonds'!$B$20/12-'1 Der Fonds'!$B$6*'1 Der Fonds'!$B$21/12-($B$222+AU222-'1 Der Fonds'!$B$6)*'1 Der Fonds'!$B$22/12-$B$222*'1 Der Fonds'!$B$23/12</f>
        <v>88.0288009563073</v>
      </c>
      <c r="AY222" s="26" t="n">
        <f aca="false">($B$222+AX222-'1 Der Fonds'!$B$6)/AV222</f>
        <v>10.0986307127544</v>
      </c>
      <c r="AZ222" s="26" t="n">
        <f aca="false">AX222+'1 Der Fonds'!$B$26-'2 Der Rueckgabebestand'!$C$9*AY222</f>
        <v>64.7723611031458</v>
      </c>
      <c r="BA222" s="26" t="n">
        <f aca="false">AV222+'1 Der Fonds'!$B$26/AY222-'2 Der Rueckgabebestand'!$C$9</f>
        <v>79.6912357718688</v>
      </c>
      <c r="BB222" s="26" t="n">
        <f aca="false">AZ222/($B$222+AZ222-'1 Der Fonds'!$B$6)</f>
        <v>0.080485320115068</v>
      </c>
      <c r="BC222" s="26" t="n">
        <f aca="false">AZ222+$B$222*'1 Der Fonds'!$B$19/12+AZ222*'1 Der Fonds'!$B$20/12-'1 Der Fonds'!$B$6*'1 Der Fonds'!$B$21/12-($B$222+AZ222-'1 Der Fonds'!$B$6)*'1 Der Fonds'!$B$22/12-$B$222*'1 Der Fonds'!$B$23/12</f>
        <v>66.4069346158697</v>
      </c>
      <c r="BD222" s="26" t="n">
        <f aca="false">($B$222+BC222-'1 Der Fonds'!$B$6)/BA222</f>
        <v>10.1191420462391</v>
      </c>
      <c r="BE222" s="26" t="n">
        <f aca="false">BC222+'1 Der Fonds'!$B$26-'2 Der Rueckgabebestand'!$C$10*BD222</f>
        <v>55.240135751135</v>
      </c>
      <c r="BF222" s="26" t="n">
        <f aca="false">BA222+'1 Der Fonds'!$B$26/BD222-'2 Der Rueckgabebestand'!$C$10</f>
        <v>78.5877035935766</v>
      </c>
      <c r="BG222" s="26" t="n">
        <f aca="false">BE222/($B$222+BE222-'1 Der Fonds'!$B$6)</f>
        <v>0.0694634655215918</v>
      </c>
      <c r="BH222" s="26" t="n">
        <f aca="false">BE222+$B$222*'1 Der Fonds'!$B$19/12+BE222*'1 Der Fonds'!$B$20/12-'1 Der Fonds'!$B$6*'1 Der Fonds'!$B$21/12-($B$222+BE222-'1 Der Fonds'!$B$6)*'1 Der Fonds'!$B$22/12-$B$222*'1 Der Fonds'!$B$23/12</f>
        <v>56.8655742145632</v>
      </c>
      <c r="BI222" s="26" t="n">
        <f aca="false">($B$222+BH222-'1 Der Fonds'!$B$6)/BF222</f>
        <v>10.1398251606336</v>
      </c>
      <c r="BJ222" s="26" t="n">
        <f aca="false">BH222+'1 Der Fonds'!$B$26-'2 Der Rueckgabebestand'!$C$11*BI222</f>
        <v>53.781679118183</v>
      </c>
      <c r="BK222" s="26" t="n">
        <f aca="false">BF222+'1 Der Fonds'!$B$26/BI222-'2 Der Rueckgabebestand'!$C$11</f>
        <v>78.2835666831737</v>
      </c>
      <c r="BL222" s="26" t="n">
        <f aca="false">BJ222/($B$222+BJ222-'1 Der Fonds'!$B$6)</f>
        <v>0.0677537420338668</v>
      </c>
      <c r="BM222" s="26" t="n">
        <f aca="false">BJ222+$B$222*'1 Der Fonds'!$B$19/12+BJ222*'1 Der Fonds'!$B$20/12-'1 Der Fonds'!$B$6*'1 Der Fonds'!$B$21/12-($B$222+BJ222-'1 Der Fonds'!$B$6)*'1 Der Fonds'!$B$22/12-$B$222*'1 Der Fonds'!$B$23/12</f>
        <v>55.4057198940046</v>
      </c>
      <c r="BN222" s="26" t="n">
        <f aca="false">($B$222+BM222-'1 Der Fonds'!$B$6)/BK222</f>
        <v>10.160570776152</v>
      </c>
      <c r="BO222" s="26" t="n">
        <f aca="false">BM222+'1 Der Fonds'!$B$26-'2 Der Rueckgabebestand'!$C$12*BN222</f>
        <v>53.3254345059286</v>
      </c>
      <c r="BP222" s="26" t="n">
        <f aca="false">BK222+'1 Der Fonds'!$B$26/BN222-'2 Der Rueckgabebestand'!$C$12</f>
        <v>78.0788256864417</v>
      </c>
      <c r="BQ222" s="26" t="n">
        <f aca="false">BO222/($B$222+BO222-'1 Der Fonds'!$B$6)</f>
        <v>0.0672176035035847</v>
      </c>
      <c r="BR222" s="26" t="n">
        <f aca="false">BO222+$B$222*'1 Der Fonds'!$B$19/12+BO222*'1 Der Fonds'!$B$20/12-'1 Der Fonds'!$B$6*'1 Der Fonds'!$B$21/12-($B$222+BO222-'1 Der Fonds'!$B$6)*'1 Der Fonds'!$B$22/12-$B$222*'1 Der Fonds'!$B$23/12</f>
        <v>54.9490380473301</v>
      </c>
      <c r="BS222" s="26" t="n">
        <f aca="false">($B$222+BR222-'1 Der Fonds'!$B$6)/BP222</f>
        <v>10.1813651916306</v>
      </c>
      <c r="BT222" s="26" t="n">
        <f aca="false">BR222+'1 Der Fonds'!$B$26-'2 Der Rueckgabebestand'!$C$13*BS222</f>
        <v>53.3674237110963</v>
      </c>
      <c r="BU222" s="26" t="n">
        <f aca="false">BP222+'1 Der Fonds'!$B$26/BS222-'2 Der Rueckgabebestand'!$C$13</f>
        <v>77.9234816528602</v>
      </c>
      <c r="BV222" s="26" t="n">
        <f aca="false">BT222/($B$222+BT222-'1 Der Fonds'!$B$6)</f>
        <v>0.067266971287354</v>
      </c>
      <c r="BW222" s="26" t="n">
        <f aca="false">BT222+$B$222*'1 Der Fonds'!$B$19/12+BT222*'1 Der Fonds'!$B$20/12-'1 Der Fonds'!$B$6*'1 Der Fonds'!$B$21/12-($B$222+BT222-'1 Der Fonds'!$B$6)*'1 Der Fonds'!$B$22/12-$B$222*'1 Der Fonds'!$B$23/12</f>
        <v>54.9910674921528</v>
      </c>
      <c r="BX222" s="26" t="n">
        <f aca="false">($B$222+BW222-'1 Der Fonds'!$B$6)/BU222</f>
        <v>10.2022015781295</v>
      </c>
      <c r="BY222" s="26" t="n">
        <f aca="false">BW222+'1 Der Fonds'!$B$26-'2 Der Rueckgabebestand'!$C$14*BX222</f>
        <v>53.910186860901</v>
      </c>
      <c r="BZ222" s="26" t="n">
        <f aca="false">BU222+'1 Der Fonds'!$B$26/BX222-'2 Der Rueckgabebestand'!$C$14</f>
        <v>77.8175358309732</v>
      </c>
      <c r="CA222" s="26" t="n">
        <f aca="false">BY222/($B$222+BY222-'1 Der Fonds'!$B$6)</f>
        <v>0.0679046418009327</v>
      </c>
      <c r="CB222" s="26" t="n">
        <f aca="false">BY222+$B$222*'1 Der Fonds'!$B$19/12+BY222*'1 Der Fonds'!$B$20/12-'1 Der Fonds'!$B$6*'1 Der Fonds'!$B$21/12-($B$222+BY222-'1 Der Fonds'!$B$6)*'1 Der Fonds'!$B$22/12-$B$222*'1 Der Fonds'!$B$23/12</f>
        <v>55.534350789976</v>
      </c>
      <c r="CC222" s="26" t="n">
        <f aca="false">($B$222+CB222-'1 Der Fonds'!$B$6)/BZ222</f>
        <v>10.223073016832</v>
      </c>
      <c r="CD222" s="26" t="n">
        <f aca="false">CB222+'1 Der Fonds'!$B$26-'2 Der Rueckgabebestand'!$C$15*CC222</f>
        <v>54.4451215832432</v>
      </c>
      <c r="CE222" s="26" t="n">
        <f aca="false">BZ222+'1 Der Fonds'!$B$26/CC222-'2 Der Rueckgabebestand'!$C$15</f>
        <v>77.7109896677071</v>
      </c>
      <c r="CF222" s="26" t="n">
        <f aca="false">CD222/($B$222+CD222-'1 Der Fonds'!$B$6)</f>
        <v>0.0685322624610495</v>
      </c>
      <c r="CG222" s="26" t="n">
        <f aca="false">CD222+$B$222*'1 Der Fonds'!$B$19/12+CD222*'1 Der Fonds'!$B$20/12-'1 Der Fonds'!$B$6*'1 Der Fonds'!$B$21/12-($B$222+CD222-'1 Der Fonds'!$B$6)*'1 Der Fonds'!$B$22/12-$B$222*'1 Der Fonds'!$B$23/12</f>
        <v>56.0697981580939</v>
      </c>
      <c r="CH222" s="26" t="n">
        <f aca="false">($B$222+CG222-'1 Der Fonds'!$B$6)/CE222</f>
        <v>10.2439796682824</v>
      </c>
      <c r="CI222" s="26" t="n">
        <f aca="false">CG222+'1 Der Fonds'!$B$26-'2 Der Rueckgabebestand'!$C$16*CH222</f>
        <v>53.9478083239527</v>
      </c>
      <c r="CJ222" s="26" t="n">
        <f aca="false">CE222+'1 Der Fonds'!$B$26/CH222-'2 Der Rueckgabebestand'!$C$16</f>
        <v>77.5038446027172</v>
      </c>
      <c r="CK222" s="26" t="n">
        <f aca="false">CI222/($B$222+CI222-'1 Der Fonds'!$B$6)</f>
        <v>0.0679488094284662</v>
      </c>
      <c r="CL222" s="26" t="n">
        <f aca="false">$A$222+$B$222*'1 Der Fonds'!$B$19/12+$A$222*'1 Der Fonds'!$B$20/12-'1 Der Fonds'!$B$6*'1 Der Fonds'!$B$21/12-($B$222+$A$222-'1 Der Fonds'!$B$6)*'1 Der Fonds'!$B$22/12-$B$222*'1 Der Fonds'!$B$23/12</f>
        <v>131.697083333333</v>
      </c>
      <c r="CM222" s="26" t="n">
        <f aca="false">($B$222+CL222-'1 Der Fonds'!$B$6)/'1 Der Fonds'!$B$8</f>
        <v>10.0195067049808</v>
      </c>
      <c r="CN222" s="26" t="n">
        <f aca="false">CL222+0-'2 Der Rueckgabebestand'!$C$5*CM222</f>
        <v>127.689280651341</v>
      </c>
      <c r="CO222" s="26" t="n">
        <f aca="false">'1 Der Fonds'!$B$8+0/CM222-'2 Der Rueckgabebestand'!$C$5</f>
        <v>86.6</v>
      </c>
      <c r="CP222" s="26" t="n">
        <f aca="false">CN222/($B$222+CN222-'1 Der Fonds'!$B$6)</f>
        <v>0.147160145340841</v>
      </c>
      <c r="CQ222" s="26" t="n">
        <f aca="false">CN222+$B$222*'1 Der Fonds'!$B$19/12+CN222*'1 Der Fonds'!$B$20/12-'1 Der Fonds'!$B$6*'1 Der Fonds'!$B$21/12-($B$222+CN222-'1 Der Fonds'!$B$6)*'1 Der Fonds'!$B$22/12-$B$222*'1 Der Fonds'!$B$23/12</f>
        <v>129.384149545299</v>
      </c>
      <c r="CR222" s="26" t="n">
        <f aca="false">($B$222+CQ222-'1 Der Fonds'!$B$6)/CO222</f>
        <v>10.0390779393222</v>
      </c>
      <c r="CS222" s="26" t="n">
        <f aca="false">CQ222+0-'2 Der Rueckgabebestand'!$C$6*CR222</f>
        <v>124.364610575637</v>
      </c>
      <c r="CT222" s="26" t="n">
        <f aca="false">CO222+0/CR222-'2 Der Rueckgabebestand'!$C$6</f>
        <v>86.1</v>
      </c>
      <c r="CU222" s="26" t="n">
        <f aca="false">CS222/($B$222+CS222-'1 Der Fonds'!$B$6)</f>
        <v>0.143879803793465</v>
      </c>
      <c r="CV222" s="26" t="n">
        <f aca="false">CS222+$B$222*'1 Der Fonds'!$B$19/12+CS222*'1 Der Fonds'!$B$20/12-'1 Der Fonds'!$B$6*'1 Der Fonds'!$B$21/12-($B$222+CS222-'1 Der Fonds'!$B$6)*'1 Der Fonds'!$B$22/12-$B$222*'1 Der Fonds'!$B$23/12</f>
        <v>126.056293327439</v>
      </c>
      <c r="CW222" s="26" t="n">
        <f aca="false">($B$222+CV222-'1 Der Fonds'!$B$6)/CT222</f>
        <v>10.0587258226183</v>
      </c>
      <c r="CX222" s="26" t="n">
        <f aca="false">CV222+0-'2 Der Rueckgabebestand'!$C$7*CW222</f>
        <v>103.927096517679</v>
      </c>
      <c r="CY222" s="26" t="n">
        <f aca="false">CT222+0/CW222-'2 Der Rueckgabebestand'!$C$7</f>
        <v>83.9</v>
      </c>
      <c r="CZ222" s="26" t="n">
        <f aca="false">CX222/($B$222+CX222-'1 Der Fonds'!$B$6)</f>
        <v>0.123147007539533</v>
      </c>
      <c r="DA222" s="26" t="n">
        <f aca="false">CX222+$B$222*'1 Der Fonds'!$B$19/12+CX222*'1 Der Fonds'!$B$20/12-'1 Der Fonds'!$B$6*'1 Der Fonds'!$B$21/12-($B$222+CX222-'1 Der Fonds'!$B$6)*'1 Der Fonds'!$B$22/12-$B$222*'1 Der Fonds'!$B$23/12</f>
        <v>105.599193318508</v>
      </c>
      <c r="DB222" s="26" t="n">
        <f aca="false">($B$222+DA222-'1 Der Fonds'!$B$6)/CY222</f>
        <v>10.0786554626759</v>
      </c>
      <c r="DC222" s="26" t="n">
        <f aca="false">DA222+0-'2 Der Rueckgabebestand'!$C$8*DB222</f>
        <v>74.3553613842129</v>
      </c>
      <c r="DD222" s="26" t="n">
        <f aca="false">CY222+0/DB222-'2 Der Rueckgabebestand'!$C$8</f>
        <v>80.8</v>
      </c>
      <c r="DE222" s="26" t="n">
        <f aca="false">DC222/($B$222+DC222-'1 Der Fonds'!$B$6)</f>
        <v>0.0913057921763126</v>
      </c>
      <c r="DF222" s="26" t="n">
        <f aca="false">DC222+$B$222*'1 Der Fonds'!$B$19/12+DC222*'1 Der Fonds'!$B$20/12-'1 Der Fonds'!$B$6*'1 Der Fonds'!$B$21/12-($B$222+DC222-'1 Der Fonds'!$B$6)*'1 Der Fonds'!$B$22/12-$B$222*'1 Der Fonds'!$B$23/12</f>
        <v>75.9991186055395</v>
      </c>
      <c r="DG222" s="26" t="n">
        <f aca="false">($B$222+DF222-'1 Der Fonds'!$B$6)/DD222</f>
        <v>10.0989989926428</v>
      </c>
      <c r="DH222" s="26" t="n">
        <f aca="false">DF222+0-'2 Der Rueckgabebestand'!$C$9*DG222</f>
        <v>49.7417212246682</v>
      </c>
      <c r="DI222" s="26" t="n">
        <f aca="false">DD222+0/DG222-'2 Der Rueckgabebestand'!$C$9</f>
        <v>78.2</v>
      </c>
      <c r="DJ222" s="26" t="n">
        <f aca="false">DH222/($B$222+DH222-'1 Der Fonds'!$B$6)</f>
        <v>0.0629847960261396</v>
      </c>
      <c r="DK222" s="26" t="n">
        <f aca="false">DH222+$B$222*'1 Der Fonds'!$B$19/12+DH222*'1 Der Fonds'!$B$20/12-'1 Der Fonds'!$B$6*'1 Der Fonds'!$B$21/12-($B$222+DH222-'1 Der Fonds'!$B$6)*'1 Der Fonds'!$B$22/12-$B$222*'1 Der Fonds'!$B$23/12</f>
        <v>51.3618903741751</v>
      </c>
      <c r="DL222" s="26" t="n">
        <f aca="false">($B$222+DK222-'1 Der Fonds'!$B$6)/DI222</f>
        <v>10.119717268212</v>
      </c>
      <c r="DM222" s="26" t="n">
        <f aca="false">DK222+0-'2 Der Rueckgabebestand'!$C$10*DL222</f>
        <v>37.1942861986784</v>
      </c>
      <c r="DN222" s="26" t="n">
        <f aca="false">DI222+0/DL222-'2 Der Rueckgabebestand'!$C$10</f>
        <v>76.8</v>
      </c>
      <c r="DO222" s="26" t="n">
        <f aca="false">DM222/($B$222+DM222-'1 Der Fonds'!$B$6)</f>
        <v>0.0478571276953138</v>
      </c>
      <c r="DP222" s="26" t="n">
        <f aca="false">DM222+$B$222*'1 Der Fonds'!$B$19/12+DM222*'1 Der Fonds'!$B$20/12-'1 Der Fonds'!$B$6*'1 Der Fonds'!$B$21/12-($B$222+DM222-'1 Der Fonds'!$B$6)*'1 Der Fonds'!$B$22/12-$B$222*'1 Der Fonds'!$B$23/12</f>
        <v>38.8024307229521</v>
      </c>
      <c r="DQ222" s="26" t="n">
        <f aca="false">($B$222+DP222-'1 Der Fonds'!$B$6)/DN222</f>
        <v>10.1406566500384</v>
      </c>
      <c r="DR222" s="26" t="n">
        <f aca="false">DP222+0-'2 Der Rueckgabebestand'!$C$11*DQ222</f>
        <v>32.7180367329291</v>
      </c>
      <c r="DS222" s="26" t="n">
        <f aca="false">DN222+0/DQ222-'2 Der Rueckgabebestand'!$C$11</f>
        <v>76.2</v>
      </c>
      <c r="DT222" s="26" t="n">
        <f aca="false">DR222/($B$222+DR222-'1 Der Fonds'!$B$6)</f>
        <v>0.0423414947983636</v>
      </c>
      <c r="DU222" s="26" t="n">
        <f aca="false">DR222+$B$222*'1 Der Fonds'!$B$19/12+DR222*'1 Der Fonds'!$B$20/12-'1 Der Fonds'!$B$6*'1 Der Fonds'!$B$21/12-($B$222+DR222-'1 Der Fonds'!$B$6)*'1 Der Fonds'!$B$22/12-$B$222*'1 Der Fonds'!$B$23/12</f>
        <v>34.3218915181315</v>
      </c>
      <c r="DV222" s="26" t="n">
        <f aca="false">($B$222+DU222-'1 Der Fonds'!$B$6)/DS222</f>
        <v>10.1617046130988</v>
      </c>
      <c r="DW222" s="26" t="n">
        <f aca="false">DU222+0-'2 Der Rueckgabebestand'!$C$12*DV222</f>
        <v>29.241039211582</v>
      </c>
      <c r="DX222" s="26" t="n">
        <f aca="false">DS222+0/DV222-'2 Der Rueckgabebestand'!$C$12</f>
        <v>75.7</v>
      </c>
      <c r="DY222" s="26" t="n">
        <f aca="false">DW222/($B$222+DW222-'1 Der Fonds'!$B$6)</f>
        <v>0.0380128434665317</v>
      </c>
      <c r="DZ222" s="26" t="n">
        <f aca="false">DW222+$B$222*'1 Der Fonds'!$B$19/12+DW222*'1 Der Fonds'!$B$20/12-'1 Der Fonds'!$B$6*'1 Der Fonds'!$B$21/12-($B$222+DW222-'1 Der Fonds'!$B$6)*'1 Der Fonds'!$B$22/12-$B$222*'1 Der Fonds'!$B$23/12</f>
        <v>30.8415618741598</v>
      </c>
      <c r="EA222" s="26" t="n">
        <f aca="false">($B$222+DZ222-'1 Der Fonds'!$B$6)/DX222</f>
        <v>10.1828475809004</v>
      </c>
      <c r="EB222" s="26" t="n">
        <f aca="false">DZ222+0-'2 Der Rueckgabebestand'!$C$13*EA222</f>
        <v>26.2592804627546</v>
      </c>
      <c r="EC222" s="26" t="n">
        <f aca="false">DX222+0/EA222-'2 Der Rueckgabebestand'!$C$13</f>
        <v>75.25</v>
      </c>
      <c r="ED222" s="26" t="n">
        <f aca="false">EB222/($B$222+EB222-'1 Der Fonds'!$B$6)</f>
        <v>0.0342694452547397</v>
      </c>
      <c r="EE222" s="26" t="n">
        <f aca="false">EB222+$B$222*'1 Der Fonds'!$B$19/12+EB222*'1 Der Fonds'!$B$20/12-'1 Der Fonds'!$B$6*'1 Der Fonds'!$B$21/12-($B$222+EB222-'1 Der Fonds'!$B$6)*'1 Der Fonds'!$B$22/12-$B$222*'1 Der Fonds'!$B$23/12</f>
        <v>27.8569456065314</v>
      </c>
      <c r="EF222" s="26" t="n">
        <f aca="false">($B$222+EE222-'1 Der Fonds'!$B$6)/EC222</f>
        <v>10.2040790113825</v>
      </c>
      <c r="EG222" s="26" t="n">
        <f aca="false">EE222+0-'2 Der Rueckgabebestand'!$C$14*EF222</f>
        <v>23.7753140019784</v>
      </c>
      <c r="EH222" s="26" t="n">
        <f aca="false">EC222+0/EF222-'2 Der Rueckgabebestand'!$C$14</f>
        <v>74.85</v>
      </c>
      <c r="EI222" s="26" t="n">
        <f aca="false">EG222/($B$222+EG222-'1 Der Fonds'!$B$6)</f>
        <v>0.0311286756276557</v>
      </c>
      <c r="EJ222" s="26" t="n">
        <f aca="false">EG222+$B$222*'1 Der Fonds'!$B$19/12+EG222*'1 Der Fonds'!$B$20/12-'1 Der Fonds'!$B$6*'1 Der Fonds'!$B$21/12-($B$222+EG222-'1 Der Fonds'!$B$6)*'1 Der Fonds'!$B$22/12-$B$222*'1 Der Fonds'!$B$23/12</f>
        <v>25.370598677897</v>
      </c>
      <c r="EK222" s="26" t="n">
        <f aca="false">($B$222+EJ222-'1 Der Fonds'!$B$6)/EH222</f>
        <v>10.2253920999051</v>
      </c>
      <c r="EL222" s="26" t="n">
        <f aca="false">EJ222+0-'2 Der Rueckgabebestand'!$C$15*EK222</f>
        <v>21.280441837935</v>
      </c>
      <c r="EM222" s="26" t="n">
        <f aca="false">EH222+0/EK222-'2 Der Rueckgabebestand'!$C$15</f>
        <v>74.45</v>
      </c>
      <c r="EN222" s="26" t="n">
        <f aca="false">EL222/($B$222+EL222-'1 Der Fonds'!$B$6)</f>
        <v>0.0279534855598789</v>
      </c>
      <c r="EO222" s="26" t="n">
        <f aca="false">EL222+$B$222*'1 Der Fonds'!$B$19/12+EL222*'1 Der Fonds'!$B$20/12-'1 Der Fonds'!$B$6*'1 Der Fonds'!$B$21/12-($B$222+EL222-'1 Der Fonds'!$B$6)*'1 Der Fonds'!$B$22/12-$B$222*'1 Der Fonds'!$B$23/12</f>
        <v>22.8733355946963</v>
      </c>
      <c r="EP222" s="26" t="n">
        <f aca="false">($B$222+EO222-'1 Der Fonds'!$B$6)/EM222</f>
        <v>10.2467875835419</v>
      </c>
      <c r="EQ222" s="26" t="n">
        <f aca="false">EO222+0-'2 Der Rueckgabebestand'!$C$16*EP222</f>
        <v>17.7499418029254</v>
      </c>
      <c r="ER222" s="26" t="n">
        <f aca="false">EM222+0/EP222-'2 Der Rueckgabebestand'!$C$16</f>
        <v>73.95</v>
      </c>
      <c r="ES222" s="26" t="n">
        <f aca="false">EQ222/($B$222+EQ222-'1 Der Fonds'!$B$6)</f>
        <v>0.0234245373357505</v>
      </c>
      <c r="ET222" s="14" t="n">
        <f aca="false">IF(C222=1,$A$222,1000000)</f>
        <v>130</v>
      </c>
      <c r="EU222" s="14" t="n">
        <f aca="false">IF(D222=1,$A$222,1000000)</f>
        <v>130</v>
      </c>
      <c r="EV222" s="14" t="n">
        <f aca="false">IF(E222=1,$A$222,1000000)</f>
        <v>130</v>
      </c>
      <c r="EW222" s="14" t="n">
        <f aca="false">IF(F222=1,$A$222,1000000)</f>
        <v>130</v>
      </c>
      <c r="EX222" s="14" t="n">
        <f aca="false">IF(G222=1,$A$222,1000000)</f>
        <v>130</v>
      </c>
      <c r="EY222" s="14" t="n">
        <f aca="false">IF(H222=1,$A$222,1000000)</f>
        <v>130</v>
      </c>
      <c r="EZ222" s="14" t="n">
        <f aca="false">IF(I222=1,$A$222,1000000)</f>
        <v>130</v>
      </c>
      <c r="FA222" s="14" t="n">
        <f aca="false">IF(J222=1,$A$222,1000000)</f>
        <v>130</v>
      </c>
      <c r="FB222" s="14" t="n">
        <f aca="false">IF(K222=1,$A$222,1000000)</f>
        <v>130</v>
      </c>
      <c r="FC222" s="14" t="n">
        <f aca="false">IF(L222=1,$A$222,1000000)</f>
        <v>130</v>
      </c>
      <c r="FD222" s="14" t="n">
        <f aca="false">IF(M222=1,$A$222,1000000)</f>
        <v>130</v>
      </c>
      <c r="FE222" s="14" t="n">
        <f aca="false">IF(N222=1,$A$222,1000000)</f>
        <v>130</v>
      </c>
      <c r="FF222" s="14" t="n">
        <f aca="false">IF(O222=1,$A$222,1000000)</f>
        <v>130</v>
      </c>
      <c r="FG222" s="14" t="n">
        <f aca="false">IF(P222=1,$A$222,1000000)</f>
        <v>130</v>
      </c>
      <c r="FH222" s="14" t="n">
        <f aca="false">IF(Q222=1,$A$222,1000000)</f>
        <v>130</v>
      </c>
      <c r="FI222" s="14" t="n">
        <f aca="false">IF(R222=1,$A$222,1000000)</f>
        <v>130</v>
      </c>
      <c r="FJ222" s="14" t="n">
        <f aca="false">IF(S222=1,$A$222,1000000)</f>
        <v>130</v>
      </c>
      <c r="FK222" s="26" t="n">
        <f aca="false">IF(T222=1,$A$222,1000000)</f>
        <v>1000000</v>
      </c>
      <c r="FL222" s="26" t="n">
        <f aca="false">IF(U222=1,$A$222,1000000)</f>
        <v>1000000</v>
      </c>
      <c r="FM222" s="26" t="n">
        <f aca="false">IF(V222=1,$A$222,1000000)</f>
        <v>1000000</v>
      </c>
      <c r="FN222" s="26" t="n">
        <f aca="false">IF(W222=1,$A$222,1000000)</f>
        <v>1000000</v>
      </c>
      <c r="FO222" s="26" t="n">
        <f aca="false">IF(X222=1,$A$222,1000000)</f>
        <v>1000000</v>
      </c>
      <c r="FP222" s="26" t="n">
        <f aca="false">IF(Y222=1,$A$222,1000000)</f>
        <v>1000000</v>
      </c>
      <c r="FQ222" s="26" t="n">
        <f aca="false">IF(Z222=1,$A$222,1000000)</f>
        <v>1000000</v>
      </c>
    </row>
    <row r="223" customFormat="false" ht="15" hidden="false" customHeight="false" outlineLevel="0" collapsed="false">
      <c r="A223" s="14" t="n">
        <f aca="false">A222+$B$38</f>
        <v>130.5</v>
      </c>
      <c r="B223" s="14" t="n">
        <f aca="false">'1 Der Fonds'!$B$36-A223</f>
        <v>989.5</v>
      </c>
      <c r="C223" s="26" t="n">
        <f aca="false">IF(AH223&gt;='1 Der Fonds'!$B$12,1,0)</f>
        <v>1</v>
      </c>
      <c r="D223" s="26" t="n">
        <f aca="false">IF(AND(C223=1,AM223&gt;='1 Der Fonds'!$B$12),1,0)</f>
        <v>1</v>
      </c>
      <c r="E223" s="26" t="n">
        <f aca="false">IF(AND(D223=1,AR223&gt;='1 Der Fonds'!$B$12),1,0)</f>
        <v>1</v>
      </c>
      <c r="F223" s="26" t="n">
        <f aca="false">IF(AND(E223=1,AW223&gt;='1 Der Fonds'!$B$12),1,0)</f>
        <v>1</v>
      </c>
      <c r="G223" s="26" t="n">
        <f aca="false">IF(AND(F223=1,BB223&gt;='1 Der Fonds'!$B$12),1,0)</f>
        <v>1</v>
      </c>
      <c r="H223" s="26" t="n">
        <f aca="false">IF(AND(G223=1,BG223&gt;='1 Der Fonds'!$B$12),1,0)</f>
        <v>1</v>
      </c>
      <c r="I223" s="26" t="n">
        <f aca="false">IF(AND(H223=1,BL223&gt;='1 Der Fonds'!$B$12),1,0)</f>
        <v>1</v>
      </c>
      <c r="J223" s="26" t="n">
        <f aca="false">IF(AND(I223=1,BQ223&gt;='1 Der Fonds'!$B$12),1,0)</f>
        <v>1</v>
      </c>
      <c r="K223" s="26" t="n">
        <f aca="false">IF(AND(J223=1,BV223&gt;='1 Der Fonds'!$B$12),1,0)</f>
        <v>1</v>
      </c>
      <c r="L223" s="26" t="n">
        <f aca="false">IF(AND(K223=1,CA223&gt;='1 Der Fonds'!$B$12),1,0)</f>
        <v>1</v>
      </c>
      <c r="M223" s="26" t="n">
        <f aca="false">IF(AND(L223=1,CF223&gt;='1 Der Fonds'!$B$12),1,0)</f>
        <v>1</v>
      </c>
      <c r="N223" s="26" t="n">
        <f aca="false">IF(AND(M223=1,CK223&gt;='1 Der Fonds'!$B$12),1,0)</f>
        <v>1</v>
      </c>
      <c r="O223" s="26" t="n">
        <f aca="false">IF(CP223&gt;='1 Der Fonds'!$B$12,1,0)</f>
        <v>1</v>
      </c>
      <c r="P223" s="26" t="n">
        <f aca="false">IF(AND(O223=1,CU223&gt;='1 Der Fonds'!$B$12),1,0)</f>
        <v>1</v>
      </c>
      <c r="Q223" s="26" t="n">
        <f aca="false">IF(AND(P223=1,CZ223&gt;='1 Der Fonds'!$B$12),1,0)</f>
        <v>1</v>
      </c>
      <c r="R223" s="26" t="n">
        <f aca="false">IF(AND(Q223=1,DE223&gt;='1 Der Fonds'!$B$12),1,0)</f>
        <v>1</v>
      </c>
      <c r="S223" s="26" t="n">
        <f aca="false">IF(AND(R223=1,DJ223&gt;='1 Der Fonds'!$B$12),1,0)</f>
        <v>1</v>
      </c>
      <c r="T223" s="26" t="n">
        <f aca="false">IF(AND(S223=1,DO223&gt;='1 Der Fonds'!$B$12),1,0)</f>
        <v>0</v>
      </c>
      <c r="U223" s="26" t="n">
        <f aca="false">IF(AND(T223=1,DT223&gt;='1 Der Fonds'!$B$12),1,0)</f>
        <v>0</v>
      </c>
      <c r="V223" s="26" t="n">
        <f aca="false">IF(AND(U223=1,DY223&gt;='1 Der Fonds'!$B$12),1,0)</f>
        <v>0</v>
      </c>
      <c r="W223" s="26" t="n">
        <f aca="false">IF(AND(V223=1,ED223&gt;='1 Der Fonds'!$B$12),1,0)</f>
        <v>0</v>
      </c>
      <c r="X223" s="26" t="n">
        <f aca="false">IF(AND(W223=1,EI223&gt;='1 Der Fonds'!$B$12),1,0)</f>
        <v>0</v>
      </c>
      <c r="Y223" s="26" t="n">
        <f aca="false">IF(AND(X223=1,EN223&gt;='1 Der Fonds'!$B$12),1,0)</f>
        <v>0</v>
      </c>
      <c r="Z223" s="26" t="n">
        <f aca="false">IF(AND(Y223=1,ES223&gt;='1 Der Fonds'!$B$12),1,0)</f>
        <v>0</v>
      </c>
      <c r="AD223" s="26" t="n">
        <f aca="false">$A$223+$B$223*'1 Der Fonds'!$B$19/12+$A$223*'1 Der Fonds'!$B$20/12-'1 Der Fonds'!$B$6*'1 Der Fonds'!$B$21/12-($B$223+$A$223-'1 Der Fonds'!$B$6)*'1 Der Fonds'!$B$22/12-$B$223*'1 Der Fonds'!$B$23/12</f>
        <v>132.1965</v>
      </c>
      <c r="AE223" s="26" t="n">
        <f aca="false">($B$223+AD223-'1 Der Fonds'!$B$6)/'1 Der Fonds'!$B$8</f>
        <v>10.0195</v>
      </c>
      <c r="AF223" s="26" t="n">
        <f aca="false">AD223+'1 Der Fonds'!$B$26-'2 Der Rueckgabebestand'!$C$5*AE223</f>
        <v>131.1887</v>
      </c>
      <c r="AG223" s="26" t="n">
        <f aca="false">'1 Der Fonds'!$B$8+'1 Der Fonds'!$B$26/AE223-'2 Der Rueckgabebestand'!$C$5</f>
        <v>86.8994161385299</v>
      </c>
      <c r="AH223" s="26" t="n">
        <f aca="false">AF223/($B$223+AF223-'1 Der Fonds'!$B$6)</f>
        <v>0.150672335589057</v>
      </c>
      <c r="AI223" s="26" t="n">
        <f aca="false">AF223+$B$223*'1 Der Fonds'!$B$19/12+AF223*'1 Der Fonds'!$B$20/12-'1 Der Fonds'!$B$6*'1 Der Fonds'!$B$21/12-($B$223+AF223-'1 Der Fonds'!$B$6)*'1 Der Fonds'!$B$22/12-$B$223*'1 Der Fonds'!$B$23/12</f>
        <v>132.885860004167</v>
      </c>
      <c r="AJ223" s="26" t="n">
        <f aca="false">($B$223+AI223-'1 Der Fonds'!$B$6)/AG223</f>
        <v>10.0390301657892</v>
      </c>
      <c r="AK223" s="26" t="n">
        <f aca="false">AI223+'1 Der Fonds'!$B$26-'2 Der Rueckgabebestand'!$C$6*AJ223</f>
        <v>130.866344921272</v>
      </c>
      <c r="AL223" s="26" t="n">
        <f aca="false">AG223+'1 Der Fonds'!$B$26/AJ223-'2 Der Rueckgabebestand'!$C$6</f>
        <v>86.69824978585</v>
      </c>
      <c r="AM223" s="26" t="n">
        <f aca="false">AK223/($B$223+AK223-'1 Der Fonds'!$B$6)</f>
        <v>0.150357772545892</v>
      </c>
      <c r="AN223" s="26" t="n">
        <f aca="false">AK223+$B$223*'1 Der Fonds'!$B$19/12+AK223*'1 Der Fonds'!$B$20/12-'1 Der Fonds'!$B$6*'1 Der Fonds'!$B$21/12-($B$223+AK223-'1 Der Fonds'!$B$6)*'1 Der Fonds'!$B$22/12-$B$223*'1 Der Fonds'!$B$23/12</f>
        <v>132.563196001822</v>
      </c>
      <c r="AO223" s="26" t="n">
        <f aca="false">($B$223+AN223-'1 Der Fonds'!$B$6)/AL223</f>
        <v>10.0586020843082</v>
      </c>
      <c r="AP223" s="26" t="n">
        <f aca="false">AN223+'1 Der Fonds'!$B$26-'2 Der Rueckgabebestand'!$C$7*AO223</f>
        <v>113.434271416344</v>
      </c>
      <c r="AQ223" s="26" t="n">
        <f aca="false">AL223+'1 Der Fonds'!$B$26/AO223-'2 Der Rueckgabebestand'!$C$7</f>
        <v>84.7965019659099</v>
      </c>
      <c r="AR223" s="26" t="n">
        <f aca="false">AP223/($B$223+AP223-'1 Der Fonds'!$B$6)</f>
        <v>0.132992981074591</v>
      </c>
      <c r="AS223" s="26" t="n">
        <f aca="false">AP223+$B$223*'1 Der Fonds'!$B$19/12+AP223*'1 Der Fonds'!$B$20/12-'1 Der Fonds'!$B$6*'1 Der Fonds'!$B$21/12-($B$223+AP223-'1 Der Fonds'!$B$6)*'1 Der Fonds'!$B$22/12-$B$223*'1 Der Fonds'!$B$23/12</f>
        <v>115.114416759784</v>
      </c>
      <c r="AT223" s="26" t="n">
        <f aca="false">($B$223+AS223-'1 Der Fonds'!$B$6)/AQ223</f>
        <v>10.0784159363479</v>
      </c>
      <c r="AU223" s="26" t="n">
        <f aca="false">AS223+'1 Der Fonds'!$B$26-'2 Der Rueckgabebestand'!$C$8*AT223</f>
        <v>86.8713273571056</v>
      </c>
      <c r="AV223" s="26" t="n">
        <f aca="false">AQ223+'1 Der Fonds'!$B$26/AT223-'2 Der Rueckgabebestand'!$C$8</f>
        <v>81.994167791467</v>
      </c>
      <c r="AW223" s="26" t="n">
        <f aca="false">AU223/($B$223+AU223-'1 Der Fonds'!$B$6)</f>
        <v>0.105123840192927</v>
      </c>
      <c r="AX223" s="26" t="n">
        <f aca="false">AU223+$B$223*'1 Der Fonds'!$B$19/12+AU223*'1 Der Fonds'!$B$20/12-'1 Der Fonds'!$B$6*'1 Der Fonds'!$B$21/12-($B$223+AU223-'1 Der Fonds'!$B$6)*'1 Der Fonds'!$B$22/12-$B$223*'1 Der Fonds'!$B$23/12</f>
        <v>88.5260165458229</v>
      </c>
      <c r="AY223" s="26" t="n">
        <f aca="false">($B$223+AX223-'1 Der Fonds'!$B$6)/AV223</f>
        <v>10.0985965081287</v>
      </c>
      <c r="AZ223" s="26" t="n">
        <f aca="false">AX223+'1 Der Fonds'!$B$26-'2 Der Rueckgabebestand'!$C$9*AY223</f>
        <v>65.2696656246884</v>
      </c>
      <c r="BA223" s="26" t="n">
        <f aca="false">AV223+'1 Der Fonds'!$B$26/AY223-'2 Der Rueckgabebestand'!$C$9</f>
        <v>79.6912387752997</v>
      </c>
      <c r="BB223" s="26" t="n">
        <f aca="false">AZ223/($B$223+AZ223-'1 Der Fonds'!$B$6)</f>
        <v>0.0811035360956653</v>
      </c>
      <c r="BC223" s="26" t="n">
        <f aca="false">AZ223+$B$223*'1 Der Fonds'!$B$19/12+AZ223*'1 Der Fonds'!$B$20/12-'1 Der Fonds'!$B$6*'1 Der Fonds'!$B$21/12-($B$223+AZ223-'1 Der Fonds'!$B$6)*'1 Der Fonds'!$B$22/12-$B$223*'1 Der Fonds'!$B$23/12</f>
        <v>66.9036532209121</v>
      </c>
      <c r="BD223" s="26" t="n">
        <f aca="false">($B$223+BC223-'1 Der Fonds'!$B$6)/BA223</f>
        <v>10.1191004885076</v>
      </c>
      <c r="BE223" s="26" t="n">
        <f aca="false">BC223+'1 Der Fonds'!$B$26-'2 Der Rueckgabebestand'!$C$10*BD223</f>
        <v>55.7369125370014</v>
      </c>
      <c r="BF223" s="26" t="n">
        <f aca="false">BA223+'1 Der Fonds'!$B$26/BD223-'2 Der Rueckgabebestand'!$C$10</f>
        <v>78.5877078145594</v>
      </c>
      <c r="BG223" s="26" t="n">
        <f aca="false">BE223/($B$223+BE223-'1 Der Fonds'!$B$6)</f>
        <v>0.0700884373679121</v>
      </c>
      <c r="BH223" s="26" t="n">
        <f aca="false">BE223+$B$223*'1 Der Fonds'!$B$19/12+BE223*'1 Der Fonds'!$B$20/12-'1 Der Fonds'!$B$6*'1 Der Fonds'!$B$21/12-($B$223+BE223-'1 Der Fonds'!$B$6)*'1 Der Fonds'!$B$22/12-$B$223*'1 Der Fonds'!$B$23/12</f>
        <v>57.3617645781827</v>
      </c>
      <c r="BI223" s="26" t="n">
        <f aca="false">($B$223+BH223-'1 Der Fonds'!$B$6)/BF223</f>
        <v>10.1397761397814</v>
      </c>
      <c r="BJ223" s="26" t="n">
        <f aca="false">BH223+'1 Der Fonds'!$B$26-'2 Der Rueckgabebestand'!$C$11*BI223</f>
        <v>54.2778988943138</v>
      </c>
      <c r="BK223" s="26" t="n">
        <f aca="false">BF223+'1 Der Fonds'!$B$26/BI223-'2 Der Rueckgabebestand'!$C$11</f>
        <v>78.2835723345097</v>
      </c>
      <c r="BL223" s="26" t="n">
        <f aca="false">BJ223/($B$223+BJ223-'1 Der Fonds'!$B$6)</f>
        <v>0.068379201499462</v>
      </c>
      <c r="BM223" s="26" t="n">
        <f aca="false">BJ223+$B$223*'1 Der Fonds'!$B$19/12+BJ223*'1 Der Fonds'!$B$20/12-'1 Der Fonds'!$B$6*'1 Der Fonds'!$B$21/12-($B$223+BJ223-'1 Der Fonds'!$B$6)*'1 Der Fonds'!$B$22/12-$B$223*'1 Der Fonds'!$B$23/12</f>
        <v>55.9013527140876</v>
      </c>
      <c r="BN223" s="26" t="n">
        <f aca="false">($B$223+BM223-'1 Der Fonds'!$B$6)/BK223</f>
        <v>10.1605142559833</v>
      </c>
      <c r="BO223" s="26" t="n">
        <f aca="false">BM223+'1 Der Fonds'!$B$26-'2 Der Rueckgabebestand'!$C$12*BN223</f>
        <v>53.8210955860959</v>
      </c>
      <c r="BP223" s="26" t="n">
        <f aca="false">BK223+'1 Der Fonds'!$B$26/BN223-'2 Der Rueckgabebestand'!$C$12</f>
        <v>78.0788329802229</v>
      </c>
      <c r="BQ223" s="26" t="n">
        <f aca="false">BO223/($B$223+BO223-'1 Der Fonds'!$B$6)</f>
        <v>0.0678427636496084</v>
      </c>
      <c r="BR223" s="26" t="n">
        <f aca="false">BO223+$B$223*'1 Der Fonds'!$B$19/12+BO223*'1 Der Fonds'!$B$20/12-'1 Der Fonds'!$B$6*'1 Der Fonds'!$B$21/12-($B$223+BO223-'1 Der Fonds'!$B$6)*'1 Der Fonds'!$B$22/12-$B$223*'1 Der Fonds'!$B$23/12</f>
        <v>55.4441116360326</v>
      </c>
      <c r="BS223" s="26" t="n">
        <f aca="false">($B$223+BR223-'1 Der Fonds'!$B$6)/BP223</f>
        <v>10.1813011451822</v>
      </c>
      <c r="BT223" s="26" t="n">
        <f aca="false">BR223+'1 Der Fonds'!$B$26-'2 Der Rueckgabebestand'!$C$13*BS223</f>
        <v>53.8625261207006</v>
      </c>
      <c r="BU223" s="26" t="n">
        <f aca="false">BP223+'1 Der Fonds'!$B$26/BS223-'2 Der Rueckgabebestand'!$C$13</f>
        <v>77.923490800203</v>
      </c>
      <c r="BV223" s="26" t="n">
        <f aca="false">BT223/($B$223+BT223-'1 Der Fonds'!$B$6)</f>
        <v>0.0678914422440291</v>
      </c>
      <c r="BW223" s="26" t="n">
        <f aca="false">BT223+$B$223*'1 Der Fonds'!$B$19/12+BT223*'1 Der Fonds'!$B$20/12-'1 Der Fonds'!$B$6*'1 Der Fonds'!$B$21/12-($B$223+BT223-'1 Der Fonds'!$B$6)*'1 Der Fonds'!$B$22/12-$B$223*'1 Der Fonds'!$B$23/12</f>
        <v>55.4855818748996</v>
      </c>
      <c r="BX223" s="26" t="n">
        <f aca="false">($B$223+BW223-'1 Der Fonds'!$B$6)/BU223</f>
        <v>10.2021299830273</v>
      </c>
      <c r="BY223" s="26" t="n">
        <f aca="false">BW223+'1 Der Fonds'!$B$26-'2 Der Rueckgabebestand'!$C$14*BX223</f>
        <v>54.4047298816887</v>
      </c>
      <c r="BZ223" s="26" t="n">
        <f aca="false">BU223+'1 Der Fonds'!$B$26/BX223-'2 Der Rueckgabebestand'!$C$14</f>
        <v>77.8175470418889</v>
      </c>
      <c r="CA223" s="26" t="n">
        <f aca="false">BY223/($B$223+BY223-'1 Der Fonds'!$B$6)</f>
        <v>0.0685280334452678</v>
      </c>
      <c r="CB223" s="26" t="n">
        <f aca="false">BY223+$B$223*'1 Der Fonds'!$B$19/12+BY223*'1 Der Fonds'!$B$20/12-'1 Der Fonds'!$B$6*'1 Der Fonds'!$B$21/12-($B$223+BY223-'1 Der Fonds'!$B$6)*'1 Der Fonds'!$B$22/12-$B$223*'1 Der Fonds'!$B$23/12</f>
        <v>56.0283052478253</v>
      </c>
      <c r="CC223" s="26" t="n">
        <f aca="false">($B$223+CB223-'1 Der Fonds'!$B$6)/BZ223</f>
        <v>10.2229938553524</v>
      </c>
      <c r="CD223" s="26" t="n">
        <f aca="false">CB223+'1 Der Fonds'!$B$26-'2 Der Rueckgabebestand'!$C$15*CC223</f>
        <v>54.9391077056844</v>
      </c>
      <c r="CE223" s="26" t="n">
        <f aca="false">BZ223+'1 Der Fonds'!$B$26/CC223-'2 Der Rueckgabebestand'!$C$15</f>
        <v>77.7110031509747</v>
      </c>
      <c r="CF223" s="26" t="n">
        <f aca="false">CD223/($B$223+CD223-'1 Der Fonds'!$B$6)</f>
        <v>0.0691545861385737</v>
      </c>
      <c r="CG223" s="26" t="n">
        <f aca="false">CD223+$B$223*'1 Der Fonds'!$B$19/12+CD223*'1 Der Fonds'!$B$20/12-'1 Der Fonds'!$B$6*'1 Der Fonds'!$B$21/12-($B$223+CD223-'1 Der Fonds'!$B$6)*'1 Der Fonds'!$B$22/12-$B$223*'1 Der Fonds'!$B$23/12</f>
        <v>56.5631951839023</v>
      </c>
      <c r="CH223" s="26" t="n">
        <f aca="false">($B$223+CG223-'1 Der Fonds'!$B$6)/CE223</f>
        <v>10.2438929225677</v>
      </c>
      <c r="CI223" s="26" t="n">
        <f aca="false">CG223+'1 Der Fonds'!$B$26-'2 Der Rueckgabebestand'!$C$16*CH223</f>
        <v>54.4412487226185</v>
      </c>
      <c r="CJ223" s="26" t="n">
        <f aca="false">CE223+'1 Der Fonds'!$B$26/CH223-'2 Der Rueckgabebestand'!$C$16</f>
        <v>77.5038605658927</v>
      </c>
      <c r="CK223" s="26" t="n">
        <f aca="false">CI223/($B$223+CI223-'1 Der Fonds'!$B$6)</f>
        <v>0.0685708782736879</v>
      </c>
      <c r="CL223" s="26" t="n">
        <f aca="false">$A$223+$B$223*'1 Der Fonds'!$B$19/12+$A$223*'1 Der Fonds'!$B$20/12-'1 Der Fonds'!$B$6*'1 Der Fonds'!$B$21/12-($B$223+$A$223-'1 Der Fonds'!$B$6)*'1 Der Fonds'!$B$22/12-$B$223*'1 Der Fonds'!$B$23/12</f>
        <v>132.1965</v>
      </c>
      <c r="CM223" s="26" t="n">
        <f aca="false">($B$223+CL223-'1 Der Fonds'!$B$6)/'1 Der Fonds'!$B$8</f>
        <v>10.0195</v>
      </c>
      <c r="CN223" s="26" t="n">
        <f aca="false">CL223+0-'2 Der Rueckgabebestand'!$C$5*CM223</f>
        <v>128.1887</v>
      </c>
      <c r="CO223" s="26" t="n">
        <f aca="false">'1 Der Fonds'!$B$8+0/CM223-'2 Der Rueckgabebestand'!$C$5</f>
        <v>86.6</v>
      </c>
      <c r="CP223" s="26" t="n">
        <f aca="false">CN223/($B$223+CN223-'1 Der Fonds'!$B$6)</f>
        <v>0.147735818156903</v>
      </c>
      <c r="CQ223" s="26" t="n">
        <f aca="false">CN223+$B$223*'1 Der Fonds'!$B$19/12+CN223*'1 Der Fonds'!$B$20/12-'1 Der Fonds'!$B$6*'1 Der Fonds'!$B$21/12-($B$223+CN223-'1 Der Fonds'!$B$6)*'1 Der Fonds'!$B$22/12-$B$223*'1 Der Fonds'!$B$23/12</f>
        <v>129.882985004167</v>
      </c>
      <c r="CR223" s="26" t="n">
        <f aca="false">($B$223+CQ223-'1 Der Fonds'!$B$6)/CO223</f>
        <v>10.039064491965</v>
      </c>
      <c r="CS223" s="26" t="n">
        <f aca="false">CQ223+0-'2 Der Rueckgabebestand'!$C$6*CR223</f>
        <v>124.863452758184</v>
      </c>
      <c r="CT223" s="26" t="n">
        <f aca="false">CO223+0/CR223-'2 Der Rueckgabebestand'!$C$6</f>
        <v>86.1</v>
      </c>
      <c r="CU223" s="26" t="n">
        <f aca="false">CS223/($B$223+CS223-'1 Der Fonds'!$B$6)</f>
        <v>0.144457117384758</v>
      </c>
      <c r="CV223" s="26" t="n">
        <f aca="false">CS223+$B$223*'1 Der Fonds'!$B$19/12+CS223*'1 Der Fonds'!$B$20/12-'1 Der Fonds'!$B$6*'1 Der Fonds'!$B$21/12-($B$223+CS223-'1 Der Fonds'!$B$6)*'1 Der Fonds'!$B$22/12-$B$223*'1 Der Fonds'!$B$23/12</f>
        <v>126.554551067077</v>
      </c>
      <c r="CW223" s="26" t="n">
        <f aca="false">($B$223+CV223-'1 Der Fonds'!$B$6)/CT223</f>
        <v>10.0587055873064</v>
      </c>
      <c r="CX223" s="26" t="n">
        <f aca="false">CV223+0-'2 Der Rueckgabebestand'!$C$7*CW223</f>
        <v>104.425398775003</v>
      </c>
      <c r="CY223" s="26" t="n">
        <f aca="false">CT223+0/CW223-'2 Der Rueckgabebestand'!$C$7</f>
        <v>83.9</v>
      </c>
      <c r="CZ223" s="26" t="n">
        <f aca="false">CX223/($B$223+CX223-'1 Der Fonds'!$B$6)</f>
        <v>0.123737712985747</v>
      </c>
      <c r="DA223" s="26" t="n">
        <f aca="false">CX223+$B$223*'1 Der Fonds'!$B$19/12+CX223*'1 Der Fonds'!$B$20/12-'1 Der Fonds'!$B$6*'1 Der Fonds'!$B$21/12-($B$223+CX223-'1 Der Fonds'!$B$6)*'1 Der Fonds'!$B$22/12-$B$223*'1 Der Fonds'!$B$23/12</f>
        <v>106.096910615496</v>
      </c>
      <c r="DB223" s="26" t="n">
        <f aca="false">($B$223+DA223-'1 Der Fonds'!$B$6)/CY223</f>
        <v>10.0786282552503</v>
      </c>
      <c r="DC223" s="26" t="n">
        <f aca="false">DA223+0-'2 Der Rueckgabebestand'!$C$8*DB223</f>
        <v>74.8531630242203</v>
      </c>
      <c r="DD223" s="26" t="n">
        <f aca="false">CY223+0/DB223-'2 Der Rueckgabebestand'!$C$8</f>
        <v>80.8</v>
      </c>
      <c r="DE223" s="26" t="n">
        <f aca="false">DC223/($B$223+DC223-'1 Der Fonds'!$B$6)</f>
        <v>0.0919173233714008</v>
      </c>
      <c r="DF223" s="26" t="n">
        <f aca="false">DC223+$B$223*'1 Der Fonds'!$B$19/12+DC223*'1 Der Fonds'!$B$20/12-'1 Der Fonds'!$B$6*'1 Der Fonds'!$B$21/12-($B$223+DC223-'1 Der Fonds'!$B$6)*'1 Der Fonds'!$B$22/12-$B$223*'1 Der Fonds'!$B$23/12</f>
        <v>76.4963348054518</v>
      </c>
      <c r="DG223" s="26" t="n">
        <f aca="false">($B$223+DF223-'1 Der Fonds'!$B$6)/DD223</f>
        <v>10.0989645396714</v>
      </c>
      <c r="DH223" s="26" t="n">
        <f aca="false">DF223+0-'2 Der Rueckgabebestand'!$C$9*DG223</f>
        <v>50.2390270023061</v>
      </c>
      <c r="DI223" s="26" t="n">
        <f aca="false">DD223+0/DG223-'2 Der Rueckgabebestand'!$C$9</f>
        <v>78.2</v>
      </c>
      <c r="DJ223" s="26" t="n">
        <f aca="false">DH223/($B$223+DH223-'1 Der Fonds'!$B$6)</f>
        <v>0.0636147199069085</v>
      </c>
      <c r="DK223" s="26" t="n">
        <f aca="false">DH223+$B$223*'1 Der Fonds'!$B$19/12+DH223*'1 Der Fonds'!$B$20/12-'1 Der Fonds'!$B$6*'1 Der Fonds'!$B$21/12-($B$223+DH223-'1 Der Fonds'!$B$6)*'1 Der Fonds'!$B$22/12-$B$223*'1 Der Fonds'!$B$23/12</f>
        <v>51.8586102365167</v>
      </c>
      <c r="DL223" s="26" t="n">
        <f aca="false">($B$223+DK223-'1 Der Fonds'!$B$6)/DI223</f>
        <v>10.1196753227176</v>
      </c>
      <c r="DM223" s="26" t="n">
        <f aca="false">DK223+0-'2 Der Rueckgabebestand'!$C$10*DL223</f>
        <v>37.691064784712</v>
      </c>
      <c r="DN223" s="26" t="n">
        <f aca="false">DI223+0/DL223-'2 Der Rueckgabebestand'!$C$10</f>
        <v>76.8</v>
      </c>
      <c r="DO223" s="26" t="n">
        <f aca="false">DM223/($B$223+DM223-'1 Der Fonds'!$B$6)</f>
        <v>0.0484965235609763</v>
      </c>
      <c r="DP223" s="26" t="n">
        <f aca="false">DM223+$B$223*'1 Der Fonds'!$B$19/12+DM223*'1 Der Fonds'!$B$20/12-'1 Der Fonds'!$B$6*'1 Der Fonds'!$B$21/12-($B$223+DM223-'1 Der Fonds'!$B$6)*'1 Der Fonds'!$B$22/12-$B$223*'1 Der Fonds'!$B$23/12</f>
        <v>39.298622888464</v>
      </c>
      <c r="DQ223" s="26" t="n">
        <f aca="false">($B$223+DP223-'1 Der Fonds'!$B$6)/DN223</f>
        <v>10.1406070688602</v>
      </c>
      <c r="DR223" s="26" t="n">
        <f aca="false">DP223+0-'2 Der Rueckgabebestand'!$C$11*DQ223</f>
        <v>33.2142586471479</v>
      </c>
      <c r="DS223" s="26" t="n">
        <f aca="false">DN223+0/DQ223-'2 Der Rueckgabebestand'!$C$11</f>
        <v>76.2</v>
      </c>
      <c r="DT223" s="26" t="n">
        <f aca="false">DR223/($B$223+DR223-'1 Der Fonds'!$B$6)</f>
        <v>0.0429838821730801</v>
      </c>
      <c r="DU223" s="26" t="n">
        <f aca="false">DR223+$B$223*'1 Der Fonds'!$B$19/12+DR223*'1 Der Fonds'!$B$20/12-'1 Der Fonds'!$B$6*'1 Der Fonds'!$B$21/12-($B$223+DR223-'1 Der Fonds'!$B$6)*'1 Der Fonds'!$B$22/12-$B$223*'1 Der Fonds'!$B$23/12</f>
        <v>34.8175264783514</v>
      </c>
      <c r="DV223" s="26" t="n">
        <f aca="false">($B$223+DU223-'1 Der Fonds'!$B$6)/DS223</f>
        <v>10.1616473291122</v>
      </c>
      <c r="DW223" s="26" t="n">
        <f aca="false">DU223+0-'2 Der Rueckgabebestand'!$C$12*DV223</f>
        <v>29.7367028137953</v>
      </c>
      <c r="DX223" s="26" t="n">
        <f aca="false">DS223+0/DV223-'2 Der Rueckgabebestand'!$C$12</f>
        <v>75.7</v>
      </c>
      <c r="DY223" s="26" t="n">
        <f aca="false">DW223/($B$223+DW223-'1 Der Fonds'!$B$6)</f>
        <v>0.0386574154678544</v>
      </c>
      <c r="DZ223" s="26" t="n">
        <f aca="false">DW223+$B$223*'1 Der Fonds'!$B$19/12+DW223*'1 Der Fonds'!$B$20/12-'1 Der Fonds'!$B$6*'1 Der Fonds'!$B$21/12-($B$223+DW223-'1 Der Fonds'!$B$6)*'1 Der Fonds'!$B$22/12-$B$223*'1 Der Fonds'!$B$23/12</f>
        <v>31.3366379873252</v>
      </c>
      <c r="EA223" s="26" t="n">
        <f aca="false">($B$223+DZ223-'1 Der Fonds'!$B$6)/DX223</f>
        <v>10.1827825361602</v>
      </c>
      <c r="EB223" s="26" t="n">
        <f aca="false">DZ223+0-'2 Der Rueckgabebestand'!$C$13*EA223</f>
        <v>26.7543858460531</v>
      </c>
      <c r="EC223" s="26" t="n">
        <f aca="false">DX223+0/EA223-'2 Der Rueckgabebestand'!$C$13</f>
        <v>75.25</v>
      </c>
      <c r="ED223" s="26" t="n">
        <f aca="false">EB223/($B$223+EB223-'1 Der Fonds'!$B$6)</f>
        <v>0.0349158012537997</v>
      </c>
      <c r="EE223" s="26" t="n">
        <f aca="false">EB223+$B$223*'1 Der Fonds'!$B$19/12+EB223*'1 Der Fonds'!$B$20/12-'1 Der Fonds'!$B$6*'1 Der Fonds'!$B$21/12-($B$223+EB223-'1 Der Fonds'!$B$6)*'1 Der Fonds'!$B$22/12-$B$223*'1 Der Fonds'!$B$23/12</f>
        <v>28.3514629658223</v>
      </c>
      <c r="EF223" s="26" t="n">
        <f aca="false">($B$223+EE223-'1 Der Fonds'!$B$6)/EC223</f>
        <v>10.2040061523697</v>
      </c>
      <c r="EG223" s="26" t="n">
        <f aca="false">EE223+0-'2 Der Rueckgabebestand'!$C$14*EF223</f>
        <v>24.2698605048744</v>
      </c>
      <c r="EH223" s="26" t="n">
        <f aca="false">EC223+0/EF223-'2 Der Rueckgabebestand'!$C$14</f>
        <v>74.85</v>
      </c>
      <c r="EI223" s="26" t="n">
        <f aca="false">EG223/($B$223+EG223-'1 Der Fonds'!$B$6)</f>
        <v>0.0317764051187242</v>
      </c>
      <c r="EJ223" s="26" t="n">
        <f aca="false">EG223+$B$223*'1 Der Fonds'!$B$19/12+EG223*'1 Der Fonds'!$B$20/12-'1 Der Fonds'!$B$6*'1 Der Fonds'!$B$21/12-($B$223+EG223-'1 Der Fonds'!$B$6)*'1 Der Fonds'!$B$22/12-$B$223*'1 Der Fonds'!$B$23/12</f>
        <v>25.8645566211915</v>
      </c>
      <c r="EK223" s="26" t="n">
        <f aca="false">($B$223+EJ223-'1 Der Fonds'!$B$6)/EH223</f>
        <v>10.2253113777046</v>
      </c>
      <c r="EL223" s="26" t="n">
        <f aca="false">EJ223+0-'2 Der Rueckgabebestand'!$C$15*EK223</f>
        <v>21.7744320701097</v>
      </c>
      <c r="EM223" s="26" t="n">
        <f aca="false">EH223+0/EK223-'2 Der Rueckgabebestand'!$C$15</f>
        <v>74.45</v>
      </c>
      <c r="EN223" s="26" t="n">
        <f aca="false">EL223/($B$223+EL223-'1 Der Fonds'!$B$6)</f>
        <v>0.0286026052535341</v>
      </c>
      <c r="EO223" s="26" t="n">
        <f aca="false">EL223+$B$223*'1 Der Fonds'!$B$19/12+EL223*'1 Der Fonds'!$B$20/12-'1 Der Fonds'!$B$6*'1 Der Fonds'!$B$21/12-($B$223+EL223-'1 Der Fonds'!$B$6)*'1 Der Fonds'!$B$22/12-$B$223*'1 Der Fonds'!$B$23/12</f>
        <v>23.3667367341769</v>
      </c>
      <c r="EP223" s="26" t="n">
        <f aca="false">($B$223+EO223-'1 Der Fonds'!$B$6)/EM223</f>
        <v>10.2466989487465</v>
      </c>
      <c r="EQ223" s="26" t="n">
        <f aca="false">EO223+0-'2 Der Rueckgabebestand'!$C$16*EP223</f>
        <v>18.2433872598036</v>
      </c>
      <c r="ER223" s="26" t="n">
        <f aca="false">EM223+0/EP223-'2 Der Rueckgabebestand'!$C$16</f>
        <v>73.95</v>
      </c>
      <c r="ES223" s="26" t="n">
        <f aca="false">EQ223/($B$223+EQ223-'1 Der Fonds'!$B$6)</f>
        <v>0.0240759438703602</v>
      </c>
      <c r="ET223" s="14" t="n">
        <f aca="false">IF(C223=1,$A$223,1000000)</f>
        <v>130.5</v>
      </c>
      <c r="EU223" s="14" t="n">
        <f aca="false">IF(D223=1,$A$223,1000000)</f>
        <v>130.5</v>
      </c>
      <c r="EV223" s="14" t="n">
        <f aca="false">IF(E223=1,$A$223,1000000)</f>
        <v>130.5</v>
      </c>
      <c r="EW223" s="14" t="n">
        <f aca="false">IF(F223=1,$A$223,1000000)</f>
        <v>130.5</v>
      </c>
      <c r="EX223" s="14" t="n">
        <f aca="false">IF(G223=1,$A$223,1000000)</f>
        <v>130.5</v>
      </c>
      <c r="EY223" s="14" t="n">
        <f aca="false">IF(H223=1,$A$223,1000000)</f>
        <v>130.5</v>
      </c>
      <c r="EZ223" s="14" t="n">
        <f aca="false">IF(I223=1,$A$223,1000000)</f>
        <v>130.5</v>
      </c>
      <c r="FA223" s="14" t="n">
        <f aca="false">IF(J223=1,$A$223,1000000)</f>
        <v>130.5</v>
      </c>
      <c r="FB223" s="14" t="n">
        <f aca="false">IF(K223=1,$A$223,1000000)</f>
        <v>130.5</v>
      </c>
      <c r="FC223" s="14" t="n">
        <f aca="false">IF(L223=1,$A$223,1000000)</f>
        <v>130.5</v>
      </c>
      <c r="FD223" s="14" t="n">
        <f aca="false">IF(M223=1,$A$223,1000000)</f>
        <v>130.5</v>
      </c>
      <c r="FE223" s="14" t="n">
        <f aca="false">IF(N223=1,$A$223,1000000)</f>
        <v>130.5</v>
      </c>
      <c r="FF223" s="14" t="n">
        <f aca="false">IF(O223=1,$A$223,1000000)</f>
        <v>130.5</v>
      </c>
      <c r="FG223" s="14" t="n">
        <f aca="false">IF(P223=1,$A$223,1000000)</f>
        <v>130.5</v>
      </c>
      <c r="FH223" s="14" t="n">
        <f aca="false">IF(Q223=1,$A$223,1000000)</f>
        <v>130.5</v>
      </c>
      <c r="FI223" s="14" t="n">
        <f aca="false">IF(R223=1,$A$223,1000000)</f>
        <v>130.5</v>
      </c>
      <c r="FJ223" s="14" t="n">
        <f aca="false">IF(S223=1,$A$223,1000000)</f>
        <v>130.5</v>
      </c>
      <c r="FK223" s="26" t="n">
        <f aca="false">IF(T223=1,$A$223,1000000)</f>
        <v>1000000</v>
      </c>
      <c r="FL223" s="26" t="n">
        <f aca="false">IF(U223=1,$A$223,1000000)</f>
        <v>1000000</v>
      </c>
      <c r="FM223" s="26" t="n">
        <f aca="false">IF(V223=1,$A$223,1000000)</f>
        <v>1000000</v>
      </c>
      <c r="FN223" s="26" t="n">
        <f aca="false">IF(W223=1,$A$223,1000000)</f>
        <v>1000000</v>
      </c>
      <c r="FO223" s="26" t="n">
        <f aca="false">IF(X223=1,$A$223,1000000)</f>
        <v>1000000</v>
      </c>
      <c r="FP223" s="26" t="n">
        <f aca="false">IF(Y223=1,$A$223,1000000)</f>
        <v>1000000</v>
      </c>
      <c r="FQ223" s="26" t="n">
        <f aca="false">IF(Z223=1,$A$223,1000000)</f>
        <v>1000000</v>
      </c>
    </row>
    <row r="224" customFormat="false" ht="15" hidden="false" customHeight="false" outlineLevel="0" collapsed="false">
      <c r="A224" s="14" t="n">
        <f aca="false">A223+$B$38</f>
        <v>131</v>
      </c>
      <c r="B224" s="14" t="n">
        <f aca="false">'1 Der Fonds'!$B$36-A224</f>
        <v>989</v>
      </c>
      <c r="C224" s="26" t="n">
        <f aca="false">IF(AH224&gt;='1 Der Fonds'!$B$12,1,0)</f>
        <v>1</v>
      </c>
      <c r="D224" s="26" t="n">
        <f aca="false">IF(AND(C224=1,AM224&gt;='1 Der Fonds'!$B$12),1,0)</f>
        <v>1</v>
      </c>
      <c r="E224" s="26" t="n">
        <f aca="false">IF(AND(D224=1,AR224&gt;='1 Der Fonds'!$B$12),1,0)</f>
        <v>1</v>
      </c>
      <c r="F224" s="26" t="n">
        <f aca="false">IF(AND(E224=1,AW224&gt;='1 Der Fonds'!$B$12),1,0)</f>
        <v>1</v>
      </c>
      <c r="G224" s="26" t="n">
        <f aca="false">IF(AND(F224=1,BB224&gt;='1 Der Fonds'!$B$12),1,0)</f>
        <v>1</v>
      </c>
      <c r="H224" s="26" t="n">
        <f aca="false">IF(AND(G224=1,BG224&gt;='1 Der Fonds'!$B$12),1,0)</f>
        <v>1</v>
      </c>
      <c r="I224" s="26" t="n">
        <f aca="false">IF(AND(H224=1,BL224&gt;='1 Der Fonds'!$B$12),1,0)</f>
        <v>1</v>
      </c>
      <c r="J224" s="26" t="n">
        <f aca="false">IF(AND(I224=1,BQ224&gt;='1 Der Fonds'!$B$12),1,0)</f>
        <v>1</v>
      </c>
      <c r="K224" s="26" t="n">
        <f aca="false">IF(AND(J224=1,BV224&gt;='1 Der Fonds'!$B$12),1,0)</f>
        <v>1</v>
      </c>
      <c r="L224" s="26" t="n">
        <f aca="false">IF(AND(K224=1,CA224&gt;='1 Der Fonds'!$B$12),1,0)</f>
        <v>1</v>
      </c>
      <c r="M224" s="26" t="n">
        <f aca="false">IF(AND(L224=1,CF224&gt;='1 Der Fonds'!$B$12),1,0)</f>
        <v>1</v>
      </c>
      <c r="N224" s="26" t="n">
        <f aca="false">IF(AND(M224=1,CK224&gt;='1 Der Fonds'!$B$12),1,0)</f>
        <v>1</v>
      </c>
      <c r="O224" s="26" t="n">
        <f aca="false">IF(CP224&gt;='1 Der Fonds'!$B$12,1,0)</f>
        <v>1</v>
      </c>
      <c r="P224" s="26" t="n">
        <f aca="false">IF(AND(O224=1,CU224&gt;='1 Der Fonds'!$B$12),1,0)</f>
        <v>1</v>
      </c>
      <c r="Q224" s="26" t="n">
        <f aca="false">IF(AND(P224=1,CZ224&gt;='1 Der Fonds'!$B$12),1,0)</f>
        <v>1</v>
      </c>
      <c r="R224" s="26" t="n">
        <f aca="false">IF(AND(Q224=1,DE224&gt;='1 Der Fonds'!$B$12),1,0)</f>
        <v>1</v>
      </c>
      <c r="S224" s="26" t="n">
        <f aca="false">IF(AND(R224=1,DJ224&gt;='1 Der Fonds'!$B$12),1,0)</f>
        <v>1</v>
      </c>
      <c r="T224" s="26" t="n">
        <f aca="false">IF(AND(S224=1,DO224&gt;='1 Der Fonds'!$B$12),1,0)</f>
        <v>0</v>
      </c>
      <c r="U224" s="26" t="n">
        <f aca="false">IF(AND(T224=1,DT224&gt;='1 Der Fonds'!$B$12),1,0)</f>
        <v>0</v>
      </c>
      <c r="V224" s="26" t="n">
        <f aca="false">IF(AND(U224=1,DY224&gt;='1 Der Fonds'!$B$12),1,0)</f>
        <v>0</v>
      </c>
      <c r="W224" s="26" t="n">
        <f aca="false">IF(AND(V224=1,ED224&gt;='1 Der Fonds'!$B$12),1,0)</f>
        <v>0</v>
      </c>
      <c r="X224" s="26" t="n">
        <f aca="false">IF(AND(W224=1,EI224&gt;='1 Der Fonds'!$B$12),1,0)</f>
        <v>0</v>
      </c>
      <c r="Y224" s="26" t="n">
        <f aca="false">IF(AND(X224=1,EN224&gt;='1 Der Fonds'!$B$12),1,0)</f>
        <v>0</v>
      </c>
      <c r="Z224" s="26" t="n">
        <f aca="false">IF(AND(Y224=1,ES224&gt;='1 Der Fonds'!$B$12),1,0)</f>
        <v>0</v>
      </c>
      <c r="AD224" s="26" t="n">
        <f aca="false">$A$224+$B$224*'1 Der Fonds'!$B$19/12+$A$224*'1 Der Fonds'!$B$20/12-'1 Der Fonds'!$B$6*'1 Der Fonds'!$B$21/12-($B$224+$A$224-'1 Der Fonds'!$B$6)*'1 Der Fonds'!$B$22/12-$B$224*'1 Der Fonds'!$B$23/12</f>
        <v>132.695916666667</v>
      </c>
      <c r="AE224" s="26" t="n">
        <f aca="false">($B$224+AD224-'1 Der Fonds'!$B$6)/'1 Der Fonds'!$B$8</f>
        <v>10.0194932950192</v>
      </c>
      <c r="AF224" s="26" t="n">
        <f aca="false">AD224+'1 Der Fonds'!$B$26-'2 Der Rueckgabebestand'!$C$5*AE224</f>
        <v>131.688119348659</v>
      </c>
      <c r="AG224" s="26" t="n">
        <f aca="false">'1 Der Fonds'!$B$8+'1 Der Fonds'!$B$26/AE224-'2 Der Rueckgabebestand'!$C$5</f>
        <v>86.8994163388972</v>
      </c>
      <c r="AH224" s="26" t="n">
        <f aca="false">AF224/($B$224+AF224-'1 Der Fonds'!$B$6)</f>
        <v>0.151246027621431</v>
      </c>
      <c r="AI224" s="26" t="n">
        <f aca="false">AF224+$B$224*'1 Der Fonds'!$B$19/12+AF224*'1 Der Fonds'!$B$20/12-'1 Der Fonds'!$B$6*'1 Der Fonds'!$B$21/12-($B$224+AF224-'1 Der Fonds'!$B$6)*'1 Der Fonds'!$B$22/12-$B$224*'1 Der Fonds'!$B$23/12</f>
        <v>133.384695463035</v>
      </c>
      <c r="AJ224" s="26" t="n">
        <f aca="false">($B$224+AI224-'1 Der Fonds'!$B$6)/AG224</f>
        <v>10.0390167416181</v>
      </c>
      <c r="AK224" s="26" t="n">
        <f aca="false">AI224+'1 Der Fonds'!$B$26-'2 Der Rueckgabebestand'!$C$6*AJ224</f>
        <v>131.365187092226</v>
      </c>
      <c r="AL224" s="26" t="n">
        <f aca="false">AG224+'1 Der Fonds'!$B$26/AJ224-'2 Der Rueckgabebestand'!$C$6</f>
        <v>86.6982503858177</v>
      </c>
      <c r="AM224" s="26" t="n">
        <f aca="false">AK224/($B$224+AK224-'1 Der Fonds'!$B$6)</f>
        <v>0.150931113790407</v>
      </c>
      <c r="AN224" s="26" t="n">
        <f aca="false">AK224+$B$224*'1 Der Fonds'!$B$19/12+AK224*'1 Der Fonds'!$B$20/12-'1 Der Fonds'!$B$6*'1 Der Fonds'!$B$21/12-($B$224+AK224-'1 Der Fonds'!$B$6)*'1 Der Fonds'!$B$22/12-$B$224*'1 Der Fonds'!$B$23/12</f>
        <v>133.061453729856</v>
      </c>
      <c r="AO224" s="26" t="n">
        <f aca="false">($B$224+AN224-'1 Der Fonds'!$B$6)/AL224</f>
        <v>10.0585819188862</v>
      </c>
      <c r="AP224" s="26" t="n">
        <f aca="false">AN224+'1 Der Fonds'!$B$26-'2 Der Rueckgabebestand'!$C$7*AO224</f>
        <v>113.932573508306</v>
      </c>
      <c r="AQ224" s="26" t="n">
        <f aca="false">AL224+'1 Der Fonds'!$B$26/AO224-'2 Der Rueckgabebestand'!$C$7</f>
        <v>84.7965031638129</v>
      </c>
      <c r="AR224" s="26" t="n">
        <f aca="false">AP224/($B$224+AP224-'1 Der Fonds'!$B$6)</f>
        <v>0.133577467958194</v>
      </c>
      <c r="AS224" s="26" t="n">
        <f aca="false">AP224+$B$224*'1 Der Fonds'!$B$19/12+AP224*'1 Der Fonds'!$B$20/12-'1 Der Fonds'!$B$6*'1 Der Fonds'!$B$21/12-($B$224+AP224-'1 Der Fonds'!$B$6)*'1 Der Fonds'!$B$22/12-$B$224*'1 Der Fonds'!$B$23/12</f>
        <v>115.612133891251</v>
      </c>
      <c r="AT224" s="26" t="n">
        <f aca="false">($B$224+AS224-'1 Der Fonds'!$B$6)/AQ224</f>
        <v>10.0783888722425</v>
      </c>
      <c r="AU224" s="26" t="n">
        <f aca="false">AS224+'1 Der Fonds'!$B$26-'2 Der Rueckgabebestand'!$C$8*AT224</f>
        <v>87.3691283872996</v>
      </c>
      <c r="AV224" s="26" t="n">
        <f aca="false">AQ224+'1 Der Fonds'!$B$26/AT224-'2 Der Rueckgabebestand'!$C$8</f>
        <v>81.9941697887099</v>
      </c>
      <c r="AW224" s="26" t="n">
        <f aca="false">AU224/($B$224+AU224-'1 Der Fonds'!$B$6)</f>
        <v>0.105726515410619</v>
      </c>
      <c r="AX224" s="26" t="n">
        <f aca="false">AU224+$B$224*'1 Der Fonds'!$B$19/12+AU224*'1 Der Fonds'!$B$20/12-'1 Der Fonds'!$B$6*'1 Der Fonds'!$B$21/12-($B$224+AU224-'1 Der Fonds'!$B$6)*'1 Der Fonds'!$B$22/12-$B$224*'1 Der Fonds'!$B$23/12</f>
        <v>89.0232321353374</v>
      </c>
      <c r="AY224" s="26" t="n">
        <f aca="false">($B$224+AX224-'1 Der Fonds'!$B$6)/AV224</f>
        <v>10.0985623035036</v>
      </c>
      <c r="AZ224" s="26" t="n">
        <f aca="false">AX224+'1 Der Fonds'!$B$26-'2 Der Rueckgabebestand'!$C$9*AY224</f>
        <v>65.7669701462281</v>
      </c>
      <c r="BA224" s="26" t="n">
        <f aca="false">AV224+'1 Der Fonds'!$B$26/AY224-'2 Der Rueckgabebestand'!$C$9</f>
        <v>79.6912417787455</v>
      </c>
      <c r="BB224" s="26" t="n">
        <f aca="false">AZ224/($B$224+AZ224-'1 Der Fonds'!$B$6)</f>
        <v>0.0817217562175521</v>
      </c>
      <c r="BC224" s="26" t="n">
        <f aca="false">AZ224+$B$224*'1 Der Fonds'!$B$19/12+AZ224*'1 Der Fonds'!$B$20/12-'1 Der Fonds'!$B$6*'1 Der Fonds'!$B$21/12-($B$224+AZ224-'1 Der Fonds'!$B$6)*'1 Der Fonds'!$B$22/12-$B$224*'1 Der Fonds'!$B$23/12</f>
        <v>67.4003718259516</v>
      </c>
      <c r="BD224" s="26" t="n">
        <f aca="false">($B$224+BC224-'1 Der Fonds'!$B$6)/BA224</f>
        <v>10.1190589307774</v>
      </c>
      <c r="BE224" s="26" t="n">
        <f aca="false">BC224+'1 Der Fonds'!$B$26-'2 Der Rueckgabebestand'!$C$10*BD224</f>
        <v>56.2336893228633</v>
      </c>
      <c r="BF224" s="26" t="n">
        <f aca="false">BA224+'1 Der Fonds'!$B$26/BD224-'2 Der Rueckgabebestand'!$C$10</f>
        <v>78.587712035567</v>
      </c>
      <c r="BG224" s="26" t="n">
        <f aca="false">BE224/($B$224+BE224-'1 Der Fonds'!$B$6)</f>
        <v>0.0707134142804563</v>
      </c>
      <c r="BH224" s="26" t="n">
        <f aca="false">BE224+$B$224*'1 Der Fonds'!$B$19/12+BE224*'1 Der Fonds'!$B$20/12-'1 Der Fonds'!$B$6*'1 Der Fonds'!$B$21/12-($B$224+BE224-'1 Der Fonds'!$B$6)*'1 Der Fonds'!$B$22/12-$B$224*'1 Der Fonds'!$B$23/12</f>
        <v>57.8579549417977</v>
      </c>
      <c r="BI224" s="26" t="n">
        <f aca="false">($B$224+BH224-'1 Der Fonds'!$B$6)/BF224</f>
        <v>10.1397271189312</v>
      </c>
      <c r="BJ224" s="26" t="n">
        <f aca="false">BH224+'1 Der Fonds'!$B$26-'2 Der Rueckgabebestand'!$C$11*BI224</f>
        <v>54.774118670439</v>
      </c>
      <c r="BK224" s="26" t="n">
        <f aca="false">BF224+'1 Der Fonds'!$B$26/BI224-'2 Der Rueckgabebestand'!$C$11</f>
        <v>78.2835779858843</v>
      </c>
      <c r="BL224" s="26" t="n">
        <f aca="false">BJ224/($B$224+BJ224-'1 Der Fonds'!$B$6)</f>
        <v>0.0690046669223543</v>
      </c>
      <c r="BM224" s="26" t="n">
        <f aca="false">BJ224+$B$224*'1 Der Fonds'!$B$19/12+BJ224*'1 Der Fonds'!$B$20/12-'1 Der Fonds'!$B$6*'1 Der Fonds'!$B$21/12-($B$224+BJ224-'1 Der Fonds'!$B$6)*'1 Der Fonds'!$B$22/12-$B$224*'1 Der Fonds'!$B$23/12</f>
        <v>56.3969855341648</v>
      </c>
      <c r="BN224" s="26" t="n">
        <f aca="false">($B$224+BM224-'1 Der Fonds'!$B$6)/BK224</f>
        <v>10.1604577358177</v>
      </c>
      <c r="BO224" s="26" t="n">
        <f aca="false">BM224+'1 Der Fonds'!$B$26-'2 Der Rueckgabebestand'!$C$12*BN224</f>
        <v>54.316756666256</v>
      </c>
      <c r="BP224" s="26" t="n">
        <f aca="false">BK224+'1 Der Fonds'!$B$26/BN224-'2 Der Rueckgabebestand'!$C$12</f>
        <v>78.0788402740609</v>
      </c>
      <c r="BQ224" s="26" t="n">
        <f aca="false">BO224/($B$224+BO224-'1 Der Fonds'!$B$6)</f>
        <v>0.0684679306340515</v>
      </c>
      <c r="BR224" s="26" t="n">
        <f aca="false">BO224+$B$224*'1 Der Fonds'!$B$19/12+BO224*'1 Der Fonds'!$B$20/12-'1 Der Fonds'!$B$6*'1 Der Fonds'!$B$21/12-($B$224+BO224-'1 Der Fonds'!$B$6)*'1 Der Fonds'!$B$22/12-$B$224*'1 Der Fonds'!$B$23/12</f>
        <v>55.9391852247278</v>
      </c>
      <c r="BS224" s="26" t="n">
        <f aca="false">($B$224+BR224-'1 Der Fonds'!$B$6)/BP224</f>
        <v>10.1812370987383</v>
      </c>
      <c r="BT224" s="26" t="n">
        <f aca="false">BR224+'1 Der Fonds'!$B$26-'2 Der Rueckgabebestand'!$C$13*BS224</f>
        <v>54.3576285302956</v>
      </c>
      <c r="BU224" s="26" t="n">
        <f aca="false">BP224+'1 Der Fonds'!$B$26/BS224-'2 Der Rueckgabebestand'!$C$13</f>
        <v>77.9234999476257</v>
      </c>
      <c r="BV224" s="26" t="n">
        <f aca="false">BT224/($B$224+BT224-'1 Der Fonds'!$B$6)</f>
        <v>0.0685159209107168</v>
      </c>
      <c r="BW224" s="26" t="n">
        <f aca="false">BT224+$B$224*'1 Der Fonds'!$B$19/12+BT224*'1 Der Fonds'!$B$20/12-'1 Der Fonds'!$B$6*'1 Der Fonds'!$B$21/12-($B$224+BT224-'1 Der Fonds'!$B$6)*'1 Der Fonds'!$B$22/12-$B$224*'1 Der Fonds'!$B$23/12</f>
        <v>55.9800962576371</v>
      </c>
      <c r="BX224" s="26" t="n">
        <f aca="false">($B$224+BW224-'1 Der Fonds'!$B$6)/BU224</f>
        <v>10.2020583879313</v>
      </c>
      <c r="BY224" s="26" t="n">
        <f aca="false">BW224+'1 Der Fonds'!$B$26-'2 Der Rueckgabebestand'!$C$14*BX224</f>
        <v>54.8992729024646</v>
      </c>
      <c r="BZ224" s="26" t="n">
        <f aca="false">BU224+'1 Der Fonds'!$B$26/BX224-'2 Der Rueckgabebestand'!$C$14</f>
        <v>77.8175582529133</v>
      </c>
      <c r="CA224" s="26" t="n">
        <f aca="false">BY224/($B$224+BY224-'1 Der Fonds'!$B$6)</f>
        <v>0.0691514336595309</v>
      </c>
      <c r="CB224" s="26" t="n">
        <f aca="false">BY224+$B$224*'1 Der Fonds'!$B$19/12+BY224*'1 Der Fonds'!$B$20/12-'1 Der Fonds'!$B$6*'1 Der Fonds'!$B$21/12-($B$224+BY224-'1 Der Fonds'!$B$6)*'1 Der Fonds'!$B$22/12-$B$224*'1 Der Fonds'!$B$23/12</f>
        <v>56.5222597056628</v>
      </c>
      <c r="CC224" s="26" t="n">
        <f aca="false">($B$224+CB224-'1 Der Fonds'!$B$6)/BZ224</f>
        <v>10.2229146938812</v>
      </c>
      <c r="CD224" s="26" t="n">
        <f aca="false">CB224+'1 Der Fonds'!$B$26-'2 Der Rueckgabebestand'!$C$15*CC224</f>
        <v>55.4330938281103</v>
      </c>
      <c r="CE224" s="26" t="n">
        <f aca="false">BZ224+'1 Der Fonds'!$B$26/CC224-'2 Der Rueckgabebestand'!$C$15</f>
        <v>77.711016634386</v>
      </c>
      <c r="CF224" s="26" t="n">
        <f aca="false">CD224/($B$224+CD224-'1 Der Fonds'!$B$6)</f>
        <v>0.0697769192380904</v>
      </c>
      <c r="CG224" s="26" t="n">
        <f aca="false">CD224+$B$224*'1 Der Fonds'!$B$19/12+CD224*'1 Der Fonds'!$B$20/12-'1 Der Fonds'!$B$6*'1 Der Fonds'!$B$21/12-($B$224+CD224-'1 Der Fonds'!$B$6)*'1 Der Fonds'!$B$22/12-$B$224*'1 Der Fonds'!$B$23/12</f>
        <v>57.0565922096956</v>
      </c>
      <c r="CH224" s="26" t="n">
        <f aca="false">($B$224+CG224-'1 Der Fonds'!$B$6)/CE224</f>
        <v>10.2438061768639</v>
      </c>
      <c r="CI224" s="26" t="n">
        <f aca="false">CG224+'1 Der Fonds'!$B$26-'2 Der Rueckgabebestand'!$C$16*CH224</f>
        <v>54.9346891212636</v>
      </c>
      <c r="CJ224" s="26" t="n">
        <f aca="false">CE224+'1 Der Fonds'!$B$26/CH224-'2 Der Rueckgabebestand'!$C$16</f>
        <v>77.5038765292536</v>
      </c>
      <c r="CK224" s="26" t="n">
        <f aca="false">CI224/($B$224+CI224-'1 Der Fonds'!$B$6)</f>
        <v>0.069192957398128</v>
      </c>
      <c r="CL224" s="26" t="n">
        <f aca="false">$A$224+$B$224*'1 Der Fonds'!$B$19/12+$A$224*'1 Der Fonds'!$B$20/12-'1 Der Fonds'!$B$6*'1 Der Fonds'!$B$21/12-($B$224+$A$224-'1 Der Fonds'!$B$6)*'1 Der Fonds'!$B$22/12-$B$224*'1 Der Fonds'!$B$23/12</f>
        <v>132.695916666667</v>
      </c>
      <c r="CM224" s="26" t="n">
        <f aca="false">($B$224+CL224-'1 Der Fonds'!$B$6)/'1 Der Fonds'!$B$8</f>
        <v>10.0194932950192</v>
      </c>
      <c r="CN224" s="26" t="n">
        <f aca="false">CL224+0-'2 Der Rueckgabebestand'!$C$5*CM224</f>
        <v>128.688119348659</v>
      </c>
      <c r="CO224" s="26" t="n">
        <f aca="false">'1 Der Fonds'!$B$8+0/CM224-'2 Der Rueckgabebestand'!$C$5</f>
        <v>86.6</v>
      </c>
      <c r="CP224" s="26" t="n">
        <f aca="false">CN224/($B$224+CN224-'1 Der Fonds'!$B$6)</f>
        <v>0.148311491743439</v>
      </c>
      <c r="CQ224" s="26" t="n">
        <f aca="false">CN224+$B$224*'1 Der Fonds'!$B$19/12+CN224*'1 Der Fonds'!$B$20/12-'1 Der Fonds'!$B$6*'1 Der Fonds'!$B$21/12-($B$224+CN224-'1 Der Fonds'!$B$6)*'1 Der Fonds'!$B$22/12-$B$224*'1 Der Fonds'!$B$23/12</f>
        <v>130.381820463035</v>
      </c>
      <c r="CR224" s="26" t="n">
        <f aca="false">($B$224+CQ224-'1 Der Fonds'!$B$6)/CO224</f>
        <v>10.0390510446078</v>
      </c>
      <c r="CS224" s="26" t="n">
        <f aca="false">CQ224+0-'2 Der Rueckgabebestand'!$C$6*CR224</f>
        <v>125.362294940731</v>
      </c>
      <c r="CT224" s="26" t="n">
        <f aca="false">CO224+0/CR224-'2 Der Rueckgabebestand'!$C$6</f>
        <v>86.1</v>
      </c>
      <c r="CU224" s="26" t="n">
        <f aca="false">CS224/($B$224+CS224-'1 Der Fonds'!$B$6)</f>
        <v>0.145034432522681</v>
      </c>
      <c r="CV224" s="26" t="n">
        <f aca="false">CS224+$B$224*'1 Der Fonds'!$B$19/12+CS224*'1 Der Fonds'!$B$20/12-'1 Der Fonds'!$B$6*'1 Der Fonds'!$B$21/12-($B$224+CS224-'1 Der Fonds'!$B$6)*'1 Der Fonds'!$B$22/12-$B$224*'1 Der Fonds'!$B$23/12</f>
        <v>127.052808806716</v>
      </c>
      <c r="CW224" s="26" t="n">
        <f aca="false">($B$224+CV224-'1 Der Fonds'!$B$6)/CT224</f>
        <v>10.0586853519944</v>
      </c>
      <c r="CX224" s="26" t="n">
        <f aca="false">CV224+0-'2 Der Rueckgabebestand'!$C$7*CW224</f>
        <v>104.923701032328</v>
      </c>
      <c r="CY224" s="26" t="n">
        <f aca="false">CT224+0/CW224-'2 Der Rueckgabebestand'!$C$7</f>
        <v>83.9</v>
      </c>
      <c r="CZ224" s="26" t="n">
        <f aca="false">CX224/($B$224+CX224-'1 Der Fonds'!$B$6)</f>
        <v>0.124328420808635</v>
      </c>
      <c r="DA224" s="26" t="n">
        <f aca="false">CX224+$B$224*'1 Der Fonds'!$B$19/12+CX224*'1 Der Fonds'!$B$20/12-'1 Der Fonds'!$B$6*'1 Der Fonds'!$B$21/12-($B$224+CX224-'1 Der Fonds'!$B$6)*'1 Der Fonds'!$B$22/12-$B$224*'1 Der Fonds'!$B$23/12</f>
        <v>106.594627912484</v>
      </c>
      <c r="DB224" s="26" t="n">
        <f aca="false">($B$224+DA224-'1 Der Fonds'!$B$6)/CY224</f>
        <v>10.0786010478246</v>
      </c>
      <c r="DC224" s="26" t="n">
        <f aca="false">DA224+0-'2 Der Rueckgabebestand'!$C$8*DB224</f>
        <v>75.3509646642278</v>
      </c>
      <c r="DD224" s="26" t="n">
        <f aca="false">CY224+0/DB224-'2 Der Rueckgabebestand'!$C$8</f>
        <v>80.8</v>
      </c>
      <c r="DE224" s="26" t="n">
        <f aca="false">DC224/($B$224+DC224-'1 Der Fonds'!$B$6)</f>
        <v>0.0925288578681753</v>
      </c>
      <c r="DF224" s="26" t="n">
        <f aca="false">DC224+$B$224*'1 Der Fonds'!$B$19/12+DC224*'1 Der Fonds'!$B$20/12-'1 Der Fonds'!$B$6*'1 Der Fonds'!$B$21/12-($B$224+DC224-'1 Der Fonds'!$B$6)*'1 Der Fonds'!$B$22/12-$B$224*'1 Der Fonds'!$B$23/12</f>
        <v>76.9935510053644</v>
      </c>
      <c r="DG224" s="26" t="n">
        <f aca="false">($B$224+DF224-'1 Der Fonds'!$B$6)/DD224</f>
        <v>10.0989300867001</v>
      </c>
      <c r="DH224" s="26" t="n">
        <f aca="false">DF224+0-'2 Der Rueckgabebestand'!$C$9*DG224</f>
        <v>50.7363327799442</v>
      </c>
      <c r="DI224" s="26" t="n">
        <f aca="false">DD224+0/DG224-'2 Der Rueckgabebestand'!$C$9</f>
        <v>78.2</v>
      </c>
      <c r="DJ224" s="26" t="n">
        <f aca="false">DH224/($B$224+DH224-'1 Der Fonds'!$B$6)</f>
        <v>0.0642446480857069</v>
      </c>
      <c r="DK224" s="26" t="n">
        <f aca="false">DH224+$B$224*'1 Der Fonds'!$B$19/12+DH224*'1 Der Fonds'!$B$20/12-'1 Der Fonds'!$B$6*'1 Der Fonds'!$B$21/12-($B$224+DH224-'1 Der Fonds'!$B$6)*'1 Der Fonds'!$B$22/12-$B$224*'1 Der Fonds'!$B$23/12</f>
        <v>52.3553300988583</v>
      </c>
      <c r="DL224" s="26" t="n">
        <f aca="false">($B$224+DK224-'1 Der Fonds'!$B$6)/DI224</f>
        <v>10.1196333772233</v>
      </c>
      <c r="DM224" s="26" t="n">
        <f aca="false">DK224+0-'2 Der Rueckgabebestand'!$C$10*DL224</f>
        <v>38.1878433707458</v>
      </c>
      <c r="DN224" s="26" t="n">
        <f aca="false">DI224+0/DL224-'2 Der Rueckgabebestand'!$C$10</f>
        <v>76.8</v>
      </c>
      <c r="DO224" s="26" t="n">
        <f aca="false">DM224/($B$224+DM224-'1 Der Fonds'!$B$6)</f>
        <v>0.0491359247271819</v>
      </c>
      <c r="DP224" s="26" t="n">
        <f aca="false">DM224+$B$224*'1 Der Fonds'!$B$19/12+DM224*'1 Der Fonds'!$B$20/12-'1 Der Fonds'!$B$6*'1 Der Fonds'!$B$21/12-($B$224+DM224-'1 Der Fonds'!$B$6)*'1 Der Fonds'!$B$22/12-$B$224*'1 Der Fonds'!$B$23/12</f>
        <v>39.7948150539761</v>
      </c>
      <c r="DQ224" s="26" t="n">
        <f aca="false">($B$224+DP224-'1 Der Fonds'!$B$6)/DN224</f>
        <v>10.140557487682</v>
      </c>
      <c r="DR224" s="26" t="n">
        <f aca="false">DP224+0-'2 Der Rueckgabebestand'!$C$11*DQ224</f>
        <v>33.7104805613669</v>
      </c>
      <c r="DS224" s="26" t="n">
        <f aca="false">DN224+0/DQ224-'2 Der Rueckgabebestand'!$C$11</f>
        <v>76.2</v>
      </c>
      <c r="DT224" s="26" t="n">
        <f aca="false">DR224/($B$224+DR224-'1 Der Fonds'!$B$6)</f>
        <v>0.0436262758295663</v>
      </c>
      <c r="DU224" s="26" t="n">
        <f aca="false">DR224+$B$224*'1 Der Fonds'!$B$19/12+DR224*'1 Der Fonds'!$B$20/12-'1 Der Fonds'!$B$6*'1 Der Fonds'!$B$21/12-($B$224+DR224-'1 Der Fonds'!$B$6)*'1 Der Fonds'!$B$22/12-$B$224*'1 Der Fonds'!$B$23/12</f>
        <v>35.3131614385715</v>
      </c>
      <c r="DV224" s="26" t="n">
        <f aca="false">($B$224+DU224-'1 Der Fonds'!$B$6)/DS224</f>
        <v>10.1615900451256</v>
      </c>
      <c r="DW224" s="26" t="n">
        <f aca="false">DU224+0-'2 Der Rueckgabebestand'!$C$12*DV224</f>
        <v>30.2323664160087</v>
      </c>
      <c r="DX224" s="26" t="n">
        <f aca="false">DS224+0/DV224-'2 Der Rueckgabebestand'!$C$12</f>
        <v>75.7</v>
      </c>
      <c r="DY224" s="26" t="n">
        <f aca="false">DW224/($B$224+DW224-'1 Der Fonds'!$B$6)</f>
        <v>0.0393019947364757</v>
      </c>
      <c r="DZ224" s="26" t="n">
        <f aca="false">DW224+$B$224*'1 Der Fonds'!$B$19/12+DW224*'1 Der Fonds'!$B$20/12-'1 Der Fonds'!$B$6*'1 Der Fonds'!$B$21/12-($B$224+DW224-'1 Der Fonds'!$B$6)*'1 Der Fonds'!$B$22/12-$B$224*'1 Der Fonds'!$B$23/12</f>
        <v>31.8317141004907</v>
      </c>
      <c r="EA224" s="26" t="n">
        <f aca="false">($B$224+DZ224-'1 Der Fonds'!$B$6)/DX224</f>
        <v>10.18271749142</v>
      </c>
      <c r="EB224" s="26" t="n">
        <f aca="false">DZ224+0-'2 Der Rueckgabebestand'!$C$13*EA224</f>
        <v>27.2494912293518</v>
      </c>
      <c r="EC224" s="26" t="n">
        <f aca="false">DX224+0/EA224-'2 Der Rueckgabebestand'!$C$13</f>
        <v>75.25</v>
      </c>
      <c r="ED224" s="26" t="n">
        <f aca="false">EB224/($B$224+EB224-'1 Der Fonds'!$B$6)</f>
        <v>0.0355621655103919</v>
      </c>
      <c r="EE224" s="26" t="n">
        <f aca="false">EB224+$B$224*'1 Der Fonds'!$B$19/12+EB224*'1 Der Fonds'!$B$20/12-'1 Der Fonds'!$B$6*'1 Der Fonds'!$B$21/12-($B$224+EB224-'1 Der Fonds'!$B$6)*'1 Der Fonds'!$B$22/12-$B$224*'1 Der Fonds'!$B$23/12</f>
        <v>28.8459803251132</v>
      </c>
      <c r="EF224" s="26" t="n">
        <f aca="false">($B$224+EE224-'1 Der Fonds'!$B$6)/EC224</f>
        <v>10.203933293357</v>
      </c>
      <c r="EG224" s="26" t="n">
        <f aca="false">EE224+0-'2 Der Rueckgabebestand'!$C$14*EF224</f>
        <v>24.7644070077704</v>
      </c>
      <c r="EH224" s="26" t="n">
        <f aca="false">EC224+0/EF224-'2 Der Rueckgabebestand'!$C$14</f>
        <v>74.85</v>
      </c>
      <c r="EI224" s="26" t="n">
        <f aca="false">EG224/($B$224+EG224-'1 Der Fonds'!$B$6)</f>
        <v>0.0324241438597419</v>
      </c>
      <c r="EJ224" s="26" t="n">
        <f aca="false">EG224+$B$224*'1 Der Fonds'!$B$19/12+EG224*'1 Der Fonds'!$B$20/12-'1 Der Fonds'!$B$6*'1 Der Fonds'!$B$21/12-($B$224+EG224-'1 Der Fonds'!$B$6)*'1 Der Fonds'!$B$22/12-$B$224*'1 Der Fonds'!$B$23/12</f>
        <v>26.3585145644862</v>
      </c>
      <c r="EK224" s="26" t="n">
        <f aca="false">($B$224+EJ224-'1 Der Fonds'!$B$6)/EH224</f>
        <v>10.2252306555042</v>
      </c>
      <c r="EL224" s="26" t="n">
        <f aca="false">EJ224+0-'2 Der Rueckgabebestand'!$C$15*EK224</f>
        <v>22.2684223022845</v>
      </c>
      <c r="EM224" s="26" t="n">
        <f aca="false">EH224+0/EK224-'2 Der Rueckgabebestand'!$C$15</f>
        <v>74.45</v>
      </c>
      <c r="EN224" s="26" t="n">
        <f aca="false">EL224/($B$224+EL224-'1 Der Fonds'!$B$6)</f>
        <v>0.0292517351960281</v>
      </c>
      <c r="EO224" s="26" t="n">
        <f aca="false">EL224+$B$224*'1 Der Fonds'!$B$19/12+EL224*'1 Der Fonds'!$B$20/12-'1 Der Fonds'!$B$6*'1 Der Fonds'!$B$21/12-($B$224+EL224-'1 Der Fonds'!$B$6)*'1 Der Fonds'!$B$22/12-$B$224*'1 Der Fonds'!$B$23/12</f>
        <v>23.8601378736576</v>
      </c>
      <c r="EP224" s="26" t="n">
        <f aca="false">($B$224+EO224-'1 Der Fonds'!$B$6)/EM224</f>
        <v>10.2466103139511</v>
      </c>
      <c r="EQ224" s="26" t="n">
        <f aca="false">EO224+0-'2 Der Rueckgabebestand'!$C$16*EP224</f>
        <v>18.736832716682</v>
      </c>
      <c r="ER224" s="26" t="n">
        <f aca="false">EM224+0/EP224-'2 Der Rueckgabebestand'!$C$16</f>
        <v>73.95</v>
      </c>
      <c r="ES224" s="26" t="n">
        <f aca="false">EQ224/($B$224+EQ224-'1 Der Fonds'!$B$6)</f>
        <v>0.0247273616745086</v>
      </c>
      <c r="ET224" s="14" t="n">
        <f aca="false">IF(C224=1,$A$224,1000000)</f>
        <v>131</v>
      </c>
      <c r="EU224" s="14" t="n">
        <f aca="false">IF(D224=1,$A$224,1000000)</f>
        <v>131</v>
      </c>
      <c r="EV224" s="14" t="n">
        <f aca="false">IF(E224=1,$A$224,1000000)</f>
        <v>131</v>
      </c>
      <c r="EW224" s="14" t="n">
        <f aca="false">IF(F224=1,$A$224,1000000)</f>
        <v>131</v>
      </c>
      <c r="EX224" s="14" t="n">
        <f aca="false">IF(G224=1,$A$224,1000000)</f>
        <v>131</v>
      </c>
      <c r="EY224" s="14" t="n">
        <f aca="false">IF(H224=1,$A$224,1000000)</f>
        <v>131</v>
      </c>
      <c r="EZ224" s="14" t="n">
        <f aca="false">IF(I224=1,$A$224,1000000)</f>
        <v>131</v>
      </c>
      <c r="FA224" s="14" t="n">
        <f aca="false">IF(J224=1,$A$224,1000000)</f>
        <v>131</v>
      </c>
      <c r="FB224" s="14" t="n">
        <f aca="false">IF(K224=1,$A$224,1000000)</f>
        <v>131</v>
      </c>
      <c r="FC224" s="14" t="n">
        <f aca="false">IF(L224=1,$A$224,1000000)</f>
        <v>131</v>
      </c>
      <c r="FD224" s="14" t="n">
        <f aca="false">IF(M224=1,$A$224,1000000)</f>
        <v>131</v>
      </c>
      <c r="FE224" s="14" t="n">
        <f aca="false">IF(N224=1,$A$224,1000000)</f>
        <v>131</v>
      </c>
      <c r="FF224" s="14" t="n">
        <f aca="false">IF(O224=1,$A$224,1000000)</f>
        <v>131</v>
      </c>
      <c r="FG224" s="14" t="n">
        <f aca="false">IF(P224=1,$A$224,1000000)</f>
        <v>131</v>
      </c>
      <c r="FH224" s="14" t="n">
        <f aca="false">IF(Q224=1,$A$224,1000000)</f>
        <v>131</v>
      </c>
      <c r="FI224" s="14" t="n">
        <f aca="false">IF(R224=1,$A$224,1000000)</f>
        <v>131</v>
      </c>
      <c r="FJ224" s="14" t="n">
        <f aca="false">IF(S224=1,$A$224,1000000)</f>
        <v>131</v>
      </c>
      <c r="FK224" s="26" t="n">
        <f aca="false">IF(T224=1,$A$224,1000000)</f>
        <v>1000000</v>
      </c>
      <c r="FL224" s="26" t="n">
        <f aca="false">IF(U224=1,$A$224,1000000)</f>
        <v>1000000</v>
      </c>
      <c r="FM224" s="26" t="n">
        <f aca="false">IF(V224=1,$A$224,1000000)</f>
        <v>1000000</v>
      </c>
      <c r="FN224" s="26" t="n">
        <f aca="false">IF(W224=1,$A$224,1000000)</f>
        <v>1000000</v>
      </c>
      <c r="FO224" s="26" t="n">
        <f aca="false">IF(X224=1,$A$224,1000000)</f>
        <v>1000000</v>
      </c>
      <c r="FP224" s="26" t="n">
        <f aca="false">IF(Y224=1,$A$224,1000000)</f>
        <v>1000000</v>
      </c>
      <c r="FQ224" s="26" t="n">
        <f aca="false">IF(Z224=1,$A$224,1000000)</f>
        <v>1000000</v>
      </c>
    </row>
    <row r="225" customFormat="false" ht="15" hidden="false" customHeight="false" outlineLevel="0" collapsed="false">
      <c r="A225" s="14" t="n">
        <f aca="false">A224+$B$38</f>
        <v>131.5</v>
      </c>
      <c r="B225" s="14" t="n">
        <f aca="false">'1 Der Fonds'!$B$36-A225</f>
        <v>988.5</v>
      </c>
      <c r="C225" s="26" t="n">
        <f aca="false">IF(AH225&gt;='1 Der Fonds'!$B$12,1,0)</f>
        <v>1</v>
      </c>
      <c r="D225" s="26" t="n">
        <f aca="false">IF(AND(C225=1,AM225&gt;='1 Der Fonds'!$B$12),1,0)</f>
        <v>1</v>
      </c>
      <c r="E225" s="26" t="n">
        <f aca="false">IF(AND(D225=1,AR225&gt;='1 Der Fonds'!$B$12),1,0)</f>
        <v>1</v>
      </c>
      <c r="F225" s="26" t="n">
        <f aca="false">IF(AND(E225=1,AW225&gt;='1 Der Fonds'!$B$12),1,0)</f>
        <v>1</v>
      </c>
      <c r="G225" s="26" t="n">
        <f aca="false">IF(AND(F225=1,BB225&gt;='1 Der Fonds'!$B$12),1,0)</f>
        <v>1</v>
      </c>
      <c r="H225" s="26" t="n">
        <f aca="false">IF(AND(G225=1,BG225&gt;='1 Der Fonds'!$B$12),1,0)</f>
        <v>1</v>
      </c>
      <c r="I225" s="26" t="n">
        <f aca="false">IF(AND(H225=1,BL225&gt;='1 Der Fonds'!$B$12),1,0)</f>
        <v>1</v>
      </c>
      <c r="J225" s="26" t="n">
        <f aca="false">IF(AND(I225=1,BQ225&gt;='1 Der Fonds'!$B$12),1,0)</f>
        <v>1</v>
      </c>
      <c r="K225" s="26" t="n">
        <f aca="false">IF(AND(J225=1,BV225&gt;='1 Der Fonds'!$B$12),1,0)</f>
        <v>1</v>
      </c>
      <c r="L225" s="26" t="n">
        <f aca="false">IF(AND(K225=1,CA225&gt;='1 Der Fonds'!$B$12),1,0)</f>
        <v>1</v>
      </c>
      <c r="M225" s="26" t="n">
        <f aca="false">IF(AND(L225=1,CF225&gt;='1 Der Fonds'!$B$12),1,0)</f>
        <v>1</v>
      </c>
      <c r="N225" s="26" t="n">
        <f aca="false">IF(AND(M225=1,CK225&gt;='1 Der Fonds'!$B$12),1,0)</f>
        <v>1</v>
      </c>
      <c r="O225" s="26" t="n">
        <f aca="false">IF(CP225&gt;='1 Der Fonds'!$B$12,1,0)</f>
        <v>1</v>
      </c>
      <c r="P225" s="26" t="n">
        <f aca="false">IF(AND(O225=1,CU225&gt;='1 Der Fonds'!$B$12),1,0)</f>
        <v>1</v>
      </c>
      <c r="Q225" s="26" t="n">
        <f aca="false">IF(AND(P225=1,CZ225&gt;='1 Der Fonds'!$B$12),1,0)</f>
        <v>1</v>
      </c>
      <c r="R225" s="26" t="n">
        <f aca="false">IF(AND(Q225=1,DE225&gt;='1 Der Fonds'!$B$12),1,0)</f>
        <v>1</v>
      </c>
      <c r="S225" s="26" t="n">
        <f aca="false">IF(AND(R225=1,DJ225&gt;='1 Der Fonds'!$B$12),1,0)</f>
        <v>1</v>
      </c>
      <c r="T225" s="26" t="n">
        <f aca="false">IF(AND(S225=1,DO225&gt;='1 Der Fonds'!$B$12),1,0)</f>
        <v>0</v>
      </c>
      <c r="U225" s="26" t="n">
        <f aca="false">IF(AND(T225=1,DT225&gt;='1 Der Fonds'!$B$12),1,0)</f>
        <v>0</v>
      </c>
      <c r="V225" s="26" t="n">
        <f aca="false">IF(AND(U225=1,DY225&gt;='1 Der Fonds'!$B$12),1,0)</f>
        <v>0</v>
      </c>
      <c r="W225" s="26" t="n">
        <f aca="false">IF(AND(V225=1,ED225&gt;='1 Der Fonds'!$B$12),1,0)</f>
        <v>0</v>
      </c>
      <c r="X225" s="26" t="n">
        <f aca="false">IF(AND(W225=1,EI225&gt;='1 Der Fonds'!$B$12),1,0)</f>
        <v>0</v>
      </c>
      <c r="Y225" s="26" t="n">
        <f aca="false">IF(AND(X225=1,EN225&gt;='1 Der Fonds'!$B$12),1,0)</f>
        <v>0</v>
      </c>
      <c r="Z225" s="26" t="n">
        <f aca="false">IF(AND(Y225=1,ES225&gt;='1 Der Fonds'!$B$12),1,0)</f>
        <v>0</v>
      </c>
      <c r="AD225" s="26" t="n">
        <f aca="false">$A$225+$B$225*'1 Der Fonds'!$B$19/12+$A$225*'1 Der Fonds'!$B$20/12-'1 Der Fonds'!$B$6*'1 Der Fonds'!$B$21/12-($B$225+$A$225-'1 Der Fonds'!$B$6)*'1 Der Fonds'!$B$22/12-$B$225*'1 Der Fonds'!$B$23/12</f>
        <v>133.195333333333</v>
      </c>
      <c r="AE225" s="26" t="n">
        <f aca="false">($B$225+AD225-'1 Der Fonds'!$B$6)/'1 Der Fonds'!$B$8</f>
        <v>10.0194865900383</v>
      </c>
      <c r="AF225" s="26" t="n">
        <f aca="false">AD225+'1 Der Fonds'!$B$26-'2 Der Rueckgabebestand'!$C$5*AE225</f>
        <v>132.187538697318</v>
      </c>
      <c r="AG225" s="26" t="n">
        <f aca="false">'1 Der Fonds'!$B$8+'1 Der Fonds'!$B$26/AE225-'2 Der Rueckgabebestand'!$C$5</f>
        <v>86.8994165392649</v>
      </c>
      <c r="AH225" s="26" t="n">
        <f aca="false">AF225/($B$225+AF225-'1 Der Fonds'!$B$6)</f>
        <v>0.151819720418982</v>
      </c>
      <c r="AI225" s="26" t="n">
        <f aca="false">AF225+$B$225*'1 Der Fonds'!$B$19/12+AF225*'1 Der Fonds'!$B$20/12-'1 Der Fonds'!$B$6*'1 Der Fonds'!$B$21/12-($B$225+AF225-'1 Der Fonds'!$B$6)*'1 Der Fonds'!$B$22/12-$B$225*'1 Der Fonds'!$B$23/12</f>
        <v>133.883530921903</v>
      </c>
      <c r="AJ225" s="26" t="n">
        <f aca="false">($B$225+AI225-'1 Der Fonds'!$B$6)/AG225</f>
        <v>10.0390033174472</v>
      </c>
      <c r="AK225" s="26" t="n">
        <f aca="false">AI225+'1 Der Fonds'!$B$26-'2 Der Rueckgabebestand'!$C$6*AJ225</f>
        <v>131.864029263179</v>
      </c>
      <c r="AL225" s="26" t="n">
        <f aca="false">AG225+'1 Der Fonds'!$B$26/AJ225-'2 Der Rueckgabebestand'!$C$6</f>
        <v>86.6982509857867</v>
      </c>
      <c r="AM225" s="26" t="n">
        <f aca="false">AK225/($B$225+AK225-'1 Der Fonds'!$B$6)</f>
        <v>0.151504456560333</v>
      </c>
      <c r="AN225" s="26" t="n">
        <f aca="false">AK225+$B$225*'1 Der Fonds'!$B$19/12+AK225*'1 Der Fonds'!$B$20/12-'1 Der Fonds'!$B$6*'1 Der Fonds'!$B$21/12-($B$225+AK225-'1 Der Fonds'!$B$6)*'1 Der Fonds'!$B$22/12-$B$225*'1 Der Fonds'!$B$23/12</f>
        <v>133.55971145789</v>
      </c>
      <c r="AO225" s="26" t="n">
        <f aca="false">($B$225+AN225-'1 Der Fonds'!$B$6)/AL225</f>
        <v>10.0585617534644</v>
      </c>
      <c r="AP225" s="26" t="n">
        <f aca="false">AN225+'1 Der Fonds'!$B$26-'2 Der Rueckgabebestand'!$C$7*AO225</f>
        <v>114.430875600268</v>
      </c>
      <c r="AQ225" s="26" t="n">
        <f aca="false">AL225+'1 Der Fonds'!$B$26/AO225-'2 Der Rueckgabebestand'!$C$7</f>
        <v>84.7965043617195</v>
      </c>
      <c r="AR225" s="26" t="n">
        <f aca="false">AP225/($B$225+AP225-'1 Der Fonds'!$B$6)</f>
        <v>0.134161957168845</v>
      </c>
      <c r="AS225" s="26" t="n">
        <f aca="false">AP225+$B$225*'1 Der Fonds'!$B$19/12+AP225*'1 Der Fonds'!$B$20/12-'1 Der Fonds'!$B$6*'1 Der Fonds'!$B$21/12-($B$225+AP225-'1 Der Fonds'!$B$6)*'1 Der Fonds'!$B$22/12-$B$225*'1 Der Fonds'!$B$23/12</f>
        <v>116.109851022719</v>
      </c>
      <c r="AT225" s="26" t="n">
        <f aca="false">($B$225+AS225-'1 Der Fonds'!$B$6)/AQ225</f>
        <v>10.0783618081375</v>
      </c>
      <c r="AU225" s="26" t="n">
        <f aca="false">AS225+'1 Der Fonds'!$B$26-'2 Der Rueckgabebestand'!$C$8*AT225</f>
        <v>87.8669294174923</v>
      </c>
      <c r="AV225" s="26" t="n">
        <f aca="false">AQ225+'1 Der Fonds'!$B$26/AT225-'2 Der Rueckgabebestand'!$C$8</f>
        <v>81.9941717859608</v>
      </c>
      <c r="AW225" s="26" t="n">
        <f aca="false">AU225/($B$225+AU225-'1 Der Fonds'!$B$6)</f>
        <v>0.106329193835758</v>
      </c>
      <c r="AX225" s="26" t="n">
        <f aca="false">AU225+$B$225*'1 Der Fonds'!$B$19/12+AU225*'1 Der Fonds'!$B$20/12-'1 Der Fonds'!$B$6*'1 Der Fonds'!$B$21/12-($B$225+AU225-'1 Der Fonds'!$B$6)*'1 Der Fonds'!$B$22/12-$B$225*'1 Der Fonds'!$B$23/12</f>
        <v>89.5204477248508</v>
      </c>
      <c r="AY225" s="26" t="n">
        <f aca="false">($B$225+AX225-'1 Der Fonds'!$B$6)/AV225</f>
        <v>10.0985280988792</v>
      </c>
      <c r="AZ225" s="26" t="n">
        <f aca="false">AX225+'1 Der Fonds'!$B$26-'2 Der Rueckgabebestand'!$C$9*AY225</f>
        <v>66.2642746677649</v>
      </c>
      <c r="BA225" s="26" t="n">
        <f aca="false">AV225+'1 Der Fonds'!$B$26/AY225-'2 Der Rueckgabebestand'!$C$9</f>
        <v>79.691244782206</v>
      </c>
      <c r="BB225" s="26" t="n">
        <f aca="false">AZ225/($B$225+AZ225-'1 Der Fonds'!$B$6)</f>
        <v>0.0823399804807702</v>
      </c>
      <c r="BC225" s="26" t="n">
        <f aca="false">AZ225+$B$225*'1 Der Fonds'!$B$19/12+AZ225*'1 Der Fonds'!$B$20/12-'1 Der Fonds'!$B$6*'1 Der Fonds'!$B$21/12-($B$225+AZ225-'1 Der Fonds'!$B$6)*'1 Der Fonds'!$B$22/12-$B$225*'1 Der Fonds'!$B$23/12</f>
        <v>67.8970904309882</v>
      </c>
      <c r="BD225" s="26" t="n">
        <f aca="false">($B$225+BC225-'1 Der Fonds'!$B$6)/BA225</f>
        <v>10.1190173730483</v>
      </c>
      <c r="BE225" s="26" t="n">
        <f aca="false">BC225+'1 Der Fonds'!$B$26-'2 Der Rueckgabebestand'!$C$10*BD225</f>
        <v>56.7304661087206</v>
      </c>
      <c r="BF225" s="26" t="n">
        <f aca="false">BA225+'1 Der Fonds'!$B$26/BD225-'2 Der Rueckgabebestand'!$C$10</f>
        <v>78.5877162565994</v>
      </c>
      <c r="BG225" s="26" t="n">
        <f aca="false">BE225/($B$225+BE225-'1 Der Fonds'!$B$6)</f>
        <v>0.0713383962592859</v>
      </c>
      <c r="BH225" s="26" t="n">
        <f aca="false">BE225+$B$225*'1 Der Fonds'!$B$19/12+BE225*'1 Der Fonds'!$B$20/12-'1 Der Fonds'!$B$6*'1 Der Fonds'!$B$21/12-($B$225+BE225-'1 Der Fonds'!$B$6)*'1 Der Fonds'!$B$22/12-$B$225*'1 Der Fonds'!$B$23/12</f>
        <v>58.3541453054081</v>
      </c>
      <c r="BI225" s="26" t="n">
        <f aca="false">($B$225+BH225-'1 Der Fonds'!$B$6)/BF225</f>
        <v>10.1396780980831</v>
      </c>
      <c r="BJ225" s="26" t="n">
        <f aca="false">BH225+'1 Der Fonds'!$B$26-'2 Der Rueckgabebestand'!$C$11*BI225</f>
        <v>55.2703384465582</v>
      </c>
      <c r="BK225" s="26" t="n">
        <f aca="false">BF225+'1 Der Fonds'!$B$26/BI225-'2 Der Rueckgabebestand'!$C$11</f>
        <v>78.2835836372973</v>
      </c>
      <c r="BL225" s="26" t="n">
        <f aca="false">BJ225/($B$225+BJ225-'1 Der Fonds'!$B$6)</f>
        <v>0.0696301383026287</v>
      </c>
      <c r="BM225" s="26" t="n">
        <f aca="false">BJ225+$B$225*'1 Der Fonds'!$B$19/12+BJ225*'1 Der Fonds'!$B$20/12-'1 Der Fonds'!$B$6*'1 Der Fonds'!$B$21/12-($B$225+BJ225-'1 Der Fonds'!$B$6)*'1 Der Fonds'!$B$22/12-$B$225*'1 Der Fonds'!$B$23/12</f>
        <v>56.8926183542362</v>
      </c>
      <c r="BN225" s="26" t="n">
        <f aca="false">($B$225+BM225-'1 Der Fonds'!$B$6)/BK225</f>
        <v>10.1604012156551</v>
      </c>
      <c r="BO225" s="26" t="n">
        <f aca="false">BM225+'1 Der Fonds'!$B$26-'2 Der Rueckgabebestand'!$C$12*BN225</f>
        <v>54.8124177464086</v>
      </c>
      <c r="BP225" s="26" t="n">
        <f aca="false">BK225+'1 Der Fonds'!$B$26/BN225-'2 Der Rueckgabebestand'!$C$12</f>
        <v>78.0788475679557</v>
      </c>
      <c r="BQ225" s="26" t="n">
        <f aca="false">BO225/($B$225+BO225-'1 Der Fonds'!$B$6)</f>
        <v>0.0690931044570262</v>
      </c>
      <c r="BR225" s="26" t="n">
        <f aca="false">BO225+$B$225*'1 Der Fonds'!$B$19/12+BO225*'1 Der Fonds'!$B$20/12-'1 Der Fonds'!$B$6*'1 Der Fonds'!$B$21/12-($B$225+BO225-'1 Der Fonds'!$B$6)*'1 Der Fonds'!$B$22/12-$B$225*'1 Der Fonds'!$B$23/12</f>
        <v>56.4342588134156</v>
      </c>
      <c r="BS225" s="26" t="n">
        <f aca="false">($B$225+BR225-'1 Der Fonds'!$B$6)/BP225</f>
        <v>10.1811730522988</v>
      </c>
      <c r="BT225" s="26" t="n">
        <f aca="false">BR225+'1 Der Fonds'!$B$26-'2 Der Rueckgabebestand'!$C$13*BS225</f>
        <v>54.8527309398811</v>
      </c>
      <c r="BU225" s="26" t="n">
        <f aca="false">BP225+'1 Der Fonds'!$B$26/BS225-'2 Der Rueckgabebestand'!$C$13</f>
        <v>77.9235090951284</v>
      </c>
      <c r="BV225" s="26" t="n">
        <f aca="false">BT225/($B$225+BT225-'1 Der Fonds'!$B$6)</f>
        <v>0.0691404072875597</v>
      </c>
      <c r="BW225" s="26" t="n">
        <f aca="false">BT225+$B$225*'1 Der Fonds'!$B$19/12+BT225*'1 Der Fonds'!$B$20/12-'1 Der Fonds'!$B$6*'1 Der Fonds'!$B$21/12-($B$225+BT225-'1 Der Fonds'!$B$6)*'1 Der Fonds'!$B$22/12-$B$225*'1 Der Fonds'!$B$23/12</f>
        <v>56.4746106403652</v>
      </c>
      <c r="BX225" s="26" t="n">
        <f aca="false">($B$225+BW225-'1 Der Fonds'!$B$6)/BU225</f>
        <v>10.2019867928415</v>
      </c>
      <c r="BY225" s="26" t="n">
        <f aca="false">BW225+'1 Der Fonds'!$B$26-'2 Der Rueckgabebestand'!$C$14*BX225</f>
        <v>55.3938159232286</v>
      </c>
      <c r="BZ225" s="26" t="n">
        <f aca="false">BU225+'1 Der Fonds'!$B$26/BX225-'2 Der Rueckgabebestand'!$C$14</f>
        <v>77.8175694640464</v>
      </c>
      <c r="CA225" s="26" t="n">
        <f aca="false">BY225/($B$225+BY225-'1 Der Fonds'!$B$6)</f>
        <v>0.0697748424438984</v>
      </c>
      <c r="CB225" s="26" t="n">
        <f aca="false">BY225+$B$225*'1 Der Fonds'!$B$19/12+BY225*'1 Der Fonds'!$B$20/12-'1 Der Fonds'!$B$6*'1 Der Fonds'!$B$21/12-($B$225+BY225-'1 Der Fonds'!$B$6)*'1 Der Fonds'!$B$22/12-$B$225*'1 Der Fonds'!$B$23/12</f>
        <v>57.0162141634883</v>
      </c>
      <c r="CC225" s="26" t="n">
        <f aca="false">($B$225+CB225-'1 Der Fonds'!$B$6)/BZ225</f>
        <v>10.2228355324184</v>
      </c>
      <c r="CD225" s="26" t="n">
        <f aca="false">CB225+'1 Der Fonds'!$B$26-'2 Der Rueckgabebestand'!$C$15*CC225</f>
        <v>55.927079950521</v>
      </c>
      <c r="CE225" s="26" t="n">
        <f aca="false">BZ225+'1 Der Fonds'!$B$26/CC225-'2 Der Rueckgabebestand'!$C$15</f>
        <v>77.7110301179409</v>
      </c>
      <c r="CF225" s="26" t="n">
        <f aca="false">CD225/($B$225+CD225-'1 Der Fonds'!$B$6)</f>
        <v>0.0703992617598135</v>
      </c>
      <c r="CG225" s="26" t="n">
        <f aca="false">CD225+$B$225*'1 Der Fonds'!$B$19/12+CD225*'1 Der Fonds'!$B$20/12-'1 Der Fonds'!$B$6*'1 Der Fonds'!$B$21/12-($B$225+CD225-'1 Der Fonds'!$B$6)*'1 Der Fonds'!$B$22/12-$B$225*'1 Der Fonds'!$B$23/12</f>
        <v>57.5499892354736</v>
      </c>
      <c r="CH225" s="26" t="n">
        <f aca="false">($B$225+CG225-'1 Der Fonds'!$B$6)/CE225</f>
        <v>10.2437194311711</v>
      </c>
      <c r="CI225" s="26" t="n">
        <f aca="false">CG225+'1 Der Fonds'!$B$26-'2 Der Rueckgabebestand'!$C$16*CH225</f>
        <v>55.428129519888</v>
      </c>
      <c r="CJ225" s="26" t="n">
        <f aca="false">CE225+'1 Der Fonds'!$B$26/CH225-'2 Der Rueckgabebestand'!$C$16</f>
        <v>77.5038924927997</v>
      </c>
      <c r="CK225" s="26" t="n">
        <f aca="false">CI225/($B$225+CI225-'1 Der Fonds'!$B$6)</f>
        <v>0.0698150468020412</v>
      </c>
      <c r="CL225" s="26" t="n">
        <f aca="false">$A$225+$B$225*'1 Der Fonds'!$B$19/12+$A$225*'1 Der Fonds'!$B$20/12-'1 Der Fonds'!$B$6*'1 Der Fonds'!$B$21/12-($B$225+$A$225-'1 Der Fonds'!$B$6)*'1 Der Fonds'!$B$22/12-$B$225*'1 Der Fonds'!$B$23/12</f>
        <v>133.195333333333</v>
      </c>
      <c r="CM225" s="26" t="n">
        <f aca="false">($B$225+CL225-'1 Der Fonds'!$B$6)/'1 Der Fonds'!$B$8</f>
        <v>10.0194865900383</v>
      </c>
      <c r="CN225" s="26" t="n">
        <f aca="false">CL225+0-'2 Der Rueckgabebestand'!$C$5*CM225</f>
        <v>129.187538697318</v>
      </c>
      <c r="CO225" s="26" t="n">
        <f aca="false">'1 Der Fonds'!$B$8+0/CM225-'2 Der Rueckgabebestand'!$C$5</f>
        <v>86.6</v>
      </c>
      <c r="CP225" s="26" t="n">
        <f aca="false">CN225/($B$225+CN225-'1 Der Fonds'!$B$6)</f>
        <v>0.14888716610045</v>
      </c>
      <c r="CQ225" s="26" t="n">
        <f aca="false">CN225+$B$225*'1 Der Fonds'!$B$19/12+CN225*'1 Der Fonds'!$B$20/12-'1 Der Fonds'!$B$6*'1 Der Fonds'!$B$21/12-($B$225+CN225-'1 Der Fonds'!$B$6)*'1 Der Fonds'!$B$22/12-$B$225*'1 Der Fonds'!$B$23/12</f>
        <v>130.880655921903</v>
      </c>
      <c r="CR225" s="26" t="n">
        <f aca="false">($B$225+CQ225-'1 Der Fonds'!$B$6)/CO225</f>
        <v>10.0390375972506</v>
      </c>
      <c r="CS225" s="26" t="n">
        <f aca="false">CQ225+0-'2 Der Rueckgabebestand'!$C$6*CR225</f>
        <v>125.861137123278</v>
      </c>
      <c r="CT225" s="26" t="n">
        <f aca="false">CO225+0/CR225-'2 Der Rueckgabebestand'!$C$6</f>
        <v>86.1</v>
      </c>
      <c r="CU225" s="26" t="n">
        <f aca="false">CS225/($B$225+CS225-'1 Der Fonds'!$B$6)</f>
        <v>0.145611749207238</v>
      </c>
      <c r="CV225" s="26" t="n">
        <f aca="false">CS225+$B$225*'1 Der Fonds'!$B$19/12+CS225*'1 Der Fonds'!$B$20/12-'1 Der Fonds'!$B$6*'1 Der Fonds'!$B$21/12-($B$225+CS225-'1 Der Fonds'!$B$6)*'1 Der Fonds'!$B$22/12-$B$225*'1 Der Fonds'!$B$23/12</f>
        <v>127.551066546354</v>
      </c>
      <c r="CW225" s="26" t="n">
        <f aca="false">($B$225+CV225-'1 Der Fonds'!$B$6)/CT225</f>
        <v>10.0586651166824</v>
      </c>
      <c r="CX225" s="26" t="n">
        <f aca="false">CV225+0-'2 Der Rueckgabebestand'!$C$7*CW225</f>
        <v>105.422003289653</v>
      </c>
      <c r="CY225" s="26" t="n">
        <f aca="false">CT225+0/CW225-'2 Der Rueckgabebestand'!$C$7</f>
        <v>83.9</v>
      </c>
      <c r="CZ225" s="26" t="n">
        <f aca="false">CX225/($B$225+CX225-'1 Der Fonds'!$B$6)</f>
        <v>0.124919131008212</v>
      </c>
      <c r="DA225" s="26" t="n">
        <f aca="false">CX225+$B$225*'1 Der Fonds'!$B$19/12+CX225*'1 Der Fonds'!$B$20/12-'1 Der Fonds'!$B$6*'1 Der Fonds'!$B$21/12-($B$225+CX225-'1 Der Fonds'!$B$6)*'1 Der Fonds'!$B$22/12-$B$225*'1 Der Fonds'!$B$23/12</f>
        <v>107.092345209472</v>
      </c>
      <c r="DB225" s="26" t="n">
        <f aca="false">($B$225+DA225-'1 Der Fonds'!$B$6)/CY225</f>
        <v>10.078573840399</v>
      </c>
      <c r="DC225" s="26" t="n">
        <f aca="false">DA225+0-'2 Der Rueckgabebestand'!$C$8*DB225</f>
        <v>75.8487663042353</v>
      </c>
      <c r="DD225" s="26" t="n">
        <f aca="false">CY225+0/DB225-'2 Der Rueckgabebestand'!$C$8</f>
        <v>80.8</v>
      </c>
      <c r="DE225" s="26" t="n">
        <f aca="false">DC225/($B$225+DC225-'1 Der Fonds'!$B$6)</f>
        <v>0.093140395666663</v>
      </c>
      <c r="DF225" s="26" t="n">
        <f aca="false">DC225+$B$225*'1 Der Fonds'!$B$19/12+DC225*'1 Der Fonds'!$B$20/12-'1 Der Fonds'!$B$6*'1 Der Fonds'!$B$21/12-($B$225+DC225-'1 Der Fonds'!$B$6)*'1 Der Fonds'!$B$22/12-$B$225*'1 Der Fonds'!$B$23/12</f>
        <v>77.4907672052769</v>
      </c>
      <c r="DG225" s="26" t="n">
        <f aca="false">($B$225+DF225-'1 Der Fonds'!$B$6)/DD225</f>
        <v>10.0988956337287</v>
      </c>
      <c r="DH225" s="26" t="n">
        <f aca="false">DF225+0-'2 Der Rueckgabebestand'!$C$9*DG225</f>
        <v>51.2336385575823</v>
      </c>
      <c r="DI225" s="26" t="n">
        <f aca="false">DD225+0/DG225-'2 Der Rueckgabebestand'!$C$9</f>
        <v>78.2</v>
      </c>
      <c r="DJ225" s="26" t="n">
        <f aca="false">DH225/($B$225+DH225-'1 Der Fonds'!$B$6)</f>
        <v>0.0648745805625788</v>
      </c>
      <c r="DK225" s="26" t="n">
        <f aca="false">DH225+$B$225*'1 Der Fonds'!$B$19/12+DH225*'1 Der Fonds'!$B$20/12-'1 Der Fonds'!$B$6*'1 Der Fonds'!$B$21/12-($B$225+DH225-'1 Der Fonds'!$B$6)*'1 Der Fonds'!$B$22/12-$B$225*'1 Der Fonds'!$B$23/12</f>
        <v>52.8520499612</v>
      </c>
      <c r="DL225" s="26" t="n">
        <f aca="false">($B$225+DK225-'1 Der Fonds'!$B$6)/DI225</f>
        <v>10.1195914317289</v>
      </c>
      <c r="DM225" s="26" t="n">
        <f aca="false">DK225+0-'2 Der Rueckgabebestand'!$C$10*DL225</f>
        <v>38.6846219567796</v>
      </c>
      <c r="DN225" s="26" t="n">
        <f aca="false">DI225+0/DL225-'2 Der Rueckgabebestand'!$C$10</f>
        <v>76.8</v>
      </c>
      <c r="DO225" s="26" t="n">
        <f aca="false">DM225/($B$225+DM225-'1 Der Fonds'!$B$6)</f>
        <v>0.0497753311939964</v>
      </c>
      <c r="DP225" s="26" t="n">
        <f aca="false">DM225+$B$225*'1 Der Fonds'!$B$19/12+DM225*'1 Der Fonds'!$B$20/12-'1 Der Fonds'!$B$6*'1 Der Fonds'!$B$21/12-($B$225+DM225-'1 Der Fonds'!$B$6)*'1 Der Fonds'!$B$22/12-$B$225*'1 Der Fonds'!$B$23/12</f>
        <v>40.2910072194881</v>
      </c>
      <c r="DQ225" s="26" t="n">
        <f aca="false">($B$225+DP225-'1 Der Fonds'!$B$6)/DN225</f>
        <v>10.1405079065038</v>
      </c>
      <c r="DR225" s="26" t="n">
        <f aca="false">DP225+0-'2 Der Rueckgabebestand'!$C$11*DQ225</f>
        <v>34.2067024755859</v>
      </c>
      <c r="DS225" s="26" t="n">
        <f aca="false">DN225+0/DQ225-'2 Der Rueckgabebestand'!$C$11</f>
        <v>76.2</v>
      </c>
      <c r="DT225" s="26" t="n">
        <f aca="false">DR225/($B$225+DR225-'1 Der Fonds'!$B$6)</f>
        <v>0.0442686757679142</v>
      </c>
      <c r="DU225" s="26" t="n">
        <f aca="false">DR225+$B$225*'1 Der Fonds'!$B$19/12+DR225*'1 Der Fonds'!$B$20/12-'1 Der Fonds'!$B$6*'1 Der Fonds'!$B$21/12-($B$225+DR225-'1 Der Fonds'!$B$6)*'1 Der Fonds'!$B$22/12-$B$225*'1 Der Fonds'!$B$23/12</f>
        <v>35.8087963987917</v>
      </c>
      <c r="DV225" s="26" t="n">
        <f aca="false">($B$225+DU225-'1 Der Fonds'!$B$6)/DS225</f>
        <v>10.161532761139</v>
      </c>
      <c r="DW225" s="26" t="n">
        <f aca="false">DU225+0-'2 Der Rueckgabebestand'!$C$12*DV225</f>
        <v>30.7280300182222</v>
      </c>
      <c r="DX225" s="26" t="n">
        <f aca="false">DS225+0/DV225-'2 Der Rueckgabebestand'!$C$12</f>
        <v>75.7</v>
      </c>
      <c r="DY225" s="26" t="n">
        <f aca="false">DW225/($B$225+DW225-'1 Der Fonds'!$B$6)</f>
        <v>0.0399465812725184</v>
      </c>
      <c r="DZ225" s="26" t="n">
        <f aca="false">DW225+$B$225*'1 Der Fonds'!$B$19/12+DW225*'1 Der Fonds'!$B$20/12-'1 Der Fonds'!$B$6*'1 Der Fonds'!$B$21/12-($B$225+DW225-'1 Der Fonds'!$B$6)*'1 Der Fonds'!$B$22/12-$B$225*'1 Der Fonds'!$B$23/12</f>
        <v>32.3267902136563</v>
      </c>
      <c r="EA225" s="26" t="n">
        <f aca="false">($B$225+DZ225-'1 Der Fonds'!$B$6)/DX225</f>
        <v>10.1826524466797</v>
      </c>
      <c r="EB225" s="26" t="n">
        <f aca="false">DZ225+0-'2 Der Rueckgabebestand'!$C$13*EA225</f>
        <v>27.7445966126504</v>
      </c>
      <c r="EC225" s="26" t="n">
        <f aca="false">DX225+0/EA225-'2 Der Rueckgabebestand'!$C$13</f>
        <v>75.25</v>
      </c>
      <c r="ED225" s="26" t="n">
        <f aca="false">EB225/($B$225+EB225-'1 Der Fonds'!$B$6)</f>
        <v>0.0362085380246743</v>
      </c>
      <c r="EE225" s="26" t="n">
        <f aca="false">EB225+$B$225*'1 Der Fonds'!$B$19/12+EB225*'1 Der Fonds'!$B$20/12-'1 Der Fonds'!$B$6*'1 Der Fonds'!$B$21/12-($B$225+EB225-'1 Der Fonds'!$B$6)*'1 Der Fonds'!$B$22/12-$B$225*'1 Der Fonds'!$B$23/12</f>
        <v>29.3404976844042</v>
      </c>
      <c r="EF225" s="26" t="n">
        <f aca="false">($B$225+EE225-'1 Der Fonds'!$B$6)/EC225</f>
        <v>10.2038604343442</v>
      </c>
      <c r="EG225" s="26" t="n">
        <f aca="false">EE225+0-'2 Der Rueckgabebestand'!$C$14*EF225</f>
        <v>25.2589535106665</v>
      </c>
      <c r="EH225" s="26" t="n">
        <f aca="false">EC225+0/EF225-'2 Der Rueckgabebestand'!$C$14</f>
        <v>74.85</v>
      </c>
      <c r="EI225" s="26" t="n">
        <f aca="false">EG225/($B$225+EG225-'1 Der Fonds'!$B$6)</f>
        <v>0.0330718918509068</v>
      </c>
      <c r="EJ225" s="26" t="n">
        <f aca="false">EG225+$B$225*'1 Der Fonds'!$B$19/12+EG225*'1 Der Fonds'!$B$20/12-'1 Der Fonds'!$B$6*'1 Der Fonds'!$B$21/12-($B$225+EG225-'1 Der Fonds'!$B$6)*'1 Der Fonds'!$B$22/12-$B$225*'1 Der Fonds'!$B$23/12</f>
        <v>26.8524725077809</v>
      </c>
      <c r="EK225" s="26" t="n">
        <f aca="false">($B$225+EJ225-'1 Der Fonds'!$B$6)/EH225</f>
        <v>10.2251499333037</v>
      </c>
      <c r="EL225" s="26" t="n">
        <f aca="false">EJ225+0-'2 Der Rueckgabebestand'!$C$15*EK225</f>
        <v>22.7624125344594</v>
      </c>
      <c r="EM225" s="26" t="n">
        <f aca="false">EH225+0/EK225-'2 Der Rueckgabebestand'!$C$15</f>
        <v>74.45</v>
      </c>
      <c r="EN225" s="26" t="n">
        <f aca="false">EL225/($B$225+EL225-'1 Der Fonds'!$B$6)</f>
        <v>0.0299008753876037</v>
      </c>
      <c r="EO225" s="26" t="n">
        <f aca="false">EL225+$B$225*'1 Der Fonds'!$B$19/12+EL225*'1 Der Fonds'!$B$20/12-'1 Der Fonds'!$B$6*'1 Der Fonds'!$B$21/12-($B$225+EL225-'1 Der Fonds'!$B$6)*'1 Der Fonds'!$B$22/12-$B$225*'1 Der Fonds'!$B$23/12</f>
        <v>24.3535390131383</v>
      </c>
      <c r="EP225" s="26" t="n">
        <f aca="false">($B$225+EO225-'1 Der Fonds'!$B$6)/EM225</f>
        <v>10.2465216791557</v>
      </c>
      <c r="EQ225" s="26" t="n">
        <f aca="false">EO225+0-'2 Der Rueckgabebestand'!$C$16*EP225</f>
        <v>19.2302781735604</v>
      </c>
      <c r="ER225" s="26" t="n">
        <f aca="false">EM225+0/EP225-'2 Der Rueckgabebestand'!$C$16</f>
        <v>73.95</v>
      </c>
      <c r="ES225" s="26" t="n">
        <f aca="false">EQ225/($B$225+EQ225-'1 Der Fonds'!$B$6)</f>
        <v>0.025378790748488</v>
      </c>
      <c r="ET225" s="14" t="n">
        <f aca="false">IF(C225=1,$A$225,1000000)</f>
        <v>131.5</v>
      </c>
      <c r="EU225" s="14" t="n">
        <f aca="false">IF(D225=1,$A$225,1000000)</f>
        <v>131.5</v>
      </c>
      <c r="EV225" s="14" t="n">
        <f aca="false">IF(E225=1,$A$225,1000000)</f>
        <v>131.5</v>
      </c>
      <c r="EW225" s="14" t="n">
        <f aca="false">IF(F225=1,$A$225,1000000)</f>
        <v>131.5</v>
      </c>
      <c r="EX225" s="14" t="n">
        <f aca="false">IF(G225=1,$A$225,1000000)</f>
        <v>131.5</v>
      </c>
      <c r="EY225" s="14" t="n">
        <f aca="false">IF(H225=1,$A$225,1000000)</f>
        <v>131.5</v>
      </c>
      <c r="EZ225" s="14" t="n">
        <f aca="false">IF(I225=1,$A$225,1000000)</f>
        <v>131.5</v>
      </c>
      <c r="FA225" s="14" t="n">
        <f aca="false">IF(J225=1,$A$225,1000000)</f>
        <v>131.5</v>
      </c>
      <c r="FB225" s="14" t="n">
        <f aca="false">IF(K225=1,$A$225,1000000)</f>
        <v>131.5</v>
      </c>
      <c r="FC225" s="14" t="n">
        <f aca="false">IF(L225=1,$A$225,1000000)</f>
        <v>131.5</v>
      </c>
      <c r="FD225" s="14" t="n">
        <f aca="false">IF(M225=1,$A$225,1000000)</f>
        <v>131.5</v>
      </c>
      <c r="FE225" s="14" t="n">
        <f aca="false">IF(N225=1,$A$225,1000000)</f>
        <v>131.5</v>
      </c>
      <c r="FF225" s="14" t="n">
        <f aca="false">IF(O225=1,$A$225,1000000)</f>
        <v>131.5</v>
      </c>
      <c r="FG225" s="14" t="n">
        <f aca="false">IF(P225=1,$A$225,1000000)</f>
        <v>131.5</v>
      </c>
      <c r="FH225" s="14" t="n">
        <f aca="false">IF(Q225=1,$A$225,1000000)</f>
        <v>131.5</v>
      </c>
      <c r="FI225" s="14" t="n">
        <f aca="false">IF(R225=1,$A$225,1000000)</f>
        <v>131.5</v>
      </c>
      <c r="FJ225" s="14" t="n">
        <f aca="false">IF(S225=1,$A$225,1000000)</f>
        <v>131.5</v>
      </c>
      <c r="FK225" s="26" t="n">
        <f aca="false">IF(T225=1,$A$225,1000000)</f>
        <v>1000000</v>
      </c>
      <c r="FL225" s="26" t="n">
        <f aca="false">IF(U225=1,$A$225,1000000)</f>
        <v>1000000</v>
      </c>
      <c r="FM225" s="26" t="n">
        <f aca="false">IF(V225=1,$A$225,1000000)</f>
        <v>1000000</v>
      </c>
      <c r="FN225" s="26" t="n">
        <f aca="false">IF(W225=1,$A$225,1000000)</f>
        <v>1000000</v>
      </c>
      <c r="FO225" s="26" t="n">
        <f aca="false">IF(X225=1,$A$225,1000000)</f>
        <v>1000000</v>
      </c>
      <c r="FP225" s="26" t="n">
        <f aca="false">IF(Y225=1,$A$225,1000000)</f>
        <v>1000000</v>
      </c>
      <c r="FQ225" s="26" t="n">
        <f aca="false">IF(Z225=1,$A$225,1000000)</f>
        <v>1000000</v>
      </c>
    </row>
    <row r="226" customFormat="false" ht="15" hidden="false" customHeight="false" outlineLevel="0" collapsed="false">
      <c r="A226" s="14" t="n">
        <f aca="false">A225+$B$38</f>
        <v>132</v>
      </c>
      <c r="B226" s="14" t="n">
        <f aca="false">'1 Der Fonds'!$B$36-A226</f>
        <v>988</v>
      </c>
      <c r="C226" s="26" t="n">
        <f aca="false">IF(AH226&gt;='1 Der Fonds'!$B$12,1,0)</f>
        <v>1</v>
      </c>
      <c r="D226" s="26" t="n">
        <f aca="false">IF(AND(C226=1,AM226&gt;='1 Der Fonds'!$B$12),1,0)</f>
        <v>1</v>
      </c>
      <c r="E226" s="26" t="n">
        <f aca="false">IF(AND(D226=1,AR226&gt;='1 Der Fonds'!$B$12),1,0)</f>
        <v>1</v>
      </c>
      <c r="F226" s="26" t="n">
        <f aca="false">IF(AND(E226=1,AW226&gt;='1 Der Fonds'!$B$12),1,0)</f>
        <v>1</v>
      </c>
      <c r="G226" s="26" t="n">
        <f aca="false">IF(AND(F226=1,BB226&gt;='1 Der Fonds'!$B$12),1,0)</f>
        <v>1</v>
      </c>
      <c r="H226" s="26" t="n">
        <f aca="false">IF(AND(G226=1,BG226&gt;='1 Der Fonds'!$B$12),1,0)</f>
        <v>1</v>
      </c>
      <c r="I226" s="26" t="n">
        <f aca="false">IF(AND(H226=1,BL226&gt;='1 Der Fonds'!$B$12),1,0)</f>
        <v>1</v>
      </c>
      <c r="J226" s="26" t="n">
        <f aca="false">IF(AND(I226=1,BQ226&gt;='1 Der Fonds'!$B$12),1,0)</f>
        <v>1</v>
      </c>
      <c r="K226" s="26" t="n">
        <f aca="false">IF(AND(J226=1,BV226&gt;='1 Der Fonds'!$B$12),1,0)</f>
        <v>1</v>
      </c>
      <c r="L226" s="26" t="n">
        <f aca="false">IF(AND(K226=1,CA226&gt;='1 Der Fonds'!$B$12),1,0)</f>
        <v>1</v>
      </c>
      <c r="M226" s="26" t="n">
        <f aca="false">IF(AND(L226=1,CF226&gt;='1 Der Fonds'!$B$12),1,0)</f>
        <v>1</v>
      </c>
      <c r="N226" s="26" t="n">
        <f aca="false">IF(AND(M226=1,CK226&gt;='1 Der Fonds'!$B$12),1,0)</f>
        <v>1</v>
      </c>
      <c r="O226" s="26" t="n">
        <f aca="false">IF(CP226&gt;='1 Der Fonds'!$B$12,1,0)</f>
        <v>1</v>
      </c>
      <c r="P226" s="26" t="n">
        <f aca="false">IF(AND(O226=1,CU226&gt;='1 Der Fonds'!$B$12),1,0)</f>
        <v>1</v>
      </c>
      <c r="Q226" s="26" t="n">
        <f aca="false">IF(AND(P226=1,CZ226&gt;='1 Der Fonds'!$B$12),1,0)</f>
        <v>1</v>
      </c>
      <c r="R226" s="26" t="n">
        <f aca="false">IF(AND(Q226=1,DE226&gt;='1 Der Fonds'!$B$12),1,0)</f>
        <v>1</v>
      </c>
      <c r="S226" s="26" t="n">
        <f aca="false">IF(AND(R226=1,DJ226&gt;='1 Der Fonds'!$B$12),1,0)</f>
        <v>1</v>
      </c>
      <c r="T226" s="26" t="n">
        <f aca="false">IF(AND(S226=1,DO226&gt;='1 Der Fonds'!$B$12),1,0)</f>
        <v>1</v>
      </c>
      <c r="U226" s="26" t="n">
        <f aca="false">IF(AND(T226=1,DT226&gt;='1 Der Fonds'!$B$12),1,0)</f>
        <v>0</v>
      </c>
      <c r="V226" s="26" t="n">
        <f aca="false">IF(AND(U226=1,DY226&gt;='1 Der Fonds'!$B$12),1,0)</f>
        <v>0</v>
      </c>
      <c r="W226" s="26" t="n">
        <f aca="false">IF(AND(V226=1,ED226&gt;='1 Der Fonds'!$B$12),1,0)</f>
        <v>0</v>
      </c>
      <c r="X226" s="26" t="n">
        <f aca="false">IF(AND(W226=1,EI226&gt;='1 Der Fonds'!$B$12),1,0)</f>
        <v>0</v>
      </c>
      <c r="Y226" s="26" t="n">
        <f aca="false">IF(AND(X226=1,EN226&gt;='1 Der Fonds'!$B$12),1,0)</f>
        <v>0</v>
      </c>
      <c r="Z226" s="26" t="n">
        <f aca="false">IF(AND(Y226=1,ES226&gt;='1 Der Fonds'!$B$12),1,0)</f>
        <v>0</v>
      </c>
      <c r="AD226" s="26" t="n">
        <f aca="false">$A$226+$B$226*'1 Der Fonds'!$B$19/12+$A$226*'1 Der Fonds'!$B$20/12-'1 Der Fonds'!$B$6*'1 Der Fonds'!$B$21/12-($B$226+$A$226-'1 Der Fonds'!$B$6)*'1 Der Fonds'!$B$22/12-$B$226*'1 Der Fonds'!$B$23/12</f>
        <v>133.69475</v>
      </c>
      <c r="AE226" s="26" t="n">
        <f aca="false">($B$226+AD226-'1 Der Fonds'!$B$6)/'1 Der Fonds'!$B$8</f>
        <v>10.0194798850575</v>
      </c>
      <c r="AF226" s="26" t="n">
        <f aca="false">AD226+'1 Der Fonds'!$B$26-'2 Der Rueckgabebestand'!$C$5*AE226</f>
        <v>132.686958045977</v>
      </c>
      <c r="AG226" s="26" t="n">
        <f aca="false">'1 Der Fonds'!$B$8+'1 Der Fonds'!$B$26/AE226-'2 Der Rueckgabebestand'!$C$5</f>
        <v>86.8994167396328</v>
      </c>
      <c r="AH226" s="26" t="n">
        <f aca="false">AF226/($B$226+AF226-'1 Der Fonds'!$B$6)</f>
        <v>0.152393413981711</v>
      </c>
      <c r="AI226" s="26" t="n">
        <f aca="false">AF226+$B$226*'1 Der Fonds'!$B$19/12+AF226*'1 Der Fonds'!$B$20/12-'1 Der Fonds'!$B$6*'1 Der Fonds'!$B$21/12-($B$226+AF226-'1 Der Fonds'!$B$6)*'1 Der Fonds'!$B$22/12-$B$226*'1 Der Fonds'!$B$23/12</f>
        <v>134.382366380771</v>
      </c>
      <c r="AJ226" s="26" t="n">
        <f aca="false">($B$226+AI226-'1 Der Fonds'!$B$6)/AG226</f>
        <v>10.0389898932762</v>
      </c>
      <c r="AK226" s="26" t="n">
        <f aca="false">AI226+'1 Der Fonds'!$B$26-'2 Der Rueckgabebestand'!$C$6*AJ226</f>
        <v>132.362871434133</v>
      </c>
      <c r="AL226" s="26" t="n">
        <f aca="false">AG226+'1 Der Fonds'!$B$26/AJ226-'2 Der Rueckgabebestand'!$C$6</f>
        <v>86.698251585757</v>
      </c>
      <c r="AM226" s="26" t="n">
        <f aca="false">AK226/($B$226+AK226-'1 Der Fonds'!$B$6)</f>
        <v>0.152077800855674</v>
      </c>
      <c r="AN226" s="26" t="n">
        <f aca="false">AK226+$B$226*'1 Der Fonds'!$B$19/12+AK226*'1 Der Fonds'!$B$20/12-'1 Der Fonds'!$B$6*'1 Der Fonds'!$B$21/12-($B$226+AK226-'1 Der Fonds'!$B$6)*'1 Der Fonds'!$B$22/12-$B$226*'1 Der Fonds'!$B$23/12</f>
        <v>134.057969185924</v>
      </c>
      <c r="AO226" s="26" t="n">
        <f aca="false">($B$226+AN226-'1 Der Fonds'!$B$6)/AL226</f>
        <v>10.0585415880427</v>
      </c>
      <c r="AP226" s="26" t="n">
        <f aca="false">AN226+'1 Der Fonds'!$B$26-'2 Der Rueckgabebestand'!$C$7*AO226</f>
        <v>114.92917769223</v>
      </c>
      <c r="AQ226" s="26" t="n">
        <f aca="false">AL226+'1 Der Fonds'!$B$26/AO226-'2 Der Rueckgabebestand'!$C$7</f>
        <v>84.7965055596299</v>
      </c>
      <c r="AR226" s="26" t="n">
        <f aca="false">AP226/($B$226+AP226-'1 Der Fonds'!$B$6)</f>
        <v>0.134746448706555</v>
      </c>
      <c r="AS226" s="26" t="n">
        <f aca="false">AP226+$B$226*'1 Der Fonds'!$B$19/12+AP226*'1 Der Fonds'!$B$20/12-'1 Der Fonds'!$B$6*'1 Der Fonds'!$B$21/12-($B$226+AP226-'1 Der Fonds'!$B$6)*'1 Der Fonds'!$B$22/12-$B$226*'1 Der Fonds'!$B$23/12</f>
        <v>116.607568154185</v>
      </c>
      <c r="AT226" s="26" t="n">
        <f aca="false">($B$226+AS226-'1 Der Fonds'!$B$6)/AQ226</f>
        <v>10.0783347440328</v>
      </c>
      <c r="AU226" s="26" t="n">
        <f aca="false">AS226+'1 Der Fonds'!$B$26-'2 Der Rueckgabebestand'!$C$8*AT226</f>
        <v>88.3647304476836</v>
      </c>
      <c r="AV226" s="26" t="n">
        <f aca="false">AQ226+'1 Der Fonds'!$B$26/AT226-'2 Der Rueckgabebestand'!$C$8</f>
        <v>81.9941737832198</v>
      </c>
      <c r="AW226" s="26" t="n">
        <f aca="false">AU226/($B$226+AU226-'1 Der Fonds'!$B$6)</f>
        <v>0.106931875468368</v>
      </c>
      <c r="AX226" s="26" t="n">
        <f aca="false">AU226+$B$226*'1 Der Fonds'!$B$19/12+AU226*'1 Der Fonds'!$B$20/12-'1 Der Fonds'!$B$6*'1 Der Fonds'!$B$21/12-($B$226+AU226-'1 Der Fonds'!$B$6)*'1 Der Fonds'!$B$22/12-$B$226*'1 Der Fonds'!$B$23/12</f>
        <v>90.0176633143626</v>
      </c>
      <c r="AY226" s="26" t="n">
        <f aca="false">($B$226+AX226-'1 Der Fonds'!$B$6)/AV226</f>
        <v>10.0984938942554</v>
      </c>
      <c r="AZ226" s="26" t="n">
        <f aca="false">AX226+'1 Der Fonds'!$B$26-'2 Der Rueckgabebestand'!$C$9*AY226</f>
        <v>66.7615791892985</v>
      </c>
      <c r="BA226" s="26" t="n">
        <f aca="false">AV226+'1 Der Fonds'!$B$26/AY226-'2 Der Rueckgabebestand'!$C$9</f>
        <v>79.6912477856813</v>
      </c>
      <c r="BB226" s="26" t="n">
        <f aca="false">AZ226/($B$226+AZ226-'1 Der Fonds'!$B$6)</f>
        <v>0.0829582088853606</v>
      </c>
      <c r="BC226" s="26" t="n">
        <f aca="false">AZ226+$B$226*'1 Der Fonds'!$B$19/12+AZ226*'1 Der Fonds'!$B$20/12-'1 Der Fonds'!$B$6*'1 Der Fonds'!$B$21/12-($B$226+AZ226-'1 Der Fonds'!$B$6)*'1 Der Fonds'!$B$22/12-$B$226*'1 Der Fonds'!$B$23/12</f>
        <v>68.3938090360216</v>
      </c>
      <c r="BD226" s="26" t="n">
        <f aca="false">($B$226+BC226-'1 Der Fonds'!$B$6)/BA226</f>
        <v>10.1189758153205</v>
      </c>
      <c r="BE226" s="26" t="n">
        <f aca="false">BC226+'1 Der Fonds'!$B$26-'2 Der Rueckgabebestand'!$C$10*BD226</f>
        <v>57.2272428945729</v>
      </c>
      <c r="BF226" s="26" t="n">
        <f aca="false">BA226+'1 Der Fonds'!$B$26/BD226-'2 Der Rueckgabebestand'!$C$10</f>
        <v>78.5877204776565</v>
      </c>
      <c r="BG226" s="26" t="n">
        <f aca="false">BE226/($B$226+BE226-'1 Der Fonds'!$B$6)</f>
        <v>0.0719633833044623</v>
      </c>
      <c r="BH226" s="26" t="n">
        <f aca="false">BE226+$B$226*'1 Der Fonds'!$B$19/12+BE226*'1 Der Fonds'!$B$20/12-'1 Der Fonds'!$B$6*'1 Der Fonds'!$B$21/12-($B$226+BE226-'1 Der Fonds'!$B$6)*'1 Der Fonds'!$B$22/12-$B$226*'1 Der Fonds'!$B$23/12</f>
        <v>58.8503356690136</v>
      </c>
      <c r="BI226" s="26" t="n">
        <f aca="false">($B$226+BH226-'1 Der Fonds'!$B$6)/BF226</f>
        <v>10.1396290772369</v>
      </c>
      <c r="BJ226" s="26" t="n">
        <f aca="false">BH226+'1 Der Fonds'!$B$26-'2 Der Rueckgabebestand'!$C$11*BI226</f>
        <v>55.7665582226714</v>
      </c>
      <c r="BK226" s="26" t="n">
        <f aca="false">BF226+'1 Der Fonds'!$B$26/BI226-'2 Der Rueckgabebestand'!$C$11</f>
        <v>78.2835892887489</v>
      </c>
      <c r="BL226" s="26" t="n">
        <f aca="false">BJ226/($B$226+BJ226-'1 Der Fonds'!$B$6)</f>
        <v>0.07025561564037</v>
      </c>
      <c r="BM226" s="26" t="n">
        <f aca="false">BJ226+$B$226*'1 Der Fonds'!$B$19/12+BJ226*'1 Der Fonds'!$B$20/12-'1 Der Fonds'!$B$6*'1 Der Fonds'!$B$21/12-($B$226+BJ226-'1 Der Fonds'!$B$6)*'1 Der Fonds'!$B$22/12-$B$226*'1 Der Fonds'!$B$23/12</f>
        <v>57.3882511743015</v>
      </c>
      <c r="BN226" s="26" t="n">
        <f aca="false">($B$226+BM226-'1 Der Fonds'!$B$6)/BK226</f>
        <v>10.1603446954957</v>
      </c>
      <c r="BO226" s="26" t="n">
        <f aca="false">BM226+'1 Der Fonds'!$B$26-'2 Der Rueckgabebestand'!$C$12*BN226</f>
        <v>55.3080788265536</v>
      </c>
      <c r="BP226" s="26" t="n">
        <f aca="false">BK226+'1 Der Fonds'!$B$26/BN226-'2 Der Rueckgabebestand'!$C$12</f>
        <v>78.0788548619071</v>
      </c>
      <c r="BQ226" s="26" t="n">
        <f aca="false">BO226/($B$226+BO226-'1 Der Fonds'!$B$6)</f>
        <v>0.0697182851186443</v>
      </c>
      <c r="BR226" s="26" t="n">
        <f aca="false">BO226+$B$226*'1 Der Fonds'!$B$19/12+BO226*'1 Der Fonds'!$B$20/12-'1 Der Fonds'!$B$6*'1 Der Fonds'!$B$21/12-($B$226+BO226-'1 Der Fonds'!$B$6)*'1 Der Fonds'!$B$22/12-$B$226*'1 Der Fonds'!$B$23/12</f>
        <v>56.9293324020957</v>
      </c>
      <c r="BS226" s="26" t="n">
        <f aca="false">($B$226+BR226-'1 Der Fonds'!$B$6)/BP226</f>
        <v>10.1811090058638</v>
      </c>
      <c r="BT226" s="26" t="n">
        <f aca="false">BR226+'1 Der Fonds'!$B$26-'2 Der Rueckgabebestand'!$C$13*BS226</f>
        <v>55.347833349457</v>
      </c>
      <c r="BU226" s="26" t="n">
        <f aca="false">BP226+'1 Der Fonds'!$B$26/BS226-'2 Der Rueckgabebestand'!$C$13</f>
        <v>77.9235182427109</v>
      </c>
      <c r="BV226" s="26" t="n">
        <f aca="false">BT226/($B$226+BT226-'1 Der Fonds'!$B$6)</f>
        <v>0.0697649013747003</v>
      </c>
      <c r="BW226" s="26" t="n">
        <f aca="false">BT226+$B$226*'1 Der Fonds'!$B$19/12+BT226*'1 Der Fonds'!$B$20/12-'1 Der Fonds'!$B$6*'1 Der Fonds'!$B$21/12-($B$226+BT226-'1 Der Fonds'!$B$6)*'1 Der Fonds'!$B$22/12-$B$226*'1 Der Fonds'!$B$23/12</f>
        <v>56.9691250230836</v>
      </c>
      <c r="BX226" s="26" t="n">
        <f aca="false">($B$226+BW226-'1 Der Fonds'!$B$6)/BU226</f>
        <v>10.201915197758</v>
      </c>
      <c r="BY226" s="26" t="n">
        <f aca="false">BW226+'1 Der Fonds'!$B$26-'2 Der Rueckgabebestand'!$C$14*BX226</f>
        <v>55.8883589439804</v>
      </c>
      <c r="BZ226" s="26" t="n">
        <f aca="false">BU226+'1 Der Fonds'!$B$26/BX226-'2 Der Rueckgabebestand'!$C$14</f>
        <v>77.8175806752882</v>
      </c>
      <c r="CA226" s="26" t="n">
        <f aca="false">BY226/($B$226+BY226-'1 Der Fonds'!$B$6)</f>
        <v>0.0703982597985469</v>
      </c>
      <c r="CB226" s="26" t="n">
        <f aca="false">BY226+$B$226*'1 Der Fonds'!$B$19/12+BY226*'1 Der Fonds'!$B$20/12-'1 Der Fonds'!$B$6*'1 Der Fonds'!$B$21/12-($B$226+BY226-'1 Der Fonds'!$B$6)*'1 Der Fonds'!$B$22/12-$B$226*'1 Der Fonds'!$B$23/12</f>
        <v>57.5101686213017</v>
      </c>
      <c r="CC226" s="26" t="n">
        <f aca="false">($B$226+CB226-'1 Der Fonds'!$B$6)/BZ226</f>
        <v>10.2227563709639</v>
      </c>
      <c r="CD226" s="26" t="n">
        <f aca="false">CB226+'1 Der Fonds'!$B$26-'2 Der Rueckgabebestand'!$C$15*CC226</f>
        <v>56.4210660729161</v>
      </c>
      <c r="CE226" s="26" t="n">
        <f aca="false">BZ226+'1 Der Fonds'!$B$26/CC226-'2 Der Rueckgabebestand'!$C$15</f>
        <v>77.7110436016396</v>
      </c>
      <c r="CF226" s="26" t="n">
        <f aca="false">CD226/($B$226+CD226-'1 Der Fonds'!$B$6)</f>
        <v>0.0710216137039567</v>
      </c>
      <c r="CG226" s="26" t="n">
        <f aca="false">CD226+$B$226*'1 Der Fonds'!$B$19/12+CD226*'1 Der Fonds'!$B$20/12-'1 Der Fonds'!$B$6*'1 Der Fonds'!$B$21/12-($B$226+CD226-'1 Der Fonds'!$B$6)*'1 Der Fonds'!$B$22/12-$B$226*'1 Der Fonds'!$B$23/12</f>
        <v>58.043386261236</v>
      </c>
      <c r="CH226" s="26" t="n">
        <f aca="false">($B$226+CG226-'1 Der Fonds'!$B$6)/CE226</f>
        <v>10.2436326854893</v>
      </c>
      <c r="CI226" s="26" t="n">
        <f aca="false">CG226+'1 Der Fonds'!$B$26-'2 Der Rueckgabebestand'!$C$16*CH226</f>
        <v>55.9215699184914</v>
      </c>
      <c r="CJ226" s="26" t="n">
        <f aca="false">CE226+'1 Der Fonds'!$B$26/CH226-'2 Der Rueckgabebestand'!$C$16</f>
        <v>77.5039084565313</v>
      </c>
      <c r="CK226" s="26" t="n">
        <f aca="false">CI226/($B$226+CI226-'1 Der Fonds'!$B$6)</f>
        <v>0.070437146485682</v>
      </c>
      <c r="CL226" s="26" t="n">
        <f aca="false">$A$226+$B$226*'1 Der Fonds'!$B$19/12+$A$226*'1 Der Fonds'!$B$20/12-'1 Der Fonds'!$B$6*'1 Der Fonds'!$B$21/12-($B$226+$A$226-'1 Der Fonds'!$B$6)*'1 Der Fonds'!$B$22/12-$B$226*'1 Der Fonds'!$B$23/12</f>
        <v>133.69475</v>
      </c>
      <c r="CM226" s="26" t="n">
        <f aca="false">($B$226+CL226-'1 Der Fonds'!$B$6)/'1 Der Fonds'!$B$8</f>
        <v>10.0194798850575</v>
      </c>
      <c r="CN226" s="26" t="n">
        <f aca="false">CL226+0-'2 Der Rueckgabebestand'!$C$5*CM226</f>
        <v>129.686958045977</v>
      </c>
      <c r="CO226" s="26" t="n">
        <f aca="false">'1 Der Fonds'!$B$8+0/CM226-'2 Der Rueckgabebestand'!$C$5</f>
        <v>86.6</v>
      </c>
      <c r="CP226" s="26" t="n">
        <f aca="false">CN226/($B$226+CN226-'1 Der Fonds'!$B$6)</f>
        <v>0.149462841227936</v>
      </c>
      <c r="CQ226" s="26" t="n">
        <f aca="false">CN226+$B$226*'1 Der Fonds'!$B$19/12+CN226*'1 Der Fonds'!$B$20/12-'1 Der Fonds'!$B$6*'1 Der Fonds'!$B$21/12-($B$226+CN226-'1 Der Fonds'!$B$6)*'1 Der Fonds'!$B$22/12-$B$226*'1 Der Fonds'!$B$23/12</f>
        <v>131.379491380771</v>
      </c>
      <c r="CR226" s="26" t="n">
        <f aca="false">($B$226+CQ226-'1 Der Fonds'!$B$6)/CO226</f>
        <v>10.0390241498934</v>
      </c>
      <c r="CS226" s="26" t="n">
        <f aca="false">CQ226+0-'2 Der Rueckgabebestand'!$C$6*CR226</f>
        <v>126.359979305824</v>
      </c>
      <c r="CT226" s="26" t="n">
        <f aca="false">CO226+0/CR226-'2 Der Rueckgabebestand'!$C$6</f>
        <v>86.1</v>
      </c>
      <c r="CU226" s="26" t="n">
        <f aca="false">CS226/($B$226+CS226-'1 Der Fonds'!$B$6)</f>
        <v>0.146189067438436</v>
      </c>
      <c r="CV226" s="26" t="n">
        <f aca="false">CS226+$B$226*'1 Der Fonds'!$B$19/12+CS226*'1 Der Fonds'!$B$20/12-'1 Der Fonds'!$B$6*'1 Der Fonds'!$B$21/12-($B$226+CS226-'1 Der Fonds'!$B$6)*'1 Der Fonds'!$B$22/12-$B$226*'1 Der Fonds'!$B$23/12</f>
        <v>128.049324285992</v>
      </c>
      <c r="CW226" s="26" t="n">
        <f aca="false">($B$226+CV226-'1 Der Fonds'!$B$6)/CT226</f>
        <v>10.0586448813704</v>
      </c>
      <c r="CX226" s="26" t="n">
        <f aca="false">CV226+0-'2 Der Rueckgabebestand'!$C$7*CW226</f>
        <v>105.920305546978</v>
      </c>
      <c r="CY226" s="26" t="n">
        <f aca="false">CT226+0/CW226-'2 Der Rueckgabebestand'!$C$7</f>
        <v>83.9</v>
      </c>
      <c r="CZ226" s="26" t="n">
        <f aca="false">CX226/($B$226+CX226-'1 Der Fonds'!$B$6)</f>
        <v>0.125509843584492</v>
      </c>
      <c r="DA226" s="26" t="n">
        <f aca="false">CX226+$B$226*'1 Der Fonds'!$B$19/12+CX226*'1 Der Fonds'!$B$20/12-'1 Der Fonds'!$B$6*'1 Der Fonds'!$B$21/12-($B$226+CX226-'1 Der Fonds'!$B$6)*'1 Der Fonds'!$B$22/12-$B$226*'1 Der Fonds'!$B$23/12</f>
        <v>107.59006250646</v>
      </c>
      <c r="DB226" s="26" t="n">
        <f aca="false">($B$226+DA226-'1 Der Fonds'!$B$6)/CY226</f>
        <v>10.0785466329733</v>
      </c>
      <c r="DC226" s="26" t="n">
        <f aca="false">DA226+0-'2 Der Rueckgabebestand'!$C$8*DB226</f>
        <v>76.3465679442428</v>
      </c>
      <c r="DD226" s="26" t="n">
        <f aca="false">CY226+0/DB226-'2 Der Rueckgabebestand'!$C$8</f>
        <v>80.8</v>
      </c>
      <c r="DE226" s="26" t="n">
        <f aca="false">DC226/($B$226+DC226-'1 Der Fonds'!$B$6)</f>
        <v>0.0937519367668903</v>
      </c>
      <c r="DF226" s="26" t="n">
        <f aca="false">DC226+$B$226*'1 Der Fonds'!$B$19/12+DC226*'1 Der Fonds'!$B$20/12-'1 Der Fonds'!$B$6*'1 Der Fonds'!$B$21/12-($B$226+DC226-'1 Der Fonds'!$B$6)*'1 Der Fonds'!$B$22/12-$B$226*'1 Der Fonds'!$B$23/12</f>
        <v>77.9879834051894</v>
      </c>
      <c r="DG226" s="26" t="n">
        <f aca="false">($B$226+DF226-'1 Der Fonds'!$B$6)/DD226</f>
        <v>10.0988611807573</v>
      </c>
      <c r="DH226" s="26" t="n">
        <f aca="false">DF226+0-'2 Der Rueckgabebestand'!$C$9*DG226</f>
        <v>51.7309443352204</v>
      </c>
      <c r="DI226" s="26" t="n">
        <f aca="false">DD226+0/DG226-'2 Der Rueckgabebestand'!$C$9</f>
        <v>78.2</v>
      </c>
      <c r="DJ226" s="26" t="n">
        <f aca="false">DH226/($B$226+DH226-'1 Der Fonds'!$B$6)</f>
        <v>0.065504517337568</v>
      </c>
      <c r="DK226" s="26" t="n">
        <f aca="false">DH226+$B$226*'1 Der Fonds'!$B$19/12+DH226*'1 Der Fonds'!$B$20/12-'1 Der Fonds'!$B$6*'1 Der Fonds'!$B$21/12-($B$226+DH226-'1 Der Fonds'!$B$6)*'1 Der Fonds'!$B$22/12-$B$226*'1 Der Fonds'!$B$23/12</f>
        <v>53.3487698235416</v>
      </c>
      <c r="DL226" s="26" t="n">
        <f aca="false">($B$226+DK226-'1 Der Fonds'!$B$6)/DI226</f>
        <v>10.1195494862345</v>
      </c>
      <c r="DM226" s="26" t="n">
        <f aca="false">DK226+0-'2 Der Rueckgabebestand'!$C$10*DL226</f>
        <v>39.1814005428133</v>
      </c>
      <c r="DN226" s="26" t="n">
        <f aca="false">DI226+0/DL226-'2 Der Rueckgabebestand'!$C$10</f>
        <v>76.8</v>
      </c>
      <c r="DO226" s="26" t="n">
        <f aca="false">DM226/($B$226+DM226-'1 Der Fonds'!$B$6)</f>
        <v>0.0504147429614856</v>
      </c>
      <c r="DP226" s="26" t="n">
        <f aca="false">DM226+$B$226*'1 Der Fonds'!$B$19/12+DM226*'1 Der Fonds'!$B$20/12-'1 Der Fonds'!$B$6*'1 Der Fonds'!$B$21/12-($B$226+DM226-'1 Der Fonds'!$B$6)*'1 Der Fonds'!$B$22/12-$B$226*'1 Der Fonds'!$B$23/12</f>
        <v>40.7871993850001</v>
      </c>
      <c r="DQ226" s="26" t="n">
        <f aca="false">($B$226+DP226-'1 Der Fonds'!$B$6)/DN226</f>
        <v>10.1404583253255</v>
      </c>
      <c r="DR226" s="26" t="n">
        <f aca="false">DP226+0-'2 Der Rueckgabebestand'!$C$11*DQ226</f>
        <v>34.7029243898048</v>
      </c>
      <c r="DS226" s="26" t="n">
        <f aca="false">DN226+0/DQ226-'2 Der Rueckgabebestand'!$C$11</f>
        <v>76.2</v>
      </c>
      <c r="DT226" s="26" t="n">
        <f aca="false">DR226/($B$226+DR226-'1 Der Fonds'!$B$6)</f>
        <v>0.044911081988216</v>
      </c>
      <c r="DU226" s="26" t="n">
        <f aca="false">DR226+$B$226*'1 Der Fonds'!$B$19/12+DR226*'1 Der Fonds'!$B$20/12-'1 Der Fonds'!$B$6*'1 Der Fonds'!$B$21/12-($B$226+DR226-'1 Der Fonds'!$B$6)*'1 Der Fonds'!$B$22/12-$B$226*'1 Der Fonds'!$B$23/12</f>
        <v>36.3044313590117</v>
      </c>
      <c r="DV226" s="26" t="n">
        <f aca="false">($B$226+DU226-'1 Der Fonds'!$B$6)/DS226</f>
        <v>10.1614754771524</v>
      </c>
      <c r="DW226" s="26" t="n">
        <f aca="false">DU226+0-'2 Der Rueckgabebestand'!$C$12*DV226</f>
        <v>31.2236936204355</v>
      </c>
      <c r="DX226" s="26" t="n">
        <f aca="false">DS226+0/DV226-'2 Der Rueckgabebestand'!$C$12</f>
        <v>75.7</v>
      </c>
      <c r="DY226" s="26" t="n">
        <f aca="false">DW226/($B$226+DW226-'1 Der Fonds'!$B$6)</f>
        <v>0.0405911750761054</v>
      </c>
      <c r="DZ226" s="26" t="n">
        <f aca="false">DW226+$B$226*'1 Der Fonds'!$B$19/12+DW226*'1 Der Fonds'!$B$20/12-'1 Der Fonds'!$B$6*'1 Der Fonds'!$B$21/12-($B$226+DW226-'1 Der Fonds'!$B$6)*'1 Der Fonds'!$B$22/12-$B$226*'1 Der Fonds'!$B$23/12</f>
        <v>32.8218663268218</v>
      </c>
      <c r="EA226" s="26" t="n">
        <f aca="false">($B$226+DZ226-'1 Der Fonds'!$B$6)/DX226</f>
        <v>10.1825874019395</v>
      </c>
      <c r="EB226" s="26" t="n">
        <f aca="false">DZ226+0-'2 Der Rueckgabebestand'!$C$13*EA226</f>
        <v>28.239701995949</v>
      </c>
      <c r="EC226" s="26" t="n">
        <f aca="false">DX226+0/EA226-'2 Der Rueckgabebestand'!$C$13</f>
        <v>75.25</v>
      </c>
      <c r="ED226" s="26" t="n">
        <f aca="false">EB226/($B$226+EB226-'1 Der Fonds'!$B$6)</f>
        <v>0.0368549187968053</v>
      </c>
      <c r="EE226" s="26" t="n">
        <f aca="false">EB226+$B$226*'1 Der Fonds'!$B$19/12+EB226*'1 Der Fonds'!$B$20/12-'1 Der Fonds'!$B$6*'1 Der Fonds'!$B$21/12-($B$226+EB226-'1 Der Fonds'!$B$6)*'1 Der Fonds'!$B$22/12-$B$226*'1 Der Fonds'!$B$23/12</f>
        <v>29.8350150436951</v>
      </c>
      <c r="EF226" s="26" t="n">
        <f aca="false">($B$226+EE226-'1 Der Fonds'!$B$6)/EC226</f>
        <v>10.2037875753315</v>
      </c>
      <c r="EG226" s="26" t="n">
        <f aca="false">EE226+0-'2 Der Rueckgabebestand'!$C$14*EF226</f>
        <v>25.7535000135625</v>
      </c>
      <c r="EH226" s="26" t="n">
        <f aca="false">EC226+0/EF226-'2 Der Rueckgabebestand'!$C$14</f>
        <v>74.85</v>
      </c>
      <c r="EI226" s="26" t="n">
        <f aca="false">EG226/($B$226+EG226-'1 Der Fonds'!$B$6)</f>
        <v>0.0337196490924168</v>
      </c>
      <c r="EJ226" s="26" t="n">
        <f aca="false">EG226+$B$226*'1 Der Fonds'!$B$19/12+EG226*'1 Der Fonds'!$B$20/12-'1 Der Fonds'!$B$6*'1 Der Fonds'!$B$21/12-($B$226+EG226-'1 Der Fonds'!$B$6)*'1 Der Fonds'!$B$22/12-$B$226*'1 Der Fonds'!$B$23/12</f>
        <v>27.3464304510755</v>
      </c>
      <c r="EK226" s="26" t="n">
        <f aca="false">($B$226+EJ226-'1 Der Fonds'!$B$6)/EH226</f>
        <v>10.2250692111032</v>
      </c>
      <c r="EL226" s="26" t="n">
        <f aca="false">EJ226+0-'2 Der Rueckgabebestand'!$C$15*EK226</f>
        <v>23.2564027666342</v>
      </c>
      <c r="EM226" s="26" t="n">
        <f aca="false">EH226+0/EK226-'2 Der Rueckgabebestand'!$C$15</f>
        <v>74.45</v>
      </c>
      <c r="EN226" s="26" t="n">
        <f aca="false">EL226/($B$226+EL226-'1 Der Fonds'!$B$6)</f>
        <v>0.0305500258285034</v>
      </c>
      <c r="EO226" s="26" t="n">
        <f aca="false">EL226+$B$226*'1 Der Fonds'!$B$19/12+EL226*'1 Der Fonds'!$B$20/12-'1 Der Fonds'!$B$6*'1 Der Fonds'!$B$21/12-($B$226+EL226-'1 Der Fonds'!$B$6)*'1 Der Fonds'!$B$22/12-$B$226*'1 Der Fonds'!$B$23/12</f>
        <v>24.8469401526189</v>
      </c>
      <c r="EP226" s="26" t="n">
        <f aca="false">($B$226+EO226-'1 Der Fonds'!$B$6)/EM226</f>
        <v>10.2464330443602</v>
      </c>
      <c r="EQ226" s="26" t="n">
        <f aca="false">EO226+0-'2 Der Rueckgabebestand'!$C$16*EP226</f>
        <v>19.7237236304388</v>
      </c>
      <c r="ER226" s="26" t="n">
        <f aca="false">EM226+0/EP226-'2 Der Rueckgabebestand'!$C$16</f>
        <v>73.95</v>
      </c>
      <c r="ES226" s="26" t="n">
        <f aca="false">EQ226/($B$226+EQ226-'1 Der Fonds'!$B$6)</f>
        <v>0.0260302310925909</v>
      </c>
      <c r="ET226" s="14" t="n">
        <f aca="false">IF(C226=1,$A$226,1000000)</f>
        <v>132</v>
      </c>
      <c r="EU226" s="14" t="n">
        <f aca="false">IF(D226=1,$A$226,1000000)</f>
        <v>132</v>
      </c>
      <c r="EV226" s="14" t="n">
        <f aca="false">IF(E226=1,$A$226,1000000)</f>
        <v>132</v>
      </c>
      <c r="EW226" s="14" t="n">
        <f aca="false">IF(F226=1,$A$226,1000000)</f>
        <v>132</v>
      </c>
      <c r="EX226" s="14" t="n">
        <f aca="false">IF(G226=1,$A$226,1000000)</f>
        <v>132</v>
      </c>
      <c r="EY226" s="14" t="n">
        <f aca="false">IF(H226=1,$A$226,1000000)</f>
        <v>132</v>
      </c>
      <c r="EZ226" s="14" t="n">
        <f aca="false">IF(I226=1,$A$226,1000000)</f>
        <v>132</v>
      </c>
      <c r="FA226" s="14" t="n">
        <f aca="false">IF(J226=1,$A$226,1000000)</f>
        <v>132</v>
      </c>
      <c r="FB226" s="14" t="n">
        <f aca="false">IF(K226=1,$A$226,1000000)</f>
        <v>132</v>
      </c>
      <c r="FC226" s="14" t="n">
        <f aca="false">IF(L226=1,$A$226,1000000)</f>
        <v>132</v>
      </c>
      <c r="FD226" s="14" t="n">
        <f aca="false">IF(M226=1,$A$226,1000000)</f>
        <v>132</v>
      </c>
      <c r="FE226" s="14" t="n">
        <f aca="false">IF(N226=1,$A$226,1000000)</f>
        <v>132</v>
      </c>
      <c r="FF226" s="14" t="n">
        <f aca="false">IF(O226=1,$A$226,1000000)</f>
        <v>132</v>
      </c>
      <c r="FG226" s="14" t="n">
        <f aca="false">IF(P226=1,$A$226,1000000)</f>
        <v>132</v>
      </c>
      <c r="FH226" s="14" t="n">
        <f aca="false">IF(Q226=1,$A$226,1000000)</f>
        <v>132</v>
      </c>
      <c r="FI226" s="14" t="n">
        <f aca="false">IF(R226=1,$A$226,1000000)</f>
        <v>132</v>
      </c>
      <c r="FJ226" s="14" t="n">
        <f aca="false">IF(S226=1,$A$226,1000000)</f>
        <v>132</v>
      </c>
      <c r="FK226" s="14" t="n">
        <f aca="false">IF(T226=1,$A$226,1000000)</f>
        <v>132</v>
      </c>
      <c r="FL226" s="26" t="n">
        <f aca="false">IF(U226=1,$A$226,1000000)</f>
        <v>1000000</v>
      </c>
      <c r="FM226" s="26" t="n">
        <f aca="false">IF(V226=1,$A$226,1000000)</f>
        <v>1000000</v>
      </c>
      <c r="FN226" s="26" t="n">
        <f aca="false">IF(W226=1,$A$226,1000000)</f>
        <v>1000000</v>
      </c>
      <c r="FO226" s="26" t="n">
        <f aca="false">IF(X226=1,$A$226,1000000)</f>
        <v>1000000</v>
      </c>
      <c r="FP226" s="26" t="n">
        <f aca="false">IF(Y226=1,$A$226,1000000)</f>
        <v>1000000</v>
      </c>
      <c r="FQ226" s="26" t="n">
        <f aca="false">IF(Z226=1,$A$226,1000000)</f>
        <v>1000000</v>
      </c>
    </row>
    <row r="227" customFormat="false" ht="15" hidden="false" customHeight="false" outlineLevel="0" collapsed="false">
      <c r="A227" s="14" t="n">
        <f aca="false">A226+$B$38</f>
        <v>132.5</v>
      </c>
      <c r="B227" s="14" t="n">
        <f aca="false">'1 Der Fonds'!$B$36-A227</f>
        <v>987.5</v>
      </c>
      <c r="C227" s="26" t="n">
        <f aca="false">IF(AH227&gt;='1 Der Fonds'!$B$12,1,0)</f>
        <v>1</v>
      </c>
      <c r="D227" s="26" t="n">
        <f aca="false">IF(AND(C227=1,AM227&gt;='1 Der Fonds'!$B$12),1,0)</f>
        <v>1</v>
      </c>
      <c r="E227" s="26" t="n">
        <f aca="false">IF(AND(D227=1,AR227&gt;='1 Der Fonds'!$B$12),1,0)</f>
        <v>1</v>
      </c>
      <c r="F227" s="26" t="n">
        <f aca="false">IF(AND(E227=1,AW227&gt;='1 Der Fonds'!$B$12),1,0)</f>
        <v>1</v>
      </c>
      <c r="G227" s="26" t="n">
        <f aca="false">IF(AND(F227=1,BB227&gt;='1 Der Fonds'!$B$12),1,0)</f>
        <v>1</v>
      </c>
      <c r="H227" s="26" t="n">
        <f aca="false">IF(AND(G227=1,BG227&gt;='1 Der Fonds'!$B$12),1,0)</f>
        <v>1</v>
      </c>
      <c r="I227" s="26" t="n">
        <f aca="false">IF(AND(H227=1,BL227&gt;='1 Der Fonds'!$B$12),1,0)</f>
        <v>1</v>
      </c>
      <c r="J227" s="26" t="n">
        <f aca="false">IF(AND(I227=1,BQ227&gt;='1 Der Fonds'!$B$12),1,0)</f>
        <v>1</v>
      </c>
      <c r="K227" s="26" t="n">
        <f aca="false">IF(AND(J227=1,BV227&gt;='1 Der Fonds'!$B$12),1,0)</f>
        <v>1</v>
      </c>
      <c r="L227" s="26" t="n">
        <f aca="false">IF(AND(K227=1,CA227&gt;='1 Der Fonds'!$B$12),1,0)</f>
        <v>1</v>
      </c>
      <c r="M227" s="26" t="n">
        <f aca="false">IF(AND(L227=1,CF227&gt;='1 Der Fonds'!$B$12),1,0)</f>
        <v>1</v>
      </c>
      <c r="N227" s="26" t="n">
        <f aca="false">IF(AND(M227=1,CK227&gt;='1 Der Fonds'!$B$12),1,0)</f>
        <v>1</v>
      </c>
      <c r="O227" s="26" t="n">
        <f aca="false">IF(CP227&gt;='1 Der Fonds'!$B$12,1,0)</f>
        <v>1</v>
      </c>
      <c r="P227" s="26" t="n">
        <f aca="false">IF(AND(O227=1,CU227&gt;='1 Der Fonds'!$B$12),1,0)</f>
        <v>1</v>
      </c>
      <c r="Q227" s="26" t="n">
        <f aca="false">IF(AND(P227=1,CZ227&gt;='1 Der Fonds'!$B$12),1,0)</f>
        <v>1</v>
      </c>
      <c r="R227" s="26" t="n">
        <f aca="false">IF(AND(Q227=1,DE227&gt;='1 Der Fonds'!$B$12),1,0)</f>
        <v>1</v>
      </c>
      <c r="S227" s="26" t="n">
        <f aca="false">IF(AND(R227=1,DJ227&gt;='1 Der Fonds'!$B$12),1,0)</f>
        <v>1</v>
      </c>
      <c r="T227" s="26" t="n">
        <f aca="false">IF(AND(S227=1,DO227&gt;='1 Der Fonds'!$B$12),1,0)</f>
        <v>1</v>
      </c>
      <c r="U227" s="26" t="n">
        <f aca="false">IF(AND(T227=1,DT227&gt;='1 Der Fonds'!$B$12),1,0)</f>
        <v>0</v>
      </c>
      <c r="V227" s="26" t="n">
        <f aca="false">IF(AND(U227=1,DY227&gt;='1 Der Fonds'!$B$12),1,0)</f>
        <v>0</v>
      </c>
      <c r="W227" s="26" t="n">
        <f aca="false">IF(AND(V227=1,ED227&gt;='1 Der Fonds'!$B$12),1,0)</f>
        <v>0</v>
      </c>
      <c r="X227" s="26" t="n">
        <f aca="false">IF(AND(W227=1,EI227&gt;='1 Der Fonds'!$B$12),1,0)</f>
        <v>0</v>
      </c>
      <c r="Y227" s="26" t="n">
        <f aca="false">IF(AND(X227=1,EN227&gt;='1 Der Fonds'!$B$12),1,0)</f>
        <v>0</v>
      </c>
      <c r="Z227" s="26" t="n">
        <f aca="false">IF(AND(Y227=1,ES227&gt;='1 Der Fonds'!$B$12),1,0)</f>
        <v>0</v>
      </c>
      <c r="AD227" s="26" t="n">
        <f aca="false">$A$227+$B$227*'1 Der Fonds'!$B$19/12+$A$227*'1 Der Fonds'!$B$20/12-'1 Der Fonds'!$B$6*'1 Der Fonds'!$B$21/12-($B$227+$A$227-'1 Der Fonds'!$B$6)*'1 Der Fonds'!$B$22/12-$B$227*'1 Der Fonds'!$B$23/12</f>
        <v>134.194166666667</v>
      </c>
      <c r="AE227" s="26" t="n">
        <f aca="false">($B$227+AD227-'1 Der Fonds'!$B$6)/'1 Der Fonds'!$B$8</f>
        <v>10.0194731800766</v>
      </c>
      <c r="AF227" s="26" t="n">
        <f aca="false">AD227+'1 Der Fonds'!$B$26-'2 Der Rueckgabebestand'!$C$5*AE227</f>
        <v>133.186377394636</v>
      </c>
      <c r="AG227" s="26" t="n">
        <f aca="false">'1 Der Fonds'!$B$8+'1 Der Fonds'!$B$26/AE227-'2 Der Rueckgabebestand'!$C$5</f>
        <v>86.8994169400009</v>
      </c>
      <c r="AH227" s="26" t="n">
        <f aca="false">AF227/($B$227+AF227-'1 Der Fonds'!$B$6)</f>
        <v>0.15296710830962</v>
      </c>
      <c r="AI227" s="26" t="n">
        <f aca="false">AF227+$B$227*'1 Der Fonds'!$B$19/12+AF227*'1 Der Fonds'!$B$20/12-'1 Der Fonds'!$B$6*'1 Der Fonds'!$B$21/12-($B$227+AF227-'1 Der Fonds'!$B$6)*'1 Der Fonds'!$B$22/12-$B$227*'1 Der Fonds'!$B$23/12</f>
        <v>134.881201839639</v>
      </c>
      <c r="AJ227" s="26" t="n">
        <f aca="false">($B$227+AI227-'1 Der Fonds'!$B$6)/AG227</f>
        <v>10.0389764691053</v>
      </c>
      <c r="AK227" s="26" t="n">
        <f aca="false">AI227+'1 Der Fonds'!$B$26-'2 Der Rueckgabebestand'!$C$6*AJ227</f>
        <v>132.861713605087</v>
      </c>
      <c r="AL227" s="26" t="n">
        <f aca="false">AG227+'1 Der Fonds'!$B$26/AJ227-'2 Der Rueckgabebestand'!$C$6</f>
        <v>86.6982521857287</v>
      </c>
      <c r="AM227" s="26" t="n">
        <f aca="false">AK227/($B$227+AK227-'1 Der Fonds'!$B$6)</f>
        <v>0.152651146676439</v>
      </c>
      <c r="AN227" s="26" t="n">
        <f aca="false">AK227+$B$227*'1 Der Fonds'!$B$19/12+AK227*'1 Der Fonds'!$B$20/12-'1 Der Fonds'!$B$6*'1 Der Fonds'!$B$21/12-($B$227+AK227-'1 Der Fonds'!$B$6)*'1 Der Fonds'!$B$22/12-$B$227*'1 Der Fonds'!$B$23/12</f>
        <v>134.556226913958</v>
      </c>
      <c r="AO227" s="26" t="n">
        <f aca="false">($B$227+AN227-'1 Der Fonds'!$B$6)/AL227</f>
        <v>10.0585214226211</v>
      </c>
      <c r="AP227" s="26" t="n">
        <f aca="false">AN227+'1 Der Fonds'!$B$26-'2 Der Rueckgabebestand'!$C$7*AO227</f>
        <v>115.427479784192</v>
      </c>
      <c r="AQ227" s="26" t="n">
        <f aca="false">AL227+'1 Der Fonds'!$B$26/AO227-'2 Der Rueckgabebestand'!$C$7</f>
        <v>84.7965067575441</v>
      </c>
      <c r="AR227" s="26" t="n">
        <f aca="false">AP227/($B$227+AP227-'1 Der Fonds'!$B$6)</f>
        <v>0.135330942571339</v>
      </c>
      <c r="AS227" s="26" t="n">
        <f aca="false">AP227+$B$227*'1 Der Fonds'!$B$19/12+AP227*'1 Der Fonds'!$B$20/12-'1 Der Fonds'!$B$6*'1 Der Fonds'!$B$21/12-($B$227+AP227-'1 Der Fonds'!$B$6)*'1 Der Fonds'!$B$22/12-$B$227*'1 Der Fonds'!$B$23/12</f>
        <v>117.105285285652</v>
      </c>
      <c r="AT227" s="26" t="n">
        <f aca="false">($B$227+AS227-'1 Der Fonds'!$B$6)/AQ227</f>
        <v>10.0783076799283</v>
      </c>
      <c r="AU227" s="26" t="n">
        <f aca="false">AS227+'1 Der Fonds'!$B$26-'2 Der Rueckgabebestand'!$C$8*AT227</f>
        <v>88.8625314778737</v>
      </c>
      <c r="AV227" s="26" t="n">
        <f aca="false">AQ227+'1 Der Fonds'!$B$26/AT227-'2 Der Rueckgabebestand'!$C$8</f>
        <v>81.9941757804868</v>
      </c>
      <c r="AW227" s="26" t="n">
        <f aca="false">AU227/($B$227+AU227-'1 Der Fonds'!$B$6)</f>
        <v>0.107534560308478</v>
      </c>
      <c r="AX227" s="26" t="n">
        <f aca="false">AU227+$B$227*'1 Der Fonds'!$B$19/12+AU227*'1 Der Fonds'!$B$20/12-'1 Der Fonds'!$B$6*'1 Der Fonds'!$B$21/12-($B$227+AU227-'1 Der Fonds'!$B$6)*'1 Der Fonds'!$B$22/12-$B$227*'1 Der Fonds'!$B$23/12</f>
        <v>90.5148789038733</v>
      </c>
      <c r="AY227" s="26" t="n">
        <f aca="false">($B$227+AX227-'1 Der Fonds'!$B$6)/AV227</f>
        <v>10.0984596896323</v>
      </c>
      <c r="AZ227" s="26" t="n">
        <f aca="false">AX227+'1 Der Fonds'!$B$26-'2 Der Rueckgabebestand'!$C$9*AY227</f>
        <v>67.2588837108292</v>
      </c>
      <c r="BA227" s="26" t="n">
        <f aca="false">AV227+'1 Der Fonds'!$B$26/AY227-'2 Der Rueckgabebestand'!$C$9</f>
        <v>79.6912507891715</v>
      </c>
      <c r="BB227" s="26" t="n">
        <f aca="false">AZ227/($B$227+AZ227-'1 Der Fonds'!$B$6)</f>
        <v>0.0835764414313656</v>
      </c>
      <c r="BC227" s="26" t="n">
        <f aca="false">AZ227+$B$227*'1 Der Fonds'!$B$19/12+AZ227*'1 Der Fonds'!$B$20/12-'1 Der Fonds'!$B$6*'1 Der Fonds'!$B$21/12-($B$227+AZ227-'1 Der Fonds'!$B$6)*'1 Der Fonds'!$B$22/12-$B$227*'1 Der Fonds'!$B$23/12</f>
        <v>68.8905276410521</v>
      </c>
      <c r="BD227" s="26" t="n">
        <f aca="false">($B$227+BC227-'1 Der Fonds'!$B$6)/BA227</f>
        <v>10.1189342575939</v>
      </c>
      <c r="BE227" s="26" t="n">
        <f aca="false">BC227+'1 Der Fonds'!$B$26-'2 Der Rueckgabebestand'!$C$10*BD227</f>
        <v>57.7240196804207</v>
      </c>
      <c r="BF227" s="26" t="n">
        <f aca="false">BA227+'1 Der Fonds'!$B$26/BD227-'2 Der Rueckgabebestand'!$C$10</f>
        <v>78.5877246987385</v>
      </c>
      <c r="BG227" s="26" t="n">
        <f aca="false">BE227/($B$227+BE227-'1 Der Fonds'!$B$6)</f>
        <v>0.0725883754160475</v>
      </c>
      <c r="BH227" s="26" t="n">
        <f aca="false">BE227+$B$227*'1 Der Fonds'!$B$19/12+BE227*'1 Der Fonds'!$B$20/12-'1 Der Fonds'!$B$6*'1 Der Fonds'!$B$21/12-($B$227+BE227-'1 Der Fonds'!$B$6)*'1 Der Fonds'!$B$22/12-$B$227*'1 Der Fonds'!$B$23/12</f>
        <v>59.3465260326144</v>
      </c>
      <c r="BI227" s="26" t="n">
        <f aca="false">($B$227+BH227-'1 Der Fonds'!$B$6)/BF227</f>
        <v>10.1395800563928</v>
      </c>
      <c r="BJ227" s="26" t="n">
        <f aca="false">BH227+'1 Der Fonds'!$B$26-'2 Der Rueckgabebestand'!$C$11*BI227</f>
        <v>56.2627779987788</v>
      </c>
      <c r="BK227" s="26" t="n">
        <f aca="false">BF227+'1 Der Fonds'!$B$26/BI227-'2 Der Rueckgabebestand'!$C$11</f>
        <v>78.2835949402391</v>
      </c>
      <c r="BL227" s="26" t="n">
        <f aca="false">BJ227/($B$227+BJ227-'1 Der Fonds'!$B$6)</f>
        <v>0.0708810989356638</v>
      </c>
      <c r="BM227" s="26" t="n">
        <f aca="false">BJ227+$B$227*'1 Der Fonds'!$B$19/12+BJ227*'1 Der Fonds'!$B$20/12-'1 Der Fonds'!$B$6*'1 Der Fonds'!$B$21/12-($B$227+BJ227-'1 Der Fonds'!$B$6)*'1 Der Fonds'!$B$22/12-$B$227*'1 Der Fonds'!$B$23/12</f>
        <v>57.8838839943609</v>
      </c>
      <c r="BN227" s="26" t="n">
        <f aca="false">($B$227+BM227-'1 Der Fonds'!$B$6)/BK227</f>
        <v>10.1602881753393</v>
      </c>
      <c r="BO227" s="26" t="n">
        <f aca="false">BM227+'1 Der Fonds'!$B$26-'2 Der Rueckgabebestand'!$C$12*BN227</f>
        <v>55.8037399066913</v>
      </c>
      <c r="BP227" s="26" t="n">
        <f aca="false">BK227+'1 Der Fonds'!$B$26/BN227-'2 Der Rueckgabebestand'!$C$12</f>
        <v>78.0788621559153</v>
      </c>
      <c r="BQ227" s="26" t="n">
        <f aca="false">BO227/($B$227+BO227-'1 Der Fonds'!$B$6)</f>
        <v>0.0703434726190185</v>
      </c>
      <c r="BR227" s="26" t="n">
        <f aca="false">BO227+$B$227*'1 Der Fonds'!$B$19/12+BO227*'1 Der Fonds'!$B$20/12-'1 Der Fonds'!$B$6*'1 Der Fonds'!$B$21/12-($B$227+BO227-'1 Der Fonds'!$B$6)*'1 Der Fonds'!$B$22/12-$B$227*'1 Der Fonds'!$B$23/12</f>
        <v>57.4244059907685</v>
      </c>
      <c r="BS227" s="26" t="n">
        <f aca="false">($B$227+BR227-'1 Der Fonds'!$B$6)/BP227</f>
        <v>10.1810449594333</v>
      </c>
      <c r="BT227" s="26" t="n">
        <f aca="false">BR227+'1 Der Fonds'!$B$26-'2 Der Rueckgabebestand'!$C$13*BS227</f>
        <v>55.8429357590236</v>
      </c>
      <c r="BU227" s="26" t="n">
        <f aca="false">BP227+'1 Der Fonds'!$B$26/BS227-'2 Der Rueckgabebestand'!$C$13</f>
        <v>77.9235273903734</v>
      </c>
      <c r="BV227" s="26" t="n">
        <f aca="false">BT227/($B$227+BT227-'1 Der Fonds'!$B$6)</f>
        <v>0.0703894031722818</v>
      </c>
      <c r="BW227" s="26" t="n">
        <f aca="false">BT227+$B$227*'1 Der Fonds'!$B$19/12+BT227*'1 Der Fonds'!$B$20/12-'1 Der Fonds'!$B$6*'1 Der Fonds'!$B$21/12-($B$227+BT227-'1 Der Fonds'!$B$6)*'1 Der Fonds'!$B$22/12-$B$227*'1 Der Fonds'!$B$23/12</f>
        <v>57.4636394057926</v>
      </c>
      <c r="BX227" s="26" t="n">
        <f aca="false">($B$227+BW227-'1 Der Fonds'!$B$6)/BU227</f>
        <v>10.2018436026807</v>
      </c>
      <c r="BY227" s="26" t="n">
        <f aca="false">BW227+'1 Der Fonds'!$B$26-'2 Der Rueckgabebestand'!$C$14*BX227</f>
        <v>56.3829019647204</v>
      </c>
      <c r="BZ227" s="26" t="n">
        <f aca="false">BU227+'1 Der Fonds'!$B$26/BX227-'2 Der Rueckgabebestand'!$C$14</f>
        <v>77.8175918866387</v>
      </c>
      <c r="CA227" s="26" t="n">
        <f aca="false">BY227/($B$227+BY227-'1 Der Fonds'!$B$6)</f>
        <v>0.0710216857236535</v>
      </c>
      <c r="CB227" s="26" t="n">
        <f aca="false">BY227+$B$227*'1 Der Fonds'!$B$19/12+BY227*'1 Der Fonds'!$B$20/12-'1 Der Fonds'!$B$6*'1 Der Fonds'!$B$21/12-($B$227+BY227-'1 Der Fonds'!$B$6)*'1 Der Fonds'!$B$22/12-$B$227*'1 Der Fonds'!$B$23/12</f>
        <v>58.0041230791032</v>
      </c>
      <c r="CC227" s="26" t="n">
        <f aca="false">($B$227+CB227-'1 Der Fonds'!$B$6)/BZ227</f>
        <v>10.2226772095179</v>
      </c>
      <c r="CD227" s="26" t="n">
        <f aca="false">CB227+'1 Der Fonds'!$B$26-'2 Der Rueckgabebestand'!$C$15*CC227</f>
        <v>56.9150521952961</v>
      </c>
      <c r="CE227" s="26" t="n">
        <f aca="false">BZ227+'1 Der Fonds'!$B$26/CC227-'2 Der Rueckgabebestand'!$C$15</f>
        <v>77.7110570854818</v>
      </c>
      <c r="CF227" s="26" t="n">
        <f aca="false">CD227/($B$227+CD227-'1 Der Fonds'!$B$6)</f>
        <v>0.0716439750707345</v>
      </c>
      <c r="CG227" s="26" t="n">
        <f aca="false">CD227+$B$227*'1 Der Fonds'!$B$19/12+CD227*'1 Der Fonds'!$B$20/12-'1 Der Fonds'!$B$6*'1 Der Fonds'!$B$21/12-($B$227+CD227-'1 Der Fonds'!$B$6)*'1 Der Fonds'!$B$22/12-$B$227*'1 Der Fonds'!$B$23/12</f>
        <v>58.5367832869832</v>
      </c>
      <c r="CH227" s="26" t="n">
        <f aca="false">($B$227+CG227-'1 Der Fonds'!$B$6)/CE227</f>
        <v>10.2435459398184</v>
      </c>
      <c r="CI227" s="26" t="n">
        <f aca="false">CG227+'1 Der Fonds'!$B$26-'2 Der Rueckgabebestand'!$C$16*CH227</f>
        <v>56.415010317074</v>
      </c>
      <c r="CJ227" s="26" t="n">
        <f aca="false">CE227+'1 Der Fonds'!$B$26/CH227-'2 Der Rueckgabebestand'!$C$16</f>
        <v>77.5039244204482</v>
      </c>
      <c r="CK227" s="26" t="n">
        <f aca="false">CI227/($B$227+CI227-'1 Der Fonds'!$B$6)</f>
        <v>0.0710592564493055</v>
      </c>
      <c r="CL227" s="26" t="n">
        <f aca="false">$A$227+$B$227*'1 Der Fonds'!$B$19/12+$A$227*'1 Der Fonds'!$B$20/12-'1 Der Fonds'!$B$6*'1 Der Fonds'!$B$21/12-($B$227+$A$227-'1 Der Fonds'!$B$6)*'1 Der Fonds'!$B$22/12-$B$227*'1 Der Fonds'!$B$23/12</f>
        <v>134.194166666667</v>
      </c>
      <c r="CM227" s="26" t="n">
        <f aca="false">($B$227+CL227-'1 Der Fonds'!$B$6)/'1 Der Fonds'!$B$8</f>
        <v>10.0194731800766</v>
      </c>
      <c r="CN227" s="26" t="n">
        <f aca="false">CL227+0-'2 Der Rueckgabebestand'!$C$5*CM227</f>
        <v>130.186377394636</v>
      </c>
      <c r="CO227" s="26" t="n">
        <f aca="false">'1 Der Fonds'!$B$8+0/CM227-'2 Der Rueckgabebestand'!$C$5</f>
        <v>86.6</v>
      </c>
      <c r="CP227" s="26" t="n">
        <f aca="false">CN227/($B$227+CN227-'1 Der Fonds'!$B$6)</f>
        <v>0.150038517125901</v>
      </c>
      <c r="CQ227" s="26" t="n">
        <f aca="false">CN227+$B$227*'1 Der Fonds'!$B$19/12+CN227*'1 Der Fonds'!$B$20/12-'1 Der Fonds'!$B$6*'1 Der Fonds'!$B$21/12-($B$227+CN227-'1 Der Fonds'!$B$6)*'1 Der Fonds'!$B$22/12-$B$227*'1 Der Fonds'!$B$23/12</f>
        <v>131.878326839639</v>
      </c>
      <c r="CR227" s="26" t="n">
        <f aca="false">($B$227+CQ227-'1 Der Fonds'!$B$6)/CO227</f>
        <v>10.0390107025362</v>
      </c>
      <c r="CS227" s="26" t="n">
        <f aca="false">CQ227+0-'2 Der Rueckgabebestand'!$C$6*CR227</f>
        <v>126.858821488371</v>
      </c>
      <c r="CT227" s="26" t="n">
        <f aca="false">CO227+0/CR227-'2 Der Rueckgabebestand'!$C$6</f>
        <v>86.1</v>
      </c>
      <c r="CU227" s="26" t="n">
        <f aca="false">CS227/($B$227+CS227-'1 Der Fonds'!$B$6)</f>
        <v>0.146766387216282</v>
      </c>
      <c r="CV227" s="26" t="n">
        <f aca="false">CS227+$B$227*'1 Der Fonds'!$B$19/12+CS227*'1 Der Fonds'!$B$20/12-'1 Der Fonds'!$B$6*'1 Der Fonds'!$B$21/12-($B$227+CS227-'1 Der Fonds'!$B$6)*'1 Der Fonds'!$B$22/12-$B$227*'1 Der Fonds'!$B$23/12</f>
        <v>128.547582025631</v>
      </c>
      <c r="CW227" s="26" t="n">
        <f aca="false">($B$227+CV227-'1 Der Fonds'!$B$6)/CT227</f>
        <v>10.0586246460584</v>
      </c>
      <c r="CX227" s="26" t="n">
        <f aca="false">CV227+0-'2 Der Rueckgabebestand'!$C$7*CW227</f>
        <v>106.418607804302</v>
      </c>
      <c r="CY227" s="26" t="n">
        <f aca="false">CT227+0/CW227-'2 Der Rueckgabebestand'!$C$7</f>
        <v>83.9</v>
      </c>
      <c r="CZ227" s="26" t="n">
        <f aca="false">CX227/($B$227+CX227-'1 Der Fonds'!$B$6)</f>
        <v>0.126100558537489</v>
      </c>
      <c r="DA227" s="26" t="n">
        <f aca="false">CX227+$B$227*'1 Der Fonds'!$B$19/12+CX227*'1 Der Fonds'!$B$20/12-'1 Der Fonds'!$B$6*'1 Der Fonds'!$B$21/12-($B$227+CX227-'1 Der Fonds'!$B$6)*'1 Der Fonds'!$B$22/12-$B$227*'1 Der Fonds'!$B$23/12</f>
        <v>108.087779803448</v>
      </c>
      <c r="DB227" s="26" t="n">
        <f aca="false">($B$227+DA227-'1 Der Fonds'!$B$6)/CY227</f>
        <v>10.0785194255477</v>
      </c>
      <c r="DC227" s="26" t="n">
        <f aca="false">DA227+0-'2 Der Rueckgabebestand'!$C$8*DB227</f>
        <v>76.8443695842503</v>
      </c>
      <c r="DD227" s="26" t="n">
        <f aca="false">CY227+0/DB227-'2 Der Rueckgabebestand'!$C$8</f>
        <v>80.8</v>
      </c>
      <c r="DE227" s="26" t="n">
        <f aca="false">DC227/($B$227+DC227-'1 Der Fonds'!$B$6)</f>
        <v>0.0943634811688842</v>
      </c>
      <c r="DF227" s="26" t="n">
        <f aca="false">DC227+$B$227*'1 Der Fonds'!$B$19/12+DC227*'1 Der Fonds'!$B$20/12-'1 Der Fonds'!$B$6*'1 Der Fonds'!$B$21/12-($B$227+DC227-'1 Der Fonds'!$B$6)*'1 Der Fonds'!$B$22/12-$B$227*'1 Der Fonds'!$B$23/12</f>
        <v>78.4851996051018</v>
      </c>
      <c r="DG227" s="26" t="n">
        <f aca="false">($B$227+DF227-'1 Der Fonds'!$B$6)/DD227</f>
        <v>10.0988267277859</v>
      </c>
      <c r="DH227" s="26" t="n">
        <f aca="false">DF227+0-'2 Der Rueckgabebestand'!$C$9*DG227</f>
        <v>52.2282501128585</v>
      </c>
      <c r="DI227" s="26" t="n">
        <f aca="false">DD227+0/DG227-'2 Der Rueckgabebestand'!$C$9</f>
        <v>78.2</v>
      </c>
      <c r="DJ227" s="26" t="n">
        <f aca="false">DH227/($B$227+DH227-'1 Der Fonds'!$B$6)</f>
        <v>0.0661344584107187</v>
      </c>
      <c r="DK227" s="26" t="n">
        <f aca="false">DH227+$B$227*'1 Der Fonds'!$B$19/12+DH227*'1 Der Fonds'!$B$20/12-'1 Der Fonds'!$B$6*'1 Der Fonds'!$B$21/12-($B$227+DH227-'1 Der Fonds'!$B$6)*'1 Der Fonds'!$B$22/12-$B$227*'1 Der Fonds'!$B$23/12</f>
        <v>53.8454896858833</v>
      </c>
      <c r="DL227" s="26" t="n">
        <f aca="false">($B$227+DK227-'1 Der Fonds'!$B$6)/DI227</f>
        <v>10.1195075407402</v>
      </c>
      <c r="DM227" s="26" t="n">
        <f aca="false">DK227+0-'2 Der Rueckgabebestand'!$C$10*DL227</f>
        <v>39.678179128847</v>
      </c>
      <c r="DN227" s="26" t="n">
        <f aca="false">DI227+0/DL227-'2 Der Rueckgabebestand'!$C$10</f>
        <v>76.8</v>
      </c>
      <c r="DO227" s="26" t="n">
        <f aca="false">DM227/($B$227+DM227-'1 Der Fonds'!$B$6)</f>
        <v>0.0510541600297155</v>
      </c>
      <c r="DP227" s="26" t="n">
        <f aca="false">DM227+$B$227*'1 Der Fonds'!$B$19/12+DM227*'1 Der Fonds'!$B$20/12-'1 Der Fonds'!$B$6*'1 Der Fonds'!$B$21/12-($B$227+DM227-'1 Der Fonds'!$B$6)*'1 Der Fonds'!$B$22/12-$B$227*'1 Der Fonds'!$B$23/12</f>
        <v>41.2833915505122</v>
      </c>
      <c r="DQ227" s="26" t="n">
        <f aca="false">($B$227+DP227-'1 Der Fonds'!$B$6)/DN227</f>
        <v>10.1404087441473</v>
      </c>
      <c r="DR227" s="26" t="n">
        <f aca="false">DP227+0-'2 Der Rueckgabebestand'!$C$11*DQ227</f>
        <v>35.1991463040238</v>
      </c>
      <c r="DS227" s="26" t="n">
        <f aca="false">DN227+0/DQ227-'2 Der Rueckgabebestand'!$C$11</f>
        <v>76.2</v>
      </c>
      <c r="DT227" s="26" t="n">
        <f aca="false">DR227/($B$227+DR227-'1 Der Fonds'!$B$6)</f>
        <v>0.0455534944905639</v>
      </c>
      <c r="DU227" s="26" t="n">
        <f aca="false">DR227+$B$227*'1 Der Fonds'!$B$19/12+DR227*'1 Der Fonds'!$B$20/12-'1 Der Fonds'!$B$6*'1 Der Fonds'!$B$21/12-($B$227+DR227-'1 Der Fonds'!$B$6)*'1 Der Fonds'!$B$22/12-$B$227*'1 Der Fonds'!$B$23/12</f>
        <v>36.8000663192318</v>
      </c>
      <c r="DV227" s="26" t="n">
        <f aca="false">($B$227+DU227-'1 Der Fonds'!$B$6)/DS227</f>
        <v>10.1614181931658</v>
      </c>
      <c r="DW227" s="26" t="n">
        <f aca="false">DU227+0-'2 Der Rueckgabebestand'!$C$12*DV227</f>
        <v>31.7193572226489</v>
      </c>
      <c r="DX227" s="26" t="n">
        <f aca="false">DS227+0/DV227-'2 Der Rueckgabebestand'!$C$12</f>
        <v>75.7</v>
      </c>
      <c r="DY227" s="26" t="n">
        <f aca="false">DW227/($B$227+DW227-'1 Der Fonds'!$B$6)</f>
        <v>0.0412357761473595</v>
      </c>
      <c r="DZ227" s="26" t="n">
        <f aca="false">DW227+$B$227*'1 Der Fonds'!$B$19/12+DW227*'1 Der Fonds'!$B$20/12-'1 Der Fonds'!$B$6*'1 Der Fonds'!$B$21/12-($B$227+DW227-'1 Der Fonds'!$B$6)*'1 Der Fonds'!$B$22/12-$B$227*'1 Der Fonds'!$B$23/12</f>
        <v>33.3169424399873</v>
      </c>
      <c r="EA227" s="26" t="n">
        <f aca="false">($B$227+DZ227-'1 Der Fonds'!$B$6)/DX227</f>
        <v>10.1825223571993</v>
      </c>
      <c r="EB227" s="26" t="n">
        <f aca="false">DZ227+0-'2 Der Rueckgabebestand'!$C$13*EA227</f>
        <v>28.7348073792476</v>
      </c>
      <c r="EC227" s="26" t="n">
        <f aca="false">DX227+0/EA227-'2 Der Rueckgabebestand'!$C$13</f>
        <v>75.25</v>
      </c>
      <c r="ED227" s="26" t="n">
        <f aca="false">EB227/($B$227+EB227-'1 Der Fonds'!$B$6)</f>
        <v>0.0375013078269431</v>
      </c>
      <c r="EE227" s="26" t="n">
        <f aca="false">EB227+$B$227*'1 Der Fonds'!$B$19/12+EB227*'1 Der Fonds'!$B$20/12-'1 Der Fonds'!$B$6*'1 Der Fonds'!$B$21/12-($B$227+EB227-'1 Der Fonds'!$B$6)*'1 Der Fonds'!$B$22/12-$B$227*'1 Der Fonds'!$B$23/12</f>
        <v>30.329532402986</v>
      </c>
      <c r="EF227" s="26" t="n">
        <f aca="false">($B$227+EE227-'1 Der Fonds'!$B$6)/EC227</f>
        <v>10.2037147163188</v>
      </c>
      <c r="EG227" s="26" t="n">
        <f aca="false">EE227+0-'2 Der Rueckgabebestand'!$C$14*EF227</f>
        <v>26.2480465164585</v>
      </c>
      <c r="EH227" s="26" t="n">
        <f aca="false">EC227+0/EF227-'2 Der Rueckgabebestand'!$C$14</f>
        <v>74.85</v>
      </c>
      <c r="EI227" s="26" t="n">
        <f aca="false">EG227/($B$227+EG227-'1 Der Fonds'!$B$6)</f>
        <v>0.0343674155844704</v>
      </c>
      <c r="EJ227" s="26" t="n">
        <f aca="false">EG227+$B$227*'1 Der Fonds'!$B$19/12+EG227*'1 Der Fonds'!$B$20/12-'1 Der Fonds'!$B$6*'1 Der Fonds'!$B$21/12-($B$227+EG227-'1 Der Fonds'!$B$6)*'1 Der Fonds'!$B$22/12-$B$227*'1 Der Fonds'!$B$23/12</f>
        <v>27.8403883943701</v>
      </c>
      <c r="EK227" s="26" t="n">
        <f aca="false">($B$227+EJ227-'1 Der Fonds'!$B$6)/EH227</f>
        <v>10.2249884889027</v>
      </c>
      <c r="EL227" s="26" t="n">
        <f aca="false">EJ227+0-'2 Der Rueckgabebestand'!$C$15*EK227</f>
        <v>23.750392998809</v>
      </c>
      <c r="EM227" s="26" t="n">
        <f aca="false">EH227+0/EK227-'2 Der Rueckgabebestand'!$C$15</f>
        <v>74.45</v>
      </c>
      <c r="EN227" s="26" t="n">
        <f aca="false">EL227/($B$227+EL227-'1 Der Fonds'!$B$6)</f>
        <v>0.03119918651897</v>
      </c>
      <c r="EO227" s="26" t="n">
        <f aca="false">EL227+$B$227*'1 Der Fonds'!$B$19/12+EL227*'1 Der Fonds'!$B$20/12-'1 Der Fonds'!$B$6*'1 Der Fonds'!$B$21/12-($B$227+EL227-'1 Der Fonds'!$B$6)*'1 Der Fonds'!$B$22/12-$B$227*'1 Der Fonds'!$B$23/12</f>
        <v>25.3403412920996</v>
      </c>
      <c r="EP227" s="26" t="n">
        <f aca="false">($B$227+EO227-'1 Der Fonds'!$B$6)/EM227</f>
        <v>10.2463444095648</v>
      </c>
      <c r="EQ227" s="26" t="n">
        <f aca="false">EO227+0-'2 Der Rueckgabebestand'!$C$16*EP227</f>
        <v>20.2171690873172</v>
      </c>
      <c r="ER227" s="26" t="n">
        <f aca="false">EM227+0/EP227-'2 Der Rueckgabebestand'!$C$16</f>
        <v>73.95</v>
      </c>
      <c r="ES227" s="26" t="n">
        <f aca="false">EQ227/($B$227+EQ227-'1 Der Fonds'!$B$6)</f>
        <v>0.0266816827071097</v>
      </c>
      <c r="ET227" s="14" t="n">
        <f aca="false">IF(C227=1,$A$227,1000000)</f>
        <v>132.5</v>
      </c>
      <c r="EU227" s="14" t="n">
        <f aca="false">IF(D227=1,$A$227,1000000)</f>
        <v>132.5</v>
      </c>
      <c r="EV227" s="14" t="n">
        <f aca="false">IF(E227=1,$A$227,1000000)</f>
        <v>132.5</v>
      </c>
      <c r="EW227" s="14" t="n">
        <f aca="false">IF(F227=1,$A$227,1000000)</f>
        <v>132.5</v>
      </c>
      <c r="EX227" s="14" t="n">
        <f aca="false">IF(G227=1,$A$227,1000000)</f>
        <v>132.5</v>
      </c>
      <c r="EY227" s="14" t="n">
        <f aca="false">IF(H227=1,$A$227,1000000)</f>
        <v>132.5</v>
      </c>
      <c r="EZ227" s="14" t="n">
        <f aca="false">IF(I227=1,$A$227,1000000)</f>
        <v>132.5</v>
      </c>
      <c r="FA227" s="14" t="n">
        <f aca="false">IF(J227=1,$A$227,1000000)</f>
        <v>132.5</v>
      </c>
      <c r="FB227" s="14" t="n">
        <f aca="false">IF(K227=1,$A$227,1000000)</f>
        <v>132.5</v>
      </c>
      <c r="FC227" s="14" t="n">
        <f aca="false">IF(L227=1,$A$227,1000000)</f>
        <v>132.5</v>
      </c>
      <c r="FD227" s="14" t="n">
        <f aca="false">IF(M227=1,$A$227,1000000)</f>
        <v>132.5</v>
      </c>
      <c r="FE227" s="14" t="n">
        <f aca="false">IF(N227=1,$A$227,1000000)</f>
        <v>132.5</v>
      </c>
      <c r="FF227" s="14" t="n">
        <f aca="false">IF(O227=1,$A$227,1000000)</f>
        <v>132.5</v>
      </c>
      <c r="FG227" s="14" t="n">
        <f aca="false">IF(P227=1,$A$227,1000000)</f>
        <v>132.5</v>
      </c>
      <c r="FH227" s="14" t="n">
        <f aca="false">IF(Q227=1,$A$227,1000000)</f>
        <v>132.5</v>
      </c>
      <c r="FI227" s="14" t="n">
        <f aca="false">IF(R227=1,$A$227,1000000)</f>
        <v>132.5</v>
      </c>
      <c r="FJ227" s="14" t="n">
        <f aca="false">IF(S227=1,$A$227,1000000)</f>
        <v>132.5</v>
      </c>
      <c r="FK227" s="14" t="n">
        <f aca="false">IF(T227=1,$A$227,1000000)</f>
        <v>132.5</v>
      </c>
      <c r="FL227" s="26" t="n">
        <f aca="false">IF(U227=1,$A$227,1000000)</f>
        <v>1000000</v>
      </c>
      <c r="FM227" s="26" t="n">
        <f aca="false">IF(V227=1,$A$227,1000000)</f>
        <v>1000000</v>
      </c>
      <c r="FN227" s="26" t="n">
        <f aca="false">IF(W227=1,$A$227,1000000)</f>
        <v>1000000</v>
      </c>
      <c r="FO227" s="26" t="n">
        <f aca="false">IF(X227=1,$A$227,1000000)</f>
        <v>1000000</v>
      </c>
      <c r="FP227" s="26" t="n">
        <f aca="false">IF(Y227=1,$A$227,1000000)</f>
        <v>1000000</v>
      </c>
      <c r="FQ227" s="26" t="n">
        <f aca="false">IF(Z227=1,$A$227,1000000)</f>
        <v>1000000</v>
      </c>
    </row>
    <row r="228" customFormat="false" ht="15" hidden="false" customHeight="false" outlineLevel="0" collapsed="false">
      <c r="A228" s="14" t="n">
        <f aca="false">A227+$B$38</f>
        <v>133</v>
      </c>
      <c r="B228" s="14" t="n">
        <f aca="false">'1 Der Fonds'!$B$36-A228</f>
        <v>987</v>
      </c>
      <c r="C228" s="26" t="n">
        <f aca="false">IF(AH228&gt;='1 Der Fonds'!$B$12,1,0)</f>
        <v>1</v>
      </c>
      <c r="D228" s="26" t="n">
        <f aca="false">IF(AND(C228=1,AM228&gt;='1 Der Fonds'!$B$12),1,0)</f>
        <v>1</v>
      </c>
      <c r="E228" s="26" t="n">
        <f aca="false">IF(AND(D228=1,AR228&gt;='1 Der Fonds'!$B$12),1,0)</f>
        <v>1</v>
      </c>
      <c r="F228" s="26" t="n">
        <f aca="false">IF(AND(E228=1,AW228&gt;='1 Der Fonds'!$B$12),1,0)</f>
        <v>1</v>
      </c>
      <c r="G228" s="26" t="n">
        <f aca="false">IF(AND(F228=1,BB228&gt;='1 Der Fonds'!$B$12),1,0)</f>
        <v>1</v>
      </c>
      <c r="H228" s="26" t="n">
        <f aca="false">IF(AND(G228=1,BG228&gt;='1 Der Fonds'!$B$12),1,0)</f>
        <v>1</v>
      </c>
      <c r="I228" s="26" t="n">
        <f aca="false">IF(AND(H228=1,BL228&gt;='1 Der Fonds'!$B$12),1,0)</f>
        <v>1</v>
      </c>
      <c r="J228" s="26" t="n">
        <f aca="false">IF(AND(I228=1,BQ228&gt;='1 Der Fonds'!$B$12),1,0)</f>
        <v>1</v>
      </c>
      <c r="K228" s="26" t="n">
        <f aca="false">IF(AND(J228=1,BV228&gt;='1 Der Fonds'!$B$12),1,0)</f>
        <v>1</v>
      </c>
      <c r="L228" s="26" t="n">
        <f aca="false">IF(AND(K228=1,CA228&gt;='1 Der Fonds'!$B$12),1,0)</f>
        <v>1</v>
      </c>
      <c r="M228" s="26" t="n">
        <f aca="false">IF(AND(L228=1,CF228&gt;='1 Der Fonds'!$B$12),1,0)</f>
        <v>1</v>
      </c>
      <c r="N228" s="26" t="n">
        <f aca="false">IF(AND(M228=1,CK228&gt;='1 Der Fonds'!$B$12),1,0)</f>
        <v>1</v>
      </c>
      <c r="O228" s="26" t="n">
        <f aca="false">IF(CP228&gt;='1 Der Fonds'!$B$12,1,0)</f>
        <v>1</v>
      </c>
      <c r="P228" s="26" t="n">
        <f aca="false">IF(AND(O228=1,CU228&gt;='1 Der Fonds'!$B$12),1,0)</f>
        <v>1</v>
      </c>
      <c r="Q228" s="26" t="n">
        <f aca="false">IF(AND(P228=1,CZ228&gt;='1 Der Fonds'!$B$12),1,0)</f>
        <v>1</v>
      </c>
      <c r="R228" s="26" t="n">
        <f aca="false">IF(AND(Q228=1,DE228&gt;='1 Der Fonds'!$B$12),1,0)</f>
        <v>1</v>
      </c>
      <c r="S228" s="26" t="n">
        <f aca="false">IF(AND(R228=1,DJ228&gt;='1 Der Fonds'!$B$12),1,0)</f>
        <v>1</v>
      </c>
      <c r="T228" s="26" t="n">
        <f aca="false">IF(AND(S228=1,DO228&gt;='1 Der Fonds'!$B$12),1,0)</f>
        <v>1</v>
      </c>
      <c r="U228" s="26" t="n">
        <f aca="false">IF(AND(T228=1,DT228&gt;='1 Der Fonds'!$B$12),1,0)</f>
        <v>0</v>
      </c>
      <c r="V228" s="26" t="n">
        <f aca="false">IF(AND(U228=1,DY228&gt;='1 Der Fonds'!$B$12),1,0)</f>
        <v>0</v>
      </c>
      <c r="W228" s="26" t="n">
        <f aca="false">IF(AND(V228=1,ED228&gt;='1 Der Fonds'!$B$12),1,0)</f>
        <v>0</v>
      </c>
      <c r="X228" s="26" t="n">
        <f aca="false">IF(AND(W228=1,EI228&gt;='1 Der Fonds'!$B$12),1,0)</f>
        <v>0</v>
      </c>
      <c r="Y228" s="26" t="n">
        <f aca="false">IF(AND(X228=1,EN228&gt;='1 Der Fonds'!$B$12),1,0)</f>
        <v>0</v>
      </c>
      <c r="Z228" s="26" t="n">
        <f aca="false">IF(AND(Y228=1,ES228&gt;='1 Der Fonds'!$B$12),1,0)</f>
        <v>0</v>
      </c>
      <c r="AD228" s="26" t="n">
        <f aca="false">$A$228+$B$228*'1 Der Fonds'!$B$19/12+$A$228*'1 Der Fonds'!$B$20/12-'1 Der Fonds'!$B$6*'1 Der Fonds'!$B$21/12-($B$228+$A$228-'1 Der Fonds'!$B$6)*'1 Der Fonds'!$B$22/12-$B$228*'1 Der Fonds'!$B$23/12</f>
        <v>134.693583333333</v>
      </c>
      <c r="AE228" s="26" t="n">
        <f aca="false">($B$228+AD228-'1 Der Fonds'!$B$6)/'1 Der Fonds'!$B$8</f>
        <v>10.0194664750958</v>
      </c>
      <c r="AF228" s="26" t="n">
        <f aca="false">AD228+'1 Der Fonds'!$B$26-'2 Der Rueckgabebestand'!$C$5*AE228</f>
        <v>133.685796743295</v>
      </c>
      <c r="AG228" s="26" t="n">
        <f aca="false">'1 Der Fonds'!$B$8+'1 Der Fonds'!$B$26/AE228-'2 Der Rueckgabebestand'!$C$5</f>
        <v>86.8994171403694</v>
      </c>
      <c r="AH228" s="26" t="n">
        <f aca="false">AF228/($B$228+AF228-'1 Der Fonds'!$B$6)</f>
        <v>0.153540803402711</v>
      </c>
      <c r="AI228" s="26" t="n">
        <f aca="false">AF228+$B$228*'1 Der Fonds'!$B$19/12+AF228*'1 Der Fonds'!$B$20/12-'1 Der Fonds'!$B$6*'1 Der Fonds'!$B$21/12-($B$228+AF228-'1 Der Fonds'!$B$6)*'1 Der Fonds'!$B$22/12-$B$228*'1 Der Fonds'!$B$23/12</f>
        <v>135.380037298507</v>
      </c>
      <c r="AJ228" s="26" t="n">
        <f aca="false">($B$228+AI228-'1 Der Fonds'!$B$6)/AG228</f>
        <v>10.0389630449344</v>
      </c>
      <c r="AK228" s="26" t="n">
        <f aca="false">AI228+'1 Der Fonds'!$B$26-'2 Der Rueckgabebestand'!$C$6*AJ228</f>
        <v>133.36055577604</v>
      </c>
      <c r="AL228" s="26" t="n">
        <f aca="false">AG228+'1 Der Fonds'!$B$26/AJ228-'2 Der Rueckgabebestand'!$C$6</f>
        <v>86.6982527857017</v>
      </c>
      <c r="AM228" s="26" t="n">
        <f aca="false">AK228/($B$228+AK228-'1 Der Fonds'!$B$6)</f>
        <v>0.153224494022632</v>
      </c>
      <c r="AN228" s="26" t="n">
        <f aca="false">AK228+$B$228*'1 Der Fonds'!$B$19/12+AK228*'1 Der Fonds'!$B$20/12-'1 Der Fonds'!$B$6*'1 Der Fonds'!$B$21/12-($B$228+AK228-'1 Der Fonds'!$B$6)*'1 Der Fonds'!$B$22/12-$B$228*'1 Der Fonds'!$B$23/12</f>
        <v>135.054484641992</v>
      </c>
      <c r="AO228" s="26" t="n">
        <f aca="false">($B$228+AN228-'1 Der Fonds'!$B$6)/AL228</f>
        <v>10.0585012571996</v>
      </c>
      <c r="AP228" s="26" t="n">
        <f aca="false">AN228+'1 Der Fonds'!$B$26-'2 Der Rueckgabebestand'!$C$7*AO228</f>
        <v>115.925781876153</v>
      </c>
      <c r="AQ228" s="26" t="n">
        <f aca="false">AL228+'1 Der Fonds'!$B$26/AO228-'2 Der Rueckgabebestand'!$C$7</f>
        <v>84.7965079554619</v>
      </c>
      <c r="AR228" s="26" t="n">
        <f aca="false">AP228/($B$228+AP228-'1 Der Fonds'!$B$6)</f>
        <v>0.135915438763212</v>
      </c>
      <c r="AS228" s="26" t="n">
        <f aca="false">AP228+$B$228*'1 Der Fonds'!$B$19/12+AP228*'1 Der Fonds'!$B$20/12-'1 Der Fonds'!$B$6*'1 Der Fonds'!$B$21/12-($B$228+AP228-'1 Der Fonds'!$B$6)*'1 Der Fonds'!$B$22/12-$B$228*'1 Der Fonds'!$B$23/12</f>
        <v>117.603002417118</v>
      </c>
      <c r="AT228" s="26" t="n">
        <f aca="false">($B$228+AS228-'1 Der Fonds'!$B$6)/AQ228</f>
        <v>10.0782806158242</v>
      </c>
      <c r="AU228" s="26" t="n">
        <f aca="false">AS228+'1 Der Fonds'!$B$26-'2 Der Rueckgabebestand'!$C$8*AT228</f>
        <v>89.3603325080625</v>
      </c>
      <c r="AV228" s="26" t="n">
        <f aca="false">AQ228+'1 Der Fonds'!$B$26/AT228-'2 Der Rueckgabebestand'!$C$8</f>
        <v>81.9941777777617</v>
      </c>
      <c r="AW228" s="26" t="n">
        <f aca="false">AU228/($B$228+AU228-'1 Der Fonds'!$B$6)</f>
        <v>0.108137248356111</v>
      </c>
      <c r="AX228" s="26" t="n">
        <f aca="false">AU228+$B$228*'1 Der Fonds'!$B$19/12+AU228*'1 Der Fonds'!$B$20/12-'1 Der Fonds'!$B$6*'1 Der Fonds'!$B$21/12-($B$228+AU228-'1 Der Fonds'!$B$6)*'1 Der Fonds'!$B$22/12-$B$228*'1 Der Fonds'!$B$23/12</f>
        <v>91.0120944933827</v>
      </c>
      <c r="AY228" s="26" t="n">
        <f aca="false">($B$228+AX228-'1 Der Fonds'!$B$6)/AV228</f>
        <v>10.0984254850099</v>
      </c>
      <c r="AZ228" s="26" t="n">
        <f aca="false">AX228+'1 Der Fonds'!$B$26-'2 Der Rueckgabebestand'!$C$9*AY228</f>
        <v>67.7561882323569</v>
      </c>
      <c r="BA228" s="26" t="n">
        <f aca="false">AV228+'1 Der Fonds'!$B$26/AY228-'2 Der Rueckgabebestand'!$C$9</f>
        <v>79.6912537926765</v>
      </c>
      <c r="BB228" s="26" t="n">
        <f aca="false">AZ228/($B$228+AZ228-'1 Der Fonds'!$B$6)</f>
        <v>0.0841946781188263</v>
      </c>
      <c r="BC228" s="26" t="n">
        <f aca="false">AZ228+$B$228*'1 Der Fonds'!$B$19/12+AZ228*'1 Der Fonds'!$B$20/12-'1 Der Fonds'!$B$6*'1 Der Fonds'!$B$21/12-($B$228+AZ228-'1 Der Fonds'!$B$6)*'1 Der Fonds'!$B$22/12-$B$228*'1 Der Fonds'!$B$23/12</f>
        <v>69.3872462460796</v>
      </c>
      <c r="BD228" s="26" t="n">
        <f aca="false">($B$228+BC228-'1 Der Fonds'!$B$6)/BA228</f>
        <v>10.1188926998685</v>
      </c>
      <c r="BE228" s="26" t="n">
        <f aca="false">BC228+'1 Der Fonds'!$B$26-'2 Der Rueckgabebestand'!$C$10*BD228</f>
        <v>58.2207964662637</v>
      </c>
      <c r="BF228" s="26" t="n">
        <f aca="false">BA228+'1 Der Fonds'!$B$26/BD228-'2 Der Rueckgabebestand'!$C$10</f>
        <v>78.5877289198452</v>
      </c>
      <c r="BG228" s="26" t="n">
        <f aca="false">BE228/($B$228+BE228-'1 Der Fonds'!$B$6)</f>
        <v>0.0732133725941027</v>
      </c>
      <c r="BH228" s="26" t="n">
        <f aca="false">BE228+$B$228*'1 Der Fonds'!$B$19/12+BE228*'1 Der Fonds'!$B$20/12-'1 Der Fonds'!$B$6*'1 Der Fonds'!$B$21/12-($B$228+BE228-'1 Der Fonds'!$B$6)*'1 Der Fonds'!$B$22/12-$B$228*'1 Der Fonds'!$B$23/12</f>
        <v>59.8427163962105</v>
      </c>
      <c r="BI228" s="26" t="n">
        <f aca="false">($B$228+BH228-'1 Der Fonds'!$B$6)/BF228</f>
        <v>10.1395310355506</v>
      </c>
      <c r="BJ228" s="26" t="n">
        <f aca="false">BH228+'1 Der Fonds'!$B$26-'2 Der Rueckgabebestand'!$C$11*BI228</f>
        <v>56.7589977748802</v>
      </c>
      <c r="BK228" s="26" t="n">
        <f aca="false">BF228+'1 Der Fonds'!$B$26/BI228-'2 Der Rueckgabebestand'!$C$11</f>
        <v>78.2836005917678</v>
      </c>
      <c r="BL228" s="26" t="n">
        <f aca="false">BJ228/($B$228+BJ228-'1 Der Fonds'!$B$6)</f>
        <v>0.0715065881885949</v>
      </c>
      <c r="BM228" s="26" t="n">
        <f aca="false">BJ228+$B$228*'1 Der Fonds'!$B$19/12+BJ228*'1 Der Fonds'!$B$20/12-'1 Der Fonds'!$B$6*'1 Der Fonds'!$B$21/12-($B$228+BJ228-'1 Der Fonds'!$B$6)*'1 Der Fonds'!$B$22/12-$B$228*'1 Der Fonds'!$B$23/12</f>
        <v>58.3795168144144</v>
      </c>
      <c r="BN228" s="26" t="n">
        <f aca="false">($B$228+BM228-'1 Der Fonds'!$B$6)/BK228</f>
        <v>10.160231655186</v>
      </c>
      <c r="BO228" s="26" t="n">
        <f aca="false">BM228+'1 Der Fonds'!$B$26-'2 Der Rueckgabebestand'!$C$12*BN228</f>
        <v>56.2994009868214</v>
      </c>
      <c r="BP228" s="26" t="n">
        <f aca="false">BK228+'1 Der Fonds'!$B$26/BN228-'2 Der Rueckgabebestand'!$C$12</f>
        <v>78.0788694499802</v>
      </c>
      <c r="BQ228" s="26" t="n">
        <f aca="false">BO228/($B$228+BO228-'1 Der Fonds'!$B$6)</f>
        <v>0.0709686669582607</v>
      </c>
      <c r="BR228" s="26" t="n">
        <f aca="false">BO228+$B$228*'1 Der Fonds'!$B$19/12+BO228*'1 Der Fonds'!$B$20/12-'1 Der Fonds'!$B$6*'1 Der Fonds'!$B$21/12-($B$228+BO228-'1 Der Fonds'!$B$6)*'1 Der Fonds'!$B$22/12-$B$228*'1 Der Fonds'!$B$23/12</f>
        <v>57.9194795794338</v>
      </c>
      <c r="BS228" s="26" t="n">
        <f aca="false">($B$228+BR228-'1 Der Fonds'!$B$6)/BP228</f>
        <v>10.1809809130073</v>
      </c>
      <c r="BT228" s="26" t="n">
        <f aca="false">BR228+'1 Der Fonds'!$B$26-'2 Der Rueckgabebestand'!$C$13*BS228</f>
        <v>56.3380381685805</v>
      </c>
      <c r="BU228" s="26" t="n">
        <f aca="false">BP228+'1 Der Fonds'!$B$26/BS228-'2 Der Rueckgabebestand'!$C$13</f>
        <v>77.9235365381158</v>
      </c>
      <c r="BV228" s="26" t="n">
        <f aca="false">BT228/($B$228+BT228-'1 Der Fonds'!$B$6)</f>
        <v>0.0710139126804468</v>
      </c>
      <c r="BW228" s="26" t="n">
        <f aca="false">BT228+$B$228*'1 Der Fonds'!$B$19/12+BT228*'1 Der Fonds'!$B$20/12-'1 Der Fonds'!$B$6*'1 Der Fonds'!$B$21/12-($B$228+BT228-'1 Der Fonds'!$B$6)*'1 Der Fonds'!$B$22/12-$B$228*'1 Der Fonds'!$B$23/12</f>
        <v>57.9581537884921</v>
      </c>
      <c r="BX228" s="26" t="n">
        <f aca="false">($B$228+BW228-'1 Der Fonds'!$B$6)/BU228</f>
        <v>10.2017720076096</v>
      </c>
      <c r="BY228" s="26" t="n">
        <f aca="false">BW228+'1 Der Fonds'!$B$26-'2 Der Rueckgabebestand'!$C$14*BX228</f>
        <v>56.8774449854483</v>
      </c>
      <c r="BZ228" s="26" t="n">
        <f aca="false">BU228+'1 Der Fonds'!$B$26/BX228-'2 Der Rueckgabebestand'!$C$14</f>
        <v>77.817603098098</v>
      </c>
      <c r="CA228" s="26" t="n">
        <f aca="false">BY228/($B$228+BY228-'1 Der Fonds'!$B$6)</f>
        <v>0.0716451202193946</v>
      </c>
      <c r="CB228" s="26" t="n">
        <f aca="false">BY228+$B$228*'1 Der Fonds'!$B$19/12+BY228*'1 Der Fonds'!$B$20/12-'1 Der Fonds'!$B$6*'1 Der Fonds'!$B$21/12-($B$228+BY228-'1 Der Fonds'!$B$6)*'1 Der Fonds'!$B$22/12-$B$228*'1 Der Fonds'!$B$23/12</f>
        <v>58.4980775368926</v>
      </c>
      <c r="CC228" s="26" t="n">
        <f aca="false">($B$228+CB228-'1 Der Fonds'!$B$6)/BZ228</f>
        <v>10.2225980480802</v>
      </c>
      <c r="CD228" s="26" t="n">
        <f aca="false">CB228+'1 Der Fonds'!$B$26-'2 Der Rueckgabebestand'!$C$15*CC228</f>
        <v>57.4090383176606</v>
      </c>
      <c r="CE228" s="26" t="n">
        <f aca="false">BZ228+'1 Der Fonds'!$B$26/CC228-'2 Der Rueckgabebestand'!$C$15</f>
        <v>77.7110705694678</v>
      </c>
      <c r="CF228" s="26" t="n">
        <f aca="false">CD228/($B$228+CD228-'1 Der Fonds'!$B$6)</f>
        <v>0.0722663458603607</v>
      </c>
      <c r="CG228" s="26" t="n">
        <f aca="false">CD228+$B$228*'1 Der Fonds'!$B$19/12+CD228*'1 Der Fonds'!$B$20/12-'1 Der Fonds'!$B$6*'1 Der Fonds'!$B$21/12-($B$228+CD228-'1 Der Fonds'!$B$6)*'1 Der Fonds'!$B$22/12-$B$228*'1 Der Fonds'!$B$23/12</f>
        <v>59.030180312715</v>
      </c>
      <c r="CH228" s="26" t="n">
        <f aca="false">($B$228+CG228-'1 Der Fonds'!$B$6)/CE228</f>
        <v>10.2434591941585</v>
      </c>
      <c r="CI228" s="26" t="n">
        <f aca="false">CG228+'1 Der Fonds'!$B$26-'2 Der Rueckgabebestand'!$C$16*CH228</f>
        <v>56.9084507156358</v>
      </c>
      <c r="CJ228" s="26" t="n">
        <f aca="false">CE228+'1 Der Fonds'!$B$26/CH228-'2 Der Rueckgabebestand'!$C$16</f>
        <v>77.5039403845504</v>
      </c>
      <c r="CK228" s="26" t="n">
        <f aca="false">CI228/($B$228+CI228-'1 Der Fonds'!$B$6)</f>
        <v>0.0716813766931666</v>
      </c>
      <c r="CL228" s="26" t="n">
        <f aca="false">$A$228+$B$228*'1 Der Fonds'!$B$19/12+$A$228*'1 Der Fonds'!$B$20/12-'1 Der Fonds'!$B$6*'1 Der Fonds'!$B$21/12-($B$228+$A$228-'1 Der Fonds'!$B$6)*'1 Der Fonds'!$B$22/12-$B$228*'1 Der Fonds'!$B$23/12</f>
        <v>134.693583333333</v>
      </c>
      <c r="CM228" s="26" t="n">
        <f aca="false">($B$228+CL228-'1 Der Fonds'!$B$6)/'1 Der Fonds'!$B$8</f>
        <v>10.0194664750958</v>
      </c>
      <c r="CN228" s="26" t="n">
        <f aca="false">CL228+0-'2 Der Rueckgabebestand'!$C$5*CM228</f>
        <v>130.685796743295</v>
      </c>
      <c r="CO228" s="26" t="n">
        <f aca="false">'1 Der Fonds'!$B$8+0/CM228-'2 Der Rueckgabebestand'!$C$5</f>
        <v>86.6</v>
      </c>
      <c r="CP228" s="26" t="n">
        <f aca="false">CN228/($B$228+CN228-'1 Der Fonds'!$B$6)</f>
        <v>0.150614193794345</v>
      </c>
      <c r="CQ228" s="26" t="n">
        <f aca="false">CN228+$B$228*'1 Der Fonds'!$B$19/12+CN228*'1 Der Fonds'!$B$20/12-'1 Der Fonds'!$B$6*'1 Der Fonds'!$B$21/12-($B$228+CN228-'1 Der Fonds'!$B$6)*'1 Der Fonds'!$B$22/12-$B$228*'1 Der Fonds'!$B$23/12</f>
        <v>132.377162298507</v>
      </c>
      <c r="CR228" s="26" t="n">
        <f aca="false">($B$228+CQ228-'1 Der Fonds'!$B$6)/CO228</f>
        <v>10.0389972551791</v>
      </c>
      <c r="CS228" s="26" t="n">
        <f aca="false">CQ228+0-'2 Der Rueckgabebestand'!$C$6*CR228</f>
        <v>127.357663670918</v>
      </c>
      <c r="CT228" s="26" t="n">
        <f aca="false">CO228+0/CR228-'2 Der Rueckgabebestand'!$C$6</f>
        <v>86.1</v>
      </c>
      <c r="CU228" s="26" t="n">
        <f aca="false">CS228/($B$228+CS228-'1 Der Fonds'!$B$6)</f>
        <v>0.147343708540781</v>
      </c>
      <c r="CV228" s="26" t="n">
        <f aca="false">CS228+$B$228*'1 Der Fonds'!$B$19/12+CS228*'1 Der Fonds'!$B$20/12-'1 Der Fonds'!$B$6*'1 Der Fonds'!$B$21/12-($B$228+CS228-'1 Der Fonds'!$B$6)*'1 Der Fonds'!$B$22/12-$B$228*'1 Der Fonds'!$B$23/12</f>
        <v>129.045839765269</v>
      </c>
      <c r="CW228" s="26" t="n">
        <f aca="false">($B$228+CV228-'1 Der Fonds'!$B$6)/CT228</f>
        <v>10.0586044107465</v>
      </c>
      <c r="CX228" s="26" t="n">
        <f aca="false">CV228+0-'2 Der Rueckgabebestand'!$C$7*CW228</f>
        <v>106.916910061627</v>
      </c>
      <c r="CY228" s="26" t="n">
        <f aca="false">CT228+0/CW228-'2 Der Rueckgabebestand'!$C$7</f>
        <v>83.9</v>
      </c>
      <c r="CZ228" s="26" t="n">
        <f aca="false">CX228/($B$228+CX228-'1 Der Fonds'!$B$6)</f>
        <v>0.126691275867217</v>
      </c>
      <c r="DA228" s="26" t="n">
        <f aca="false">CX228+$B$228*'1 Der Fonds'!$B$19/12+CX228*'1 Der Fonds'!$B$20/12-'1 Der Fonds'!$B$6*'1 Der Fonds'!$B$21/12-($B$228+CX228-'1 Der Fonds'!$B$6)*'1 Der Fonds'!$B$22/12-$B$228*'1 Der Fonds'!$B$23/12</f>
        <v>108.585497100436</v>
      </c>
      <c r="DB228" s="26" t="n">
        <f aca="false">($B$228+DA228-'1 Der Fonds'!$B$6)/CY228</f>
        <v>10.078492218122</v>
      </c>
      <c r="DC228" s="26" t="n">
        <f aca="false">DA228+0-'2 Der Rueckgabebestand'!$C$8*DB228</f>
        <v>77.3421712242578</v>
      </c>
      <c r="DD228" s="26" t="n">
        <f aca="false">CY228+0/DB228-'2 Der Rueckgabebestand'!$C$8</f>
        <v>80.8</v>
      </c>
      <c r="DE228" s="26" t="n">
        <f aca="false">DC228/($B$228+DC228-'1 Der Fonds'!$B$6)</f>
        <v>0.0949750288726713</v>
      </c>
      <c r="DF228" s="26" t="n">
        <f aca="false">DC228+$B$228*'1 Der Fonds'!$B$19/12+DC228*'1 Der Fonds'!$B$20/12-'1 Der Fonds'!$B$6*'1 Der Fonds'!$B$21/12-($B$228+DC228-'1 Der Fonds'!$B$6)*'1 Der Fonds'!$B$22/12-$B$228*'1 Der Fonds'!$B$23/12</f>
        <v>78.9824158050143</v>
      </c>
      <c r="DG228" s="26" t="n">
        <f aca="false">($B$228+DF228-'1 Der Fonds'!$B$6)/DD228</f>
        <v>10.0987922748145</v>
      </c>
      <c r="DH228" s="26" t="n">
        <f aca="false">DF228+0-'2 Der Rueckgabebestand'!$C$9*DG228</f>
        <v>52.7255558904966</v>
      </c>
      <c r="DI228" s="26" t="n">
        <f aca="false">DD228+0/DG228-'2 Der Rueckgabebestand'!$C$9</f>
        <v>78.2</v>
      </c>
      <c r="DJ228" s="26" t="n">
        <f aca="false">DH228/($B$228+DH228-'1 Der Fonds'!$B$6)</f>
        <v>0.0667644037820748</v>
      </c>
      <c r="DK228" s="26" t="n">
        <f aca="false">DH228+$B$228*'1 Der Fonds'!$B$19/12+DH228*'1 Der Fonds'!$B$20/12-'1 Der Fonds'!$B$6*'1 Der Fonds'!$B$21/12-($B$228+DH228-'1 Der Fonds'!$B$6)*'1 Der Fonds'!$B$22/12-$B$228*'1 Der Fonds'!$B$23/12</f>
        <v>54.3422095482249</v>
      </c>
      <c r="DL228" s="26" t="n">
        <f aca="false">($B$228+DK228-'1 Der Fonds'!$B$6)/DI228</f>
        <v>10.1194655952458</v>
      </c>
      <c r="DM228" s="26" t="n">
        <f aca="false">DK228+0-'2 Der Rueckgabebestand'!$C$10*DL228</f>
        <v>40.1749577148808</v>
      </c>
      <c r="DN228" s="26" t="n">
        <f aca="false">DI228+0/DL228-'2 Der Rueckgabebestand'!$C$10</f>
        <v>76.8</v>
      </c>
      <c r="DO228" s="26" t="n">
        <f aca="false">DM228/($B$228+DM228-'1 Der Fonds'!$B$6)</f>
        <v>0.051693582398752</v>
      </c>
      <c r="DP228" s="26" t="n">
        <f aca="false">DM228+$B$228*'1 Der Fonds'!$B$19/12+DM228*'1 Der Fonds'!$B$20/12-'1 Der Fonds'!$B$6*'1 Der Fonds'!$B$21/12-($B$228+DM228-'1 Der Fonds'!$B$6)*'1 Der Fonds'!$B$22/12-$B$228*'1 Der Fonds'!$B$23/12</f>
        <v>41.7795837160242</v>
      </c>
      <c r="DQ228" s="26" t="n">
        <f aca="false">($B$228+DP228-'1 Der Fonds'!$B$6)/DN228</f>
        <v>10.1403591629691</v>
      </c>
      <c r="DR228" s="26" t="n">
        <f aca="false">DP228+0-'2 Der Rueckgabebestand'!$C$11*DQ228</f>
        <v>35.6953682182428</v>
      </c>
      <c r="DS228" s="26" t="n">
        <f aca="false">DN228+0/DQ228-'2 Der Rueckgabebestand'!$C$11</f>
        <v>76.2</v>
      </c>
      <c r="DT228" s="26" t="n">
        <f aca="false">DR228/($B$228+DR228-'1 Der Fonds'!$B$6)</f>
        <v>0.04619591327505</v>
      </c>
      <c r="DU228" s="26" t="n">
        <f aca="false">DR228+$B$228*'1 Der Fonds'!$B$19/12+DR228*'1 Der Fonds'!$B$20/12-'1 Der Fonds'!$B$6*'1 Der Fonds'!$B$21/12-($B$228+DR228-'1 Der Fonds'!$B$6)*'1 Der Fonds'!$B$22/12-$B$228*'1 Der Fonds'!$B$23/12</f>
        <v>37.2957012794519</v>
      </c>
      <c r="DV228" s="26" t="n">
        <f aca="false">($B$228+DU228-'1 Der Fonds'!$B$6)/DS228</f>
        <v>10.1613609091792</v>
      </c>
      <c r="DW228" s="26" t="n">
        <f aca="false">DU228+0-'2 Der Rueckgabebestand'!$C$12*DV228</f>
        <v>32.2150208248623</v>
      </c>
      <c r="DX228" s="26" t="n">
        <f aca="false">DS228+0/DV228-'2 Der Rueckgabebestand'!$C$12</f>
        <v>75.7</v>
      </c>
      <c r="DY228" s="26" t="n">
        <f aca="false">DW228/($B$228+DW228-'1 Der Fonds'!$B$6)</f>
        <v>0.0418803844864038</v>
      </c>
      <c r="DZ228" s="26" t="n">
        <f aca="false">DW228+$B$228*'1 Der Fonds'!$B$19/12+DW228*'1 Der Fonds'!$B$20/12-'1 Der Fonds'!$B$6*'1 Der Fonds'!$B$21/12-($B$228+DW228-'1 Der Fonds'!$B$6)*'1 Der Fonds'!$B$22/12-$B$228*'1 Der Fonds'!$B$23/12</f>
        <v>33.8120185531528</v>
      </c>
      <c r="EA228" s="26" t="n">
        <f aca="false">($B$228+DZ228-'1 Der Fonds'!$B$6)/DX228</f>
        <v>10.1824573124591</v>
      </c>
      <c r="EB228" s="26" t="n">
        <f aca="false">DZ228+0-'2 Der Rueckgabebestand'!$C$13*EA228</f>
        <v>29.2299127625462</v>
      </c>
      <c r="EC228" s="26" t="n">
        <f aca="false">DX228+0/EA228-'2 Der Rueckgabebestand'!$C$13</f>
        <v>75.25</v>
      </c>
      <c r="ED228" s="26" t="n">
        <f aca="false">EB228/($B$228+EB228-'1 Der Fonds'!$B$6)</f>
        <v>0.0381477051152459</v>
      </c>
      <c r="EE228" s="26" t="n">
        <f aca="false">EB228+$B$228*'1 Der Fonds'!$B$19/12+EB228*'1 Der Fonds'!$B$20/12-'1 Der Fonds'!$B$6*'1 Der Fonds'!$B$21/12-($B$228+EB228-'1 Der Fonds'!$B$6)*'1 Der Fonds'!$B$22/12-$B$228*'1 Der Fonds'!$B$23/12</f>
        <v>30.824049762277</v>
      </c>
      <c r="EF228" s="26" t="n">
        <f aca="false">($B$228+EE228-'1 Der Fonds'!$B$6)/EC228</f>
        <v>10.203641857306</v>
      </c>
      <c r="EG228" s="26" t="n">
        <f aca="false">EE228+0-'2 Der Rueckgabebestand'!$C$14*EF228</f>
        <v>26.7425930193546</v>
      </c>
      <c r="EH228" s="26" t="n">
        <f aca="false">EC228+0/EF228-'2 Der Rueckgabebestand'!$C$14</f>
        <v>74.85</v>
      </c>
      <c r="EI228" s="26" t="n">
        <f aca="false">EG228/($B$228+EG228-'1 Der Fonds'!$B$6)</f>
        <v>0.0350151913272655</v>
      </c>
      <c r="EJ228" s="26" t="n">
        <f aca="false">EG228+$B$228*'1 Der Fonds'!$B$19/12+EG228*'1 Der Fonds'!$B$20/12-'1 Der Fonds'!$B$6*'1 Der Fonds'!$B$21/12-($B$228+EG228-'1 Der Fonds'!$B$6)*'1 Der Fonds'!$B$22/12-$B$228*'1 Der Fonds'!$B$23/12</f>
        <v>28.3343463376648</v>
      </c>
      <c r="EK228" s="26" t="n">
        <f aca="false">($B$228+EJ228-'1 Der Fonds'!$B$6)/EH228</f>
        <v>10.2249077667023</v>
      </c>
      <c r="EL228" s="26" t="n">
        <f aca="false">EJ228+0-'2 Der Rueckgabebestand'!$C$15*EK228</f>
        <v>24.2443832309839</v>
      </c>
      <c r="EM228" s="26" t="n">
        <f aca="false">EH228+0/EK228-'2 Der Rueckgabebestand'!$C$15</f>
        <v>74.45</v>
      </c>
      <c r="EN228" s="26" t="n">
        <f aca="false">EL228/($B$228+EL228-'1 Der Fonds'!$B$6)</f>
        <v>0.0318483574592464</v>
      </c>
      <c r="EO228" s="26" t="n">
        <f aca="false">EL228+$B$228*'1 Der Fonds'!$B$19/12+EL228*'1 Der Fonds'!$B$20/12-'1 Der Fonds'!$B$6*'1 Der Fonds'!$B$21/12-($B$228+EL228-'1 Der Fonds'!$B$6)*'1 Der Fonds'!$B$22/12-$B$228*'1 Der Fonds'!$B$23/12</f>
        <v>25.8337424315803</v>
      </c>
      <c r="EP228" s="26" t="n">
        <f aca="false">($B$228+EO228-'1 Der Fonds'!$B$6)/EM228</f>
        <v>10.2462557747694</v>
      </c>
      <c r="EQ228" s="26" t="n">
        <f aca="false">EO228+0-'2 Der Rueckgabebestand'!$C$16*EP228</f>
        <v>20.7106145441956</v>
      </c>
      <c r="ER228" s="26" t="n">
        <f aca="false">EM228+0/EP228-'2 Der Rueckgabebestand'!$C$16</f>
        <v>73.95</v>
      </c>
      <c r="ES228" s="26" t="n">
        <f aca="false">EQ228/($B$228+EQ228-'1 Der Fonds'!$B$6)</f>
        <v>0.0273331455923369</v>
      </c>
      <c r="ET228" s="14" t="n">
        <f aca="false">IF(C228=1,$A$228,1000000)</f>
        <v>133</v>
      </c>
      <c r="EU228" s="14" t="n">
        <f aca="false">IF(D228=1,$A$228,1000000)</f>
        <v>133</v>
      </c>
      <c r="EV228" s="14" t="n">
        <f aca="false">IF(E228=1,$A$228,1000000)</f>
        <v>133</v>
      </c>
      <c r="EW228" s="14" t="n">
        <f aca="false">IF(F228=1,$A$228,1000000)</f>
        <v>133</v>
      </c>
      <c r="EX228" s="14" t="n">
        <f aca="false">IF(G228=1,$A$228,1000000)</f>
        <v>133</v>
      </c>
      <c r="EY228" s="14" t="n">
        <f aca="false">IF(H228=1,$A$228,1000000)</f>
        <v>133</v>
      </c>
      <c r="EZ228" s="14" t="n">
        <f aca="false">IF(I228=1,$A$228,1000000)</f>
        <v>133</v>
      </c>
      <c r="FA228" s="14" t="n">
        <f aca="false">IF(J228=1,$A$228,1000000)</f>
        <v>133</v>
      </c>
      <c r="FB228" s="14" t="n">
        <f aca="false">IF(K228=1,$A$228,1000000)</f>
        <v>133</v>
      </c>
      <c r="FC228" s="14" t="n">
        <f aca="false">IF(L228=1,$A$228,1000000)</f>
        <v>133</v>
      </c>
      <c r="FD228" s="14" t="n">
        <f aca="false">IF(M228=1,$A$228,1000000)</f>
        <v>133</v>
      </c>
      <c r="FE228" s="14" t="n">
        <f aca="false">IF(N228=1,$A$228,1000000)</f>
        <v>133</v>
      </c>
      <c r="FF228" s="14" t="n">
        <f aca="false">IF(O228=1,$A$228,1000000)</f>
        <v>133</v>
      </c>
      <c r="FG228" s="14" t="n">
        <f aca="false">IF(P228=1,$A$228,1000000)</f>
        <v>133</v>
      </c>
      <c r="FH228" s="14" t="n">
        <f aca="false">IF(Q228=1,$A$228,1000000)</f>
        <v>133</v>
      </c>
      <c r="FI228" s="14" t="n">
        <f aca="false">IF(R228=1,$A$228,1000000)</f>
        <v>133</v>
      </c>
      <c r="FJ228" s="14" t="n">
        <f aca="false">IF(S228=1,$A$228,1000000)</f>
        <v>133</v>
      </c>
      <c r="FK228" s="14" t="n">
        <f aca="false">IF(T228=1,$A$228,1000000)</f>
        <v>133</v>
      </c>
      <c r="FL228" s="26" t="n">
        <f aca="false">IF(U228=1,$A$228,1000000)</f>
        <v>1000000</v>
      </c>
      <c r="FM228" s="26" t="n">
        <f aca="false">IF(V228=1,$A$228,1000000)</f>
        <v>1000000</v>
      </c>
      <c r="FN228" s="26" t="n">
        <f aca="false">IF(W228=1,$A$228,1000000)</f>
        <v>1000000</v>
      </c>
      <c r="FO228" s="26" t="n">
        <f aca="false">IF(X228=1,$A$228,1000000)</f>
        <v>1000000</v>
      </c>
      <c r="FP228" s="26" t="n">
        <f aca="false">IF(Y228=1,$A$228,1000000)</f>
        <v>1000000</v>
      </c>
      <c r="FQ228" s="26" t="n">
        <f aca="false">IF(Z228=1,$A$228,1000000)</f>
        <v>1000000</v>
      </c>
    </row>
    <row r="229" customFormat="false" ht="15" hidden="false" customHeight="false" outlineLevel="0" collapsed="false">
      <c r="A229" s="14" t="n">
        <f aca="false">A228+$B$38</f>
        <v>133.5</v>
      </c>
      <c r="B229" s="14" t="n">
        <f aca="false">'1 Der Fonds'!$B$36-A229</f>
        <v>986.5</v>
      </c>
      <c r="C229" s="26" t="n">
        <f aca="false">IF(AH229&gt;='1 Der Fonds'!$B$12,1,0)</f>
        <v>1</v>
      </c>
      <c r="D229" s="26" t="n">
        <f aca="false">IF(AND(C229=1,AM229&gt;='1 Der Fonds'!$B$12),1,0)</f>
        <v>1</v>
      </c>
      <c r="E229" s="26" t="n">
        <f aca="false">IF(AND(D229=1,AR229&gt;='1 Der Fonds'!$B$12),1,0)</f>
        <v>1</v>
      </c>
      <c r="F229" s="26" t="n">
        <f aca="false">IF(AND(E229=1,AW229&gt;='1 Der Fonds'!$B$12),1,0)</f>
        <v>1</v>
      </c>
      <c r="G229" s="26" t="n">
        <f aca="false">IF(AND(F229=1,BB229&gt;='1 Der Fonds'!$B$12),1,0)</f>
        <v>1</v>
      </c>
      <c r="H229" s="26" t="n">
        <f aca="false">IF(AND(G229=1,BG229&gt;='1 Der Fonds'!$B$12),1,0)</f>
        <v>1</v>
      </c>
      <c r="I229" s="26" t="n">
        <f aca="false">IF(AND(H229=1,BL229&gt;='1 Der Fonds'!$B$12),1,0)</f>
        <v>1</v>
      </c>
      <c r="J229" s="26" t="n">
        <f aca="false">IF(AND(I229=1,BQ229&gt;='1 Der Fonds'!$B$12),1,0)</f>
        <v>1</v>
      </c>
      <c r="K229" s="26" t="n">
        <f aca="false">IF(AND(J229=1,BV229&gt;='1 Der Fonds'!$B$12),1,0)</f>
        <v>1</v>
      </c>
      <c r="L229" s="26" t="n">
        <f aca="false">IF(AND(K229=1,CA229&gt;='1 Der Fonds'!$B$12),1,0)</f>
        <v>1</v>
      </c>
      <c r="M229" s="26" t="n">
        <f aca="false">IF(AND(L229=1,CF229&gt;='1 Der Fonds'!$B$12),1,0)</f>
        <v>1</v>
      </c>
      <c r="N229" s="26" t="n">
        <f aca="false">IF(AND(M229=1,CK229&gt;='1 Der Fonds'!$B$12),1,0)</f>
        <v>1</v>
      </c>
      <c r="O229" s="26" t="n">
        <f aca="false">IF(CP229&gt;='1 Der Fonds'!$B$12,1,0)</f>
        <v>1</v>
      </c>
      <c r="P229" s="26" t="n">
        <f aca="false">IF(AND(O229=1,CU229&gt;='1 Der Fonds'!$B$12),1,0)</f>
        <v>1</v>
      </c>
      <c r="Q229" s="26" t="n">
        <f aca="false">IF(AND(P229=1,CZ229&gt;='1 Der Fonds'!$B$12),1,0)</f>
        <v>1</v>
      </c>
      <c r="R229" s="26" t="n">
        <f aca="false">IF(AND(Q229=1,DE229&gt;='1 Der Fonds'!$B$12),1,0)</f>
        <v>1</v>
      </c>
      <c r="S229" s="26" t="n">
        <f aca="false">IF(AND(R229=1,DJ229&gt;='1 Der Fonds'!$B$12),1,0)</f>
        <v>1</v>
      </c>
      <c r="T229" s="26" t="n">
        <f aca="false">IF(AND(S229=1,DO229&gt;='1 Der Fonds'!$B$12),1,0)</f>
        <v>1</v>
      </c>
      <c r="U229" s="26" t="n">
        <f aca="false">IF(AND(T229=1,DT229&gt;='1 Der Fonds'!$B$12),1,0)</f>
        <v>0</v>
      </c>
      <c r="V229" s="26" t="n">
        <f aca="false">IF(AND(U229=1,DY229&gt;='1 Der Fonds'!$B$12),1,0)</f>
        <v>0</v>
      </c>
      <c r="W229" s="26" t="n">
        <f aca="false">IF(AND(V229=1,ED229&gt;='1 Der Fonds'!$B$12),1,0)</f>
        <v>0</v>
      </c>
      <c r="X229" s="26" t="n">
        <f aca="false">IF(AND(W229=1,EI229&gt;='1 Der Fonds'!$B$12),1,0)</f>
        <v>0</v>
      </c>
      <c r="Y229" s="26" t="n">
        <f aca="false">IF(AND(X229=1,EN229&gt;='1 Der Fonds'!$B$12),1,0)</f>
        <v>0</v>
      </c>
      <c r="Z229" s="26" t="n">
        <f aca="false">IF(AND(Y229=1,ES229&gt;='1 Der Fonds'!$B$12),1,0)</f>
        <v>0</v>
      </c>
      <c r="AD229" s="26" t="n">
        <f aca="false">$A$229+$B$229*'1 Der Fonds'!$B$19/12+$A$229*'1 Der Fonds'!$B$20/12-'1 Der Fonds'!$B$6*'1 Der Fonds'!$B$21/12-($B$229+$A$229-'1 Der Fonds'!$B$6)*'1 Der Fonds'!$B$22/12-$B$229*'1 Der Fonds'!$B$23/12</f>
        <v>135.193</v>
      </c>
      <c r="AE229" s="26" t="n">
        <f aca="false">($B$229+AD229-'1 Der Fonds'!$B$6)/'1 Der Fonds'!$B$8</f>
        <v>10.0194597701149</v>
      </c>
      <c r="AF229" s="26" t="n">
        <f aca="false">AD229+'1 Der Fonds'!$B$26-'2 Der Rueckgabebestand'!$C$5*AE229</f>
        <v>134.185216091954</v>
      </c>
      <c r="AG229" s="26" t="n">
        <f aca="false">'1 Der Fonds'!$B$8+'1 Der Fonds'!$B$26/AE229-'2 Der Rueckgabebestand'!$C$5</f>
        <v>86.8994173407381</v>
      </c>
      <c r="AH229" s="26" t="n">
        <f aca="false">AF229/($B$229+AF229-'1 Der Fonds'!$B$6)</f>
        <v>0.154114499260985</v>
      </c>
      <c r="AI229" s="26" t="n">
        <f aca="false">AF229+$B$229*'1 Der Fonds'!$B$19/12+AF229*'1 Der Fonds'!$B$20/12-'1 Der Fonds'!$B$6*'1 Der Fonds'!$B$21/12-($B$229+AF229-'1 Der Fonds'!$B$6)*'1 Der Fonds'!$B$22/12-$B$229*'1 Der Fonds'!$B$23/12</f>
        <v>135.878872757375</v>
      </c>
      <c r="AJ229" s="26" t="n">
        <f aca="false">($B$229+AI229-'1 Der Fonds'!$B$6)/AG229</f>
        <v>10.0389496207635</v>
      </c>
      <c r="AK229" s="26" t="n">
        <f aca="false">AI229+'1 Der Fonds'!$B$26-'2 Der Rueckgabebestand'!$C$6*AJ229</f>
        <v>133.859397946994</v>
      </c>
      <c r="AL229" s="26" t="n">
        <f aca="false">AG229+'1 Der Fonds'!$B$26/AJ229-'2 Der Rueckgabebestand'!$C$6</f>
        <v>86.698253385676</v>
      </c>
      <c r="AM229" s="26" t="n">
        <f aca="false">AK229/($B$229+AK229-'1 Der Fonds'!$B$6)</f>
        <v>0.153797842894259</v>
      </c>
      <c r="AN229" s="26" t="n">
        <f aca="false">AK229+$B$229*'1 Der Fonds'!$B$19/12+AK229*'1 Der Fonds'!$B$20/12-'1 Der Fonds'!$B$6*'1 Der Fonds'!$B$21/12-($B$229+AK229-'1 Der Fonds'!$B$6)*'1 Der Fonds'!$B$22/12-$B$229*'1 Der Fonds'!$B$23/12</f>
        <v>135.552742370026</v>
      </c>
      <c r="AO229" s="26" t="n">
        <f aca="false">($B$229+AN229-'1 Der Fonds'!$B$6)/AL229</f>
        <v>10.0584810917783</v>
      </c>
      <c r="AP229" s="26" t="n">
        <f aca="false">AN229+'1 Der Fonds'!$B$26-'2 Der Rueckgabebestand'!$C$7*AO229</f>
        <v>116.424083968114</v>
      </c>
      <c r="AQ229" s="26" t="n">
        <f aca="false">AL229+'1 Der Fonds'!$B$26/AO229-'2 Der Rueckgabebestand'!$C$7</f>
        <v>84.7965091533835</v>
      </c>
      <c r="AR229" s="26" t="n">
        <f aca="false">AP229/($B$229+AP229-'1 Der Fonds'!$B$6)</f>
        <v>0.136499937282186</v>
      </c>
      <c r="AS229" s="26" t="n">
        <f aca="false">AP229+$B$229*'1 Der Fonds'!$B$19/12+AP229*'1 Der Fonds'!$B$20/12-'1 Der Fonds'!$B$6*'1 Der Fonds'!$B$21/12-($B$229+AP229-'1 Der Fonds'!$B$6)*'1 Der Fonds'!$B$22/12-$B$229*'1 Der Fonds'!$B$23/12</f>
        <v>118.100719548583</v>
      </c>
      <c r="AT229" s="26" t="n">
        <f aca="false">($B$229+AS229-'1 Der Fonds'!$B$6)/AQ229</f>
        <v>10.0782535517205</v>
      </c>
      <c r="AU229" s="26" t="n">
        <f aca="false">AS229+'1 Der Fonds'!$B$26-'2 Der Rueckgabebestand'!$C$8*AT229</f>
        <v>89.85813353825</v>
      </c>
      <c r="AV229" s="26" t="n">
        <f aca="false">AQ229+'1 Der Fonds'!$B$26/AT229-'2 Der Rueckgabebestand'!$C$8</f>
        <v>81.9941797750447</v>
      </c>
      <c r="AW229" s="26" t="n">
        <f aca="false">AU229/($B$229+AU229-'1 Der Fonds'!$B$6)</f>
        <v>0.108739939611293</v>
      </c>
      <c r="AX229" s="26" t="n">
        <f aca="false">AU229+$B$229*'1 Der Fonds'!$B$19/12+AU229*'1 Der Fonds'!$B$20/12-'1 Der Fonds'!$B$6*'1 Der Fonds'!$B$21/12-($B$229+AU229-'1 Der Fonds'!$B$6)*'1 Der Fonds'!$B$22/12-$B$229*'1 Der Fonds'!$B$23/12</f>
        <v>91.5093100828908</v>
      </c>
      <c r="AY229" s="26" t="n">
        <f aca="false">($B$229+AX229-'1 Der Fonds'!$B$6)/AV229</f>
        <v>10.0983912803882</v>
      </c>
      <c r="AZ229" s="26" t="n">
        <f aca="false">AX229+'1 Der Fonds'!$B$26-'2 Der Rueckgabebestand'!$C$9*AY229</f>
        <v>68.2534927538816</v>
      </c>
      <c r="BA229" s="26" t="n">
        <f aca="false">AV229+'1 Der Fonds'!$B$26/AY229-'2 Der Rueckgabebestand'!$C$9</f>
        <v>79.6912567961962</v>
      </c>
      <c r="BB229" s="26" t="n">
        <f aca="false">AZ229/($B$229+AZ229-'1 Der Fonds'!$B$6)</f>
        <v>0.0848129189477847</v>
      </c>
      <c r="BC229" s="26" t="n">
        <f aca="false">AZ229+$B$229*'1 Der Fonds'!$B$19/12+AZ229*'1 Der Fonds'!$B$20/12-'1 Der Fonds'!$B$6*'1 Der Fonds'!$B$21/12-($B$229+AZ229-'1 Der Fonds'!$B$6)*'1 Der Fonds'!$B$22/12-$B$229*'1 Der Fonds'!$B$23/12</f>
        <v>69.883964851104</v>
      </c>
      <c r="BD229" s="26" t="n">
        <f aca="false">($B$229+BC229-'1 Der Fonds'!$B$6)/BA229</f>
        <v>10.1188511421443</v>
      </c>
      <c r="BE229" s="26" t="n">
        <f aca="false">BC229+'1 Der Fonds'!$B$26-'2 Der Rueckgabebestand'!$C$10*BD229</f>
        <v>58.717573252102</v>
      </c>
      <c r="BF229" s="26" t="n">
        <f aca="false">BA229+'1 Der Fonds'!$B$26/BD229-'2 Der Rueckgabebestand'!$C$10</f>
        <v>78.5877331409766</v>
      </c>
      <c r="BG229" s="26" t="n">
        <f aca="false">BE229/($B$229+BE229-'1 Der Fonds'!$B$6)</f>
        <v>0.0738383748386899</v>
      </c>
      <c r="BH229" s="26" t="n">
        <f aca="false">BE229+$B$229*'1 Der Fonds'!$B$19/12+BE229*'1 Der Fonds'!$B$20/12-'1 Der Fonds'!$B$6*'1 Der Fonds'!$B$21/12-($B$229+BE229-'1 Der Fonds'!$B$6)*'1 Der Fonds'!$B$22/12-$B$229*'1 Der Fonds'!$B$23/12</f>
        <v>60.338906759802</v>
      </c>
      <c r="BI229" s="26" t="n">
        <f aca="false">($B$229+BH229-'1 Der Fonds'!$B$6)/BF229</f>
        <v>10.1394820147105</v>
      </c>
      <c r="BJ229" s="26" t="n">
        <f aca="false">BH229+'1 Der Fonds'!$B$26-'2 Der Rueckgabebestand'!$C$11*BI229</f>
        <v>57.2552175509757</v>
      </c>
      <c r="BK229" s="26" t="n">
        <f aca="false">BF229+'1 Der Fonds'!$B$26/BI229-'2 Der Rueckgabebestand'!$C$11</f>
        <v>78.2836062433351</v>
      </c>
      <c r="BL229" s="26" t="n">
        <f aca="false">BJ229/($B$229+BJ229-'1 Der Fonds'!$B$6)</f>
        <v>0.0721320833992486</v>
      </c>
      <c r="BM229" s="26" t="n">
        <f aca="false">BJ229+$B$229*'1 Der Fonds'!$B$19/12+BJ229*'1 Der Fonds'!$B$20/12-'1 Der Fonds'!$B$6*'1 Der Fonds'!$B$21/12-($B$229+BJ229-'1 Der Fonds'!$B$6)*'1 Der Fonds'!$B$22/12-$B$229*'1 Der Fonds'!$B$23/12</f>
        <v>58.875149634462</v>
      </c>
      <c r="BN229" s="26" t="n">
        <f aca="false">($B$229+BM229-'1 Der Fonds'!$B$6)/BK229</f>
        <v>10.1601751350357</v>
      </c>
      <c r="BO229" s="26" t="n">
        <f aca="false">BM229+'1 Der Fonds'!$B$26-'2 Der Rueckgabebestand'!$C$12*BN229</f>
        <v>56.7950620669441</v>
      </c>
      <c r="BP229" s="26" t="n">
        <f aca="false">BK229+'1 Der Fonds'!$B$26/BN229-'2 Der Rueckgabebestand'!$C$12</f>
        <v>78.0788767441018</v>
      </c>
      <c r="BQ229" s="26" t="n">
        <f aca="false">BO229/($B$229+BO229-'1 Der Fonds'!$B$6)</f>
        <v>0.0715938681364833</v>
      </c>
      <c r="BR229" s="26" t="n">
        <f aca="false">BO229+$B$229*'1 Der Fonds'!$B$19/12+BO229*'1 Der Fonds'!$B$20/12-'1 Der Fonds'!$B$6*'1 Der Fonds'!$B$21/12-($B$229+BO229-'1 Der Fonds'!$B$6)*'1 Der Fonds'!$B$22/12-$B$229*'1 Der Fonds'!$B$23/12</f>
        <v>58.4145531680916</v>
      </c>
      <c r="BS229" s="26" t="n">
        <f aca="false">($B$229+BR229-'1 Der Fonds'!$B$6)/BP229</f>
        <v>10.1809168665857</v>
      </c>
      <c r="BT229" s="26" t="n">
        <f aca="false">BR229+'1 Der Fonds'!$B$26-'2 Der Rueckgabebestand'!$C$13*BS229</f>
        <v>56.8331405781281</v>
      </c>
      <c r="BU229" s="26" t="n">
        <f aca="false">BP229+'1 Der Fonds'!$B$26/BS229-'2 Der Rueckgabebestand'!$C$13</f>
        <v>77.9235456859381</v>
      </c>
      <c r="BV229" s="26" t="n">
        <f aca="false">BT229/($B$229+BT229-'1 Der Fonds'!$B$6)</f>
        <v>0.0716384298993382</v>
      </c>
      <c r="BW229" s="26" t="n">
        <f aca="false">BT229+$B$229*'1 Der Fonds'!$B$19/12+BT229*'1 Der Fonds'!$B$20/12-'1 Der Fonds'!$B$6*'1 Der Fonds'!$B$21/12-($B$229+BT229-'1 Der Fonds'!$B$6)*'1 Der Fonds'!$B$22/12-$B$229*'1 Der Fonds'!$B$23/12</f>
        <v>58.4526681711821</v>
      </c>
      <c r="BX229" s="26" t="n">
        <f aca="false">($B$229+BW229-'1 Der Fonds'!$B$6)/BU229</f>
        <v>10.2017004125447</v>
      </c>
      <c r="BY229" s="26" t="n">
        <f aca="false">BW229+'1 Der Fonds'!$B$26-'2 Der Rueckgabebestand'!$C$14*BX229</f>
        <v>57.3719880061642</v>
      </c>
      <c r="BZ229" s="26" t="n">
        <f aca="false">BU229+'1 Der Fonds'!$B$26/BX229-'2 Der Rueckgabebestand'!$C$14</f>
        <v>77.8176143096659</v>
      </c>
      <c r="CA229" s="26" t="n">
        <f aca="false">BY229/($B$229+BY229-'1 Der Fonds'!$B$6)</f>
        <v>0.0722685632859472</v>
      </c>
      <c r="CB229" s="26" t="n">
        <f aca="false">BY229+$B$229*'1 Der Fonds'!$B$19/12+BY229*'1 Der Fonds'!$B$20/12-'1 Der Fonds'!$B$6*'1 Der Fonds'!$B$21/12-($B$229+BY229-'1 Der Fonds'!$B$6)*'1 Der Fonds'!$B$22/12-$B$229*'1 Der Fonds'!$B$23/12</f>
        <v>58.9920319946701</v>
      </c>
      <c r="CC229" s="26" t="n">
        <f aca="false">($B$229+CB229-'1 Der Fonds'!$B$6)/BZ229</f>
        <v>10.2225188866508</v>
      </c>
      <c r="CD229" s="26" t="n">
        <f aca="false">CB229+'1 Der Fonds'!$B$26-'2 Der Rueckgabebestand'!$C$15*CC229</f>
        <v>57.9030244400098</v>
      </c>
      <c r="CE229" s="26" t="n">
        <f aca="false">BZ229+'1 Der Fonds'!$B$26/CC229-'2 Der Rueckgabebestand'!$C$15</f>
        <v>77.7110840535974</v>
      </c>
      <c r="CF229" s="26" t="n">
        <f aca="false">CD229/($B$229+CD229-'1 Der Fonds'!$B$6)</f>
        <v>0.0728887260730494</v>
      </c>
      <c r="CG229" s="26" t="n">
        <f aca="false">CD229+$B$229*'1 Der Fonds'!$B$19/12+CD229*'1 Der Fonds'!$B$20/12-'1 Der Fonds'!$B$6*'1 Der Fonds'!$B$21/12-($B$229+CD229-'1 Der Fonds'!$B$6)*'1 Der Fonds'!$B$22/12-$B$229*'1 Der Fonds'!$B$23/12</f>
        <v>59.5235773384315</v>
      </c>
      <c r="CH229" s="26" t="n">
        <f aca="false">($B$229+CG229-'1 Der Fonds'!$B$6)/CE229</f>
        <v>10.2433724485096</v>
      </c>
      <c r="CI229" s="26" t="n">
        <f aca="false">CG229+'1 Der Fonds'!$B$26-'2 Der Rueckgabebestand'!$C$16*CH229</f>
        <v>57.4018911141767</v>
      </c>
      <c r="CJ229" s="26" t="n">
        <f aca="false">CE229+'1 Der Fonds'!$B$26/CH229-'2 Der Rueckgabebestand'!$C$16</f>
        <v>77.503956348838</v>
      </c>
      <c r="CK229" s="26" t="n">
        <f aca="false">CI229/($B$229+CI229-'1 Der Fonds'!$B$6)</f>
        <v>0.0723035072175201</v>
      </c>
      <c r="CL229" s="26" t="n">
        <f aca="false">$A$229+$B$229*'1 Der Fonds'!$B$19/12+$A$229*'1 Der Fonds'!$B$20/12-'1 Der Fonds'!$B$6*'1 Der Fonds'!$B$21/12-($B$229+$A$229-'1 Der Fonds'!$B$6)*'1 Der Fonds'!$B$22/12-$B$229*'1 Der Fonds'!$B$23/12</f>
        <v>135.193</v>
      </c>
      <c r="CM229" s="26" t="n">
        <f aca="false">($B$229+CL229-'1 Der Fonds'!$B$6)/'1 Der Fonds'!$B$8</f>
        <v>10.0194597701149</v>
      </c>
      <c r="CN229" s="26" t="n">
        <f aca="false">CL229+0-'2 Der Rueckgabebestand'!$C$5*CM229</f>
        <v>131.185216091954</v>
      </c>
      <c r="CO229" s="26" t="n">
        <f aca="false">'1 Der Fonds'!$B$8+0/CM229-'2 Der Rueckgabebestand'!$C$5</f>
        <v>86.6</v>
      </c>
      <c r="CP229" s="26" t="n">
        <f aca="false">CN229/($B$229+CN229-'1 Der Fonds'!$B$6)</f>
        <v>0.151189871233269</v>
      </c>
      <c r="CQ229" s="26" t="n">
        <f aca="false">CN229+$B$229*'1 Der Fonds'!$B$19/12+CN229*'1 Der Fonds'!$B$20/12-'1 Der Fonds'!$B$6*'1 Der Fonds'!$B$21/12-($B$229+CN229-'1 Der Fonds'!$B$6)*'1 Der Fonds'!$B$22/12-$B$229*'1 Der Fonds'!$B$23/12</f>
        <v>132.875997757375</v>
      </c>
      <c r="CR229" s="26" t="n">
        <f aca="false">($B$229+CQ229-'1 Der Fonds'!$B$6)/CO229</f>
        <v>10.0389838078219</v>
      </c>
      <c r="CS229" s="26" t="n">
        <f aca="false">CQ229+0-'2 Der Rueckgabebestand'!$C$6*CR229</f>
        <v>127.856505853465</v>
      </c>
      <c r="CT229" s="26" t="n">
        <f aca="false">CO229+0/CR229-'2 Der Rueckgabebestand'!$C$6</f>
        <v>86.1</v>
      </c>
      <c r="CU229" s="26" t="n">
        <f aca="false">CS229/($B$229+CS229-'1 Der Fonds'!$B$6)</f>
        <v>0.147921031411939</v>
      </c>
      <c r="CV229" s="26" t="n">
        <f aca="false">CS229+$B$229*'1 Der Fonds'!$B$19/12+CS229*'1 Der Fonds'!$B$20/12-'1 Der Fonds'!$B$6*'1 Der Fonds'!$B$21/12-($B$229+CS229-'1 Der Fonds'!$B$6)*'1 Der Fonds'!$B$22/12-$B$229*'1 Der Fonds'!$B$23/12</f>
        <v>129.544097504907</v>
      </c>
      <c r="CW229" s="26" t="n">
        <f aca="false">($B$229+CV229-'1 Der Fonds'!$B$6)/CT229</f>
        <v>10.0585841754345</v>
      </c>
      <c r="CX229" s="26" t="n">
        <f aca="false">CV229+0-'2 Der Rueckgabebestand'!$C$7*CW229</f>
        <v>107.415212318952</v>
      </c>
      <c r="CY229" s="26" t="n">
        <f aca="false">CT229+0/CW229-'2 Der Rueckgabebestand'!$C$7</f>
        <v>83.9</v>
      </c>
      <c r="CZ229" s="26" t="n">
        <f aca="false">CX229/($B$229+CX229-'1 Der Fonds'!$B$6)</f>
        <v>0.127281995573691</v>
      </c>
      <c r="DA229" s="26" t="n">
        <f aca="false">CX229+$B$229*'1 Der Fonds'!$B$19/12+CX229*'1 Der Fonds'!$B$20/12-'1 Der Fonds'!$B$6*'1 Der Fonds'!$B$21/12-($B$229+CX229-'1 Der Fonds'!$B$6)*'1 Der Fonds'!$B$22/12-$B$229*'1 Der Fonds'!$B$23/12</f>
        <v>109.083214397424</v>
      </c>
      <c r="DB229" s="26" t="n">
        <f aca="false">($B$229+DA229-'1 Der Fonds'!$B$6)/CY229</f>
        <v>10.0784650106964</v>
      </c>
      <c r="DC229" s="26" t="n">
        <f aca="false">DA229+0-'2 Der Rueckgabebestand'!$C$8*DB229</f>
        <v>77.8399728642652</v>
      </c>
      <c r="DD229" s="26" t="n">
        <f aca="false">CY229+0/DB229-'2 Der Rueckgabebestand'!$C$8</f>
        <v>80.8</v>
      </c>
      <c r="DE229" s="26" t="n">
        <f aca="false">DC229/($B$229+DC229-'1 Der Fonds'!$B$6)</f>
        <v>0.0955865798782784</v>
      </c>
      <c r="DF229" s="26" t="n">
        <f aca="false">DC229+$B$229*'1 Der Fonds'!$B$19/12+DC229*'1 Der Fonds'!$B$20/12-'1 Der Fonds'!$B$6*'1 Der Fonds'!$B$21/12-($B$229+DC229-'1 Der Fonds'!$B$6)*'1 Der Fonds'!$B$22/12-$B$229*'1 Der Fonds'!$B$23/12</f>
        <v>79.4796320049268</v>
      </c>
      <c r="DG229" s="26" t="n">
        <f aca="false">($B$229+DF229-'1 Der Fonds'!$B$6)/DD229</f>
        <v>10.0987578218432</v>
      </c>
      <c r="DH229" s="26" t="n">
        <f aca="false">DF229+0-'2 Der Rueckgabebestand'!$C$9*DG229</f>
        <v>53.2228616681346</v>
      </c>
      <c r="DI229" s="26" t="n">
        <f aca="false">DD229+0/DG229-'2 Der Rueckgabebestand'!$C$9</f>
        <v>78.2</v>
      </c>
      <c r="DJ229" s="26" t="n">
        <f aca="false">DH229/($B$229+DH229-'1 Der Fonds'!$B$6)</f>
        <v>0.0673943534516802</v>
      </c>
      <c r="DK229" s="26" t="n">
        <f aca="false">DH229+$B$229*'1 Der Fonds'!$B$19/12+DH229*'1 Der Fonds'!$B$20/12-'1 Der Fonds'!$B$6*'1 Der Fonds'!$B$21/12-($B$229+DH229-'1 Der Fonds'!$B$6)*'1 Der Fonds'!$B$22/12-$B$229*'1 Der Fonds'!$B$23/12</f>
        <v>54.8389294105665</v>
      </c>
      <c r="DL229" s="26" t="n">
        <f aca="false">($B$229+DK229-'1 Der Fonds'!$B$6)/DI229</f>
        <v>10.1194236497515</v>
      </c>
      <c r="DM229" s="26" t="n">
        <f aca="false">DK229+0-'2 Der Rueckgabebestand'!$C$10*DL229</f>
        <v>40.6717363009144</v>
      </c>
      <c r="DN229" s="26" t="n">
        <f aca="false">DI229+0/DL229-'2 Der Rueckgabebestand'!$C$10</f>
        <v>76.8</v>
      </c>
      <c r="DO229" s="26" t="n">
        <f aca="false">DM229/($B$229+DM229-'1 Der Fonds'!$B$6)</f>
        <v>0.0523330100686609</v>
      </c>
      <c r="DP229" s="26" t="n">
        <f aca="false">DM229+$B$229*'1 Der Fonds'!$B$19/12+DM229*'1 Der Fonds'!$B$20/12-'1 Der Fonds'!$B$6*'1 Der Fonds'!$B$21/12-($B$229+DM229-'1 Der Fonds'!$B$6)*'1 Der Fonds'!$B$22/12-$B$229*'1 Der Fonds'!$B$23/12</f>
        <v>42.2757758815362</v>
      </c>
      <c r="DQ229" s="26" t="n">
        <f aca="false">($B$229+DP229-'1 Der Fonds'!$B$6)/DN229</f>
        <v>10.1403095817908</v>
      </c>
      <c r="DR229" s="26" t="n">
        <f aca="false">DP229+0-'2 Der Rueckgabebestand'!$C$11*DQ229</f>
        <v>36.1915901324617</v>
      </c>
      <c r="DS229" s="26" t="n">
        <f aca="false">DN229+0/DQ229-'2 Der Rueckgabebestand'!$C$11</f>
        <v>76.2</v>
      </c>
      <c r="DT229" s="26" t="n">
        <f aca="false">DR229/($B$229+DR229-'1 Der Fonds'!$B$6)</f>
        <v>0.0468383383417663</v>
      </c>
      <c r="DU229" s="26" t="n">
        <f aca="false">DR229+$B$229*'1 Der Fonds'!$B$19/12+DR229*'1 Der Fonds'!$B$20/12-'1 Der Fonds'!$B$6*'1 Der Fonds'!$B$21/12-($B$229+DR229-'1 Der Fonds'!$B$6)*'1 Der Fonds'!$B$22/12-$B$229*'1 Der Fonds'!$B$23/12</f>
        <v>37.7913362396719</v>
      </c>
      <c r="DV229" s="26" t="n">
        <f aca="false">($B$229+DU229-'1 Der Fonds'!$B$6)/DS229</f>
        <v>10.1613036251925</v>
      </c>
      <c r="DW229" s="26" t="n">
        <f aca="false">DU229+0-'2 Der Rueckgabebestand'!$C$12*DV229</f>
        <v>32.7106844270757</v>
      </c>
      <c r="DX229" s="26" t="n">
        <f aca="false">DS229+0/DV229-'2 Der Rueckgabebestand'!$C$12</f>
        <v>75.7</v>
      </c>
      <c r="DY229" s="26" t="n">
        <f aca="false">DW229/($B$229+DW229-'1 Der Fonds'!$B$6)</f>
        <v>0.042525000093361</v>
      </c>
      <c r="DZ229" s="26" t="n">
        <f aca="false">DW229+$B$229*'1 Der Fonds'!$B$19/12+DW229*'1 Der Fonds'!$B$20/12-'1 Der Fonds'!$B$6*'1 Der Fonds'!$B$21/12-($B$229+DW229-'1 Der Fonds'!$B$6)*'1 Der Fonds'!$B$22/12-$B$229*'1 Der Fonds'!$B$23/12</f>
        <v>34.3070946663183</v>
      </c>
      <c r="EA229" s="26" t="n">
        <f aca="false">($B$229+DZ229-'1 Der Fonds'!$B$6)/DX229</f>
        <v>10.1823922677189</v>
      </c>
      <c r="EB229" s="26" t="n">
        <f aca="false">DZ229+0-'2 Der Rueckgabebestand'!$C$13*EA229</f>
        <v>29.7250181458448</v>
      </c>
      <c r="EC229" s="26" t="n">
        <f aca="false">DX229+0/EA229-'2 Der Rueckgabebestand'!$C$13</f>
        <v>75.25</v>
      </c>
      <c r="ED229" s="26" t="n">
        <f aca="false">EB229/($B$229+EB229-'1 Der Fonds'!$B$6)</f>
        <v>0.038794110661872</v>
      </c>
      <c r="EE229" s="26" t="n">
        <f aca="false">EB229+$B$229*'1 Der Fonds'!$B$19/12+EB229*'1 Der Fonds'!$B$20/12-'1 Der Fonds'!$B$6*'1 Der Fonds'!$B$21/12-($B$229+EB229-'1 Der Fonds'!$B$6)*'1 Der Fonds'!$B$22/12-$B$229*'1 Der Fonds'!$B$23/12</f>
        <v>31.3185671215679</v>
      </c>
      <c r="EF229" s="26" t="n">
        <f aca="false">($B$229+EE229-'1 Der Fonds'!$B$6)/EC229</f>
        <v>10.2035689982933</v>
      </c>
      <c r="EG229" s="26" t="n">
        <f aca="false">EE229+0-'2 Der Rueckgabebestand'!$C$14*EF229</f>
        <v>27.2371395222506</v>
      </c>
      <c r="EH229" s="26" t="n">
        <f aca="false">EC229+0/EF229-'2 Der Rueckgabebestand'!$C$14</f>
        <v>74.85</v>
      </c>
      <c r="EI229" s="26" t="n">
        <f aca="false">EG229/($B$229+EG229-'1 Der Fonds'!$B$6)</f>
        <v>0.0356629763210004</v>
      </c>
      <c r="EJ229" s="26" t="n">
        <f aca="false">EG229+$B$229*'1 Der Fonds'!$B$19/12+EG229*'1 Der Fonds'!$B$20/12-'1 Der Fonds'!$B$6*'1 Der Fonds'!$B$21/12-($B$229+EG229-'1 Der Fonds'!$B$6)*'1 Der Fonds'!$B$22/12-$B$229*'1 Der Fonds'!$B$23/12</f>
        <v>28.8283042809594</v>
      </c>
      <c r="EK229" s="26" t="n">
        <f aca="false">($B$229+EJ229-'1 Der Fonds'!$B$6)/EH229</f>
        <v>10.2248270445018</v>
      </c>
      <c r="EL229" s="26" t="n">
        <f aca="false">EJ229+0-'2 Der Rueckgabebestand'!$C$15*EK229</f>
        <v>24.7383734631587</v>
      </c>
      <c r="EM229" s="26" t="n">
        <f aca="false">EH229+0/EK229-'2 Der Rueckgabebestand'!$C$15</f>
        <v>74.45</v>
      </c>
      <c r="EN229" s="26" t="n">
        <f aca="false">EL229/($B$229+EL229-'1 Der Fonds'!$B$6)</f>
        <v>0.0324975386495751</v>
      </c>
      <c r="EO229" s="26" t="n">
        <f aca="false">EL229+$B$229*'1 Der Fonds'!$B$19/12+EL229*'1 Der Fonds'!$B$20/12-'1 Der Fonds'!$B$6*'1 Der Fonds'!$B$21/12-($B$229+EL229-'1 Der Fonds'!$B$6)*'1 Der Fonds'!$B$22/12-$B$229*'1 Der Fonds'!$B$23/12</f>
        <v>26.3271435710609</v>
      </c>
      <c r="EP229" s="26" t="n">
        <f aca="false">($B$229+EO229-'1 Der Fonds'!$B$6)/EM229</f>
        <v>10.246167139974</v>
      </c>
      <c r="EQ229" s="26" t="n">
        <f aca="false">EO229+0-'2 Der Rueckgabebestand'!$C$16*EP229</f>
        <v>21.2040600010739</v>
      </c>
      <c r="ER229" s="26" t="n">
        <f aca="false">EM229+0/EP229-'2 Der Rueckgabebestand'!$C$16</f>
        <v>73.95</v>
      </c>
      <c r="ES229" s="26" t="n">
        <f aca="false">EQ229/($B$229+EQ229-'1 Der Fonds'!$B$6)</f>
        <v>0.027984619748565</v>
      </c>
      <c r="ET229" s="14" t="n">
        <f aca="false">IF(C229=1,$A$229,1000000)</f>
        <v>133.5</v>
      </c>
      <c r="EU229" s="14" t="n">
        <f aca="false">IF(D229=1,$A$229,1000000)</f>
        <v>133.5</v>
      </c>
      <c r="EV229" s="14" t="n">
        <f aca="false">IF(E229=1,$A$229,1000000)</f>
        <v>133.5</v>
      </c>
      <c r="EW229" s="14" t="n">
        <f aca="false">IF(F229=1,$A$229,1000000)</f>
        <v>133.5</v>
      </c>
      <c r="EX229" s="14" t="n">
        <f aca="false">IF(G229=1,$A$229,1000000)</f>
        <v>133.5</v>
      </c>
      <c r="EY229" s="14" t="n">
        <f aca="false">IF(H229=1,$A$229,1000000)</f>
        <v>133.5</v>
      </c>
      <c r="EZ229" s="14" t="n">
        <f aca="false">IF(I229=1,$A$229,1000000)</f>
        <v>133.5</v>
      </c>
      <c r="FA229" s="14" t="n">
        <f aca="false">IF(J229=1,$A$229,1000000)</f>
        <v>133.5</v>
      </c>
      <c r="FB229" s="14" t="n">
        <f aca="false">IF(K229=1,$A$229,1000000)</f>
        <v>133.5</v>
      </c>
      <c r="FC229" s="14" t="n">
        <f aca="false">IF(L229=1,$A$229,1000000)</f>
        <v>133.5</v>
      </c>
      <c r="FD229" s="14" t="n">
        <f aca="false">IF(M229=1,$A$229,1000000)</f>
        <v>133.5</v>
      </c>
      <c r="FE229" s="14" t="n">
        <f aca="false">IF(N229=1,$A$229,1000000)</f>
        <v>133.5</v>
      </c>
      <c r="FF229" s="14" t="n">
        <f aca="false">IF(O229=1,$A$229,1000000)</f>
        <v>133.5</v>
      </c>
      <c r="FG229" s="14" t="n">
        <f aca="false">IF(P229=1,$A$229,1000000)</f>
        <v>133.5</v>
      </c>
      <c r="FH229" s="14" t="n">
        <f aca="false">IF(Q229=1,$A$229,1000000)</f>
        <v>133.5</v>
      </c>
      <c r="FI229" s="14" t="n">
        <f aca="false">IF(R229=1,$A$229,1000000)</f>
        <v>133.5</v>
      </c>
      <c r="FJ229" s="14" t="n">
        <f aca="false">IF(S229=1,$A$229,1000000)</f>
        <v>133.5</v>
      </c>
      <c r="FK229" s="14" t="n">
        <f aca="false">IF(T229=1,$A$229,1000000)</f>
        <v>133.5</v>
      </c>
      <c r="FL229" s="26" t="n">
        <f aca="false">IF(U229=1,$A$229,1000000)</f>
        <v>1000000</v>
      </c>
      <c r="FM229" s="26" t="n">
        <f aca="false">IF(V229=1,$A$229,1000000)</f>
        <v>1000000</v>
      </c>
      <c r="FN229" s="26" t="n">
        <f aca="false">IF(W229=1,$A$229,1000000)</f>
        <v>1000000</v>
      </c>
      <c r="FO229" s="26" t="n">
        <f aca="false">IF(X229=1,$A$229,1000000)</f>
        <v>1000000</v>
      </c>
      <c r="FP229" s="26" t="n">
        <f aca="false">IF(Y229=1,$A$229,1000000)</f>
        <v>1000000</v>
      </c>
      <c r="FQ229" s="26" t="n">
        <f aca="false">IF(Z229=1,$A$229,1000000)</f>
        <v>1000000</v>
      </c>
    </row>
    <row r="230" customFormat="false" ht="15" hidden="false" customHeight="false" outlineLevel="0" collapsed="false">
      <c r="A230" s="14" t="n">
        <f aca="false">A229+$B$38</f>
        <v>134</v>
      </c>
      <c r="B230" s="14" t="n">
        <f aca="false">'1 Der Fonds'!$B$36-A230</f>
        <v>986</v>
      </c>
      <c r="C230" s="26" t="n">
        <f aca="false">IF(AH230&gt;='1 Der Fonds'!$B$12,1,0)</f>
        <v>1</v>
      </c>
      <c r="D230" s="26" t="n">
        <f aca="false">IF(AND(C230=1,AM230&gt;='1 Der Fonds'!$B$12),1,0)</f>
        <v>1</v>
      </c>
      <c r="E230" s="26" t="n">
        <f aca="false">IF(AND(D230=1,AR230&gt;='1 Der Fonds'!$B$12),1,0)</f>
        <v>1</v>
      </c>
      <c r="F230" s="26" t="n">
        <f aca="false">IF(AND(E230=1,AW230&gt;='1 Der Fonds'!$B$12),1,0)</f>
        <v>1</v>
      </c>
      <c r="G230" s="26" t="n">
        <f aca="false">IF(AND(F230=1,BB230&gt;='1 Der Fonds'!$B$12),1,0)</f>
        <v>1</v>
      </c>
      <c r="H230" s="26" t="n">
        <f aca="false">IF(AND(G230=1,BG230&gt;='1 Der Fonds'!$B$12),1,0)</f>
        <v>1</v>
      </c>
      <c r="I230" s="26" t="n">
        <f aca="false">IF(AND(H230=1,BL230&gt;='1 Der Fonds'!$B$12),1,0)</f>
        <v>1</v>
      </c>
      <c r="J230" s="26" t="n">
        <f aca="false">IF(AND(I230=1,BQ230&gt;='1 Der Fonds'!$B$12),1,0)</f>
        <v>1</v>
      </c>
      <c r="K230" s="26" t="n">
        <f aca="false">IF(AND(J230=1,BV230&gt;='1 Der Fonds'!$B$12),1,0)</f>
        <v>1</v>
      </c>
      <c r="L230" s="26" t="n">
        <f aca="false">IF(AND(K230=1,CA230&gt;='1 Der Fonds'!$B$12),1,0)</f>
        <v>1</v>
      </c>
      <c r="M230" s="26" t="n">
        <f aca="false">IF(AND(L230=1,CF230&gt;='1 Der Fonds'!$B$12),1,0)</f>
        <v>1</v>
      </c>
      <c r="N230" s="26" t="n">
        <f aca="false">IF(AND(M230=1,CK230&gt;='1 Der Fonds'!$B$12),1,0)</f>
        <v>1</v>
      </c>
      <c r="O230" s="26" t="n">
        <f aca="false">IF(CP230&gt;='1 Der Fonds'!$B$12,1,0)</f>
        <v>1</v>
      </c>
      <c r="P230" s="26" t="n">
        <f aca="false">IF(AND(O230=1,CU230&gt;='1 Der Fonds'!$B$12),1,0)</f>
        <v>1</v>
      </c>
      <c r="Q230" s="26" t="n">
        <f aca="false">IF(AND(P230=1,CZ230&gt;='1 Der Fonds'!$B$12),1,0)</f>
        <v>1</v>
      </c>
      <c r="R230" s="26" t="n">
        <f aca="false">IF(AND(Q230=1,DE230&gt;='1 Der Fonds'!$B$12),1,0)</f>
        <v>1</v>
      </c>
      <c r="S230" s="26" t="n">
        <f aca="false">IF(AND(R230=1,DJ230&gt;='1 Der Fonds'!$B$12),1,0)</f>
        <v>1</v>
      </c>
      <c r="T230" s="26" t="n">
        <f aca="false">IF(AND(S230=1,DO230&gt;='1 Der Fonds'!$B$12),1,0)</f>
        <v>1</v>
      </c>
      <c r="U230" s="26" t="n">
        <f aca="false">IF(AND(T230=1,DT230&gt;='1 Der Fonds'!$B$12),1,0)</f>
        <v>0</v>
      </c>
      <c r="V230" s="26" t="n">
        <f aca="false">IF(AND(U230=1,DY230&gt;='1 Der Fonds'!$B$12),1,0)</f>
        <v>0</v>
      </c>
      <c r="W230" s="26" t="n">
        <f aca="false">IF(AND(V230=1,ED230&gt;='1 Der Fonds'!$B$12),1,0)</f>
        <v>0</v>
      </c>
      <c r="X230" s="26" t="n">
        <f aca="false">IF(AND(W230=1,EI230&gt;='1 Der Fonds'!$B$12),1,0)</f>
        <v>0</v>
      </c>
      <c r="Y230" s="26" t="n">
        <f aca="false">IF(AND(X230=1,EN230&gt;='1 Der Fonds'!$B$12),1,0)</f>
        <v>0</v>
      </c>
      <c r="Z230" s="26" t="n">
        <f aca="false">IF(AND(Y230=1,ES230&gt;='1 Der Fonds'!$B$12),1,0)</f>
        <v>0</v>
      </c>
      <c r="AD230" s="26" t="n">
        <f aca="false">$A$230+$B$230*'1 Der Fonds'!$B$19/12+$A$230*'1 Der Fonds'!$B$20/12-'1 Der Fonds'!$B$6*'1 Der Fonds'!$B$21/12-($B$230+$A$230-'1 Der Fonds'!$B$6)*'1 Der Fonds'!$B$22/12-$B$230*'1 Der Fonds'!$B$23/12</f>
        <v>135.692416666667</v>
      </c>
      <c r="AE230" s="26" t="n">
        <f aca="false">($B$230+AD230-'1 Der Fonds'!$B$6)/'1 Der Fonds'!$B$8</f>
        <v>10.0194530651341</v>
      </c>
      <c r="AF230" s="26" t="n">
        <f aca="false">AD230+'1 Der Fonds'!$B$26-'2 Der Rueckgabebestand'!$C$5*AE230</f>
        <v>134.684635440613</v>
      </c>
      <c r="AG230" s="26" t="n">
        <f aca="false">'1 Der Fonds'!$B$8+'1 Der Fonds'!$B$26/AE230-'2 Der Rueckgabebestand'!$C$5</f>
        <v>86.8994175411071</v>
      </c>
      <c r="AH230" s="26" t="n">
        <f aca="false">AF230/($B$230+AF230-'1 Der Fonds'!$B$6)</f>
        <v>0.154688195884444</v>
      </c>
      <c r="AI230" s="26" t="n">
        <f aca="false">AF230+$B$230*'1 Der Fonds'!$B$19/12+AF230*'1 Der Fonds'!$B$20/12-'1 Der Fonds'!$B$6*'1 Der Fonds'!$B$21/12-($B$230+AF230-'1 Der Fonds'!$B$6)*'1 Der Fonds'!$B$22/12-$B$230*'1 Der Fonds'!$B$23/12</f>
        <v>136.377708216244</v>
      </c>
      <c r="AJ230" s="26" t="n">
        <f aca="false">($B$230+AI230-'1 Der Fonds'!$B$6)/AG230</f>
        <v>10.0389361965927</v>
      </c>
      <c r="AK230" s="26" t="n">
        <f aca="false">AI230+'1 Der Fonds'!$B$26-'2 Der Rueckgabebestand'!$C$6*AJ230</f>
        <v>134.358240117947</v>
      </c>
      <c r="AL230" s="26" t="n">
        <f aca="false">AG230+'1 Der Fonds'!$B$26/AJ230-'2 Der Rueckgabebestand'!$C$6</f>
        <v>86.6982539856517</v>
      </c>
      <c r="AM230" s="26" t="n">
        <f aca="false">AK230/($B$230+AK230-'1 Der Fonds'!$B$6)</f>
        <v>0.154371193291327</v>
      </c>
      <c r="AN230" s="26" t="n">
        <f aca="false">AK230+$B$230*'1 Der Fonds'!$B$19/12+AK230*'1 Der Fonds'!$B$20/12-'1 Der Fonds'!$B$6*'1 Der Fonds'!$B$21/12-($B$230+AK230-'1 Der Fonds'!$B$6)*'1 Der Fonds'!$B$22/12-$B$230*'1 Der Fonds'!$B$23/12</f>
        <v>136.05100009806</v>
      </c>
      <c r="AO230" s="26" t="n">
        <f aca="false">($B$230+AN230-'1 Der Fonds'!$B$6)/AL230</f>
        <v>10.0584609263571</v>
      </c>
      <c r="AP230" s="26" t="n">
        <f aca="false">AN230+'1 Der Fonds'!$B$26-'2 Der Rueckgabebestand'!$C$7*AO230</f>
        <v>116.922386060075</v>
      </c>
      <c r="AQ230" s="26" t="n">
        <f aca="false">AL230+'1 Der Fonds'!$B$26/AO230-'2 Der Rueckgabebestand'!$C$7</f>
        <v>84.7965103513089</v>
      </c>
      <c r="AR230" s="26" t="n">
        <f aca="false">AP230/($B$230+AP230-'1 Der Fonds'!$B$6)</f>
        <v>0.137084438128277</v>
      </c>
      <c r="AS230" s="26" t="n">
        <f aca="false">AP230+$B$230*'1 Der Fonds'!$B$19/12+AP230*'1 Der Fonds'!$B$20/12-'1 Der Fonds'!$B$6*'1 Der Fonds'!$B$21/12-($B$230+AP230-'1 Der Fonds'!$B$6)*'1 Der Fonds'!$B$22/12-$B$230*'1 Der Fonds'!$B$23/12</f>
        <v>118.598436680049</v>
      </c>
      <c r="AT230" s="26" t="n">
        <f aca="false">($B$230+AS230-'1 Der Fonds'!$B$6)/AQ230</f>
        <v>10.078226487617</v>
      </c>
      <c r="AU230" s="26" t="n">
        <f aca="false">AS230+'1 Der Fonds'!$B$26-'2 Der Rueckgabebestand'!$C$8*AT230</f>
        <v>90.3559345684362</v>
      </c>
      <c r="AV230" s="26" t="n">
        <f aca="false">AQ230+'1 Der Fonds'!$B$26/AT230-'2 Der Rueckgabebestand'!$C$8</f>
        <v>81.9941817723358</v>
      </c>
      <c r="AW230" s="26" t="n">
        <f aca="false">AU230/($B$230+AU230-'1 Der Fonds'!$B$6)</f>
        <v>0.10934263407405</v>
      </c>
      <c r="AX230" s="26" t="n">
        <f aca="false">AU230+$B$230*'1 Der Fonds'!$B$19/12+AU230*'1 Der Fonds'!$B$20/12-'1 Der Fonds'!$B$6*'1 Der Fonds'!$B$21/12-($B$230+AU230-'1 Der Fonds'!$B$6)*'1 Der Fonds'!$B$22/12-$B$230*'1 Der Fonds'!$B$23/12</f>
        <v>92.0065256723976</v>
      </c>
      <c r="AY230" s="26" t="n">
        <f aca="false">($B$230+AX230-'1 Der Fonds'!$B$6)/AV230</f>
        <v>10.0983570757671</v>
      </c>
      <c r="AZ230" s="26" t="n">
        <f aca="false">AX230+'1 Der Fonds'!$B$26-'2 Der Rueckgabebestand'!$C$9*AY230</f>
        <v>68.7507972754033</v>
      </c>
      <c r="BA230" s="26" t="n">
        <f aca="false">AV230+'1 Der Fonds'!$B$26/AY230-'2 Der Rueckgabebestand'!$C$9</f>
        <v>79.6912597997308</v>
      </c>
      <c r="BB230" s="26" t="n">
        <f aca="false">AZ230/($B$230+AZ230-'1 Der Fonds'!$B$6)</f>
        <v>0.0854311639182822</v>
      </c>
      <c r="BC230" s="26" t="n">
        <f aca="false">AZ230+$B$230*'1 Der Fonds'!$B$19/12+AZ230*'1 Der Fonds'!$B$20/12-'1 Der Fonds'!$B$6*'1 Der Fonds'!$B$21/12-($B$230+AZ230-'1 Der Fonds'!$B$6)*'1 Der Fonds'!$B$22/12-$B$230*'1 Der Fonds'!$B$23/12</f>
        <v>70.3806834561255</v>
      </c>
      <c r="BD230" s="26" t="n">
        <f aca="false">($B$230+BC230-'1 Der Fonds'!$B$6)/BA230</f>
        <v>10.1188095844213</v>
      </c>
      <c r="BE230" s="26" t="n">
        <f aca="false">BC230+'1 Der Fonds'!$B$26-'2 Der Rueckgabebestand'!$C$10*BD230</f>
        <v>59.2143500379357</v>
      </c>
      <c r="BF230" s="26" t="n">
        <f aca="false">BA230+'1 Der Fonds'!$B$26/BD230-'2 Der Rueckgabebestand'!$C$10</f>
        <v>78.5877373621329</v>
      </c>
      <c r="BG230" s="26" t="n">
        <f aca="false">BE230/($B$230+BE230-'1 Der Fonds'!$B$6)</f>
        <v>0.0744633821498705</v>
      </c>
      <c r="BH230" s="26" t="n">
        <f aca="false">BE230+$B$230*'1 Der Fonds'!$B$19/12+BE230*'1 Der Fonds'!$B$20/12-'1 Der Fonds'!$B$6*'1 Der Fonds'!$B$21/12-($B$230+BE230-'1 Der Fonds'!$B$6)*'1 Der Fonds'!$B$22/12-$B$230*'1 Der Fonds'!$B$23/12</f>
        <v>60.8350971233887</v>
      </c>
      <c r="BI230" s="26" t="n">
        <f aca="false">($B$230+BH230-'1 Der Fonds'!$B$6)/BF230</f>
        <v>10.1394329938724</v>
      </c>
      <c r="BJ230" s="26" t="n">
        <f aca="false">BH230+'1 Der Fonds'!$B$26-'2 Der Rueckgabebestand'!$C$11*BI230</f>
        <v>57.7514373270653</v>
      </c>
      <c r="BK230" s="26" t="n">
        <f aca="false">BF230+'1 Der Fonds'!$B$26/BI230-'2 Der Rueckgabebestand'!$C$11</f>
        <v>78.2836118949409</v>
      </c>
      <c r="BL230" s="26" t="n">
        <f aca="false">BJ230/($B$230+BJ230-'1 Der Fonds'!$B$6)</f>
        <v>0.0727575845677099</v>
      </c>
      <c r="BM230" s="26" t="n">
        <f aca="false">BJ230+$B$230*'1 Der Fonds'!$B$19/12+BJ230*'1 Der Fonds'!$B$20/12-'1 Der Fonds'!$B$6*'1 Der Fonds'!$B$21/12-($B$230+BJ230-'1 Der Fonds'!$B$6)*'1 Der Fonds'!$B$22/12-$B$230*'1 Der Fonds'!$B$23/12</f>
        <v>59.3707824545037</v>
      </c>
      <c r="BN230" s="26" t="n">
        <f aca="false">($B$230+BM230-'1 Der Fonds'!$B$6)/BK230</f>
        <v>10.1601186148886</v>
      </c>
      <c r="BO230" s="26" t="n">
        <f aca="false">BM230+'1 Der Fonds'!$B$26-'2 Der Rueckgabebestand'!$C$12*BN230</f>
        <v>57.2907231470594</v>
      </c>
      <c r="BP230" s="26" t="n">
        <f aca="false">BK230+'1 Der Fonds'!$B$26/BN230-'2 Der Rueckgabebestand'!$C$12</f>
        <v>78.0788840382803</v>
      </c>
      <c r="BQ230" s="26" t="n">
        <f aca="false">BO230/($B$230+BO230-'1 Der Fonds'!$B$6)</f>
        <v>0.0722190761537985</v>
      </c>
      <c r="BR230" s="26" t="n">
        <f aca="false">BO230+$B$230*'1 Der Fonds'!$B$19/12+BO230*'1 Der Fonds'!$B$20/12-'1 Der Fonds'!$B$6*'1 Der Fonds'!$B$21/12-($B$230+BO230-'1 Der Fonds'!$B$6)*'1 Der Fonds'!$B$22/12-$B$230*'1 Der Fonds'!$B$23/12</f>
        <v>58.909626756742</v>
      </c>
      <c r="BS230" s="26" t="n">
        <f aca="false">($B$230+BR230-'1 Der Fonds'!$B$6)/BP230</f>
        <v>10.1808528201686</v>
      </c>
      <c r="BT230" s="26" t="n">
        <f aca="false">BR230+'1 Der Fonds'!$B$26-'2 Der Rueckgabebestand'!$C$13*BS230</f>
        <v>57.3282429876661</v>
      </c>
      <c r="BU230" s="26" t="n">
        <f aca="false">BP230+'1 Der Fonds'!$B$26/BS230-'2 Der Rueckgabebestand'!$C$13</f>
        <v>77.9235548338404</v>
      </c>
      <c r="BV230" s="26" t="n">
        <f aca="false">BT230/($B$230+BT230-'1 Der Fonds'!$B$6)</f>
        <v>0.0722629548290989</v>
      </c>
      <c r="BW230" s="26" t="n">
        <f aca="false">BT230+$B$230*'1 Der Fonds'!$B$19/12+BT230*'1 Der Fonds'!$B$20/12-'1 Der Fonds'!$B$6*'1 Der Fonds'!$B$21/12-($B$230+BT230-'1 Der Fonds'!$B$6)*'1 Der Fonds'!$B$22/12-$B$230*'1 Der Fonds'!$B$23/12</f>
        <v>58.9471825538626</v>
      </c>
      <c r="BX230" s="26" t="n">
        <f aca="false">($B$230+BW230-'1 Der Fonds'!$B$6)/BU230</f>
        <v>10.2016288174861</v>
      </c>
      <c r="BY230" s="26" t="n">
        <f aca="false">BW230+'1 Der Fonds'!$B$26-'2 Der Rueckgabebestand'!$C$14*BX230</f>
        <v>57.8665310268682</v>
      </c>
      <c r="BZ230" s="26" t="n">
        <f aca="false">BU230+'1 Der Fonds'!$B$26/BX230-'2 Der Rueckgabebestand'!$C$14</f>
        <v>77.8176255213426</v>
      </c>
      <c r="CA230" s="26" t="n">
        <f aca="false">BY230/($B$230+BY230-'1 Der Fonds'!$B$6)</f>
        <v>0.0728920149234881</v>
      </c>
      <c r="CB230" s="26" t="n">
        <f aca="false">BY230+$B$230*'1 Der Fonds'!$B$19/12+BY230*'1 Der Fonds'!$B$20/12-'1 Der Fonds'!$B$6*'1 Der Fonds'!$B$21/12-($B$230+BY230-'1 Der Fonds'!$B$6)*'1 Der Fonds'!$B$22/12-$B$230*'1 Der Fonds'!$B$23/12</f>
        <v>59.4859864524356</v>
      </c>
      <c r="CC230" s="26" t="n">
        <f aca="false">($B$230+CB230-'1 Der Fonds'!$B$6)/BZ230</f>
        <v>10.2224397252299</v>
      </c>
      <c r="CD230" s="26" t="n">
        <f aca="false">CB230+'1 Der Fonds'!$B$26-'2 Der Rueckgabebestand'!$C$15*CC230</f>
        <v>58.3970105623436</v>
      </c>
      <c r="CE230" s="26" t="n">
        <f aca="false">BZ230+'1 Der Fonds'!$B$26/CC230-'2 Der Rueckgabebestand'!$C$15</f>
        <v>77.7110975378706</v>
      </c>
      <c r="CF230" s="26" t="n">
        <f aca="false">CD230/($B$230+CD230-'1 Der Fonds'!$B$6)</f>
        <v>0.0735111157090145</v>
      </c>
      <c r="CG230" s="26" t="n">
        <f aca="false">CD230+$B$230*'1 Der Fonds'!$B$19/12+CD230*'1 Der Fonds'!$B$20/12-'1 Der Fonds'!$B$6*'1 Der Fonds'!$B$21/12-($B$230+CD230-'1 Der Fonds'!$B$6)*'1 Der Fonds'!$B$22/12-$B$230*'1 Der Fonds'!$B$23/12</f>
        <v>60.0169743641326</v>
      </c>
      <c r="CH230" s="26" t="n">
        <f aca="false">($B$230+CG230-'1 Der Fonds'!$B$6)/CE230</f>
        <v>10.2432857028716</v>
      </c>
      <c r="CI230" s="26" t="n">
        <f aca="false">CG230+'1 Der Fonds'!$B$26-'2 Der Rueckgabebestand'!$C$16*CH230</f>
        <v>57.8953315126968</v>
      </c>
      <c r="CJ230" s="26" t="n">
        <f aca="false">CE230+'1 Der Fonds'!$B$26/CH230-'2 Der Rueckgabebestand'!$C$16</f>
        <v>77.503972313311</v>
      </c>
      <c r="CK230" s="26" t="n">
        <f aca="false">CI230/($B$230+CI230-'1 Der Fonds'!$B$6)</f>
        <v>0.0729256480226208</v>
      </c>
      <c r="CL230" s="26" t="n">
        <f aca="false">$A$230+$B$230*'1 Der Fonds'!$B$19/12+$A$230*'1 Der Fonds'!$B$20/12-'1 Der Fonds'!$B$6*'1 Der Fonds'!$B$21/12-($B$230+$A$230-'1 Der Fonds'!$B$6)*'1 Der Fonds'!$B$22/12-$B$230*'1 Der Fonds'!$B$23/12</f>
        <v>135.692416666667</v>
      </c>
      <c r="CM230" s="26" t="n">
        <f aca="false">($B$230+CL230-'1 Der Fonds'!$B$6)/'1 Der Fonds'!$B$8</f>
        <v>10.0194530651341</v>
      </c>
      <c r="CN230" s="26" t="n">
        <f aca="false">CL230+0-'2 Der Rueckgabebestand'!$C$5*CM230</f>
        <v>131.684635440613</v>
      </c>
      <c r="CO230" s="26" t="n">
        <f aca="false">'1 Der Fonds'!$B$8+0/CM230-'2 Der Rueckgabebestand'!$C$5</f>
        <v>86.6</v>
      </c>
      <c r="CP230" s="26" t="n">
        <f aca="false">CN230/($B$230+CN230-'1 Der Fonds'!$B$6)</f>
        <v>0.151765549442676</v>
      </c>
      <c r="CQ230" s="26" t="n">
        <f aca="false">CN230+$B$230*'1 Der Fonds'!$B$19/12+CN230*'1 Der Fonds'!$B$20/12-'1 Der Fonds'!$B$6*'1 Der Fonds'!$B$21/12-($B$230+CN230-'1 Der Fonds'!$B$6)*'1 Der Fonds'!$B$22/12-$B$230*'1 Der Fonds'!$B$23/12</f>
        <v>133.374833216244</v>
      </c>
      <c r="CR230" s="26" t="n">
        <f aca="false">($B$230+CQ230-'1 Der Fonds'!$B$6)/CO230</f>
        <v>10.0389703604647</v>
      </c>
      <c r="CS230" s="26" t="n">
        <f aca="false">CQ230+0-'2 Der Rueckgabebestand'!$C$6*CR230</f>
        <v>128.355348036011</v>
      </c>
      <c r="CT230" s="26" t="n">
        <f aca="false">CO230+0/CR230-'2 Der Rueckgabebestand'!$C$6</f>
        <v>86.1</v>
      </c>
      <c r="CU230" s="26" t="n">
        <f aca="false">CS230/($B$230+CS230-'1 Der Fonds'!$B$6)</f>
        <v>0.148498355829764</v>
      </c>
      <c r="CV230" s="26" t="n">
        <f aca="false">CS230+$B$230*'1 Der Fonds'!$B$19/12+CS230*'1 Der Fonds'!$B$20/12-'1 Der Fonds'!$B$6*'1 Der Fonds'!$B$21/12-($B$230+CS230-'1 Der Fonds'!$B$6)*'1 Der Fonds'!$B$22/12-$B$230*'1 Der Fonds'!$B$23/12</f>
        <v>130.042355244546</v>
      </c>
      <c r="CW230" s="26" t="n">
        <f aca="false">($B$230+CV230-'1 Der Fonds'!$B$6)/CT230</f>
        <v>10.0585639401225</v>
      </c>
      <c r="CX230" s="26" t="n">
        <f aca="false">CV230+0-'2 Der Rueckgabebestand'!$C$7*CW230</f>
        <v>107.913514576276</v>
      </c>
      <c r="CY230" s="26" t="n">
        <f aca="false">CT230+0/CW230-'2 Der Rueckgabebestand'!$C$7</f>
        <v>83.9</v>
      </c>
      <c r="CZ230" s="26" t="n">
        <f aca="false">CX230/($B$230+CX230-'1 Der Fonds'!$B$6)</f>
        <v>0.127872717656926</v>
      </c>
      <c r="DA230" s="26" t="n">
        <f aca="false">CX230+$B$230*'1 Der Fonds'!$B$19/12+CX230*'1 Der Fonds'!$B$20/12-'1 Der Fonds'!$B$6*'1 Der Fonds'!$B$21/12-($B$230+CX230-'1 Der Fonds'!$B$6)*'1 Der Fonds'!$B$22/12-$B$230*'1 Der Fonds'!$B$23/12</f>
        <v>109.580931694412</v>
      </c>
      <c r="DB230" s="26" t="n">
        <f aca="false">($B$230+DA230-'1 Der Fonds'!$B$6)/CY230</f>
        <v>10.0784378032707</v>
      </c>
      <c r="DC230" s="26" t="n">
        <f aca="false">DA230+0-'2 Der Rueckgabebestand'!$C$8*DB230</f>
        <v>78.3377745042727</v>
      </c>
      <c r="DD230" s="26" t="n">
        <f aca="false">CY230+0/DB230-'2 Der Rueckgabebestand'!$C$8</f>
        <v>80.8</v>
      </c>
      <c r="DE230" s="26" t="n">
        <f aca="false">DC230/($B$230+DC230-'1 Der Fonds'!$B$6)</f>
        <v>0.0961981341857324</v>
      </c>
      <c r="DF230" s="26" t="n">
        <f aca="false">DC230+$B$230*'1 Der Fonds'!$B$19/12+DC230*'1 Der Fonds'!$B$20/12-'1 Der Fonds'!$B$6*'1 Der Fonds'!$B$21/12-($B$230+DC230-'1 Der Fonds'!$B$6)*'1 Der Fonds'!$B$22/12-$B$230*'1 Der Fonds'!$B$23/12</f>
        <v>79.9768482048393</v>
      </c>
      <c r="DG230" s="26" t="n">
        <f aca="false">($B$230+DF230-'1 Der Fonds'!$B$6)/DD230</f>
        <v>10.0987233688718</v>
      </c>
      <c r="DH230" s="26" t="n">
        <f aca="false">DF230+0-'2 Der Rueckgabebestand'!$C$9*DG230</f>
        <v>53.7201674457727</v>
      </c>
      <c r="DI230" s="26" t="n">
        <f aca="false">DD230+0/DG230-'2 Der Rueckgabebestand'!$C$9</f>
        <v>78.2</v>
      </c>
      <c r="DJ230" s="26" t="n">
        <f aca="false">DH230/($B$230+DH230-'1 Der Fonds'!$B$6)</f>
        <v>0.0680243074195791</v>
      </c>
      <c r="DK230" s="26" t="n">
        <f aca="false">DH230+$B$230*'1 Der Fonds'!$B$19/12+DH230*'1 Der Fonds'!$B$20/12-'1 Der Fonds'!$B$6*'1 Der Fonds'!$B$21/12-($B$230+DH230-'1 Der Fonds'!$B$6)*'1 Der Fonds'!$B$22/12-$B$230*'1 Der Fonds'!$B$23/12</f>
        <v>55.3356492729082</v>
      </c>
      <c r="DL230" s="26" t="n">
        <f aca="false">($B$230+DK230-'1 Der Fonds'!$B$6)/DI230</f>
        <v>10.1193817042571</v>
      </c>
      <c r="DM230" s="26" t="n">
        <f aca="false">DK230+0-'2 Der Rueckgabebestand'!$C$10*DL230</f>
        <v>41.1685148869482</v>
      </c>
      <c r="DN230" s="26" t="n">
        <f aca="false">DI230+0/DL230-'2 Der Rueckgabebestand'!$C$10</f>
        <v>76.8</v>
      </c>
      <c r="DO230" s="26" t="n">
        <f aca="false">DM230/($B$230+DM230-'1 Der Fonds'!$B$6)</f>
        <v>0.0529724430395084</v>
      </c>
      <c r="DP230" s="26" t="n">
        <f aca="false">DM230+$B$230*'1 Der Fonds'!$B$19/12+DM230*'1 Der Fonds'!$B$20/12-'1 Der Fonds'!$B$6*'1 Der Fonds'!$B$21/12-($B$230+DM230-'1 Der Fonds'!$B$6)*'1 Der Fonds'!$B$22/12-$B$230*'1 Der Fonds'!$B$23/12</f>
        <v>42.7719680470482</v>
      </c>
      <c r="DQ230" s="26" t="n">
        <f aca="false">($B$230+DP230-'1 Der Fonds'!$B$6)/DN230</f>
        <v>10.1402600006126</v>
      </c>
      <c r="DR230" s="26" t="n">
        <f aca="false">DP230+0-'2 Der Rueckgabebestand'!$C$11*DQ230</f>
        <v>36.6878120466807</v>
      </c>
      <c r="DS230" s="26" t="n">
        <f aca="false">DN230+0/DQ230-'2 Der Rueckgabebestand'!$C$11</f>
        <v>76.2</v>
      </c>
      <c r="DT230" s="26" t="n">
        <f aca="false">DR230/($B$230+DR230-'1 Der Fonds'!$B$6)</f>
        <v>0.0474807696908052</v>
      </c>
      <c r="DU230" s="26" t="n">
        <f aca="false">DR230+$B$230*'1 Der Fonds'!$B$19/12+DR230*'1 Der Fonds'!$B$20/12-'1 Der Fonds'!$B$6*'1 Der Fonds'!$B$21/12-($B$230+DR230-'1 Der Fonds'!$B$6)*'1 Der Fonds'!$B$22/12-$B$230*'1 Der Fonds'!$B$23/12</f>
        <v>38.2869711998921</v>
      </c>
      <c r="DV230" s="26" t="n">
        <f aca="false">($B$230+DU230-'1 Der Fonds'!$B$6)/DS230</f>
        <v>10.1612463412059</v>
      </c>
      <c r="DW230" s="26" t="n">
        <f aca="false">DU230+0-'2 Der Rueckgabebestand'!$C$12*DV230</f>
        <v>33.2063480292891</v>
      </c>
      <c r="DX230" s="26" t="n">
        <f aca="false">DS230+0/DV230-'2 Der Rueckgabebestand'!$C$12</f>
        <v>75.7</v>
      </c>
      <c r="DY230" s="26" t="n">
        <f aca="false">DW230/($B$230+DW230-'1 Der Fonds'!$B$6)</f>
        <v>0.0431696229683542</v>
      </c>
      <c r="DZ230" s="26" t="n">
        <f aca="false">DW230+$B$230*'1 Der Fonds'!$B$19/12+DW230*'1 Der Fonds'!$B$20/12-'1 Der Fonds'!$B$6*'1 Der Fonds'!$B$21/12-($B$230+DW230-'1 Der Fonds'!$B$6)*'1 Der Fonds'!$B$22/12-$B$230*'1 Der Fonds'!$B$23/12</f>
        <v>34.8021707794838</v>
      </c>
      <c r="EA230" s="26" t="n">
        <f aca="false">($B$230+DZ230-'1 Der Fonds'!$B$6)/DX230</f>
        <v>10.1823272229787</v>
      </c>
      <c r="EB230" s="26" t="n">
        <f aca="false">DZ230+0-'2 Der Rueckgabebestand'!$C$13*EA230</f>
        <v>30.2201235291434</v>
      </c>
      <c r="EC230" s="26" t="n">
        <f aca="false">DX230+0/EA230-'2 Der Rueckgabebestand'!$C$13</f>
        <v>75.25</v>
      </c>
      <c r="ED230" s="26" t="n">
        <f aca="false">EB230/($B$230+EB230-'1 Der Fonds'!$B$6)</f>
        <v>0.0394405244669797</v>
      </c>
      <c r="EE230" s="26" t="n">
        <f aca="false">EB230+$B$230*'1 Der Fonds'!$B$19/12+EB230*'1 Der Fonds'!$B$20/12-'1 Der Fonds'!$B$6*'1 Der Fonds'!$B$21/12-($B$230+EB230-'1 Der Fonds'!$B$6)*'1 Der Fonds'!$B$22/12-$B$230*'1 Der Fonds'!$B$23/12</f>
        <v>31.8130844808588</v>
      </c>
      <c r="EF230" s="26" t="n">
        <f aca="false">($B$230+EE230-'1 Der Fonds'!$B$6)/EC230</f>
        <v>10.2034961392805</v>
      </c>
      <c r="EG230" s="26" t="n">
        <f aca="false">EE230+0-'2 Der Rueckgabebestand'!$C$14*EF230</f>
        <v>27.7316860251466</v>
      </c>
      <c r="EH230" s="26" t="n">
        <f aca="false">EC230+0/EF230-'2 Der Rueckgabebestand'!$C$14</f>
        <v>74.85</v>
      </c>
      <c r="EI230" s="26" t="n">
        <f aca="false">EG230/($B$230+EG230-'1 Der Fonds'!$B$6)</f>
        <v>0.0363107705658732</v>
      </c>
      <c r="EJ230" s="26" t="n">
        <f aca="false">EG230+$B$230*'1 Der Fonds'!$B$19/12+EG230*'1 Der Fonds'!$B$20/12-'1 Der Fonds'!$B$6*'1 Der Fonds'!$B$21/12-($B$230+EG230-'1 Der Fonds'!$B$6)*'1 Der Fonds'!$B$22/12-$B$230*'1 Der Fonds'!$B$23/12</f>
        <v>29.3222622242541</v>
      </c>
      <c r="EK230" s="26" t="n">
        <f aca="false">($B$230+EJ230-'1 Der Fonds'!$B$6)/EH230</f>
        <v>10.2247463223013</v>
      </c>
      <c r="EL230" s="26" t="n">
        <f aca="false">EJ230+0-'2 Der Rueckgabebestand'!$C$15*EK230</f>
        <v>25.2323636953335</v>
      </c>
      <c r="EM230" s="26" t="n">
        <f aca="false">EH230+0/EK230-'2 Der Rueckgabebestand'!$C$15</f>
        <v>74.45</v>
      </c>
      <c r="EN230" s="26" t="n">
        <f aca="false">EL230/($B$230+EL230-'1 Der Fonds'!$B$6)</f>
        <v>0.0331467300901992</v>
      </c>
      <c r="EO230" s="26" t="n">
        <f aca="false">EL230+$B$230*'1 Der Fonds'!$B$19/12+EL230*'1 Der Fonds'!$B$20/12-'1 Der Fonds'!$B$6*'1 Der Fonds'!$B$21/12-($B$230+EL230-'1 Der Fonds'!$B$6)*'1 Der Fonds'!$B$22/12-$B$230*'1 Der Fonds'!$B$23/12</f>
        <v>26.8205447105416</v>
      </c>
      <c r="EP230" s="26" t="n">
        <f aca="false">($B$230+EO230-'1 Der Fonds'!$B$6)/EM230</f>
        <v>10.2460785051785</v>
      </c>
      <c r="EQ230" s="26" t="n">
        <f aca="false">EO230+0-'2 Der Rueckgabebestand'!$C$16*EP230</f>
        <v>21.6975054579523</v>
      </c>
      <c r="ER230" s="26" t="n">
        <f aca="false">EM230+0/EP230-'2 Der Rueckgabebestand'!$C$16</f>
        <v>73.95</v>
      </c>
      <c r="ES230" s="26" t="n">
        <f aca="false">EQ230/($B$230+EQ230-'1 Der Fonds'!$B$6)</f>
        <v>0.0286361051760865</v>
      </c>
      <c r="ET230" s="14" t="n">
        <f aca="false">IF(C230=1,$A$230,1000000)</f>
        <v>134</v>
      </c>
      <c r="EU230" s="14" t="n">
        <f aca="false">IF(D230=1,$A$230,1000000)</f>
        <v>134</v>
      </c>
      <c r="EV230" s="14" t="n">
        <f aca="false">IF(E230=1,$A$230,1000000)</f>
        <v>134</v>
      </c>
      <c r="EW230" s="14" t="n">
        <f aca="false">IF(F230=1,$A$230,1000000)</f>
        <v>134</v>
      </c>
      <c r="EX230" s="14" t="n">
        <f aca="false">IF(G230=1,$A$230,1000000)</f>
        <v>134</v>
      </c>
      <c r="EY230" s="14" t="n">
        <f aca="false">IF(H230=1,$A$230,1000000)</f>
        <v>134</v>
      </c>
      <c r="EZ230" s="14" t="n">
        <f aca="false">IF(I230=1,$A$230,1000000)</f>
        <v>134</v>
      </c>
      <c r="FA230" s="14" t="n">
        <f aca="false">IF(J230=1,$A$230,1000000)</f>
        <v>134</v>
      </c>
      <c r="FB230" s="14" t="n">
        <f aca="false">IF(K230=1,$A$230,1000000)</f>
        <v>134</v>
      </c>
      <c r="FC230" s="14" t="n">
        <f aca="false">IF(L230=1,$A$230,1000000)</f>
        <v>134</v>
      </c>
      <c r="FD230" s="14" t="n">
        <f aca="false">IF(M230=1,$A$230,1000000)</f>
        <v>134</v>
      </c>
      <c r="FE230" s="14" t="n">
        <f aca="false">IF(N230=1,$A$230,1000000)</f>
        <v>134</v>
      </c>
      <c r="FF230" s="14" t="n">
        <f aca="false">IF(O230=1,$A$230,1000000)</f>
        <v>134</v>
      </c>
      <c r="FG230" s="14" t="n">
        <f aca="false">IF(P230=1,$A$230,1000000)</f>
        <v>134</v>
      </c>
      <c r="FH230" s="14" t="n">
        <f aca="false">IF(Q230=1,$A$230,1000000)</f>
        <v>134</v>
      </c>
      <c r="FI230" s="14" t="n">
        <f aca="false">IF(R230=1,$A$230,1000000)</f>
        <v>134</v>
      </c>
      <c r="FJ230" s="14" t="n">
        <f aca="false">IF(S230=1,$A$230,1000000)</f>
        <v>134</v>
      </c>
      <c r="FK230" s="14" t="n">
        <f aca="false">IF(T230=1,$A$230,1000000)</f>
        <v>134</v>
      </c>
      <c r="FL230" s="26" t="n">
        <f aca="false">IF(U230=1,$A$230,1000000)</f>
        <v>1000000</v>
      </c>
      <c r="FM230" s="26" t="n">
        <f aca="false">IF(V230=1,$A$230,1000000)</f>
        <v>1000000</v>
      </c>
      <c r="FN230" s="26" t="n">
        <f aca="false">IF(W230=1,$A$230,1000000)</f>
        <v>1000000</v>
      </c>
      <c r="FO230" s="26" t="n">
        <f aca="false">IF(X230=1,$A$230,1000000)</f>
        <v>1000000</v>
      </c>
      <c r="FP230" s="26" t="n">
        <f aca="false">IF(Y230=1,$A$230,1000000)</f>
        <v>1000000</v>
      </c>
      <c r="FQ230" s="26" t="n">
        <f aca="false">IF(Z230=1,$A$230,1000000)</f>
        <v>1000000</v>
      </c>
    </row>
    <row r="231" customFormat="false" ht="15" hidden="false" customHeight="false" outlineLevel="0" collapsed="false">
      <c r="A231" s="14" t="n">
        <f aca="false">A230+$B$38</f>
        <v>134.5</v>
      </c>
      <c r="B231" s="14" t="n">
        <f aca="false">'1 Der Fonds'!$B$36-A231</f>
        <v>985.5</v>
      </c>
      <c r="C231" s="26" t="n">
        <f aca="false">IF(AH231&gt;='1 Der Fonds'!$B$12,1,0)</f>
        <v>1</v>
      </c>
      <c r="D231" s="26" t="n">
        <f aca="false">IF(AND(C231=1,AM231&gt;='1 Der Fonds'!$B$12),1,0)</f>
        <v>1</v>
      </c>
      <c r="E231" s="26" t="n">
        <f aca="false">IF(AND(D231=1,AR231&gt;='1 Der Fonds'!$B$12),1,0)</f>
        <v>1</v>
      </c>
      <c r="F231" s="26" t="n">
        <f aca="false">IF(AND(E231=1,AW231&gt;='1 Der Fonds'!$B$12),1,0)</f>
        <v>1</v>
      </c>
      <c r="G231" s="26" t="n">
        <f aca="false">IF(AND(F231=1,BB231&gt;='1 Der Fonds'!$B$12),1,0)</f>
        <v>1</v>
      </c>
      <c r="H231" s="26" t="n">
        <f aca="false">IF(AND(G231=1,BG231&gt;='1 Der Fonds'!$B$12),1,0)</f>
        <v>1</v>
      </c>
      <c r="I231" s="26" t="n">
        <f aca="false">IF(AND(H231=1,BL231&gt;='1 Der Fonds'!$B$12),1,0)</f>
        <v>1</v>
      </c>
      <c r="J231" s="26" t="n">
        <f aca="false">IF(AND(I231=1,BQ231&gt;='1 Der Fonds'!$B$12),1,0)</f>
        <v>1</v>
      </c>
      <c r="K231" s="26" t="n">
        <f aca="false">IF(AND(J231=1,BV231&gt;='1 Der Fonds'!$B$12),1,0)</f>
        <v>1</v>
      </c>
      <c r="L231" s="26" t="n">
        <f aca="false">IF(AND(K231=1,CA231&gt;='1 Der Fonds'!$B$12),1,0)</f>
        <v>1</v>
      </c>
      <c r="M231" s="26" t="n">
        <f aca="false">IF(AND(L231=1,CF231&gt;='1 Der Fonds'!$B$12),1,0)</f>
        <v>1</v>
      </c>
      <c r="N231" s="26" t="n">
        <f aca="false">IF(AND(M231=1,CK231&gt;='1 Der Fonds'!$B$12),1,0)</f>
        <v>1</v>
      </c>
      <c r="O231" s="26" t="n">
        <f aca="false">IF(CP231&gt;='1 Der Fonds'!$B$12,1,0)</f>
        <v>1</v>
      </c>
      <c r="P231" s="26" t="n">
        <f aca="false">IF(AND(O231=1,CU231&gt;='1 Der Fonds'!$B$12),1,0)</f>
        <v>1</v>
      </c>
      <c r="Q231" s="26" t="n">
        <f aca="false">IF(AND(P231=1,CZ231&gt;='1 Der Fonds'!$B$12),1,0)</f>
        <v>1</v>
      </c>
      <c r="R231" s="26" t="n">
        <f aca="false">IF(AND(Q231=1,DE231&gt;='1 Der Fonds'!$B$12),1,0)</f>
        <v>1</v>
      </c>
      <c r="S231" s="26" t="n">
        <f aca="false">IF(AND(R231=1,DJ231&gt;='1 Der Fonds'!$B$12),1,0)</f>
        <v>1</v>
      </c>
      <c r="T231" s="26" t="n">
        <f aca="false">IF(AND(S231=1,DO231&gt;='1 Der Fonds'!$B$12),1,0)</f>
        <v>1</v>
      </c>
      <c r="U231" s="26" t="n">
        <f aca="false">IF(AND(T231=1,DT231&gt;='1 Der Fonds'!$B$12),1,0)</f>
        <v>0</v>
      </c>
      <c r="V231" s="26" t="n">
        <f aca="false">IF(AND(U231=1,DY231&gt;='1 Der Fonds'!$B$12),1,0)</f>
        <v>0</v>
      </c>
      <c r="W231" s="26" t="n">
        <f aca="false">IF(AND(V231=1,ED231&gt;='1 Der Fonds'!$B$12),1,0)</f>
        <v>0</v>
      </c>
      <c r="X231" s="26" t="n">
        <f aca="false">IF(AND(W231=1,EI231&gt;='1 Der Fonds'!$B$12),1,0)</f>
        <v>0</v>
      </c>
      <c r="Y231" s="26" t="n">
        <f aca="false">IF(AND(X231=1,EN231&gt;='1 Der Fonds'!$B$12),1,0)</f>
        <v>0</v>
      </c>
      <c r="Z231" s="26" t="n">
        <f aca="false">IF(AND(Y231=1,ES231&gt;='1 Der Fonds'!$B$12),1,0)</f>
        <v>0</v>
      </c>
      <c r="AD231" s="26" t="n">
        <f aca="false">$A$231+$B$231*'1 Der Fonds'!$B$19/12+$A$231*'1 Der Fonds'!$B$20/12-'1 Der Fonds'!$B$6*'1 Der Fonds'!$B$21/12-($B$231+$A$231-'1 Der Fonds'!$B$6)*'1 Der Fonds'!$B$22/12-$B$231*'1 Der Fonds'!$B$23/12</f>
        <v>136.191833333333</v>
      </c>
      <c r="AE231" s="26" t="n">
        <f aca="false">($B$231+AD231-'1 Der Fonds'!$B$6)/'1 Der Fonds'!$B$8</f>
        <v>10.0194463601533</v>
      </c>
      <c r="AF231" s="26" t="n">
        <f aca="false">AD231+'1 Der Fonds'!$B$26-'2 Der Rueckgabebestand'!$C$5*AE231</f>
        <v>135.184054789272</v>
      </c>
      <c r="AG231" s="26" t="n">
        <f aca="false">'1 Der Fonds'!$B$8+'1 Der Fonds'!$B$26/AE231-'2 Der Rueckgabebestand'!$C$5</f>
        <v>86.8994177414763</v>
      </c>
      <c r="AH231" s="26" t="n">
        <f aca="false">AF231/($B$231+AF231-'1 Der Fonds'!$B$6)</f>
        <v>0.155261893273089</v>
      </c>
      <c r="AI231" s="26" t="n">
        <f aca="false">AF231+$B$231*'1 Der Fonds'!$B$19/12+AF231*'1 Der Fonds'!$B$20/12-'1 Der Fonds'!$B$6*'1 Der Fonds'!$B$21/12-($B$231+AF231-'1 Der Fonds'!$B$6)*'1 Der Fonds'!$B$22/12-$B$231*'1 Der Fonds'!$B$23/12</f>
        <v>136.876543675112</v>
      </c>
      <c r="AJ231" s="26" t="n">
        <f aca="false">($B$231+AI231-'1 Der Fonds'!$B$6)/AG231</f>
        <v>10.0389227724219</v>
      </c>
      <c r="AK231" s="26" t="n">
        <f aca="false">AI231+'1 Der Fonds'!$B$26-'2 Der Rueckgabebestand'!$C$6*AJ231</f>
        <v>134.857082288901</v>
      </c>
      <c r="AL231" s="26" t="n">
        <f aca="false">AG231+'1 Der Fonds'!$B$26/AJ231-'2 Der Rueckgabebestand'!$C$6</f>
        <v>86.6982545856287</v>
      </c>
      <c r="AM231" s="26" t="n">
        <f aca="false">AK231/($B$231+AK231-'1 Der Fonds'!$B$6)</f>
        <v>0.154944545213843</v>
      </c>
      <c r="AN231" s="26" t="n">
        <f aca="false">AK231+$B$231*'1 Der Fonds'!$B$19/12+AK231*'1 Der Fonds'!$B$20/12-'1 Der Fonds'!$B$6*'1 Der Fonds'!$B$21/12-($B$231+AK231-'1 Der Fonds'!$B$6)*'1 Der Fonds'!$B$22/12-$B$231*'1 Der Fonds'!$B$23/12</f>
        <v>136.549257826094</v>
      </c>
      <c r="AO231" s="26" t="n">
        <f aca="false">($B$231+AN231-'1 Der Fonds'!$B$6)/AL231</f>
        <v>10.058440760936</v>
      </c>
      <c r="AP231" s="26" t="n">
        <f aca="false">AN231+'1 Der Fonds'!$B$26-'2 Der Rueckgabebestand'!$C$7*AO231</f>
        <v>117.420688152035</v>
      </c>
      <c r="AQ231" s="26" t="n">
        <f aca="false">AL231+'1 Der Fonds'!$B$26/AO231-'2 Der Rueckgabebestand'!$C$7</f>
        <v>84.7965115492379</v>
      </c>
      <c r="AR231" s="26" t="n">
        <f aca="false">AP231/($B$231+AP231-'1 Der Fonds'!$B$6)</f>
        <v>0.137668941301497</v>
      </c>
      <c r="AS231" s="26" t="n">
        <f aca="false">AP231+$B$231*'1 Der Fonds'!$B$19/12+AP231*'1 Der Fonds'!$B$20/12-'1 Der Fonds'!$B$6*'1 Der Fonds'!$B$21/12-($B$231+AP231-'1 Der Fonds'!$B$6)*'1 Der Fonds'!$B$22/12-$B$231*'1 Der Fonds'!$B$23/12</f>
        <v>119.096153811514</v>
      </c>
      <c r="AT231" s="26" t="n">
        <f aca="false">($B$231+AS231-'1 Der Fonds'!$B$6)/AQ231</f>
        <v>10.0781994235138</v>
      </c>
      <c r="AU231" s="26" t="n">
        <f aca="false">AS231+'1 Der Fonds'!$B$26-'2 Der Rueckgabebestand'!$C$8*AT231</f>
        <v>90.8537355986212</v>
      </c>
      <c r="AV231" s="26" t="n">
        <f aca="false">AQ231+'1 Der Fonds'!$B$26/AT231-'2 Der Rueckgabebestand'!$C$8</f>
        <v>81.9941837696348</v>
      </c>
      <c r="AW231" s="26" t="n">
        <f aca="false">AU231/($B$231+AU231-'1 Der Fonds'!$B$6)</f>
        <v>0.109945331744408</v>
      </c>
      <c r="AX231" s="26" t="n">
        <f aca="false">AU231+$B$231*'1 Der Fonds'!$B$19/12+AU231*'1 Der Fonds'!$B$20/12-'1 Der Fonds'!$B$6*'1 Der Fonds'!$B$21/12-($B$231+AU231-'1 Der Fonds'!$B$6)*'1 Der Fonds'!$B$22/12-$B$231*'1 Der Fonds'!$B$23/12</f>
        <v>92.5037412619032</v>
      </c>
      <c r="AY231" s="26" t="n">
        <f aca="false">($B$231+AX231-'1 Der Fonds'!$B$6)/AV231</f>
        <v>10.0983228711466</v>
      </c>
      <c r="AZ231" s="26" t="n">
        <f aca="false">AX231+'1 Der Fonds'!$B$26-'2 Der Rueckgabebestand'!$C$9*AY231</f>
        <v>69.248101796922</v>
      </c>
      <c r="BA231" s="26" t="n">
        <f aca="false">AV231+'1 Der Fonds'!$B$26/AY231-'2 Der Rueckgabebestand'!$C$9</f>
        <v>79.6912628032802</v>
      </c>
      <c r="BB231" s="26" t="n">
        <f aca="false">AZ231/($B$231+AZ231-'1 Der Fonds'!$B$6)</f>
        <v>0.0860494130303606</v>
      </c>
      <c r="BC231" s="26" t="n">
        <f aca="false">AZ231+$B$231*'1 Der Fonds'!$B$19/12+AZ231*'1 Der Fonds'!$B$20/12-'1 Der Fonds'!$B$6*'1 Der Fonds'!$B$21/12-($B$231+AZ231-'1 Der Fonds'!$B$6)*'1 Der Fonds'!$B$22/12-$B$231*'1 Der Fonds'!$B$23/12</f>
        <v>70.877402061144</v>
      </c>
      <c r="BD231" s="26" t="n">
        <f aca="false">($B$231+BC231-'1 Der Fonds'!$B$6)/BA231</f>
        <v>10.1187680266996</v>
      </c>
      <c r="BE231" s="26" t="n">
        <f aca="false">BC231+'1 Der Fonds'!$B$26-'2 Der Rueckgabebestand'!$C$10*BD231</f>
        <v>59.7111268237647</v>
      </c>
      <c r="BF231" s="26" t="n">
        <f aca="false">BA231+'1 Der Fonds'!$B$26/BD231-'2 Der Rueckgabebestand'!$C$10</f>
        <v>78.5877415833139</v>
      </c>
      <c r="BG231" s="26" t="n">
        <f aca="false">BE231/($B$231+BE231-'1 Der Fonds'!$B$6)</f>
        <v>0.0750883945277062</v>
      </c>
      <c r="BH231" s="26" t="n">
        <f aca="false">BE231+$B$231*'1 Der Fonds'!$B$19/12+BE231*'1 Der Fonds'!$B$20/12-'1 Der Fonds'!$B$6*'1 Der Fonds'!$B$21/12-($B$231+BE231-'1 Der Fonds'!$B$6)*'1 Der Fonds'!$B$22/12-$B$231*'1 Der Fonds'!$B$23/12</f>
        <v>61.3312874869708</v>
      </c>
      <c r="BI231" s="26" t="n">
        <f aca="false">($B$231+BH231-'1 Der Fonds'!$B$6)/BF231</f>
        <v>10.1393839730363</v>
      </c>
      <c r="BJ231" s="26" t="n">
        <f aca="false">BH231+'1 Der Fonds'!$B$26-'2 Der Rueckgabebestand'!$C$11*BI231</f>
        <v>58.247657103149</v>
      </c>
      <c r="BK231" s="26" t="n">
        <f aca="false">BF231+'1 Der Fonds'!$B$26/BI231-'2 Der Rueckgabebestand'!$C$11</f>
        <v>78.2836175465853</v>
      </c>
      <c r="BL231" s="26" t="n">
        <f aca="false">BJ231/($B$231+BJ231-'1 Der Fonds'!$B$6)</f>
        <v>0.0733830916940642</v>
      </c>
      <c r="BM231" s="26" t="n">
        <f aca="false">BJ231+$B$231*'1 Der Fonds'!$B$19/12+BJ231*'1 Der Fonds'!$B$20/12-'1 Der Fonds'!$B$6*'1 Der Fonds'!$B$21/12-($B$231+BJ231-'1 Der Fonds'!$B$6)*'1 Der Fonds'!$B$22/12-$B$231*'1 Der Fonds'!$B$23/12</f>
        <v>59.8664152745395</v>
      </c>
      <c r="BN231" s="26" t="n">
        <f aca="false">($B$231+BM231-'1 Der Fonds'!$B$6)/BK231</f>
        <v>10.1600620947445</v>
      </c>
      <c r="BO231" s="26" t="n">
        <f aca="false">BM231+'1 Der Fonds'!$B$26-'2 Der Rueckgabebestand'!$C$12*BN231</f>
        <v>57.7863842271672</v>
      </c>
      <c r="BP231" s="26" t="n">
        <f aca="false">BK231+'1 Der Fonds'!$B$26/BN231-'2 Der Rueckgabebestand'!$C$12</f>
        <v>78.0788913325154</v>
      </c>
      <c r="BQ231" s="26" t="n">
        <f aca="false">BO231/($B$231+BO231-'1 Der Fonds'!$B$6)</f>
        <v>0.0728442910103187</v>
      </c>
      <c r="BR231" s="26" t="n">
        <f aca="false">BO231+$B$231*'1 Der Fonds'!$B$19/12+BO231*'1 Der Fonds'!$B$20/12-'1 Der Fonds'!$B$6*'1 Der Fonds'!$B$21/12-($B$231+BO231-'1 Der Fonds'!$B$6)*'1 Der Fonds'!$B$22/12-$B$231*'1 Der Fonds'!$B$23/12</f>
        <v>59.4047003453849</v>
      </c>
      <c r="BS231" s="26" t="n">
        <f aca="false">($B$231+BR231-'1 Der Fonds'!$B$6)/BP231</f>
        <v>10.180788773756</v>
      </c>
      <c r="BT231" s="26" t="n">
        <f aca="false">BR231+'1 Der Fonds'!$B$26-'2 Der Rueckgabebestand'!$C$13*BS231</f>
        <v>57.8233453971947</v>
      </c>
      <c r="BU231" s="26" t="n">
        <f aca="false">BP231+'1 Der Fonds'!$B$26/BS231-'2 Der Rueckgabebestand'!$C$13</f>
        <v>77.9235639818226</v>
      </c>
      <c r="BV231" s="26" t="n">
        <f aca="false">BT231/($B$231+BT231-'1 Der Fonds'!$B$6)</f>
        <v>0.0728874874698717</v>
      </c>
      <c r="BW231" s="26" t="n">
        <f aca="false">BT231+$B$231*'1 Der Fonds'!$B$19/12+BT231*'1 Der Fonds'!$B$20/12-'1 Der Fonds'!$B$6*'1 Der Fonds'!$B$21/12-($B$231+BT231-'1 Der Fonds'!$B$6)*'1 Der Fonds'!$B$22/12-$B$231*'1 Der Fonds'!$B$23/12</f>
        <v>59.4416969365337</v>
      </c>
      <c r="BX231" s="26" t="n">
        <f aca="false">($B$231+BW231-'1 Der Fonds'!$B$6)/BU231</f>
        <v>10.2015572224337</v>
      </c>
      <c r="BY231" s="26" t="n">
        <f aca="false">BW231+'1 Der Fonds'!$B$26-'2 Der Rueckgabebestand'!$C$14*BX231</f>
        <v>58.3610740475602</v>
      </c>
      <c r="BZ231" s="26" t="n">
        <f aca="false">BU231+'1 Der Fonds'!$B$26/BX231-'2 Der Rueckgabebestand'!$C$14</f>
        <v>77.8176367331279</v>
      </c>
      <c r="CA231" s="26" t="n">
        <f aca="false">BY231/($B$231+BY231-'1 Der Fonds'!$B$6)</f>
        <v>0.073515475132194</v>
      </c>
      <c r="CB231" s="26" t="n">
        <f aca="false">BY231+$B$231*'1 Der Fonds'!$B$19/12+BY231*'1 Der Fonds'!$B$20/12-'1 Der Fonds'!$B$6*'1 Der Fonds'!$B$21/12-($B$231+BY231-'1 Der Fonds'!$B$6)*'1 Der Fonds'!$B$22/12-$B$231*'1 Der Fonds'!$B$23/12</f>
        <v>59.9799409101891</v>
      </c>
      <c r="CC231" s="26" t="n">
        <f aca="false">($B$231+CB231-'1 Der Fonds'!$B$6)/BZ231</f>
        <v>10.2223605638173</v>
      </c>
      <c r="CD231" s="26" t="n">
        <f aca="false">CB231+'1 Der Fonds'!$B$26-'2 Der Rueckgabebestand'!$C$15*CC231</f>
        <v>58.8909966846622</v>
      </c>
      <c r="CE231" s="26" t="n">
        <f aca="false">BZ231+'1 Der Fonds'!$B$26/CC231-'2 Der Rueckgabebestand'!$C$15</f>
        <v>77.7111110222876</v>
      </c>
      <c r="CF231" s="26" t="n">
        <f aca="false">CD231/($B$231+CD231-'1 Der Fonds'!$B$6)</f>
        <v>0.0741335147684703</v>
      </c>
      <c r="CG231" s="26" t="n">
        <f aca="false">CD231+$B$231*'1 Der Fonds'!$B$19/12+CD231*'1 Der Fonds'!$B$20/12-'1 Der Fonds'!$B$6*'1 Der Fonds'!$B$21/12-($B$231+CD231-'1 Der Fonds'!$B$6)*'1 Der Fonds'!$B$22/12-$B$231*'1 Der Fonds'!$B$23/12</f>
        <v>60.5103713898183</v>
      </c>
      <c r="CH231" s="26" t="n">
        <f aca="false">($B$231+CG231-'1 Der Fonds'!$B$6)/CE231</f>
        <v>10.2431989572446</v>
      </c>
      <c r="CI231" s="26" t="n">
        <f aca="false">CG231+'1 Der Fonds'!$B$26-'2 Der Rueckgabebestand'!$C$16*CH231</f>
        <v>58.388771911196</v>
      </c>
      <c r="CJ231" s="26" t="n">
        <f aca="false">CE231+'1 Der Fonds'!$B$26/CH231-'2 Der Rueckgabebestand'!$C$16</f>
        <v>77.5039882779694</v>
      </c>
      <c r="CK231" s="26" t="n">
        <f aca="false">CI231/($B$231+CI231-'1 Der Fonds'!$B$6)</f>
        <v>0.0735477991087237</v>
      </c>
      <c r="CL231" s="26" t="n">
        <f aca="false">$A$231+$B$231*'1 Der Fonds'!$B$19/12+$A$231*'1 Der Fonds'!$B$20/12-'1 Der Fonds'!$B$6*'1 Der Fonds'!$B$21/12-($B$231+$A$231-'1 Der Fonds'!$B$6)*'1 Der Fonds'!$B$22/12-$B$231*'1 Der Fonds'!$B$23/12</f>
        <v>136.191833333333</v>
      </c>
      <c r="CM231" s="26" t="n">
        <f aca="false">($B$231+CL231-'1 Der Fonds'!$B$6)/'1 Der Fonds'!$B$8</f>
        <v>10.0194463601533</v>
      </c>
      <c r="CN231" s="26" t="n">
        <f aca="false">CL231+0-'2 Der Rueckgabebestand'!$C$5*CM231</f>
        <v>132.184054789272</v>
      </c>
      <c r="CO231" s="26" t="n">
        <f aca="false">'1 Der Fonds'!$B$8+0/CM231-'2 Der Rueckgabebestand'!$C$5</f>
        <v>86.6</v>
      </c>
      <c r="CP231" s="26" t="n">
        <f aca="false">CN231/($B$231+CN231-'1 Der Fonds'!$B$6)</f>
        <v>0.152341228422567</v>
      </c>
      <c r="CQ231" s="26" t="n">
        <f aca="false">CN231+$B$231*'1 Der Fonds'!$B$19/12+CN231*'1 Der Fonds'!$B$20/12-'1 Der Fonds'!$B$6*'1 Der Fonds'!$B$21/12-($B$231+CN231-'1 Der Fonds'!$B$6)*'1 Der Fonds'!$B$22/12-$B$231*'1 Der Fonds'!$B$23/12</f>
        <v>133.873668675112</v>
      </c>
      <c r="CR231" s="26" t="n">
        <f aca="false">($B$231+CQ231-'1 Der Fonds'!$B$6)/CO231</f>
        <v>10.0389569131075</v>
      </c>
      <c r="CS231" s="26" t="n">
        <f aca="false">CQ231+0-'2 Der Rueckgabebestand'!$C$6*CR231</f>
        <v>128.854190218558</v>
      </c>
      <c r="CT231" s="26" t="n">
        <f aca="false">CO231+0/CR231-'2 Der Rueckgabebestand'!$C$6</f>
        <v>86.1</v>
      </c>
      <c r="CU231" s="26" t="n">
        <f aca="false">CS231/($B$231+CS231-'1 Der Fonds'!$B$6)</f>
        <v>0.149075681794261</v>
      </c>
      <c r="CV231" s="26" t="n">
        <f aca="false">CS231+$B$231*'1 Der Fonds'!$B$19/12+CS231*'1 Der Fonds'!$B$20/12-'1 Der Fonds'!$B$6*'1 Der Fonds'!$B$21/12-($B$231+CS231-'1 Der Fonds'!$B$6)*'1 Der Fonds'!$B$22/12-$B$231*'1 Der Fonds'!$B$23/12</f>
        <v>130.540612984184</v>
      </c>
      <c r="CW231" s="26" t="n">
        <f aca="false">($B$231+CV231-'1 Der Fonds'!$B$6)/CT231</f>
        <v>10.0585437048105</v>
      </c>
      <c r="CX231" s="26" t="n">
        <f aca="false">CV231+0-'2 Der Rueckgabebestand'!$C$7*CW231</f>
        <v>108.411816833601</v>
      </c>
      <c r="CY231" s="26" t="n">
        <f aca="false">CT231+0/CW231-'2 Der Rueckgabebestand'!$C$7</f>
        <v>83.9</v>
      </c>
      <c r="CZ231" s="26" t="n">
        <f aca="false">CX231/($B$231+CX231-'1 Der Fonds'!$B$6)</f>
        <v>0.128463442116935</v>
      </c>
      <c r="DA231" s="26" t="n">
        <f aca="false">CX231+$B$231*'1 Der Fonds'!$B$19/12+CX231*'1 Der Fonds'!$B$20/12-'1 Der Fonds'!$B$6*'1 Der Fonds'!$B$21/12-($B$231+CX231-'1 Der Fonds'!$B$6)*'1 Der Fonds'!$B$22/12-$B$231*'1 Der Fonds'!$B$23/12</f>
        <v>110.0786489914</v>
      </c>
      <c r="DB231" s="26" t="n">
        <f aca="false">($B$231+DA231-'1 Der Fonds'!$B$6)/CY231</f>
        <v>10.0784105958451</v>
      </c>
      <c r="DC231" s="26" t="n">
        <f aca="false">DA231+0-'2 Der Rueckgabebestand'!$C$8*DB231</f>
        <v>78.8355761442802</v>
      </c>
      <c r="DD231" s="26" t="n">
        <f aca="false">CY231+0/DB231-'2 Der Rueckgabebestand'!$C$8</f>
        <v>80.8</v>
      </c>
      <c r="DE231" s="26" t="n">
        <f aca="false">DC231/($B$231+DC231-'1 Der Fonds'!$B$6)</f>
        <v>0.0968096917950597</v>
      </c>
      <c r="DF231" s="26" t="n">
        <f aca="false">DC231+$B$231*'1 Der Fonds'!$B$19/12+DC231*'1 Der Fonds'!$B$20/12-'1 Der Fonds'!$B$6*'1 Der Fonds'!$B$21/12-($B$231+DC231-'1 Der Fonds'!$B$6)*'1 Der Fonds'!$B$22/12-$B$231*'1 Der Fonds'!$B$23/12</f>
        <v>80.4740644047518</v>
      </c>
      <c r="DG231" s="26" t="n">
        <f aca="false">($B$231+DF231-'1 Der Fonds'!$B$6)/DD231</f>
        <v>10.0986889159004</v>
      </c>
      <c r="DH231" s="26" t="n">
        <f aca="false">DF231+0-'2 Der Rueckgabebestand'!$C$9*DG231</f>
        <v>54.2174732234108</v>
      </c>
      <c r="DI231" s="26" t="n">
        <f aca="false">DD231+0/DG231-'2 Der Rueckgabebestand'!$C$9</f>
        <v>78.2</v>
      </c>
      <c r="DJ231" s="26" t="n">
        <f aca="false">DH231/($B$231+DH231-'1 Der Fonds'!$B$6)</f>
        <v>0.0686542656858153</v>
      </c>
      <c r="DK231" s="26" t="n">
        <f aca="false">DH231+$B$231*'1 Der Fonds'!$B$19/12+DH231*'1 Der Fonds'!$B$20/12-'1 Der Fonds'!$B$6*'1 Der Fonds'!$B$21/12-($B$231+DH231-'1 Der Fonds'!$B$6)*'1 Der Fonds'!$B$22/12-$B$231*'1 Der Fonds'!$B$23/12</f>
        <v>55.8323691352499</v>
      </c>
      <c r="DL231" s="26" t="n">
        <f aca="false">($B$231+DK231-'1 Der Fonds'!$B$6)/DI231</f>
        <v>10.1193397587628</v>
      </c>
      <c r="DM231" s="26" t="n">
        <f aca="false">DK231+0-'2 Der Rueckgabebestand'!$C$10*DL231</f>
        <v>41.665293472982</v>
      </c>
      <c r="DN231" s="26" t="n">
        <f aca="false">DI231+0/DL231-'2 Der Rueckgabebestand'!$C$10</f>
        <v>76.8</v>
      </c>
      <c r="DO231" s="26" t="n">
        <f aca="false">DM231/($B$231+DM231-'1 Der Fonds'!$B$6)</f>
        <v>0.0536118813113602</v>
      </c>
      <c r="DP231" s="26" t="n">
        <f aca="false">DM231+$B$231*'1 Der Fonds'!$B$19/12+DM231*'1 Der Fonds'!$B$20/12-'1 Der Fonds'!$B$6*'1 Der Fonds'!$B$21/12-($B$231+DM231-'1 Der Fonds'!$B$6)*'1 Der Fonds'!$B$22/12-$B$231*'1 Der Fonds'!$B$23/12</f>
        <v>43.2681602125602</v>
      </c>
      <c r="DQ231" s="26" t="n">
        <f aca="false">($B$231+DP231-'1 Der Fonds'!$B$6)/DN231</f>
        <v>10.1402104194344</v>
      </c>
      <c r="DR231" s="26" t="n">
        <f aca="false">DP231+0-'2 Der Rueckgabebestand'!$C$11*DQ231</f>
        <v>37.1840339608996</v>
      </c>
      <c r="DS231" s="26" t="n">
        <f aca="false">DN231+0/DQ231-'2 Der Rueckgabebestand'!$C$11</f>
        <v>76.2</v>
      </c>
      <c r="DT231" s="26" t="n">
        <f aca="false">DR231/($B$231+DR231-'1 Der Fonds'!$B$6)</f>
        <v>0.0481232073222588</v>
      </c>
      <c r="DU231" s="26" t="n">
        <f aca="false">DR231+$B$231*'1 Der Fonds'!$B$19/12+DR231*'1 Der Fonds'!$B$20/12-'1 Der Fonds'!$B$6*'1 Der Fonds'!$B$21/12-($B$231+DR231-'1 Der Fonds'!$B$6)*'1 Der Fonds'!$B$22/12-$B$231*'1 Der Fonds'!$B$23/12</f>
        <v>38.7826061601121</v>
      </c>
      <c r="DV231" s="26" t="n">
        <f aca="false">($B$231+DU231-'1 Der Fonds'!$B$6)/DS231</f>
        <v>10.1611890572193</v>
      </c>
      <c r="DW231" s="26" t="n">
        <f aca="false">DU231+0-'2 Der Rueckgabebestand'!$C$12*DV231</f>
        <v>33.7020116315025</v>
      </c>
      <c r="DX231" s="26" t="n">
        <f aca="false">DS231+0/DV231-'2 Der Rueckgabebestand'!$C$12</f>
        <v>75.7</v>
      </c>
      <c r="DY231" s="26" t="n">
        <f aca="false">DW231/($B$231+DW231-'1 Der Fonds'!$B$6)</f>
        <v>0.0438142531115063</v>
      </c>
      <c r="DZ231" s="26" t="n">
        <f aca="false">DW231+$B$231*'1 Der Fonds'!$B$19/12+DW231*'1 Der Fonds'!$B$20/12-'1 Der Fonds'!$B$6*'1 Der Fonds'!$B$21/12-($B$231+DW231-'1 Der Fonds'!$B$6)*'1 Der Fonds'!$B$22/12-$B$231*'1 Der Fonds'!$B$23/12</f>
        <v>35.2972468926493</v>
      </c>
      <c r="EA231" s="26" t="n">
        <f aca="false">($B$231+DZ231-'1 Der Fonds'!$B$6)/DX231</f>
        <v>10.1822621782384</v>
      </c>
      <c r="EB231" s="26" t="n">
        <f aca="false">DZ231+0-'2 Der Rueckgabebestand'!$C$13*EA231</f>
        <v>30.715228912442</v>
      </c>
      <c r="EC231" s="26" t="n">
        <f aca="false">DX231+0/EA231-'2 Der Rueckgabebestand'!$C$13</f>
        <v>75.25</v>
      </c>
      <c r="ED231" s="26" t="n">
        <f aca="false">EB231/($B$231+EB231-'1 Der Fonds'!$B$6)</f>
        <v>0.0400869465307273</v>
      </c>
      <c r="EE231" s="26" t="n">
        <f aca="false">EB231+$B$231*'1 Der Fonds'!$B$19/12+EB231*'1 Der Fonds'!$B$20/12-'1 Der Fonds'!$B$6*'1 Der Fonds'!$B$21/12-($B$231+EB231-'1 Der Fonds'!$B$6)*'1 Der Fonds'!$B$22/12-$B$231*'1 Der Fonds'!$B$23/12</f>
        <v>32.3076018401498</v>
      </c>
      <c r="EF231" s="26" t="n">
        <f aca="false">($B$231+EE231-'1 Der Fonds'!$B$6)/EC231</f>
        <v>10.2034232802678</v>
      </c>
      <c r="EG231" s="26" t="n">
        <f aca="false">EE231+0-'2 Der Rueckgabebestand'!$C$14*EF231</f>
        <v>28.2262325280427</v>
      </c>
      <c r="EH231" s="26" t="n">
        <f aca="false">EC231+0/EF231-'2 Der Rueckgabebestand'!$C$14</f>
        <v>74.85</v>
      </c>
      <c r="EI231" s="26" t="n">
        <f aca="false">EG231/($B$231+EG231-'1 Der Fonds'!$B$6)</f>
        <v>0.0369585740620822</v>
      </c>
      <c r="EJ231" s="26" t="n">
        <f aca="false">EG231+$B$231*'1 Der Fonds'!$B$19/12+EG231*'1 Der Fonds'!$B$20/12-'1 Der Fonds'!$B$6*'1 Der Fonds'!$B$21/12-($B$231+EG231-'1 Der Fonds'!$B$6)*'1 Der Fonds'!$B$22/12-$B$231*'1 Der Fonds'!$B$23/12</f>
        <v>29.8162201675487</v>
      </c>
      <c r="EK231" s="26" t="n">
        <f aca="false">($B$231+EJ231-'1 Der Fonds'!$B$6)/EH231</f>
        <v>10.2246656001009</v>
      </c>
      <c r="EL231" s="26" t="n">
        <f aca="false">EJ231+0-'2 Der Rueckgabebestand'!$C$15*EK231</f>
        <v>25.7263539275084</v>
      </c>
      <c r="EM231" s="26" t="n">
        <f aca="false">EH231+0/EK231-'2 Der Rueckgabebestand'!$C$15</f>
        <v>74.45</v>
      </c>
      <c r="EN231" s="26" t="n">
        <f aca="false">EL231/($B$231+EL231-'1 Der Fonds'!$B$6)</f>
        <v>0.0337959317813612</v>
      </c>
      <c r="EO231" s="26" t="n">
        <f aca="false">EL231+$B$231*'1 Der Fonds'!$B$19/12+EL231*'1 Der Fonds'!$B$20/12-'1 Der Fonds'!$B$6*'1 Der Fonds'!$B$21/12-($B$231+EL231-'1 Der Fonds'!$B$6)*'1 Der Fonds'!$B$22/12-$B$231*'1 Der Fonds'!$B$23/12</f>
        <v>27.3139458500222</v>
      </c>
      <c r="EP231" s="26" t="n">
        <f aca="false">($B$231+EO231-'1 Der Fonds'!$B$6)/EM231</f>
        <v>10.2459898703831</v>
      </c>
      <c r="EQ231" s="26" t="n">
        <f aca="false">EO231+0-'2 Der Rueckgabebestand'!$C$16*EP231</f>
        <v>22.1909509148307</v>
      </c>
      <c r="ER231" s="26" t="n">
        <f aca="false">EM231+0/EP231-'2 Der Rueckgabebestand'!$C$16</f>
        <v>73.95</v>
      </c>
      <c r="ES231" s="26" t="n">
        <f aca="false">EQ231/($B$231+EQ231-'1 Der Fonds'!$B$6)</f>
        <v>0.029287601875194</v>
      </c>
      <c r="ET231" s="14" t="n">
        <f aca="false">IF(C231=1,$A$231,1000000)</f>
        <v>134.5</v>
      </c>
      <c r="EU231" s="14" t="n">
        <f aca="false">IF(D231=1,$A$231,1000000)</f>
        <v>134.5</v>
      </c>
      <c r="EV231" s="14" t="n">
        <f aca="false">IF(E231=1,$A$231,1000000)</f>
        <v>134.5</v>
      </c>
      <c r="EW231" s="14" t="n">
        <f aca="false">IF(F231=1,$A$231,1000000)</f>
        <v>134.5</v>
      </c>
      <c r="EX231" s="14" t="n">
        <f aca="false">IF(G231=1,$A$231,1000000)</f>
        <v>134.5</v>
      </c>
      <c r="EY231" s="14" t="n">
        <f aca="false">IF(H231=1,$A$231,1000000)</f>
        <v>134.5</v>
      </c>
      <c r="EZ231" s="14" t="n">
        <f aca="false">IF(I231=1,$A$231,1000000)</f>
        <v>134.5</v>
      </c>
      <c r="FA231" s="14" t="n">
        <f aca="false">IF(J231=1,$A$231,1000000)</f>
        <v>134.5</v>
      </c>
      <c r="FB231" s="14" t="n">
        <f aca="false">IF(K231=1,$A$231,1000000)</f>
        <v>134.5</v>
      </c>
      <c r="FC231" s="14" t="n">
        <f aca="false">IF(L231=1,$A$231,1000000)</f>
        <v>134.5</v>
      </c>
      <c r="FD231" s="14" t="n">
        <f aca="false">IF(M231=1,$A$231,1000000)</f>
        <v>134.5</v>
      </c>
      <c r="FE231" s="14" t="n">
        <f aca="false">IF(N231=1,$A$231,1000000)</f>
        <v>134.5</v>
      </c>
      <c r="FF231" s="14" t="n">
        <f aca="false">IF(O231=1,$A$231,1000000)</f>
        <v>134.5</v>
      </c>
      <c r="FG231" s="14" t="n">
        <f aca="false">IF(P231=1,$A$231,1000000)</f>
        <v>134.5</v>
      </c>
      <c r="FH231" s="14" t="n">
        <f aca="false">IF(Q231=1,$A$231,1000000)</f>
        <v>134.5</v>
      </c>
      <c r="FI231" s="14" t="n">
        <f aca="false">IF(R231=1,$A$231,1000000)</f>
        <v>134.5</v>
      </c>
      <c r="FJ231" s="14" t="n">
        <f aca="false">IF(S231=1,$A$231,1000000)</f>
        <v>134.5</v>
      </c>
      <c r="FK231" s="14" t="n">
        <f aca="false">IF(T231=1,$A$231,1000000)</f>
        <v>134.5</v>
      </c>
      <c r="FL231" s="26" t="n">
        <f aca="false">IF(U231=1,$A$231,1000000)</f>
        <v>1000000</v>
      </c>
      <c r="FM231" s="26" t="n">
        <f aca="false">IF(V231=1,$A$231,1000000)</f>
        <v>1000000</v>
      </c>
      <c r="FN231" s="26" t="n">
        <f aca="false">IF(W231=1,$A$231,1000000)</f>
        <v>1000000</v>
      </c>
      <c r="FO231" s="26" t="n">
        <f aca="false">IF(X231=1,$A$231,1000000)</f>
        <v>1000000</v>
      </c>
      <c r="FP231" s="26" t="n">
        <f aca="false">IF(Y231=1,$A$231,1000000)</f>
        <v>1000000</v>
      </c>
      <c r="FQ231" s="26" t="n">
        <f aca="false">IF(Z231=1,$A$231,1000000)</f>
        <v>1000000</v>
      </c>
    </row>
    <row r="232" customFormat="false" ht="15" hidden="false" customHeight="false" outlineLevel="0" collapsed="false">
      <c r="A232" s="14" t="n">
        <f aca="false">A231+$B$38</f>
        <v>135</v>
      </c>
      <c r="B232" s="14" t="n">
        <f aca="false">'1 Der Fonds'!$B$36-A232</f>
        <v>985</v>
      </c>
      <c r="C232" s="26" t="n">
        <f aca="false">IF(AH232&gt;='1 Der Fonds'!$B$12,1,0)</f>
        <v>1</v>
      </c>
      <c r="D232" s="26" t="n">
        <f aca="false">IF(AND(C232=1,AM232&gt;='1 Der Fonds'!$B$12),1,0)</f>
        <v>1</v>
      </c>
      <c r="E232" s="26" t="n">
        <f aca="false">IF(AND(D232=1,AR232&gt;='1 Der Fonds'!$B$12),1,0)</f>
        <v>1</v>
      </c>
      <c r="F232" s="26" t="n">
        <f aca="false">IF(AND(E232=1,AW232&gt;='1 Der Fonds'!$B$12),1,0)</f>
        <v>1</v>
      </c>
      <c r="G232" s="26" t="n">
        <f aca="false">IF(AND(F232=1,BB232&gt;='1 Der Fonds'!$B$12),1,0)</f>
        <v>1</v>
      </c>
      <c r="H232" s="26" t="n">
        <f aca="false">IF(AND(G232=1,BG232&gt;='1 Der Fonds'!$B$12),1,0)</f>
        <v>1</v>
      </c>
      <c r="I232" s="26" t="n">
        <f aca="false">IF(AND(H232=1,BL232&gt;='1 Der Fonds'!$B$12),1,0)</f>
        <v>1</v>
      </c>
      <c r="J232" s="26" t="n">
        <f aca="false">IF(AND(I232=1,BQ232&gt;='1 Der Fonds'!$B$12),1,0)</f>
        <v>1</v>
      </c>
      <c r="K232" s="26" t="n">
        <f aca="false">IF(AND(J232=1,BV232&gt;='1 Der Fonds'!$B$12),1,0)</f>
        <v>1</v>
      </c>
      <c r="L232" s="26" t="n">
        <f aca="false">IF(AND(K232=1,CA232&gt;='1 Der Fonds'!$B$12),1,0)</f>
        <v>1</v>
      </c>
      <c r="M232" s="26" t="n">
        <f aca="false">IF(AND(L232=1,CF232&gt;='1 Der Fonds'!$B$12),1,0)</f>
        <v>1</v>
      </c>
      <c r="N232" s="26" t="n">
        <f aca="false">IF(AND(M232=1,CK232&gt;='1 Der Fonds'!$B$12),1,0)</f>
        <v>1</v>
      </c>
      <c r="O232" s="26" t="n">
        <f aca="false">IF(CP232&gt;='1 Der Fonds'!$B$12,1,0)</f>
        <v>1</v>
      </c>
      <c r="P232" s="26" t="n">
        <f aca="false">IF(AND(O232=1,CU232&gt;='1 Der Fonds'!$B$12),1,0)</f>
        <v>1</v>
      </c>
      <c r="Q232" s="26" t="n">
        <f aca="false">IF(AND(P232=1,CZ232&gt;='1 Der Fonds'!$B$12),1,0)</f>
        <v>1</v>
      </c>
      <c r="R232" s="26" t="n">
        <f aca="false">IF(AND(Q232=1,DE232&gt;='1 Der Fonds'!$B$12),1,0)</f>
        <v>1</v>
      </c>
      <c r="S232" s="26" t="n">
        <f aca="false">IF(AND(R232=1,DJ232&gt;='1 Der Fonds'!$B$12),1,0)</f>
        <v>1</v>
      </c>
      <c r="T232" s="26" t="n">
        <f aca="false">IF(AND(S232=1,DO232&gt;='1 Der Fonds'!$B$12),1,0)</f>
        <v>1</v>
      </c>
      <c r="U232" s="26" t="n">
        <f aca="false">IF(AND(T232=1,DT232&gt;='1 Der Fonds'!$B$12),1,0)</f>
        <v>0</v>
      </c>
      <c r="V232" s="26" t="n">
        <f aca="false">IF(AND(U232=1,DY232&gt;='1 Der Fonds'!$B$12),1,0)</f>
        <v>0</v>
      </c>
      <c r="W232" s="26" t="n">
        <f aca="false">IF(AND(V232=1,ED232&gt;='1 Der Fonds'!$B$12),1,0)</f>
        <v>0</v>
      </c>
      <c r="X232" s="26" t="n">
        <f aca="false">IF(AND(W232=1,EI232&gt;='1 Der Fonds'!$B$12),1,0)</f>
        <v>0</v>
      </c>
      <c r="Y232" s="26" t="n">
        <f aca="false">IF(AND(X232=1,EN232&gt;='1 Der Fonds'!$B$12),1,0)</f>
        <v>0</v>
      </c>
      <c r="Z232" s="26" t="n">
        <f aca="false">IF(AND(Y232=1,ES232&gt;='1 Der Fonds'!$B$12),1,0)</f>
        <v>0</v>
      </c>
      <c r="AD232" s="26" t="n">
        <f aca="false">$A$232+$B$232*'1 Der Fonds'!$B$19/12+$A$232*'1 Der Fonds'!$B$20/12-'1 Der Fonds'!$B$6*'1 Der Fonds'!$B$21/12-($B$232+$A$232-'1 Der Fonds'!$B$6)*'1 Der Fonds'!$B$22/12-$B$232*'1 Der Fonds'!$B$23/12</f>
        <v>136.69125</v>
      </c>
      <c r="AE232" s="26" t="n">
        <f aca="false">($B$232+AD232-'1 Der Fonds'!$B$6)/'1 Der Fonds'!$B$8</f>
        <v>10.0194396551724</v>
      </c>
      <c r="AF232" s="26" t="n">
        <f aca="false">AD232+'1 Der Fonds'!$B$26-'2 Der Rueckgabebestand'!$C$5*AE232</f>
        <v>135.683474137931</v>
      </c>
      <c r="AG232" s="26" t="n">
        <f aca="false">'1 Der Fonds'!$B$8+'1 Der Fonds'!$B$26/AE232-'2 Der Rueckgabebestand'!$C$5</f>
        <v>86.8994179418458</v>
      </c>
      <c r="AH232" s="26" t="n">
        <f aca="false">AF232/($B$232+AF232-'1 Der Fonds'!$B$6)</f>
        <v>0.155835591426921</v>
      </c>
      <c r="AI232" s="26" t="n">
        <f aca="false">AF232+$B$232*'1 Der Fonds'!$B$19/12+AF232*'1 Der Fonds'!$B$20/12-'1 Der Fonds'!$B$6*'1 Der Fonds'!$B$21/12-($B$232+AF232-'1 Der Fonds'!$B$6)*'1 Der Fonds'!$B$22/12-$B$232*'1 Der Fonds'!$B$23/12</f>
        <v>137.37537913398</v>
      </c>
      <c r="AJ232" s="26" t="n">
        <f aca="false">($B$232+AI232-'1 Der Fonds'!$B$6)/AG232</f>
        <v>10.0389093482512</v>
      </c>
      <c r="AK232" s="26" t="n">
        <f aca="false">AI232+'1 Der Fonds'!$B$26-'2 Der Rueckgabebestand'!$C$6*AJ232</f>
        <v>135.355924459854</v>
      </c>
      <c r="AL232" s="26" t="n">
        <f aca="false">AG232+'1 Der Fonds'!$B$26/AJ232-'2 Der Rueckgabebestand'!$C$6</f>
        <v>86.698255185607</v>
      </c>
      <c r="AM232" s="26" t="n">
        <f aca="false">AK232/($B$232+AK232-'1 Der Fonds'!$B$6)</f>
        <v>0.155517898661811</v>
      </c>
      <c r="AN232" s="26" t="n">
        <f aca="false">AK232+$B$232*'1 Der Fonds'!$B$19/12+AK232*'1 Der Fonds'!$B$20/12-'1 Der Fonds'!$B$6*'1 Der Fonds'!$B$21/12-($B$232+AK232-'1 Der Fonds'!$B$6)*'1 Der Fonds'!$B$22/12-$B$232*'1 Der Fonds'!$B$23/12</f>
        <v>137.047515554128</v>
      </c>
      <c r="AO232" s="26" t="n">
        <f aca="false">($B$232+AN232-'1 Der Fonds'!$B$6)/AL232</f>
        <v>10.058420595515</v>
      </c>
      <c r="AP232" s="26" t="n">
        <f aca="false">AN232+'1 Der Fonds'!$B$26-'2 Der Rueckgabebestand'!$C$7*AO232</f>
        <v>117.918990243995</v>
      </c>
      <c r="AQ232" s="26" t="n">
        <f aca="false">AL232+'1 Der Fonds'!$B$26/AO232-'2 Der Rueckgabebestand'!$C$7</f>
        <v>84.7965127471707</v>
      </c>
      <c r="AR232" s="26" t="n">
        <f aca="false">AP232/($B$232+AP232-'1 Der Fonds'!$B$6)</f>
        <v>0.138253446801861</v>
      </c>
      <c r="AS232" s="26" t="n">
        <f aca="false">AP232+$B$232*'1 Der Fonds'!$B$19/12+AP232*'1 Der Fonds'!$B$20/12-'1 Der Fonds'!$B$6*'1 Der Fonds'!$B$21/12-($B$232+AP232-'1 Der Fonds'!$B$6)*'1 Der Fonds'!$B$22/12-$B$232*'1 Der Fonds'!$B$23/12</f>
        <v>119.593870942979</v>
      </c>
      <c r="AT232" s="26" t="n">
        <f aca="false">($B$232+AS232-'1 Der Fonds'!$B$6)/AQ232</f>
        <v>10.078172359411</v>
      </c>
      <c r="AU232" s="26" t="n">
        <f aca="false">AS232+'1 Der Fonds'!$B$26-'2 Der Rueckgabebestand'!$C$8*AT232</f>
        <v>91.3515366288049</v>
      </c>
      <c r="AV232" s="26" t="n">
        <f aca="false">AQ232+'1 Der Fonds'!$B$26/AT232-'2 Der Rueckgabebestand'!$C$8</f>
        <v>81.9941857669418</v>
      </c>
      <c r="AW232" s="26" t="n">
        <f aca="false">AU232/($B$232+AU232-'1 Der Fonds'!$B$6)</f>
        <v>0.110548032622392</v>
      </c>
      <c r="AX232" s="26" t="n">
        <f aca="false">AU232+$B$232*'1 Der Fonds'!$B$19/12+AU232*'1 Der Fonds'!$B$20/12-'1 Der Fonds'!$B$6*'1 Der Fonds'!$B$21/12-($B$232+AU232-'1 Der Fonds'!$B$6)*'1 Der Fonds'!$B$22/12-$B$232*'1 Der Fonds'!$B$23/12</f>
        <v>93.0009568514075</v>
      </c>
      <c r="AY232" s="26" t="n">
        <f aca="false">($B$232+AX232-'1 Der Fonds'!$B$6)/AV232</f>
        <v>10.0982886665269</v>
      </c>
      <c r="AZ232" s="26" t="n">
        <f aca="false">AX232+'1 Der Fonds'!$B$26-'2 Der Rueckgabebestand'!$C$9*AY232</f>
        <v>69.7454063184376</v>
      </c>
      <c r="BA232" s="26" t="n">
        <f aca="false">AV232+'1 Der Fonds'!$B$26/AY232-'2 Der Rueckgabebestand'!$C$9</f>
        <v>79.6912658068445</v>
      </c>
      <c r="BB232" s="26" t="n">
        <f aca="false">AZ232/($B$232+AZ232-'1 Der Fonds'!$B$6)</f>
        <v>0.0866676662840612</v>
      </c>
      <c r="BC232" s="26" t="n">
        <f aca="false">AZ232+$B$232*'1 Der Fonds'!$B$19/12+AZ232*'1 Der Fonds'!$B$20/12-'1 Der Fonds'!$B$6*'1 Der Fonds'!$B$21/12-($B$232+AZ232-'1 Der Fonds'!$B$6)*'1 Der Fonds'!$B$22/12-$B$232*'1 Der Fonds'!$B$23/12</f>
        <v>71.3741206661595</v>
      </c>
      <c r="BD232" s="26" t="n">
        <f aca="false">($B$232+BC232-'1 Der Fonds'!$B$6)/BA232</f>
        <v>10.118726468979</v>
      </c>
      <c r="BE232" s="26" t="n">
        <f aca="false">BC232+'1 Der Fonds'!$B$26-'2 Der Rueckgabebestand'!$C$10*BD232</f>
        <v>60.2079036095889</v>
      </c>
      <c r="BF232" s="26" t="n">
        <f aca="false">BA232+'1 Der Fonds'!$B$26/BD232-'2 Der Rueckgabebestand'!$C$10</f>
        <v>78.5877458045198</v>
      </c>
      <c r="BG232" s="26" t="n">
        <f aca="false">BE232/($B$232+BE232-'1 Der Fonds'!$B$6)</f>
        <v>0.0757134119722585</v>
      </c>
      <c r="BH232" s="26" t="n">
        <f aca="false">BE232+$B$232*'1 Der Fonds'!$B$19/12+BE232*'1 Der Fonds'!$B$20/12-'1 Der Fonds'!$B$6*'1 Der Fonds'!$B$21/12-($B$232+BE232-'1 Der Fonds'!$B$6)*'1 Der Fonds'!$B$22/12-$B$232*'1 Der Fonds'!$B$23/12</f>
        <v>61.827477850548</v>
      </c>
      <c r="BI232" s="26" t="n">
        <f aca="false">($B$232+BH232-'1 Der Fonds'!$B$6)/BF232</f>
        <v>10.1393349522022</v>
      </c>
      <c r="BJ232" s="26" t="n">
        <f aca="false">BH232+'1 Der Fonds'!$B$26-'2 Der Rueckgabebestand'!$C$11*BI232</f>
        <v>58.7438768792267</v>
      </c>
      <c r="BK232" s="26" t="n">
        <f aca="false">BF232+'1 Der Fonds'!$B$26/BI232-'2 Der Rueckgabebestand'!$C$11</f>
        <v>78.2836231982682</v>
      </c>
      <c r="BL232" s="26" t="n">
        <f aca="false">BJ232/($B$232+BJ232-'1 Der Fonds'!$B$6)</f>
        <v>0.0740086047783963</v>
      </c>
      <c r="BM232" s="26" t="n">
        <f aca="false">BJ232+$B$232*'1 Der Fonds'!$B$19/12+BJ232*'1 Der Fonds'!$B$20/12-'1 Der Fonds'!$B$6*'1 Der Fonds'!$B$21/12-($B$232+BJ232-'1 Der Fonds'!$B$6)*'1 Der Fonds'!$B$22/12-$B$232*'1 Der Fonds'!$B$23/12</f>
        <v>60.3620480945693</v>
      </c>
      <c r="BN232" s="26" t="n">
        <f aca="false">($B$232+BM232-'1 Der Fonds'!$B$6)/BK232</f>
        <v>10.1600055746036</v>
      </c>
      <c r="BO232" s="26" t="n">
        <f aca="false">BM232+'1 Der Fonds'!$B$26-'2 Der Rueckgabebestand'!$C$12*BN232</f>
        <v>58.2820453072675</v>
      </c>
      <c r="BP232" s="26" t="n">
        <f aca="false">BK232+'1 Der Fonds'!$B$26/BN232-'2 Der Rueckgabebestand'!$C$12</f>
        <v>78.0788986268072</v>
      </c>
      <c r="BQ232" s="26" t="n">
        <f aca="false">BO232/($B$232+BO232-'1 Der Fonds'!$B$6)</f>
        <v>0.0734695127061558</v>
      </c>
      <c r="BR232" s="26" t="n">
        <f aca="false">BO232+$B$232*'1 Der Fonds'!$B$19/12+BO232*'1 Der Fonds'!$B$20/12-'1 Der Fonds'!$B$6*'1 Der Fonds'!$B$21/12-($B$232+BO232-'1 Der Fonds'!$B$6)*'1 Der Fonds'!$B$22/12-$B$232*'1 Der Fonds'!$B$23/12</f>
        <v>59.8997739340203</v>
      </c>
      <c r="BS232" s="26" t="n">
        <f aca="false">($B$232+BR232-'1 Der Fonds'!$B$6)/BP232</f>
        <v>10.1807247273478</v>
      </c>
      <c r="BT232" s="26" t="n">
        <f aca="false">BR232+'1 Der Fonds'!$B$26-'2 Der Rueckgabebestand'!$C$13*BS232</f>
        <v>58.3184478067138</v>
      </c>
      <c r="BU232" s="26" t="n">
        <f aca="false">BP232+'1 Der Fonds'!$B$26/BS232-'2 Der Rueckgabebestand'!$C$13</f>
        <v>77.9235731298847</v>
      </c>
      <c r="BV232" s="26" t="n">
        <f aca="false">BT232/($B$232+BT232-'1 Der Fonds'!$B$6)</f>
        <v>0.0735120278217993</v>
      </c>
      <c r="BW232" s="26" t="n">
        <f aca="false">BT232+$B$232*'1 Der Fonds'!$B$19/12+BT232*'1 Der Fonds'!$B$20/12-'1 Der Fonds'!$B$6*'1 Der Fonds'!$B$21/12-($B$232+BT232-'1 Der Fonds'!$B$6)*'1 Der Fonds'!$B$22/12-$B$232*'1 Der Fonds'!$B$23/12</f>
        <v>59.9362113191952</v>
      </c>
      <c r="BX232" s="26" t="n">
        <f aca="false">($B$232+BW232-'1 Der Fonds'!$B$6)/BU232</f>
        <v>10.2014856273875</v>
      </c>
      <c r="BY232" s="26" t="n">
        <f aca="false">BW232+'1 Der Fonds'!$B$26-'2 Der Rueckgabebestand'!$C$14*BX232</f>
        <v>58.8556170682402</v>
      </c>
      <c r="BZ232" s="26" t="n">
        <f aca="false">BU232+'1 Der Fonds'!$B$26/BX232-'2 Der Rueckgabebestand'!$C$14</f>
        <v>77.8176479450221</v>
      </c>
      <c r="CA232" s="26" t="n">
        <f aca="false">BY232/($B$232+BY232-'1 Der Fonds'!$B$6)</f>
        <v>0.0741389439122416</v>
      </c>
      <c r="CB232" s="26" t="n">
        <f aca="false">BY232+$B$232*'1 Der Fonds'!$B$19/12+BY232*'1 Der Fonds'!$B$20/12-'1 Der Fonds'!$B$6*'1 Der Fonds'!$B$21/12-($B$232+BY232-'1 Der Fonds'!$B$6)*'1 Der Fonds'!$B$22/12-$B$232*'1 Der Fonds'!$B$23/12</f>
        <v>60.4738953679306</v>
      </c>
      <c r="CC232" s="26" t="n">
        <f aca="false">($B$232+CB232-'1 Der Fonds'!$B$6)/BZ232</f>
        <v>10.2222814024131</v>
      </c>
      <c r="CD232" s="26" t="n">
        <f aca="false">CB232+'1 Der Fonds'!$B$26-'2 Der Rueckgabebestand'!$C$15*CC232</f>
        <v>59.3849828069654</v>
      </c>
      <c r="CE232" s="26" t="n">
        <f aca="false">BZ232+'1 Der Fonds'!$B$26/CC232-'2 Der Rueckgabebestand'!$C$15</f>
        <v>77.7111245068482</v>
      </c>
      <c r="CF232" s="26" t="n">
        <f aca="false">CD232/($B$232+CD232-'1 Der Fonds'!$B$6)</f>
        <v>0.0747559232516306</v>
      </c>
      <c r="CG232" s="26" t="n">
        <f aca="false">CD232+$B$232*'1 Der Fonds'!$B$19/12+CD232*'1 Der Fonds'!$B$20/12-'1 Der Fonds'!$B$6*'1 Der Fonds'!$B$21/12-($B$232+CD232-'1 Der Fonds'!$B$6)*'1 Der Fonds'!$B$22/12-$B$232*'1 Der Fonds'!$B$23/12</f>
        <v>61.0037684154887</v>
      </c>
      <c r="CH232" s="26" t="n">
        <f aca="false">($B$232+CG232-'1 Der Fonds'!$B$6)/CE232</f>
        <v>10.2431122116286</v>
      </c>
      <c r="CI232" s="26" t="n">
        <f aca="false">CG232+'1 Der Fonds'!$B$26-'2 Der Rueckgabebestand'!$C$16*CH232</f>
        <v>58.8822123096744</v>
      </c>
      <c r="CJ232" s="26" t="n">
        <f aca="false">CE232+'1 Der Fonds'!$B$26/CH232-'2 Der Rueckgabebestand'!$C$16</f>
        <v>77.5040042428131</v>
      </c>
      <c r="CK232" s="26" t="n">
        <f aca="false">CI232/($B$232+CI232-'1 Der Fonds'!$B$6)</f>
        <v>0.0741699604760837</v>
      </c>
      <c r="CL232" s="26" t="n">
        <f aca="false">$A$232+$B$232*'1 Der Fonds'!$B$19/12+$A$232*'1 Der Fonds'!$B$20/12-'1 Der Fonds'!$B$6*'1 Der Fonds'!$B$21/12-($B$232+$A$232-'1 Der Fonds'!$B$6)*'1 Der Fonds'!$B$22/12-$B$232*'1 Der Fonds'!$B$23/12</f>
        <v>136.69125</v>
      </c>
      <c r="CM232" s="26" t="n">
        <f aca="false">($B$232+CL232-'1 Der Fonds'!$B$6)/'1 Der Fonds'!$B$8</f>
        <v>10.0194396551724</v>
      </c>
      <c r="CN232" s="26" t="n">
        <f aca="false">CL232+0-'2 Der Rueckgabebestand'!$C$5*CM232</f>
        <v>132.683474137931</v>
      </c>
      <c r="CO232" s="26" t="n">
        <f aca="false">'1 Der Fonds'!$B$8+0/CM232-'2 Der Rueckgabebestand'!$C$5</f>
        <v>86.6</v>
      </c>
      <c r="CP232" s="26" t="n">
        <f aca="false">CN232/($B$232+CN232-'1 Der Fonds'!$B$6)</f>
        <v>0.152916908172944</v>
      </c>
      <c r="CQ232" s="26" t="n">
        <f aca="false">CN232+$B$232*'1 Der Fonds'!$B$19/12+CN232*'1 Der Fonds'!$B$20/12-'1 Der Fonds'!$B$6*'1 Der Fonds'!$B$21/12-($B$232+CN232-'1 Der Fonds'!$B$6)*'1 Der Fonds'!$B$22/12-$B$232*'1 Der Fonds'!$B$23/12</f>
        <v>134.37250413398</v>
      </c>
      <c r="CR232" s="26" t="n">
        <f aca="false">($B$232+CQ232-'1 Der Fonds'!$B$6)/CO232</f>
        <v>10.0389434657503</v>
      </c>
      <c r="CS232" s="26" t="n">
        <f aca="false">CQ232+0-'2 Der Rueckgabebestand'!$C$6*CR232</f>
        <v>129.353032401105</v>
      </c>
      <c r="CT232" s="26" t="n">
        <f aca="false">CO232+0/CR232-'2 Der Rueckgabebestand'!$C$6</f>
        <v>86.1</v>
      </c>
      <c r="CU232" s="26" t="n">
        <f aca="false">CS232/($B$232+CS232-'1 Der Fonds'!$B$6)</f>
        <v>0.149653009305436</v>
      </c>
      <c r="CV232" s="26" t="n">
        <f aca="false">CS232+$B$232*'1 Der Fonds'!$B$19/12+CS232*'1 Der Fonds'!$B$20/12-'1 Der Fonds'!$B$6*'1 Der Fonds'!$B$21/12-($B$232+CS232-'1 Der Fonds'!$B$6)*'1 Der Fonds'!$B$22/12-$B$232*'1 Der Fonds'!$B$23/12</f>
        <v>131.038870723822</v>
      </c>
      <c r="CW232" s="26" t="n">
        <f aca="false">($B$232+CV232-'1 Der Fonds'!$B$6)/CT232</f>
        <v>10.0585234694985</v>
      </c>
      <c r="CX232" s="26" t="n">
        <f aca="false">CV232+0-'2 Der Rueckgabebestand'!$C$7*CW232</f>
        <v>108.910119090926</v>
      </c>
      <c r="CY232" s="26" t="n">
        <f aca="false">CT232+0/CW232-'2 Der Rueckgabebestand'!$C$7</f>
        <v>83.9</v>
      </c>
      <c r="CZ232" s="26" t="n">
        <f aca="false">CX232/($B$232+CX232-'1 Der Fonds'!$B$6)</f>
        <v>0.129054168953733</v>
      </c>
      <c r="DA232" s="26" t="n">
        <f aca="false">CX232+$B$232*'1 Der Fonds'!$B$19/12+CX232*'1 Der Fonds'!$B$20/12-'1 Der Fonds'!$B$6*'1 Der Fonds'!$B$21/12-($B$232+CX232-'1 Der Fonds'!$B$6)*'1 Der Fonds'!$B$22/12-$B$232*'1 Der Fonds'!$B$23/12</f>
        <v>110.576366288388</v>
      </c>
      <c r="DB232" s="26" t="n">
        <f aca="false">($B$232+DA232-'1 Der Fonds'!$B$6)/CY232</f>
        <v>10.0783833884194</v>
      </c>
      <c r="DC232" s="26" t="n">
        <f aca="false">DA232+0-'2 Der Rueckgabebestand'!$C$8*DB232</f>
        <v>79.3333777842876</v>
      </c>
      <c r="DD232" s="26" t="n">
        <f aca="false">CY232+0/DB232-'2 Der Rueckgabebestand'!$C$8</f>
        <v>80.8</v>
      </c>
      <c r="DE232" s="26" t="n">
        <f aca="false">DC232/($B$232+DC232-'1 Der Fonds'!$B$6)</f>
        <v>0.0974212527062873</v>
      </c>
      <c r="DF232" s="26" t="n">
        <f aca="false">DC232+$B$232*'1 Der Fonds'!$B$19/12+DC232*'1 Der Fonds'!$B$20/12-'1 Der Fonds'!$B$6*'1 Der Fonds'!$B$21/12-($B$232+DC232-'1 Der Fonds'!$B$6)*'1 Der Fonds'!$B$22/12-$B$232*'1 Der Fonds'!$B$23/12</f>
        <v>80.9712806046642</v>
      </c>
      <c r="DG232" s="26" t="n">
        <f aca="false">($B$232+DF232-'1 Der Fonds'!$B$6)/DD232</f>
        <v>10.098654462929</v>
      </c>
      <c r="DH232" s="26" t="n">
        <f aca="false">DF232+0-'2 Der Rueckgabebestand'!$C$9*DG232</f>
        <v>54.7147790010488</v>
      </c>
      <c r="DI232" s="26" t="n">
        <f aca="false">DD232+0/DG232-'2 Der Rueckgabebestand'!$C$9</f>
        <v>78.2</v>
      </c>
      <c r="DJ232" s="26" t="n">
        <f aca="false">DH232/($B$232+DH232-'1 Der Fonds'!$B$6)</f>
        <v>0.0692842282504329</v>
      </c>
      <c r="DK232" s="26" t="n">
        <f aca="false">DH232+$B$232*'1 Der Fonds'!$B$19/12+DH232*'1 Der Fonds'!$B$20/12-'1 Der Fonds'!$B$6*'1 Der Fonds'!$B$21/12-($B$232+DH232-'1 Der Fonds'!$B$6)*'1 Der Fonds'!$B$22/12-$B$232*'1 Der Fonds'!$B$23/12</f>
        <v>56.3290889975915</v>
      </c>
      <c r="DL232" s="26" t="n">
        <f aca="false">($B$232+DK232-'1 Der Fonds'!$B$6)/DI232</f>
        <v>10.1192978132684</v>
      </c>
      <c r="DM232" s="26" t="n">
        <f aca="false">DK232+0-'2 Der Rueckgabebestand'!$C$10*DL232</f>
        <v>42.1620720590157</v>
      </c>
      <c r="DN232" s="26" t="n">
        <f aca="false">DI232+0/DL232-'2 Der Rueckgabebestand'!$C$10</f>
        <v>76.8</v>
      </c>
      <c r="DO232" s="26" t="n">
        <f aca="false">DM232/($B$232+DM232-'1 Der Fonds'!$B$6)</f>
        <v>0.0542513248842823</v>
      </c>
      <c r="DP232" s="26" t="n">
        <f aca="false">DM232+$B$232*'1 Der Fonds'!$B$19/12+DM232*'1 Der Fonds'!$B$20/12-'1 Der Fonds'!$B$6*'1 Der Fonds'!$B$21/12-($B$232+DM232-'1 Der Fonds'!$B$6)*'1 Der Fonds'!$B$22/12-$B$232*'1 Der Fonds'!$B$23/12</f>
        <v>43.7643523780722</v>
      </c>
      <c r="DQ232" s="26" t="n">
        <f aca="false">($B$232+DP232-'1 Der Fonds'!$B$6)/DN232</f>
        <v>10.1401608382562</v>
      </c>
      <c r="DR232" s="26" t="n">
        <f aca="false">DP232+0-'2 Der Rueckgabebestand'!$C$11*DQ232</f>
        <v>37.6802558751185</v>
      </c>
      <c r="DS232" s="26" t="n">
        <f aca="false">DN232+0/DQ232-'2 Der Rueckgabebestand'!$C$11</f>
        <v>76.2</v>
      </c>
      <c r="DT232" s="26" t="n">
        <f aca="false">DR232/($B$232+DR232-'1 Der Fonds'!$B$6)</f>
        <v>0.0487656512362191</v>
      </c>
      <c r="DU232" s="26" t="n">
        <f aca="false">DR232+$B$232*'1 Der Fonds'!$B$19/12+DR232*'1 Der Fonds'!$B$20/12-'1 Der Fonds'!$B$6*'1 Der Fonds'!$B$21/12-($B$232+DR232-'1 Der Fonds'!$B$6)*'1 Der Fonds'!$B$22/12-$B$232*'1 Der Fonds'!$B$23/12</f>
        <v>39.2782411203322</v>
      </c>
      <c r="DV232" s="26" t="n">
        <f aca="false">($B$232+DU232-'1 Der Fonds'!$B$6)/DS232</f>
        <v>10.1611317732327</v>
      </c>
      <c r="DW232" s="26" t="n">
        <f aca="false">DU232+0-'2 Der Rueckgabebestand'!$C$12*DV232</f>
        <v>34.1976752337158</v>
      </c>
      <c r="DX232" s="26" t="n">
        <f aca="false">DS232+0/DV232-'2 Der Rueckgabebestand'!$C$12</f>
        <v>75.7</v>
      </c>
      <c r="DY232" s="26" t="n">
        <f aca="false">DW232/($B$232+DW232-'1 Der Fonds'!$B$6)</f>
        <v>0.0444588905229401</v>
      </c>
      <c r="DZ232" s="26" t="n">
        <f aca="false">DW232+$B$232*'1 Der Fonds'!$B$19/12+DW232*'1 Der Fonds'!$B$20/12-'1 Der Fonds'!$B$6*'1 Der Fonds'!$B$21/12-($B$232+DW232-'1 Der Fonds'!$B$6)*'1 Der Fonds'!$B$22/12-$B$232*'1 Der Fonds'!$B$23/12</f>
        <v>35.7923230058148</v>
      </c>
      <c r="EA232" s="26" t="n">
        <f aca="false">($B$232+DZ232-'1 Der Fonds'!$B$6)/DX232</f>
        <v>10.1821971334982</v>
      </c>
      <c r="EB232" s="26" t="n">
        <f aca="false">DZ232+0-'2 Der Rueckgabebestand'!$C$13*EA232</f>
        <v>31.2103342957406</v>
      </c>
      <c r="EC232" s="26" t="n">
        <f aca="false">DX232+0/EA232-'2 Der Rueckgabebestand'!$C$13</f>
        <v>75.25</v>
      </c>
      <c r="ED232" s="26" t="n">
        <f aca="false">EB232/($B$232+EB232-'1 Der Fonds'!$B$6)</f>
        <v>0.0407333768532729</v>
      </c>
      <c r="EE232" s="26" t="n">
        <f aca="false">EB232+$B$232*'1 Der Fonds'!$B$19/12+EB232*'1 Der Fonds'!$B$20/12-'1 Der Fonds'!$B$6*'1 Der Fonds'!$B$21/12-($B$232+EB232-'1 Der Fonds'!$B$6)*'1 Der Fonds'!$B$22/12-$B$232*'1 Der Fonds'!$B$23/12</f>
        <v>32.8021191994407</v>
      </c>
      <c r="EF232" s="26" t="n">
        <f aca="false">($B$232+EE232-'1 Der Fonds'!$B$6)/EC232</f>
        <v>10.203350421255</v>
      </c>
      <c r="EG232" s="26" t="n">
        <f aca="false">EE232+0-'2 Der Rueckgabebestand'!$C$14*EF232</f>
        <v>28.7207790309387</v>
      </c>
      <c r="EH232" s="26" t="n">
        <f aca="false">EC232+0/EF232-'2 Der Rueckgabebestand'!$C$14</f>
        <v>74.85</v>
      </c>
      <c r="EI232" s="26" t="n">
        <f aca="false">EG232/($B$232+EG232-'1 Der Fonds'!$B$6)</f>
        <v>0.0376063868098254</v>
      </c>
      <c r="EJ232" s="26" t="n">
        <f aca="false">EG232+$B$232*'1 Der Fonds'!$B$19/12+EG232*'1 Der Fonds'!$B$20/12-'1 Der Fonds'!$B$6*'1 Der Fonds'!$B$21/12-($B$232+EG232-'1 Der Fonds'!$B$6)*'1 Der Fonds'!$B$22/12-$B$232*'1 Der Fonds'!$B$23/12</f>
        <v>30.3101781108433</v>
      </c>
      <c r="EK232" s="26" t="n">
        <f aca="false">($B$232+EJ232-'1 Der Fonds'!$B$6)/EH232</f>
        <v>10.2245848779004</v>
      </c>
      <c r="EL232" s="26" t="n">
        <f aca="false">EJ232+0-'2 Der Rueckgabebestand'!$C$15*EK232</f>
        <v>26.2203441596832</v>
      </c>
      <c r="EM232" s="26" t="n">
        <f aca="false">EH232+0/EK232-'2 Der Rueckgabebestand'!$C$15</f>
        <v>74.45</v>
      </c>
      <c r="EN232" s="26" t="n">
        <f aca="false">EL232/($B$232+EL232-'1 Der Fonds'!$B$6)</f>
        <v>0.0344451437233039</v>
      </c>
      <c r="EO232" s="26" t="n">
        <f aca="false">EL232+$B$232*'1 Der Fonds'!$B$19/12+EL232*'1 Der Fonds'!$B$20/12-'1 Der Fonds'!$B$6*'1 Der Fonds'!$B$21/12-($B$232+EL232-'1 Der Fonds'!$B$6)*'1 Der Fonds'!$B$22/12-$B$232*'1 Der Fonds'!$B$23/12</f>
        <v>27.8073469895029</v>
      </c>
      <c r="EP232" s="26" t="n">
        <f aca="false">($B$232+EO232-'1 Der Fonds'!$B$6)/EM232</f>
        <v>10.2459012355877</v>
      </c>
      <c r="EQ232" s="26" t="n">
        <f aca="false">EO232+0-'2 Der Rueckgabebestand'!$C$16*EP232</f>
        <v>22.684396371709</v>
      </c>
      <c r="ER232" s="26" t="n">
        <f aca="false">EM232+0/EP232-'2 Der Rueckgabebestand'!$C$16</f>
        <v>73.95</v>
      </c>
      <c r="ES232" s="26" t="n">
        <f aca="false">EQ232/($B$232+EQ232-'1 Der Fonds'!$B$6)</f>
        <v>0.0299391098461798</v>
      </c>
      <c r="ET232" s="14" t="n">
        <f aca="false">IF(C232=1,$A$232,1000000)</f>
        <v>135</v>
      </c>
      <c r="EU232" s="14" t="n">
        <f aca="false">IF(D232=1,$A$232,1000000)</f>
        <v>135</v>
      </c>
      <c r="EV232" s="14" t="n">
        <f aca="false">IF(E232=1,$A$232,1000000)</f>
        <v>135</v>
      </c>
      <c r="EW232" s="14" t="n">
        <f aca="false">IF(F232=1,$A$232,1000000)</f>
        <v>135</v>
      </c>
      <c r="EX232" s="14" t="n">
        <f aca="false">IF(G232=1,$A$232,1000000)</f>
        <v>135</v>
      </c>
      <c r="EY232" s="14" t="n">
        <f aca="false">IF(H232=1,$A$232,1000000)</f>
        <v>135</v>
      </c>
      <c r="EZ232" s="14" t="n">
        <f aca="false">IF(I232=1,$A$232,1000000)</f>
        <v>135</v>
      </c>
      <c r="FA232" s="14" t="n">
        <f aca="false">IF(J232=1,$A$232,1000000)</f>
        <v>135</v>
      </c>
      <c r="FB232" s="14" t="n">
        <f aca="false">IF(K232=1,$A$232,1000000)</f>
        <v>135</v>
      </c>
      <c r="FC232" s="14" t="n">
        <f aca="false">IF(L232=1,$A$232,1000000)</f>
        <v>135</v>
      </c>
      <c r="FD232" s="14" t="n">
        <f aca="false">IF(M232=1,$A$232,1000000)</f>
        <v>135</v>
      </c>
      <c r="FE232" s="14" t="n">
        <f aca="false">IF(N232=1,$A$232,1000000)</f>
        <v>135</v>
      </c>
      <c r="FF232" s="14" t="n">
        <f aca="false">IF(O232=1,$A$232,1000000)</f>
        <v>135</v>
      </c>
      <c r="FG232" s="14" t="n">
        <f aca="false">IF(P232=1,$A$232,1000000)</f>
        <v>135</v>
      </c>
      <c r="FH232" s="14" t="n">
        <f aca="false">IF(Q232=1,$A$232,1000000)</f>
        <v>135</v>
      </c>
      <c r="FI232" s="14" t="n">
        <f aca="false">IF(R232=1,$A$232,1000000)</f>
        <v>135</v>
      </c>
      <c r="FJ232" s="14" t="n">
        <f aca="false">IF(S232=1,$A$232,1000000)</f>
        <v>135</v>
      </c>
      <c r="FK232" s="14" t="n">
        <f aca="false">IF(T232=1,$A$232,1000000)</f>
        <v>135</v>
      </c>
      <c r="FL232" s="26" t="n">
        <f aca="false">IF(U232=1,$A$232,1000000)</f>
        <v>1000000</v>
      </c>
      <c r="FM232" s="26" t="n">
        <f aca="false">IF(V232=1,$A$232,1000000)</f>
        <v>1000000</v>
      </c>
      <c r="FN232" s="26" t="n">
        <f aca="false">IF(W232=1,$A$232,1000000)</f>
        <v>1000000</v>
      </c>
      <c r="FO232" s="26" t="n">
        <f aca="false">IF(X232=1,$A$232,1000000)</f>
        <v>1000000</v>
      </c>
      <c r="FP232" s="26" t="n">
        <f aca="false">IF(Y232=1,$A$232,1000000)</f>
        <v>1000000</v>
      </c>
      <c r="FQ232" s="26" t="n">
        <f aca="false">IF(Z232=1,$A$232,1000000)</f>
        <v>1000000</v>
      </c>
    </row>
    <row r="233" customFormat="false" ht="15" hidden="false" customHeight="false" outlineLevel="0" collapsed="false">
      <c r="A233" s="14" t="n">
        <f aca="false">A232+$B$38</f>
        <v>135.5</v>
      </c>
      <c r="B233" s="14" t="n">
        <f aca="false">'1 Der Fonds'!$B$36-A233</f>
        <v>984.5</v>
      </c>
      <c r="C233" s="26" t="n">
        <f aca="false">IF(AH233&gt;='1 Der Fonds'!$B$12,1,0)</f>
        <v>1</v>
      </c>
      <c r="D233" s="26" t="n">
        <f aca="false">IF(AND(C233=1,AM233&gt;='1 Der Fonds'!$B$12),1,0)</f>
        <v>1</v>
      </c>
      <c r="E233" s="26" t="n">
        <f aca="false">IF(AND(D233=1,AR233&gt;='1 Der Fonds'!$B$12),1,0)</f>
        <v>1</v>
      </c>
      <c r="F233" s="26" t="n">
        <f aca="false">IF(AND(E233=1,AW233&gt;='1 Der Fonds'!$B$12),1,0)</f>
        <v>1</v>
      </c>
      <c r="G233" s="26" t="n">
        <f aca="false">IF(AND(F233=1,BB233&gt;='1 Der Fonds'!$B$12),1,0)</f>
        <v>1</v>
      </c>
      <c r="H233" s="26" t="n">
        <f aca="false">IF(AND(G233=1,BG233&gt;='1 Der Fonds'!$B$12),1,0)</f>
        <v>1</v>
      </c>
      <c r="I233" s="26" t="n">
        <f aca="false">IF(AND(H233=1,BL233&gt;='1 Der Fonds'!$B$12),1,0)</f>
        <v>1</v>
      </c>
      <c r="J233" s="26" t="n">
        <f aca="false">IF(AND(I233=1,BQ233&gt;='1 Der Fonds'!$B$12),1,0)</f>
        <v>1</v>
      </c>
      <c r="K233" s="26" t="n">
        <f aca="false">IF(AND(J233=1,BV233&gt;='1 Der Fonds'!$B$12),1,0)</f>
        <v>1</v>
      </c>
      <c r="L233" s="26" t="n">
        <f aca="false">IF(AND(K233=1,CA233&gt;='1 Der Fonds'!$B$12),1,0)</f>
        <v>1</v>
      </c>
      <c r="M233" s="26" t="n">
        <f aca="false">IF(AND(L233=1,CF233&gt;='1 Der Fonds'!$B$12),1,0)</f>
        <v>1</v>
      </c>
      <c r="N233" s="26" t="n">
        <f aca="false">IF(AND(M233=1,CK233&gt;='1 Der Fonds'!$B$12),1,0)</f>
        <v>1</v>
      </c>
      <c r="O233" s="26" t="n">
        <f aca="false">IF(CP233&gt;='1 Der Fonds'!$B$12,1,0)</f>
        <v>1</v>
      </c>
      <c r="P233" s="26" t="n">
        <f aca="false">IF(AND(O233=1,CU233&gt;='1 Der Fonds'!$B$12),1,0)</f>
        <v>1</v>
      </c>
      <c r="Q233" s="26" t="n">
        <f aca="false">IF(AND(P233=1,CZ233&gt;='1 Der Fonds'!$B$12),1,0)</f>
        <v>1</v>
      </c>
      <c r="R233" s="26" t="n">
        <f aca="false">IF(AND(Q233=1,DE233&gt;='1 Der Fonds'!$B$12),1,0)</f>
        <v>1</v>
      </c>
      <c r="S233" s="26" t="n">
        <f aca="false">IF(AND(R233=1,DJ233&gt;='1 Der Fonds'!$B$12),1,0)</f>
        <v>1</v>
      </c>
      <c r="T233" s="26" t="n">
        <f aca="false">IF(AND(S233=1,DO233&gt;='1 Der Fonds'!$B$12),1,0)</f>
        <v>1</v>
      </c>
      <c r="U233" s="26" t="n">
        <f aca="false">IF(AND(T233=1,DT233&gt;='1 Der Fonds'!$B$12),1,0)</f>
        <v>0</v>
      </c>
      <c r="V233" s="26" t="n">
        <f aca="false">IF(AND(U233=1,DY233&gt;='1 Der Fonds'!$B$12),1,0)</f>
        <v>0</v>
      </c>
      <c r="W233" s="26" t="n">
        <f aca="false">IF(AND(V233=1,ED233&gt;='1 Der Fonds'!$B$12),1,0)</f>
        <v>0</v>
      </c>
      <c r="X233" s="26" t="n">
        <f aca="false">IF(AND(W233=1,EI233&gt;='1 Der Fonds'!$B$12),1,0)</f>
        <v>0</v>
      </c>
      <c r="Y233" s="26" t="n">
        <f aca="false">IF(AND(X233=1,EN233&gt;='1 Der Fonds'!$B$12),1,0)</f>
        <v>0</v>
      </c>
      <c r="Z233" s="26" t="n">
        <f aca="false">IF(AND(Y233=1,ES233&gt;='1 Der Fonds'!$B$12),1,0)</f>
        <v>0</v>
      </c>
      <c r="AD233" s="26" t="n">
        <f aca="false">$A$233+$B$233*'1 Der Fonds'!$B$19/12+$A$233*'1 Der Fonds'!$B$20/12-'1 Der Fonds'!$B$6*'1 Der Fonds'!$B$21/12-($B$233+$A$233-'1 Der Fonds'!$B$6)*'1 Der Fonds'!$B$22/12-$B$233*'1 Der Fonds'!$B$23/12</f>
        <v>137.190666666667</v>
      </c>
      <c r="AE233" s="26" t="n">
        <f aca="false">($B$233+AD233-'1 Der Fonds'!$B$6)/'1 Der Fonds'!$B$8</f>
        <v>10.0194329501916</v>
      </c>
      <c r="AF233" s="26" t="n">
        <f aca="false">AD233+'1 Der Fonds'!$B$26-'2 Der Rueckgabebestand'!$C$5*AE233</f>
        <v>136.18289348659</v>
      </c>
      <c r="AG233" s="26" t="n">
        <f aca="false">'1 Der Fonds'!$B$8+'1 Der Fonds'!$B$26/AE233-'2 Der Rueckgabebestand'!$C$5</f>
        <v>86.8994181422156</v>
      </c>
      <c r="AH233" s="26" t="n">
        <f aca="false">AF233/($B$233+AF233-'1 Der Fonds'!$B$6)</f>
        <v>0.156409290345943</v>
      </c>
      <c r="AI233" s="26" t="n">
        <f aca="false">AF233+$B$233*'1 Der Fonds'!$B$19/12+AF233*'1 Der Fonds'!$B$20/12-'1 Der Fonds'!$B$6*'1 Der Fonds'!$B$21/12-($B$233+AF233-'1 Der Fonds'!$B$6)*'1 Der Fonds'!$B$22/12-$B$233*'1 Der Fonds'!$B$23/12</f>
        <v>137.874214592848</v>
      </c>
      <c r="AJ233" s="26" t="n">
        <f aca="false">($B$233+AI233-'1 Der Fonds'!$B$6)/AG233</f>
        <v>10.0388959240804</v>
      </c>
      <c r="AK233" s="26" t="n">
        <f aca="false">AI233+'1 Der Fonds'!$B$26-'2 Der Rueckgabebestand'!$C$6*AJ233</f>
        <v>135.854766630808</v>
      </c>
      <c r="AL233" s="26" t="n">
        <f aca="false">AG233+'1 Der Fonds'!$B$26/AJ233-'2 Der Rueckgabebestand'!$C$6</f>
        <v>86.6982557855867</v>
      </c>
      <c r="AM233" s="26" t="n">
        <f aca="false">AK233/($B$233+AK233-'1 Der Fonds'!$B$6)</f>
        <v>0.156091253635238</v>
      </c>
      <c r="AN233" s="26" t="n">
        <f aca="false">AK233+$B$233*'1 Der Fonds'!$B$19/12+AK233*'1 Der Fonds'!$B$20/12-'1 Der Fonds'!$B$6*'1 Der Fonds'!$B$21/12-($B$233+AK233-'1 Der Fonds'!$B$6)*'1 Der Fonds'!$B$22/12-$B$233*'1 Der Fonds'!$B$23/12</f>
        <v>137.545773282162</v>
      </c>
      <c r="AO233" s="26" t="n">
        <f aca="false">($B$233+AN233-'1 Der Fonds'!$B$6)/AL233</f>
        <v>10.0584004300942</v>
      </c>
      <c r="AP233" s="26" t="n">
        <f aca="false">AN233+'1 Der Fonds'!$B$26-'2 Der Rueckgabebestand'!$C$7*AO233</f>
        <v>118.417292335955</v>
      </c>
      <c r="AQ233" s="26" t="n">
        <f aca="false">AL233+'1 Der Fonds'!$B$26/AO233-'2 Der Rueckgabebestand'!$C$7</f>
        <v>84.7965139451072</v>
      </c>
      <c r="AR233" s="26" t="n">
        <f aca="false">AP233/($B$233+AP233-'1 Der Fonds'!$B$6)</f>
        <v>0.138837954629382</v>
      </c>
      <c r="AS233" s="26" t="n">
        <f aca="false">AP233+$B$233*'1 Der Fonds'!$B$19/12+AP233*'1 Der Fonds'!$B$20/12-'1 Der Fonds'!$B$6*'1 Der Fonds'!$B$21/12-($B$233+AP233-'1 Der Fonds'!$B$6)*'1 Der Fonds'!$B$22/12-$B$233*'1 Der Fonds'!$B$23/12</f>
        <v>120.091588074444</v>
      </c>
      <c r="AT233" s="26" t="n">
        <f aca="false">($B$233+AS233-'1 Der Fonds'!$B$6)/AQ233</f>
        <v>10.0781452953085</v>
      </c>
      <c r="AU233" s="26" t="n">
        <f aca="false">AS233+'1 Der Fonds'!$B$26-'2 Der Rueckgabebestand'!$C$8*AT233</f>
        <v>91.8493376589874</v>
      </c>
      <c r="AV233" s="26" t="n">
        <f aca="false">AQ233+'1 Der Fonds'!$B$26/AT233-'2 Der Rueckgabebestand'!$C$8</f>
        <v>81.9941877642569</v>
      </c>
      <c r="AW233" s="26" t="n">
        <f aca="false">AU233/($B$233+AU233-'1 Der Fonds'!$B$6)</f>
        <v>0.111150736708028</v>
      </c>
      <c r="AX233" s="26" t="n">
        <f aca="false">AU233+$B$233*'1 Der Fonds'!$B$19/12+AU233*'1 Der Fonds'!$B$20/12-'1 Der Fonds'!$B$6*'1 Der Fonds'!$B$21/12-($B$233+AU233-'1 Der Fonds'!$B$6)*'1 Der Fonds'!$B$22/12-$B$233*'1 Der Fonds'!$B$23/12</f>
        <v>93.4981724409106</v>
      </c>
      <c r="AY233" s="26" t="n">
        <f aca="false">($B$233+AX233-'1 Der Fonds'!$B$6)/AV233</f>
        <v>10.0982544619078</v>
      </c>
      <c r="AZ233" s="26" t="n">
        <f aca="false">AX233+'1 Der Fonds'!$B$26-'2 Der Rueckgabebestand'!$C$9*AY233</f>
        <v>70.2427108399504</v>
      </c>
      <c r="BA233" s="26" t="n">
        <f aca="false">AV233+'1 Der Fonds'!$B$26/AY233-'2 Der Rueckgabebestand'!$C$9</f>
        <v>79.6912688104235</v>
      </c>
      <c r="BB233" s="26" t="n">
        <f aca="false">AZ233/($B$233+AZ233-'1 Der Fonds'!$B$6)</f>
        <v>0.0872859236794261</v>
      </c>
      <c r="BC233" s="26" t="n">
        <f aca="false">AZ233+$B$233*'1 Der Fonds'!$B$19/12+AZ233*'1 Der Fonds'!$B$20/12-'1 Der Fonds'!$B$6*'1 Der Fonds'!$B$21/12-($B$233+AZ233-'1 Der Fonds'!$B$6)*'1 Der Fonds'!$B$22/12-$B$233*'1 Der Fonds'!$B$23/12</f>
        <v>71.870839271172</v>
      </c>
      <c r="BD233" s="26" t="n">
        <f aca="false">($B$233+BC233-'1 Der Fonds'!$B$6)/BA233</f>
        <v>10.1186849112597</v>
      </c>
      <c r="BE233" s="26" t="n">
        <f aca="false">BC233+'1 Der Fonds'!$B$26-'2 Der Rueckgabebestand'!$C$10*BD233</f>
        <v>60.7046803954084</v>
      </c>
      <c r="BF233" s="26" t="n">
        <f aca="false">BA233+'1 Der Fonds'!$B$26/BD233-'2 Der Rueckgabebestand'!$C$10</f>
        <v>78.5877500257503</v>
      </c>
      <c r="BG233" s="26" t="n">
        <f aca="false">BE233/($B$233+BE233-'1 Der Fonds'!$B$6)</f>
        <v>0.0763384344835893</v>
      </c>
      <c r="BH233" s="26" t="n">
        <f aca="false">BE233+$B$233*'1 Der Fonds'!$B$19/12+BE233*'1 Der Fonds'!$B$20/12-'1 Der Fonds'!$B$6*'1 Der Fonds'!$B$21/12-($B$233+BE233-'1 Der Fonds'!$B$6)*'1 Der Fonds'!$B$22/12-$B$233*'1 Der Fonds'!$B$23/12</f>
        <v>62.3236682141207</v>
      </c>
      <c r="BI233" s="26" t="n">
        <f aca="false">($B$233+BH233-'1 Der Fonds'!$B$6)/BF233</f>
        <v>10.1392859313701</v>
      </c>
      <c r="BJ233" s="26" t="n">
        <f aca="false">BH233+'1 Der Fonds'!$B$26-'2 Der Rueckgabebestand'!$C$11*BI233</f>
        <v>59.2400966552986</v>
      </c>
      <c r="BK233" s="26" t="n">
        <f aca="false">BF233+'1 Der Fonds'!$B$26/BI233-'2 Der Rueckgabebestand'!$C$11</f>
        <v>78.2836288499897</v>
      </c>
      <c r="BL233" s="26" t="n">
        <f aca="false">BJ233/($B$233+BJ233-'1 Der Fonds'!$B$6)</f>
        <v>0.0746341238207915</v>
      </c>
      <c r="BM233" s="26" t="n">
        <f aca="false">BJ233+$B$233*'1 Der Fonds'!$B$19/12+BJ233*'1 Der Fonds'!$B$20/12-'1 Der Fonds'!$B$6*'1 Der Fonds'!$B$21/12-($B$233+BJ233-'1 Der Fonds'!$B$6)*'1 Der Fonds'!$B$22/12-$B$233*'1 Der Fonds'!$B$23/12</f>
        <v>60.8576809145933</v>
      </c>
      <c r="BN233" s="26" t="n">
        <f aca="false">($B$233+BM233-'1 Der Fonds'!$B$6)/BK233</f>
        <v>10.1599490544657</v>
      </c>
      <c r="BO233" s="26" t="n">
        <f aca="false">BM233+'1 Der Fonds'!$B$26-'2 Der Rueckgabebestand'!$C$12*BN233</f>
        <v>58.7777063873604</v>
      </c>
      <c r="BP233" s="26" t="n">
        <f aca="false">BK233+'1 Der Fonds'!$B$26/BN233-'2 Der Rueckgabebestand'!$C$12</f>
        <v>78.0789059211558</v>
      </c>
      <c r="BQ233" s="26" t="n">
        <f aca="false">BO233/($B$233+BO233-'1 Der Fonds'!$B$6)</f>
        <v>0.0740947412414223</v>
      </c>
      <c r="BR233" s="26" t="n">
        <f aca="false">BO233+$B$233*'1 Der Fonds'!$B$19/12+BO233*'1 Der Fonds'!$B$20/12-'1 Der Fonds'!$B$6*'1 Der Fonds'!$B$21/12-($B$233+BO233-'1 Der Fonds'!$B$6)*'1 Der Fonds'!$B$22/12-$B$233*'1 Der Fonds'!$B$23/12</f>
        <v>60.3948475226483</v>
      </c>
      <c r="BS233" s="26" t="n">
        <f aca="false">($B$233+BR233-'1 Der Fonds'!$B$6)/BP233</f>
        <v>10.1806606809441</v>
      </c>
      <c r="BT233" s="26" t="n">
        <f aca="false">BR233+'1 Der Fonds'!$B$26-'2 Der Rueckgabebestand'!$C$13*BS233</f>
        <v>58.8135502162235</v>
      </c>
      <c r="BU233" s="26" t="n">
        <f aca="false">BP233+'1 Der Fonds'!$B$26/BS233-'2 Der Rueckgabebestand'!$C$13</f>
        <v>77.9235822780268</v>
      </c>
      <c r="BV233" s="26" t="n">
        <f aca="false">BT233/($B$233+BT233-'1 Der Fonds'!$B$6)</f>
        <v>0.0741365758850248</v>
      </c>
      <c r="BW233" s="26" t="n">
        <f aca="false">BT233+$B$233*'1 Der Fonds'!$B$19/12+BT233*'1 Der Fonds'!$B$20/12-'1 Der Fonds'!$B$6*'1 Der Fonds'!$B$21/12-($B$233+BT233-'1 Der Fonds'!$B$6)*'1 Der Fonds'!$B$22/12-$B$233*'1 Der Fonds'!$B$23/12</f>
        <v>60.4307257018473</v>
      </c>
      <c r="BX233" s="26" t="n">
        <f aca="false">($B$233+BW233-'1 Der Fonds'!$B$6)/BU233</f>
        <v>10.2014140323475</v>
      </c>
      <c r="BY233" s="26" t="n">
        <f aca="false">BW233+'1 Der Fonds'!$B$26-'2 Der Rueckgabebestand'!$C$14*BX233</f>
        <v>59.3501600889083</v>
      </c>
      <c r="BZ233" s="26" t="n">
        <f aca="false">BU233+'1 Der Fonds'!$B$26/BX233-'2 Der Rueckgabebestand'!$C$14</f>
        <v>77.8176591570248</v>
      </c>
      <c r="CA233" s="26" t="n">
        <f aca="false">BY233/($B$233+BY233-'1 Der Fonds'!$B$6)</f>
        <v>0.0747624212638079</v>
      </c>
      <c r="CB233" s="26" t="n">
        <f aca="false">BY233+$B$233*'1 Der Fonds'!$B$19/12+BY233*'1 Der Fonds'!$B$20/12-'1 Der Fonds'!$B$6*'1 Der Fonds'!$B$21/12-($B$233+BY233-'1 Der Fonds'!$B$6)*'1 Der Fonds'!$B$22/12-$B$233*'1 Der Fonds'!$B$23/12</f>
        <v>60.9678498256602</v>
      </c>
      <c r="CC233" s="26" t="n">
        <f aca="false">($B$233+CB233-'1 Der Fonds'!$B$6)/BZ233</f>
        <v>10.2222022410173</v>
      </c>
      <c r="CD233" s="26" t="n">
        <f aca="false">CB233+'1 Der Fonds'!$B$26-'2 Der Rueckgabebestand'!$C$15*CC233</f>
        <v>59.8789689292533</v>
      </c>
      <c r="CE233" s="26" t="n">
        <f aca="false">BZ233+'1 Der Fonds'!$B$26/CC233-'2 Der Rueckgabebestand'!$C$15</f>
        <v>77.7111379915525</v>
      </c>
      <c r="CF233" s="26" t="n">
        <f aca="false">CD233/($B$233+CD233-'1 Der Fonds'!$B$6)</f>
        <v>0.0753783411587097</v>
      </c>
      <c r="CG233" s="26" t="n">
        <f aca="false">CD233+$B$233*'1 Der Fonds'!$B$19/12+CD233*'1 Der Fonds'!$B$20/12-'1 Der Fonds'!$B$6*'1 Der Fonds'!$B$21/12-($B$233+CD233-'1 Der Fonds'!$B$6)*'1 Der Fonds'!$B$22/12-$B$233*'1 Der Fonds'!$B$23/12</f>
        <v>61.4971654411438</v>
      </c>
      <c r="CH233" s="26" t="n">
        <f aca="false">($B$233+CG233-'1 Der Fonds'!$B$6)/CE233</f>
        <v>10.2430254660236</v>
      </c>
      <c r="CI233" s="26" t="n">
        <f aca="false">CG233+'1 Der Fonds'!$B$26-'2 Der Rueckgabebestand'!$C$16*CH233</f>
        <v>59.375652708132</v>
      </c>
      <c r="CJ233" s="26" t="n">
        <f aca="false">CE233+'1 Der Fonds'!$B$26/CH233-'2 Der Rueckgabebestand'!$C$16</f>
        <v>77.5040202078421</v>
      </c>
      <c r="CK233" s="26" t="n">
        <f aca="false">CI233/($B$233+CI233-'1 Der Fonds'!$B$6)</f>
        <v>0.0747921321249557</v>
      </c>
      <c r="CL233" s="26" t="n">
        <f aca="false">$A$233+$B$233*'1 Der Fonds'!$B$19/12+$A$233*'1 Der Fonds'!$B$20/12-'1 Der Fonds'!$B$6*'1 Der Fonds'!$B$21/12-($B$233+$A$233-'1 Der Fonds'!$B$6)*'1 Der Fonds'!$B$22/12-$B$233*'1 Der Fonds'!$B$23/12</f>
        <v>137.190666666667</v>
      </c>
      <c r="CM233" s="26" t="n">
        <f aca="false">($B$233+CL233-'1 Der Fonds'!$B$6)/'1 Der Fonds'!$B$8</f>
        <v>10.0194329501916</v>
      </c>
      <c r="CN233" s="26" t="n">
        <f aca="false">CL233+0-'2 Der Rueckgabebestand'!$C$5*CM233</f>
        <v>133.18289348659</v>
      </c>
      <c r="CO233" s="26" t="n">
        <f aca="false">'1 Der Fonds'!$B$8+0/CM233-'2 Der Rueckgabebestand'!$C$5</f>
        <v>86.6</v>
      </c>
      <c r="CP233" s="26" t="n">
        <f aca="false">CN233/($B$233+CN233-'1 Der Fonds'!$B$6)</f>
        <v>0.153492588693808</v>
      </c>
      <c r="CQ233" s="26" t="n">
        <f aca="false">CN233+$B$233*'1 Der Fonds'!$B$19/12+CN233*'1 Der Fonds'!$B$20/12-'1 Der Fonds'!$B$6*'1 Der Fonds'!$B$21/12-($B$233+CN233-'1 Der Fonds'!$B$6)*'1 Der Fonds'!$B$22/12-$B$233*'1 Der Fonds'!$B$23/12</f>
        <v>134.871339592848</v>
      </c>
      <c r="CR233" s="26" t="n">
        <f aca="false">($B$233+CQ233-'1 Der Fonds'!$B$6)/CO233</f>
        <v>10.0389300183932</v>
      </c>
      <c r="CS233" s="26" t="n">
        <f aca="false">CQ233+0-'2 Der Rueckgabebestand'!$C$6*CR233</f>
        <v>129.851874583651</v>
      </c>
      <c r="CT233" s="26" t="n">
        <f aca="false">CO233+0/CR233-'2 Der Rueckgabebestand'!$C$6</f>
        <v>86.1</v>
      </c>
      <c r="CU233" s="26" t="n">
        <f aca="false">CS233/($B$233+CS233-'1 Der Fonds'!$B$6)</f>
        <v>0.150230338363296</v>
      </c>
      <c r="CV233" s="26" t="n">
        <f aca="false">CS233+$B$233*'1 Der Fonds'!$B$19/12+CS233*'1 Der Fonds'!$B$20/12-'1 Der Fonds'!$B$6*'1 Der Fonds'!$B$21/12-($B$233+CS233-'1 Der Fonds'!$B$6)*'1 Der Fonds'!$B$22/12-$B$233*'1 Der Fonds'!$B$23/12</f>
        <v>131.537128463461</v>
      </c>
      <c r="CW233" s="26" t="n">
        <f aca="false">($B$233+CV233-'1 Der Fonds'!$B$6)/CT233</f>
        <v>10.0585032341865</v>
      </c>
      <c r="CX233" s="26" t="n">
        <f aca="false">CV233+0-'2 Der Rueckgabebestand'!$C$7*CW233</f>
        <v>109.40842134825</v>
      </c>
      <c r="CY233" s="26" t="n">
        <f aca="false">CT233+0/CW233-'2 Der Rueckgabebestand'!$C$7</f>
        <v>83.9</v>
      </c>
      <c r="CZ233" s="26" t="n">
        <f aca="false">CX233/($B$233+CX233-'1 Der Fonds'!$B$6)</f>
        <v>0.129644898167335</v>
      </c>
      <c r="DA233" s="26" t="n">
        <f aca="false">CX233+$B$233*'1 Der Fonds'!$B$19/12+CX233*'1 Der Fonds'!$B$20/12-'1 Der Fonds'!$B$6*'1 Der Fonds'!$B$21/12-($B$233+CX233-'1 Der Fonds'!$B$6)*'1 Der Fonds'!$B$22/12-$B$233*'1 Der Fonds'!$B$23/12</f>
        <v>111.074083585376</v>
      </c>
      <c r="DB233" s="26" t="n">
        <f aca="false">($B$233+DA233-'1 Der Fonds'!$B$6)/CY233</f>
        <v>10.0783561809938</v>
      </c>
      <c r="DC233" s="26" t="n">
        <f aca="false">DA233+0-'2 Der Rueckgabebestand'!$C$8*DB233</f>
        <v>79.8311794242952</v>
      </c>
      <c r="DD233" s="26" t="n">
        <f aca="false">CY233+0/DB233-'2 Der Rueckgabebestand'!$C$8</f>
        <v>80.8</v>
      </c>
      <c r="DE233" s="26" t="n">
        <f aca="false">DC233/($B$233+DC233-'1 Der Fonds'!$B$6)</f>
        <v>0.098032816919442</v>
      </c>
      <c r="DF233" s="26" t="n">
        <f aca="false">DC233+$B$233*'1 Der Fonds'!$B$19/12+DC233*'1 Der Fonds'!$B$20/12-'1 Der Fonds'!$B$6*'1 Der Fonds'!$B$21/12-($B$233+DC233-'1 Der Fonds'!$B$6)*'1 Der Fonds'!$B$22/12-$B$233*'1 Der Fonds'!$B$23/12</f>
        <v>81.4684968045768</v>
      </c>
      <c r="DG233" s="26" t="n">
        <f aca="false">($B$233+DF233-'1 Der Fonds'!$B$6)/DD233</f>
        <v>10.0986200099576</v>
      </c>
      <c r="DH233" s="26" t="n">
        <f aca="false">DF233+0-'2 Der Rueckgabebestand'!$C$9*DG233</f>
        <v>55.212084778687</v>
      </c>
      <c r="DI233" s="26" t="n">
        <f aca="false">DD233+0/DG233-'2 Der Rueckgabebestand'!$C$9</f>
        <v>78.2</v>
      </c>
      <c r="DJ233" s="26" t="n">
        <f aca="false">DH233/($B$233+DH233-'1 Der Fonds'!$B$6)</f>
        <v>0.069914195113476</v>
      </c>
      <c r="DK233" s="26" t="n">
        <f aca="false">DH233+$B$233*'1 Der Fonds'!$B$19/12+DH233*'1 Der Fonds'!$B$20/12-'1 Der Fonds'!$B$6*'1 Der Fonds'!$B$21/12-($B$233+DH233-'1 Der Fonds'!$B$6)*'1 Der Fonds'!$B$22/12-$B$233*'1 Der Fonds'!$B$23/12</f>
        <v>56.8258088599332</v>
      </c>
      <c r="DL233" s="26" t="n">
        <f aca="false">($B$233+DK233-'1 Der Fonds'!$B$6)/DI233</f>
        <v>10.1192558677741</v>
      </c>
      <c r="DM233" s="26" t="n">
        <f aca="false">DK233+0-'2 Der Rueckgabebestand'!$C$10*DL233</f>
        <v>42.6588506450495</v>
      </c>
      <c r="DN233" s="26" t="n">
        <f aca="false">DI233+0/DL233-'2 Der Rueckgabebestand'!$C$10</f>
        <v>76.8</v>
      </c>
      <c r="DO233" s="26" t="n">
        <f aca="false">DM233/($B$233+DM233-'1 Der Fonds'!$B$6)</f>
        <v>0.0548907737583407</v>
      </c>
      <c r="DP233" s="26" t="n">
        <f aca="false">DM233+$B$233*'1 Der Fonds'!$B$19/12+DM233*'1 Der Fonds'!$B$20/12-'1 Der Fonds'!$B$6*'1 Der Fonds'!$B$21/12-($B$233+DM233-'1 Der Fonds'!$B$6)*'1 Der Fonds'!$B$22/12-$B$233*'1 Der Fonds'!$B$23/12</f>
        <v>44.2605445435843</v>
      </c>
      <c r="DQ233" s="26" t="n">
        <f aca="false">($B$233+DP233-'1 Der Fonds'!$B$6)/DN233</f>
        <v>10.1401112570779</v>
      </c>
      <c r="DR233" s="26" t="n">
        <f aca="false">DP233+0-'2 Der Rueckgabebestand'!$C$11*DQ233</f>
        <v>38.1764777893376</v>
      </c>
      <c r="DS233" s="26" t="n">
        <f aca="false">DN233+0/DQ233-'2 Der Rueckgabebestand'!$C$11</f>
        <v>76.2</v>
      </c>
      <c r="DT233" s="26" t="n">
        <f aca="false">DR233/($B$233+DR233-'1 Der Fonds'!$B$6)</f>
        <v>0.0494081014327785</v>
      </c>
      <c r="DU233" s="26" t="n">
        <f aca="false">DR233+$B$233*'1 Der Fonds'!$B$19/12+DR233*'1 Der Fonds'!$B$20/12-'1 Der Fonds'!$B$6*'1 Der Fonds'!$B$21/12-($B$233+DR233-'1 Der Fonds'!$B$6)*'1 Der Fonds'!$B$22/12-$B$233*'1 Der Fonds'!$B$23/12</f>
        <v>39.7738760805524</v>
      </c>
      <c r="DV233" s="26" t="n">
        <f aca="false">($B$233+DU233-'1 Der Fonds'!$B$6)/DS233</f>
        <v>10.1610744892461</v>
      </c>
      <c r="DW233" s="26" t="n">
        <f aca="false">DU233+0-'2 Der Rueckgabebestand'!$C$12*DV233</f>
        <v>34.6933388359293</v>
      </c>
      <c r="DX233" s="26" t="n">
        <f aca="false">DS233+0/DV233-'2 Der Rueckgabebestand'!$C$12</f>
        <v>75.7</v>
      </c>
      <c r="DY233" s="26" t="n">
        <f aca="false">DW233/($B$233+DW233-'1 Der Fonds'!$B$6)</f>
        <v>0.0451035352027788</v>
      </c>
      <c r="DZ233" s="26" t="n">
        <f aca="false">DW233+$B$233*'1 Der Fonds'!$B$19/12+DW233*'1 Der Fonds'!$B$20/12-'1 Der Fonds'!$B$6*'1 Der Fonds'!$B$21/12-($B$233+DW233-'1 Der Fonds'!$B$6)*'1 Der Fonds'!$B$22/12-$B$233*'1 Der Fonds'!$B$23/12</f>
        <v>36.2873991189804</v>
      </c>
      <c r="EA233" s="26" t="n">
        <f aca="false">($B$233+DZ233-'1 Der Fonds'!$B$6)/DX233</f>
        <v>10.182132088758</v>
      </c>
      <c r="EB233" s="26" t="n">
        <f aca="false">DZ233+0-'2 Der Rueckgabebestand'!$C$13*EA233</f>
        <v>31.7054396790393</v>
      </c>
      <c r="EC233" s="26" t="n">
        <f aca="false">DX233+0/EA233-'2 Der Rueckgabebestand'!$C$13</f>
        <v>75.25</v>
      </c>
      <c r="ED233" s="26" t="n">
        <f aca="false">EB233/($B$233+EB233-'1 Der Fonds'!$B$6)</f>
        <v>0.0413798154347751</v>
      </c>
      <c r="EE233" s="26" t="n">
        <f aca="false">EB233+$B$233*'1 Der Fonds'!$B$19/12+EB233*'1 Der Fonds'!$B$20/12-'1 Der Fonds'!$B$6*'1 Der Fonds'!$B$21/12-($B$233+EB233-'1 Der Fonds'!$B$6)*'1 Der Fonds'!$B$22/12-$B$233*'1 Der Fonds'!$B$23/12</f>
        <v>33.2966365587317</v>
      </c>
      <c r="EF233" s="26" t="n">
        <f aca="false">($B$233+EE233-'1 Der Fonds'!$B$6)/EC233</f>
        <v>10.2032775622423</v>
      </c>
      <c r="EG233" s="26" t="n">
        <f aca="false">EE233+0-'2 Der Rueckgabebestand'!$C$14*EF233</f>
        <v>29.2153255338348</v>
      </c>
      <c r="EH233" s="26" t="n">
        <f aca="false">EC233+0/EF233-'2 Der Rueckgabebestand'!$C$14</f>
        <v>74.85</v>
      </c>
      <c r="EI233" s="26" t="n">
        <f aca="false">EG233/($B$233+EG233-'1 Der Fonds'!$B$6)</f>
        <v>0.0382542088093013</v>
      </c>
      <c r="EJ233" s="26" t="n">
        <f aca="false">EG233+$B$233*'1 Der Fonds'!$B$19/12+EG233*'1 Der Fonds'!$B$20/12-'1 Der Fonds'!$B$6*'1 Der Fonds'!$B$21/12-($B$233+EG233-'1 Der Fonds'!$B$6)*'1 Der Fonds'!$B$22/12-$B$233*'1 Der Fonds'!$B$23/12</f>
        <v>30.8041360541381</v>
      </c>
      <c r="EK233" s="26" t="n">
        <f aca="false">($B$233+EJ233-'1 Der Fonds'!$B$6)/EH233</f>
        <v>10.2245041556999</v>
      </c>
      <c r="EL233" s="26" t="n">
        <f aca="false">EJ233+0-'2 Der Rueckgabebestand'!$C$15*EK233</f>
        <v>26.7143343918581</v>
      </c>
      <c r="EM233" s="26" t="n">
        <f aca="false">EH233+0/EK233-'2 Der Rueckgabebestand'!$C$15</f>
        <v>74.45</v>
      </c>
      <c r="EN233" s="26" t="n">
        <f aca="false">EL233/($B$233+EL233-'1 Der Fonds'!$B$6)</f>
        <v>0.0350943659162704</v>
      </c>
      <c r="EO233" s="26" t="n">
        <f aca="false">EL233+$B$233*'1 Der Fonds'!$B$19/12+EL233*'1 Der Fonds'!$B$20/12-'1 Der Fonds'!$B$6*'1 Der Fonds'!$B$21/12-($B$233+EL233-'1 Der Fonds'!$B$6)*'1 Der Fonds'!$B$22/12-$B$233*'1 Der Fonds'!$B$23/12</f>
        <v>28.3007481289836</v>
      </c>
      <c r="EP233" s="26" t="n">
        <f aca="false">($B$233+EO233-'1 Der Fonds'!$B$6)/EM233</f>
        <v>10.2458126007923</v>
      </c>
      <c r="EQ233" s="26" t="n">
        <f aca="false">EO233+0-'2 Der Rueckgabebestand'!$C$16*EP233</f>
        <v>23.1778418285875</v>
      </c>
      <c r="ER233" s="26" t="n">
        <f aca="false">EM233+0/EP233-'2 Der Rueckgabebestand'!$C$16</f>
        <v>73.95</v>
      </c>
      <c r="ES233" s="26" t="n">
        <f aca="false">EQ233/($B$233+EQ233-'1 Der Fonds'!$B$6)</f>
        <v>0.0305906290893368</v>
      </c>
      <c r="ET233" s="14" t="n">
        <f aca="false">IF(C233=1,$A$233,1000000)</f>
        <v>135.5</v>
      </c>
      <c r="EU233" s="14" t="n">
        <f aca="false">IF(D233=1,$A$233,1000000)</f>
        <v>135.5</v>
      </c>
      <c r="EV233" s="14" t="n">
        <f aca="false">IF(E233=1,$A$233,1000000)</f>
        <v>135.5</v>
      </c>
      <c r="EW233" s="14" t="n">
        <f aca="false">IF(F233=1,$A$233,1000000)</f>
        <v>135.5</v>
      </c>
      <c r="EX233" s="14" t="n">
        <f aca="false">IF(G233=1,$A$233,1000000)</f>
        <v>135.5</v>
      </c>
      <c r="EY233" s="14" t="n">
        <f aca="false">IF(H233=1,$A$233,1000000)</f>
        <v>135.5</v>
      </c>
      <c r="EZ233" s="14" t="n">
        <f aca="false">IF(I233=1,$A$233,1000000)</f>
        <v>135.5</v>
      </c>
      <c r="FA233" s="14" t="n">
        <f aca="false">IF(J233=1,$A$233,1000000)</f>
        <v>135.5</v>
      </c>
      <c r="FB233" s="14" t="n">
        <f aca="false">IF(K233=1,$A$233,1000000)</f>
        <v>135.5</v>
      </c>
      <c r="FC233" s="14" t="n">
        <f aca="false">IF(L233=1,$A$233,1000000)</f>
        <v>135.5</v>
      </c>
      <c r="FD233" s="14" t="n">
        <f aca="false">IF(M233=1,$A$233,1000000)</f>
        <v>135.5</v>
      </c>
      <c r="FE233" s="14" t="n">
        <f aca="false">IF(N233=1,$A$233,1000000)</f>
        <v>135.5</v>
      </c>
      <c r="FF233" s="14" t="n">
        <f aca="false">IF(O233=1,$A$233,1000000)</f>
        <v>135.5</v>
      </c>
      <c r="FG233" s="14" t="n">
        <f aca="false">IF(P233=1,$A$233,1000000)</f>
        <v>135.5</v>
      </c>
      <c r="FH233" s="14" t="n">
        <f aca="false">IF(Q233=1,$A$233,1000000)</f>
        <v>135.5</v>
      </c>
      <c r="FI233" s="14" t="n">
        <f aca="false">IF(R233=1,$A$233,1000000)</f>
        <v>135.5</v>
      </c>
      <c r="FJ233" s="14" t="n">
        <f aca="false">IF(S233=1,$A$233,1000000)</f>
        <v>135.5</v>
      </c>
      <c r="FK233" s="14" t="n">
        <f aca="false">IF(T233=1,$A$233,1000000)</f>
        <v>135.5</v>
      </c>
      <c r="FL233" s="26" t="n">
        <f aca="false">IF(U233=1,$A$233,1000000)</f>
        <v>1000000</v>
      </c>
      <c r="FM233" s="26" t="n">
        <f aca="false">IF(V233=1,$A$233,1000000)</f>
        <v>1000000</v>
      </c>
      <c r="FN233" s="26" t="n">
        <f aca="false">IF(W233=1,$A$233,1000000)</f>
        <v>1000000</v>
      </c>
      <c r="FO233" s="26" t="n">
        <f aca="false">IF(X233=1,$A$233,1000000)</f>
        <v>1000000</v>
      </c>
      <c r="FP233" s="26" t="n">
        <f aca="false">IF(Y233=1,$A$233,1000000)</f>
        <v>1000000</v>
      </c>
      <c r="FQ233" s="26" t="n">
        <f aca="false">IF(Z233=1,$A$233,1000000)</f>
        <v>1000000</v>
      </c>
    </row>
    <row r="234" customFormat="false" ht="15" hidden="false" customHeight="false" outlineLevel="0" collapsed="false">
      <c r="A234" s="14" t="n">
        <f aca="false">A233+$B$38</f>
        <v>136</v>
      </c>
      <c r="B234" s="14" t="n">
        <f aca="false">'1 Der Fonds'!$B$36-A234</f>
        <v>984</v>
      </c>
      <c r="C234" s="26" t="n">
        <f aca="false">IF(AH234&gt;='1 Der Fonds'!$B$12,1,0)</f>
        <v>1</v>
      </c>
      <c r="D234" s="26" t="n">
        <f aca="false">IF(AND(C234=1,AM234&gt;='1 Der Fonds'!$B$12),1,0)</f>
        <v>1</v>
      </c>
      <c r="E234" s="26" t="n">
        <f aca="false">IF(AND(D234=1,AR234&gt;='1 Der Fonds'!$B$12),1,0)</f>
        <v>1</v>
      </c>
      <c r="F234" s="26" t="n">
        <f aca="false">IF(AND(E234=1,AW234&gt;='1 Der Fonds'!$B$12),1,0)</f>
        <v>1</v>
      </c>
      <c r="G234" s="26" t="n">
        <f aca="false">IF(AND(F234=1,BB234&gt;='1 Der Fonds'!$B$12),1,0)</f>
        <v>1</v>
      </c>
      <c r="H234" s="26" t="n">
        <f aca="false">IF(AND(G234=1,BG234&gt;='1 Der Fonds'!$B$12),1,0)</f>
        <v>1</v>
      </c>
      <c r="I234" s="26" t="n">
        <f aca="false">IF(AND(H234=1,BL234&gt;='1 Der Fonds'!$B$12),1,0)</f>
        <v>1</v>
      </c>
      <c r="J234" s="26" t="n">
        <f aca="false">IF(AND(I234=1,BQ234&gt;='1 Der Fonds'!$B$12),1,0)</f>
        <v>1</v>
      </c>
      <c r="K234" s="26" t="n">
        <f aca="false">IF(AND(J234=1,BV234&gt;='1 Der Fonds'!$B$12),1,0)</f>
        <v>1</v>
      </c>
      <c r="L234" s="26" t="n">
        <f aca="false">IF(AND(K234=1,CA234&gt;='1 Der Fonds'!$B$12),1,0)</f>
        <v>1</v>
      </c>
      <c r="M234" s="26" t="n">
        <f aca="false">IF(AND(L234=1,CF234&gt;='1 Der Fonds'!$B$12),1,0)</f>
        <v>1</v>
      </c>
      <c r="N234" s="26" t="n">
        <f aca="false">IF(AND(M234=1,CK234&gt;='1 Der Fonds'!$B$12),1,0)</f>
        <v>1</v>
      </c>
      <c r="O234" s="26" t="n">
        <f aca="false">IF(CP234&gt;='1 Der Fonds'!$B$12,1,0)</f>
        <v>1</v>
      </c>
      <c r="P234" s="26" t="n">
        <f aca="false">IF(AND(O234=1,CU234&gt;='1 Der Fonds'!$B$12),1,0)</f>
        <v>1</v>
      </c>
      <c r="Q234" s="26" t="n">
        <f aca="false">IF(AND(P234=1,CZ234&gt;='1 Der Fonds'!$B$12),1,0)</f>
        <v>1</v>
      </c>
      <c r="R234" s="26" t="n">
        <f aca="false">IF(AND(Q234=1,DE234&gt;='1 Der Fonds'!$B$12),1,0)</f>
        <v>1</v>
      </c>
      <c r="S234" s="26" t="n">
        <f aca="false">IF(AND(R234=1,DJ234&gt;='1 Der Fonds'!$B$12),1,0)</f>
        <v>1</v>
      </c>
      <c r="T234" s="26" t="n">
        <f aca="false">IF(AND(S234=1,DO234&gt;='1 Der Fonds'!$B$12),1,0)</f>
        <v>1</v>
      </c>
      <c r="U234" s="26" t="n">
        <f aca="false">IF(AND(T234=1,DT234&gt;='1 Der Fonds'!$B$12),1,0)</f>
        <v>1</v>
      </c>
      <c r="V234" s="26" t="n">
        <f aca="false">IF(AND(U234=1,DY234&gt;='1 Der Fonds'!$B$12),1,0)</f>
        <v>0</v>
      </c>
      <c r="W234" s="26" t="n">
        <f aca="false">IF(AND(V234=1,ED234&gt;='1 Der Fonds'!$B$12),1,0)</f>
        <v>0</v>
      </c>
      <c r="X234" s="26" t="n">
        <f aca="false">IF(AND(W234=1,EI234&gt;='1 Der Fonds'!$B$12),1,0)</f>
        <v>0</v>
      </c>
      <c r="Y234" s="26" t="n">
        <f aca="false">IF(AND(X234=1,EN234&gt;='1 Der Fonds'!$B$12),1,0)</f>
        <v>0</v>
      </c>
      <c r="Z234" s="26" t="n">
        <f aca="false">IF(AND(Y234=1,ES234&gt;='1 Der Fonds'!$B$12),1,0)</f>
        <v>0</v>
      </c>
      <c r="AD234" s="26" t="n">
        <f aca="false">$A$234+$B$234*'1 Der Fonds'!$B$19/12+$A$234*'1 Der Fonds'!$B$20/12-'1 Der Fonds'!$B$6*'1 Der Fonds'!$B$21/12-($B$234+$A$234-'1 Der Fonds'!$B$6)*'1 Der Fonds'!$B$22/12-$B$234*'1 Der Fonds'!$B$23/12</f>
        <v>137.690083333333</v>
      </c>
      <c r="AE234" s="26" t="n">
        <f aca="false">($B$234+AD234-'1 Der Fonds'!$B$6)/'1 Der Fonds'!$B$8</f>
        <v>10.0194262452107</v>
      </c>
      <c r="AF234" s="26" t="n">
        <f aca="false">AD234+'1 Der Fonds'!$B$26-'2 Der Rueckgabebestand'!$C$5*AE234</f>
        <v>136.682312835249</v>
      </c>
      <c r="AG234" s="26" t="n">
        <f aca="false">'1 Der Fonds'!$B$8+'1 Der Fonds'!$B$26/AE234-'2 Der Rueckgabebestand'!$C$5</f>
        <v>86.8994183425856</v>
      </c>
      <c r="AH234" s="26" t="n">
        <f aca="false">AF234/($B$234+AF234-'1 Der Fonds'!$B$6)</f>
        <v>0.156982990030156</v>
      </c>
      <c r="AI234" s="26" t="n">
        <f aca="false">AF234+$B$234*'1 Der Fonds'!$B$19/12+AF234*'1 Der Fonds'!$B$20/12-'1 Der Fonds'!$B$6*'1 Der Fonds'!$B$21/12-($B$234+AF234-'1 Der Fonds'!$B$6)*'1 Der Fonds'!$B$22/12-$B$234*'1 Der Fonds'!$B$23/12</f>
        <v>138.373050051716</v>
      </c>
      <c r="AJ234" s="26" t="n">
        <f aca="false">($B$234+AI234-'1 Der Fonds'!$B$6)/AG234</f>
        <v>10.0388824999097</v>
      </c>
      <c r="AK234" s="26" t="n">
        <f aca="false">AI234+'1 Der Fonds'!$B$26-'2 Der Rueckgabebestand'!$C$6*AJ234</f>
        <v>136.353608801761</v>
      </c>
      <c r="AL234" s="26" t="n">
        <f aca="false">AG234+'1 Der Fonds'!$B$26/AJ234-'2 Der Rueckgabebestand'!$C$6</f>
        <v>86.6982563855677</v>
      </c>
      <c r="AM234" s="26" t="n">
        <f aca="false">AK234/($B$234+AK234-'1 Der Fonds'!$B$6)</f>
        <v>0.15666461013413</v>
      </c>
      <c r="AN234" s="26" t="n">
        <f aca="false">AK234+$B$234*'1 Der Fonds'!$B$19/12+AK234*'1 Der Fonds'!$B$20/12-'1 Der Fonds'!$B$6*'1 Der Fonds'!$B$21/12-($B$234+AK234-'1 Der Fonds'!$B$6)*'1 Der Fonds'!$B$22/12-$B$234*'1 Der Fonds'!$B$23/12</f>
        <v>138.044031010196</v>
      </c>
      <c r="AO234" s="26" t="n">
        <f aca="false">($B$234+AN234-'1 Der Fonds'!$B$6)/AL234</f>
        <v>10.0583802646735</v>
      </c>
      <c r="AP234" s="26" t="n">
        <f aca="false">AN234+'1 Der Fonds'!$B$26-'2 Der Rueckgabebestand'!$C$7*AO234</f>
        <v>118.915594427915</v>
      </c>
      <c r="AQ234" s="26" t="n">
        <f aca="false">AL234+'1 Der Fonds'!$B$26/AO234-'2 Der Rueckgabebestand'!$C$7</f>
        <v>84.7965151430474</v>
      </c>
      <c r="AR234" s="26" t="n">
        <f aca="false">AP234/($B$234+AP234-'1 Der Fonds'!$B$6)</f>
        <v>0.139422464784075</v>
      </c>
      <c r="AS234" s="26" t="n">
        <f aca="false">AP234+$B$234*'1 Der Fonds'!$B$19/12+AP234*'1 Der Fonds'!$B$20/12-'1 Der Fonds'!$B$6*'1 Der Fonds'!$B$21/12-($B$234+AP234-'1 Der Fonds'!$B$6)*'1 Der Fonds'!$B$22/12-$B$234*'1 Der Fonds'!$B$23/12</f>
        <v>120.589305205908</v>
      </c>
      <c r="AT234" s="26" t="n">
        <f aca="false">($B$234+AS234-'1 Der Fonds'!$B$6)/AQ234</f>
        <v>10.0781182312063</v>
      </c>
      <c r="AU234" s="26" t="n">
        <f aca="false">AS234+'1 Der Fonds'!$B$26-'2 Der Rueckgabebestand'!$C$8*AT234</f>
        <v>92.3471386891684</v>
      </c>
      <c r="AV234" s="26" t="n">
        <f aca="false">AQ234+'1 Der Fonds'!$B$26/AT234-'2 Der Rueckgabebestand'!$C$8</f>
        <v>81.99418976158</v>
      </c>
      <c r="AW234" s="26" t="n">
        <f aca="false">AU234/($B$234+AU234-'1 Der Fonds'!$B$6)</f>
        <v>0.111753444001341</v>
      </c>
      <c r="AX234" s="26" t="n">
        <f aca="false">AU234+$B$234*'1 Der Fonds'!$B$19/12+AU234*'1 Der Fonds'!$B$20/12-'1 Der Fonds'!$B$6*'1 Der Fonds'!$B$21/12-($B$234+AU234-'1 Der Fonds'!$B$6)*'1 Der Fonds'!$B$22/12-$B$234*'1 Der Fonds'!$B$23/12</f>
        <v>93.9953880304122</v>
      </c>
      <c r="AY234" s="26" t="n">
        <f aca="false">($B$234+AX234-'1 Der Fonds'!$B$6)/AV234</f>
        <v>10.0982202572893</v>
      </c>
      <c r="AZ234" s="26" t="n">
        <f aca="false">AX234+'1 Der Fonds'!$B$26-'2 Der Rueckgabebestand'!$C$9*AY234</f>
        <v>70.7400153614599</v>
      </c>
      <c r="BA234" s="26" t="n">
        <f aca="false">AV234+'1 Der Fonds'!$B$26/AY234-'2 Der Rueckgabebestand'!$C$9</f>
        <v>79.6912718140173</v>
      </c>
      <c r="BB234" s="26" t="n">
        <f aca="false">AZ234/($B$234+AZ234-'1 Der Fonds'!$B$6)</f>
        <v>0.0879041852164964</v>
      </c>
      <c r="BC234" s="26" t="n">
        <f aca="false">AZ234+$B$234*'1 Der Fonds'!$B$19/12+AZ234*'1 Der Fonds'!$B$20/12-'1 Der Fonds'!$B$6*'1 Der Fonds'!$B$21/12-($B$234+AZ234-'1 Der Fonds'!$B$6)*'1 Der Fonds'!$B$22/12-$B$234*'1 Der Fonds'!$B$23/12</f>
        <v>72.3675578761814</v>
      </c>
      <c r="BD234" s="26" t="n">
        <f aca="false">($B$234+BC234-'1 Der Fonds'!$B$6)/BA234</f>
        <v>10.1186433535416</v>
      </c>
      <c r="BE234" s="26" t="n">
        <f aca="false">BC234+'1 Der Fonds'!$B$26-'2 Der Rueckgabebestand'!$C$10*BD234</f>
        <v>61.2014571812232</v>
      </c>
      <c r="BF234" s="26" t="n">
        <f aca="false">BA234+'1 Der Fonds'!$B$26/BD234-'2 Der Rueckgabebestand'!$C$10</f>
        <v>78.5877542470057</v>
      </c>
      <c r="BG234" s="26" t="n">
        <f aca="false">BE234/($B$234+BE234-'1 Der Fonds'!$B$6)</f>
        <v>0.0769634620617598</v>
      </c>
      <c r="BH234" s="26" t="n">
        <f aca="false">BE234+$B$234*'1 Der Fonds'!$B$19/12+BE234*'1 Der Fonds'!$B$20/12-'1 Der Fonds'!$B$6*'1 Der Fonds'!$B$21/12-($B$234+BE234-'1 Der Fonds'!$B$6)*'1 Der Fonds'!$B$22/12-$B$234*'1 Der Fonds'!$B$23/12</f>
        <v>62.8198585776885</v>
      </c>
      <c r="BI234" s="26" t="n">
        <f aca="false">($B$234+BH234-'1 Der Fonds'!$B$6)/BF234</f>
        <v>10.13923691054</v>
      </c>
      <c r="BJ234" s="26" t="n">
        <f aca="false">BH234+'1 Der Fonds'!$B$26-'2 Der Rueckgabebestand'!$C$11*BI234</f>
        <v>59.7363164313645</v>
      </c>
      <c r="BK234" s="26" t="n">
        <f aca="false">BF234+'1 Der Fonds'!$B$26/BI234-'2 Der Rueckgabebestand'!$C$11</f>
        <v>78.2836345017497</v>
      </c>
      <c r="BL234" s="26" t="n">
        <f aca="false">BJ234/($B$234+BJ234-'1 Der Fonds'!$B$6)</f>
        <v>0.075259648821335</v>
      </c>
      <c r="BM234" s="26" t="n">
        <f aca="false">BJ234+$B$234*'1 Der Fonds'!$B$19/12+BJ234*'1 Der Fonds'!$B$20/12-'1 Der Fonds'!$B$6*'1 Der Fonds'!$B$21/12-($B$234+BJ234-'1 Der Fonds'!$B$6)*'1 Der Fonds'!$B$22/12-$B$234*'1 Der Fonds'!$B$23/12</f>
        <v>61.3533137346112</v>
      </c>
      <c r="BN234" s="26" t="n">
        <f aca="false">($B$234+BM234-'1 Der Fonds'!$B$6)/BK234</f>
        <v>10.1598925343308</v>
      </c>
      <c r="BO234" s="26" t="n">
        <f aca="false">BM234+'1 Der Fonds'!$B$26-'2 Der Rueckgabebestand'!$C$12*BN234</f>
        <v>59.2733674674458</v>
      </c>
      <c r="BP234" s="26" t="n">
        <f aca="false">BK234+'1 Der Fonds'!$B$26/BN234-'2 Der Rueckgabebestand'!$C$12</f>
        <v>78.0789132155612</v>
      </c>
      <c r="BQ234" s="26" t="n">
        <f aca="false">BO234/($B$234+BO234-'1 Der Fonds'!$B$6)</f>
        <v>0.0747199766162303</v>
      </c>
      <c r="BR234" s="26" t="n">
        <f aca="false">BO234+$B$234*'1 Der Fonds'!$B$19/12+BO234*'1 Der Fonds'!$B$20/12-'1 Der Fonds'!$B$6*'1 Der Fonds'!$B$21/12-($B$234+BO234-'1 Der Fonds'!$B$6)*'1 Der Fonds'!$B$22/12-$B$234*'1 Der Fonds'!$B$23/12</f>
        <v>60.8899211112688</v>
      </c>
      <c r="BS234" s="26" t="n">
        <f aca="false">($B$234+BR234-'1 Der Fonds'!$B$6)/BP234</f>
        <v>10.1805966345449</v>
      </c>
      <c r="BT234" s="26" t="n">
        <f aca="false">BR234+'1 Der Fonds'!$B$26-'2 Der Rueckgabebestand'!$C$13*BS234</f>
        <v>59.3086526257235</v>
      </c>
      <c r="BU234" s="26" t="n">
        <f aca="false">BP234+'1 Der Fonds'!$B$26/BS234-'2 Der Rueckgabebestand'!$C$13</f>
        <v>77.9235914262488</v>
      </c>
      <c r="BV234" s="26" t="n">
        <f aca="false">BT234/($B$234+BT234-'1 Der Fonds'!$B$6)</f>
        <v>0.0747611316596907</v>
      </c>
      <c r="BW234" s="26" t="n">
        <f aca="false">BT234+$B$234*'1 Der Fonds'!$B$19/12+BT234*'1 Der Fonds'!$B$20/12-'1 Der Fonds'!$B$6*'1 Der Fonds'!$B$21/12-($B$234+BT234-'1 Der Fonds'!$B$6)*'1 Der Fonds'!$B$22/12-$B$234*'1 Der Fonds'!$B$23/12</f>
        <v>60.9252400844899</v>
      </c>
      <c r="BX234" s="26" t="n">
        <f aca="false">($B$234+BW234-'1 Der Fonds'!$B$6)/BU234</f>
        <v>10.2013424373138</v>
      </c>
      <c r="BY234" s="26" t="n">
        <f aca="false">BW234+'1 Der Fonds'!$B$26-'2 Der Rueckgabebestand'!$C$14*BX234</f>
        <v>59.8447031095644</v>
      </c>
      <c r="BZ234" s="26" t="n">
        <f aca="false">BU234+'1 Der Fonds'!$B$26/BX234-'2 Der Rueckgabebestand'!$C$14</f>
        <v>77.8176703691364</v>
      </c>
      <c r="CA234" s="26" t="n">
        <f aca="false">BY234/($B$234+BY234-'1 Der Fonds'!$B$6)</f>
        <v>0.0753859071870695</v>
      </c>
      <c r="CB234" s="26" t="n">
        <f aca="false">BY234+$B$234*'1 Der Fonds'!$B$19/12+BY234*'1 Der Fonds'!$B$20/12-'1 Der Fonds'!$B$6*'1 Der Fonds'!$B$21/12-($B$234+BY234-'1 Der Fonds'!$B$6)*'1 Der Fonds'!$B$22/12-$B$234*'1 Der Fonds'!$B$23/12</f>
        <v>61.4618042833777</v>
      </c>
      <c r="CC234" s="26" t="n">
        <f aca="false">($B$234+CB234-'1 Der Fonds'!$B$6)/BZ234</f>
        <v>10.2221230796299</v>
      </c>
      <c r="CD234" s="26" t="n">
        <f aca="false">CB234+'1 Der Fonds'!$B$26-'2 Der Rueckgabebestand'!$C$15*CC234</f>
        <v>60.3729550515257</v>
      </c>
      <c r="CE234" s="26" t="n">
        <f aca="false">BZ234+'1 Der Fonds'!$B$26/CC234-'2 Der Rueckgabebestand'!$C$15</f>
        <v>77.7111514764005</v>
      </c>
      <c r="CF234" s="26" t="n">
        <f aca="false">CD234/($B$234+CD234-'1 Der Fonds'!$B$6)</f>
        <v>0.0760007684899214</v>
      </c>
      <c r="CG234" s="26" t="n">
        <f aca="false">CD234+$B$234*'1 Der Fonds'!$B$19/12+CD234*'1 Der Fonds'!$B$20/12-'1 Der Fonds'!$B$6*'1 Der Fonds'!$B$21/12-($B$234+CD234-'1 Der Fonds'!$B$6)*'1 Der Fonds'!$B$22/12-$B$234*'1 Der Fonds'!$B$23/12</f>
        <v>61.9905624667835</v>
      </c>
      <c r="CH234" s="26" t="n">
        <f aca="false">($B$234+CG234-'1 Der Fonds'!$B$6)/CE234</f>
        <v>10.2429387204295</v>
      </c>
      <c r="CI234" s="26" t="n">
        <f aca="false">CG234+'1 Der Fonds'!$B$26-'2 Der Rueckgabebestand'!$C$16*CH234</f>
        <v>59.8690931065687</v>
      </c>
      <c r="CJ234" s="26" t="n">
        <f aca="false">CE234+'1 Der Fonds'!$B$26/CH234-'2 Der Rueckgabebestand'!$C$16</f>
        <v>77.5040361730566</v>
      </c>
      <c r="CK234" s="26" t="n">
        <f aca="false">CI234/($B$234+CI234-'1 Der Fonds'!$B$6)</f>
        <v>0.0754143140555944</v>
      </c>
      <c r="CL234" s="26" t="n">
        <f aca="false">$A$234+$B$234*'1 Der Fonds'!$B$19/12+$A$234*'1 Der Fonds'!$B$20/12-'1 Der Fonds'!$B$6*'1 Der Fonds'!$B$21/12-($B$234+$A$234-'1 Der Fonds'!$B$6)*'1 Der Fonds'!$B$22/12-$B$234*'1 Der Fonds'!$B$23/12</f>
        <v>137.690083333333</v>
      </c>
      <c r="CM234" s="26" t="n">
        <f aca="false">($B$234+CL234-'1 Der Fonds'!$B$6)/'1 Der Fonds'!$B$8</f>
        <v>10.0194262452107</v>
      </c>
      <c r="CN234" s="26" t="n">
        <f aca="false">CL234+0-'2 Der Rueckgabebestand'!$C$5*CM234</f>
        <v>133.682312835249</v>
      </c>
      <c r="CO234" s="26" t="n">
        <f aca="false">'1 Der Fonds'!$B$8+0/CM234-'2 Der Rueckgabebestand'!$C$5</f>
        <v>86.6</v>
      </c>
      <c r="CP234" s="26" t="n">
        <f aca="false">CN234/($B$234+CN234-'1 Der Fonds'!$B$6)</f>
        <v>0.15406826998516</v>
      </c>
      <c r="CQ234" s="26" t="n">
        <f aca="false">CN234+$B$234*'1 Der Fonds'!$B$19/12+CN234*'1 Der Fonds'!$B$20/12-'1 Der Fonds'!$B$6*'1 Der Fonds'!$B$21/12-($B$234+CN234-'1 Der Fonds'!$B$6)*'1 Der Fonds'!$B$22/12-$B$234*'1 Der Fonds'!$B$23/12</f>
        <v>135.370175051716</v>
      </c>
      <c r="CR234" s="26" t="n">
        <f aca="false">($B$234+CQ234-'1 Der Fonds'!$B$6)/CO234</f>
        <v>10.038916571036</v>
      </c>
      <c r="CS234" s="26" t="n">
        <f aca="false">CQ234+0-'2 Der Rueckgabebestand'!$C$6*CR234</f>
        <v>130.350716766198</v>
      </c>
      <c r="CT234" s="26" t="n">
        <f aca="false">CO234+0/CR234-'2 Der Rueckgabebestand'!$C$6</f>
        <v>86.1</v>
      </c>
      <c r="CU234" s="26" t="n">
        <f aca="false">CS234/($B$234+CS234-'1 Der Fonds'!$B$6)</f>
        <v>0.150807668967847</v>
      </c>
      <c r="CV234" s="26" t="n">
        <f aca="false">CS234+$B$234*'1 Der Fonds'!$B$19/12+CS234*'1 Der Fonds'!$B$20/12-'1 Der Fonds'!$B$6*'1 Der Fonds'!$B$21/12-($B$234+CS234-'1 Der Fonds'!$B$6)*'1 Der Fonds'!$B$22/12-$B$234*'1 Der Fonds'!$B$23/12</f>
        <v>132.035386203099</v>
      </c>
      <c r="CW234" s="26" t="n">
        <f aca="false">($B$234+CV234-'1 Der Fonds'!$B$6)/CT234</f>
        <v>10.0584829988746</v>
      </c>
      <c r="CX234" s="26" t="n">
        <f aca="false">CV234+0-'2 Der Rueckgabebestand'!$C$7*CW234</f>
        <v>109.906723605575</v>
      </c>
      <c r="CY234" s="26" t="n">
        <f aca="false">CT234+0/CW234-'2 Der Rueckgabebestand'!$C$7</f>
        <v>83.9</v>
      </c>
      <c r="CZ234" s="26" t="n">
        <f aca="false">CX234/($B$234+CX234-'1 Der Fonds'!$B$6)</f>
        <v>0.130235629757754</v>
      </c>
      <c r="DA234" s="26" t="n">
        <f aca="false">CX234+$B$234*'1 Der Fonds'!$B$19/12+CX234*'1 Der Fonds'!$B$20/12-'1 Der Fonds'!$B$6*'1 Der Fonds'!$B$21/12-($B$234+CX234-'1 Der Fonds'!$B$6)*'1 Der Fonds'!$B$22/12-$B$234*'1 Der Fonds'!$B$23/12</f>
        <v>111.571800882364</v>
      </c>
      <c r="DB234" s="26" t="n">
        <f aca="false">($B$234+DA234-'1 Der Fonds'!$B$6)/CY234</f>
        <v>10.0783289735681</v>
      </c>
      <c r="DC234" s="26" t="n">
        <f aca="false">DA234+0-'2 Der Rueckgabebestand'!$C$8*DB234</f>
        <v>80.3289810643026</v>
      </c>
      <c r="DD234" s="26" t="n">
        <f aca="false">CY234+0/DB234-'2 Der Rueckgabebestand'!$C$8</f>
        <v>80.8</v>
      </c>
      <c r="DE234" s="26" t="n">
        <f aca="false">DC234/($B$234+DC234-'1 Der Fonds'!$B$6)</f>
        <v>0.0986443844345501</v>
      </c>
      <c r="DF234" s="26" t="n">
        <f aca="false">DC234+$B$234*'1 Der Fonds'!$B$19/12+DC234*'1 Der Fonds'!$B$20/12-'1 Der Fonds'!$B$6*'1 Der Fonds'!$B$21/12-($B$234+DC234-'1 Der Fonds'!$B$6)*'1 Der Fonds'!$B$22/12-$B$234*'1 Der Fonds'!$B$23/12</f>
        <v>81.9657130044892</v>
      </c>
      <c r="DG234" s="26" t="n">
        <f aca="false">($B$234+DF234-'1 Der Fonds'!$B$6)/DD234</f>
        <v>10.0985855569863</v>
      </c>
      <c r="DH234" s="26" t="n">
        <f aca="false">DF234+0-'2 Der Rueckgabebestand'!$C$9*DG234</f>
        <v>55.7093905563249</v>
      </c>
      <c r="DI234" s="26" t="n">
        <f aca="false">DD234+0/DG234-'2 Der Rueckgabebestand'!$C$9</f>
        <v>78.2</v>
      </c>
      <c r="DJ234" s="26" t="n">
        <f aca="false">DH234/($B$234+DH234-'1 Der Fonds'!$B$6)</f>
        <v>0.0705441662749881</v>
      </c>
      <c r="DK234" s="26" t="n">
        <f aca="false">DH234+$B$234*'1 Der Fonds'!$B$19/12+DH234*'1 Der Fonds'!$B$20/12-'1 Der Fonds'!$B$6*'1 Der Fonds'!$B$21/12-($B$234+DH234-'1 Der Fonds'!$B$6)*'1 Der Fonds'!$B$22/12-$B$234*'1 Der Fonds'!$B$23/12</f>
        <v>57.3225287222747</v>
      </c>
      <c r="DL234" s="26" t="n">
        <f aca="false">($B$234+DK234-'1 Der Fonds'!$B$6)/DI234</f>
        <v>10.1192139222797</v>
      </c>
      <c r="DM234" s="26" t="n">
        <f aca="false">DK234+0-'2 Der Rueckgabebestand'!$C$10*DL234</f>
        <v>43.1556292310831</v>
      </c>
      <c r="DN234" s="26" t="n">
        <f aca="false">DI234+0/DL234-'2 Der Rueckgabebestand'!$C$10</f>
        <v>76.8</v>
      </c>
      <c r="DO234" s="26" t="n">
        <f aca="false">DM234/($B$234+DM234-'1 Der Fonds'!$B$6)</f>
        <v>0.055530227933601</v>
      </c>
      <c r="DP234" s="26" t="n">
        <f aca="false">DM234+$B$234*'1 Der Fonds'!$B$19/12+DM234*'1 Der Fonds'!$B$20/12-'1 Der Fonds'!$B$6*'1 Der Fonds'!$B$21/12-($B$234+DM234-'1 Der Fonds'!$B$6)*'1 Der Fonds'!$B$22/12-$B$234*'1 Der Fonds'!$B$23/12</f>
        <v>44.7567367090962</v>
      </c>
      <c r="DQ234" s="26" t="n">
        <f aca="false">($B$234+DP234-'1 Der Fonds'!$B$6)/DN234</f>
        <v>10.1400616758997</v>
      </c>
      <c r="DR234" s="26" t="n">
        <f aca="false">DP234+0-'2 Der Rueckgabebestand'!$C$11*DQ234</f>
        <v>38.6726997035564</v>
      </c>
      <c r="DS234" s="26" t="n">
        <f aca="false">DN234+0/DQ234-'2 Der Rueckgabebestand'!$C$11</f>
        <v>76.2</v>
      </c>
      <c r="DT234" s="26" t="n">
        <f aca="false">DR234/($B$234+DR234-'1 Der Fonds'!$B$6)</f>
        <v>0.0500505579120287</v>
      </c>
      <c r="DU234" s="26" t="n">
        <f aca="false">DR234+$B$234*'1 Der Fonds'!$B$19/12+DR234*'1 Der Fonds'!$B$20/12-'1 Der Fonds'!$B$6*'1 Der Fonds'!$B$21/12-($B$234+DR234-'1 Der Fonds'!$B$6)*'1 Der Fonds'!$B$22/12-$B$234*'1 Der Fonds'!$B$23/12</f>
        <v>40.2695110407723</v>
      </c>
      <c r="DV234" s="26" t="n">
        <f aca="false">($B$234+DU234-'1 Der Fonds'!$B$6)/DS234</f>
        <v>10.1610172052595</v>
      </c>
      <c r="DW234" s="26" t="n">
        <f aca="false">DU234+0-'2 Der Rueckgabebestand'!$C$12*DV234</f>
        <v>35.1890024381426</v>
      </c>
      <c r="DX234" s="26" t="n">
        <f aca="false">DS234+0/DV234-'2 Der Rueckgabebestand'!$C$12</f>
        <v>75.7</v>
      </c>
      <c r="DY234" s="26" t="n">
        <f aca="false">DW234/($B$234+DW234-'1 Der Fonds'!$B$6)</f>
        <v>0.0457481871511449</v>
      </c>
      <c r="DZ234" s="26" t="n">
        <f aca="false">DW234+$B$234*'1 Der Fonds'!$B$19/12+DW234*'1 Der Fonds'!$B$20/12-'1 Der Fonds'!$B$6*'1 Der Fonds'!$B$21/12-($B$234+DW234-'1 Der Fonds'!$B$6)*'1 Der Fonds'!$B$22/12-$B$234*'1 Der Fonds'!$B$23/12</f>
        <v>36.7824752321458</v>
      </c>
      <c r="EA234" s="26" t="n">
        <f aca="false">($B$234+DZ234-'1 Der Fonds'!$B$6)/DX234</f>
        <v>10.1820670440178</v>
      </c>
      <c r="EB234" s="26" t="n">
        <f aca="false">DZ234+0-'2 Der Rueckgabebestand'!$C$13*EA234</f>
        <v>32.2005450623378</v>
      </c>
      <c r="EC234" s="26" t="n">
        <f aca="false">DX234+0/EA234-'2 Der Rueckgabebestand'!$C$13</f>
        <v>75.25</v>
      </c>
      <c r="ED234" s="26" t="n">
        <f aca="false">EB234/($B$234+EB234-'1 Der Fonds'!$B$6)</f>
        <v>0.0420262622753916</v>
      </c>
      <c r="EE234" s="26" t="n">
        <f aca="false">EB234+$B$234*'1 Der Fonds'!$B$19/12+EB234*'1 Der Fonds'!$B$20/12-'1 Der Fonds'!$B$6*'1 Der Fonds'!$B$21/12-($B$234+EB234-'1 Der Fonds'!$B$6)*'1 Der Fonds'!$B$22/12-$B$234*'1 Der Fonds'!$B$23/12</f>
        <v>33.7911539180226</v>
      </c>
      <c r="EF234" s="26" t="n">
        <f aca="false">($B$234+EE234-'1 Der Fonds'!$B$6)/EC234</f>
        <v>10.2032047032295</v>
      </c>
      <c r="EG234" s="26" t="n">
        <f aca="false">EE234+0-'2 Der Rueckgabebestand'!$C$14*EF234</f>
        <v>29.7098720367308</v>
      </c>
      <c r="EH234" s="26" t="n">
        <f aca="false">EC234+0/EF234-'2 Der Rueckgabebestand'!$C$14</f>
        <v>74.85</v>
      </c>
      <c r="EI234" s="26" t="n">
        <f aca="false">EG234/($B$234+EG234-'1 Der Fonds'!$B$6)</f>
        <v>0.0389020400607076</v>
      </c>
      <c r="EJ234" s="26" t="n">
        <f aca="false">EG234+$B$234*'1 Der Fonds'!$B$19/12+EG234*'1 Der Fonds'!$B$20/12-'1 Der Fonds'!$B$6*'1 Der Fonds'!$B$21/12-($B$234+EG234-'1 Der Fonds'!$B$6)*'1 Der Fonds'!$B$22/12-$B$234*'1 Der Fonds'!$B$23/12</f>
        <v>31.2980939974326</v>
      </c>
      <c r="EK234" s="26" t="n">
        <f aca="false">($B$234+EJ234-'1 Der Fonds'!$B$6)/EH234</f>
        <v>10.2244234334994</v>
      </c>
      <c r="EL234" s="26" t="n">
        <f aca="false">EJ234+0-'2 Der Rueckgabebestand'!$C$15*EK234</f>
        <v>27.2083246240328</v>
      </c>
      <c r="EM234" s="26" t="n">
        <f aca="false">EH234+0/EK234-'2 Der Rueckgabebestand'!$C$15</f>
        <v>74.45</v>
      </c>
      <c r="EN234" s="26" t="n">
        <f aca="false">EL234/($B$234+EL234-'1 Der Fonds'!$B$6)</f>
        <v>0.035743598360503</v>
      </c>
      <c r="EO234" s="26" t="n">
        <f aca="false">EL234+$B$234*'1 Der Fonds'!$B$19/12+EL234*'1 Der Fonds'!$B$20/12-'1 Der Fonds'!$B$6*'1 Der Fonds'!$B$21/12-($B$234+EL234-'1 Der Fonds'!$B$6)*'1 Der Fonds'!$B$22/12-$B$234*'1 Der Fonds'!$B$23/12</f>
        <v>28.7941492684642</v>
      </c>
      <c r="EP234" s="26" t="n">
        <f aca="false">($B$234+EO234-'1 Der Fonds'!$B$6)/EM234</f>
        <v>10.2457239659968</v>
      </c>
      <c r="EQ234" s="26" t="n">
        <f aca="false">EO234+0-'2 Der Rueckgabebestand'!$C$16*EP234</f>
        <v>23.6712872854658</v>
      </c>
      <c r="ER234" s="26" t="n">
        <f aca="false">EM234+0/EP234-'2 Der Rueckgabebestand'!$C$16</f>
        <v>73.95</v>
      </c>
      <c r="ES234" s="26" t="n">
        <f aca="false">EQ234/($B$234+EQ234-'1 Der Fonds'!$B$6)</f>
        <v>0.0312421596049571</v>
      </c>
      <c r="ET234" s="14" t="n">
        <f aca="false">IF(C234=1,$A$234,1000000)</f>
        <v>136</v>
      </c>
      <c r="EU234" s="14" t="n">
        <f aca="false">IF(D234=1,$A$234,1000000)</f>
        <v>136</v>
      </c>
      <c r="EV234" s="14" t="n">
        <f aca="false">IF(E234=1,$A$234,1000000)</f>
        <v>136</v>
      </c>
      <c r="EW234" s="14" t="n">
        <f aca="false">IF(F234=1,$A$234,1000000)</f>
        <v>136</v>
      </c>
      <c r="EX234" s="14" t="n">
        <f aca="false">IF(G234=1,$A$234,1000000)</f>
        <v>136</v>
      </c>
      <c r="EY234" s="14" t="n">
        <f aca="false">IF(H234=1,$A$234,1000000)</f>
        <v>136</v>
      </c>
      <c r="EZ234" s="14" t="n">
        <f aca="false">IF(I234=1,$A$234,1000000)</f>
        <v>136</v>
      </c>
      <c r="FA234" s="14" t="n">
        <f aca="false">IF(J234=1,$A$234,1000000)</f>
        <v>136</v>
      </c>
      <c r="FB234" s="14" t="n">
        <f aca="false">IF(K234=1,$A$234,1000000)</f>
        <v>136</v>
      </c>
      <c r="FC234" s="14" t="n">
        <f aca="false">IF(L234=1,$A$234,1000000)</f>
        <v>136</v>
      </c>
      <c r="FD234" s="14" t="n">
        <f aca="false">IF(M234=1,$A$234,1000000)</f>
        <v>136</v>
      </c>
      <c r="FE234" s="14" t="n">
        <f aca="false">IF(N234=1,$A$234,1000000)</f>
        <v>136</v>
      </c>
      <c r="FF234" s="14" t="n">
        <f aca="false">IF(O234=1,$A$234,1000000)</f>
        <v>136</v>
      </c>
      <c r="FG234" s="14" t="n">
        <f aca="false">IF(P234=1,$A$234,1000000)</f>
        <v>136</v>
      </c>
      <c r="FH234" s="14" t="n">
        <f aca="false">IF(Q234=1,$A$234,1000000)</f>
        <v>136</v>
      </c>
      <c r="FI234" s="14" t="n">
        <f aca="false">IF(R234=1,$A$234,1000000)</f>
        <v>136</v>
      </c>
      <c r="FJ234" s="14" t="n">
        <f aca="false">IF(S234=1,$A$234,1000000)</f>
        <v>136</v>
      </c>
      <c r="FK234" s="14" t="n">
        <f aca="false">IF(T234=1,$A$234,1000000)</f>
        <v>136</v>
      </c>
      <c r="FL234" s="14" t="n">
        <f aca="false">IF(U234=1,$A$234,1000000)</f>
        <v>136</v>
      </c>
      <c r="FM234" s="26" t="n">
        <f aca="false">IF(V234=1,$A$234,1000000)</f>
        <v>1000000</v>
      </c>
      <c r="FN234" s="26" t="n">
        <f aca="false">IF(W234=1,$A$234,1000000)</f>
        <v>1000000</v>
      </c>
      <c r="FO234" s="26" t="n">
        <f aca="false">IF(X234=1,$A$234,1000000)</f>
        <v>1000000</v>
      </c>
      <c r="FP234" s="26" t="n">
        <f aca="false">IF(Y234=1,$A$234,1000000)</f>
        <v>1000000</v>
      </c>
      <c r="FQ234" s="26" t="n">
        <f aca="false">IF(Z234=1,$A$234,1000000)</f>
        <v>1000000</v>
      </c>
    </row>
    <row r="235" customFormat="false" ht="15" hidden="false" customHeight="false" outlineLevel="0" collapsed="false">
      <c r="A235" s="14" t="n">
        <f aca="false">A234+$B$38</f>
        <v>136.5</v>
      </c>
      <c r="B235" s="14" t="n">
        <f aca="false">'1 Der Fonds'!$B$36-A235</f>
        <v>983.5</v>
      </c>
      <c r="C235" s="26" t="n">
        <f aca="false">IF(AH235&gt;='1 Der Fonds'!$B$12,1,0)</f>
        <v>1</v>
      </c>
      <c r="D235" s="26" t="n">
        <f aca="false">IF(AND(C235=1,AM235&gt;='1 Der Fonds'!$B$12),1,0)</f>
        <v>1</v>
      </c>
      <c r="E235" s="26" t="n">
        <f aca="false">IF(AND(D235=1,AR235&gt;='1 Der Fonds'!$B$12),1,0)</f>
        <v>1</v>
      </c>
      <c r="F235" s="26" t="n">
        <f aca="false">IF(AND(E235=1,AW235&gt;='1 Der Fonds'!$B$12),1,0)</f>
        <v>1</v>
      </c>
      <c r="G235" s="26" t="n">
        <f aca="false">IF(AND(F235=1,BB235&gt;='1 Der Fonds'!$B$12),1,0)</f>
        <v>1</v>
      </c>
      <c r="H235" s="26" t="n">
        <f aca="false">IF(AND(G235=1,BG235&gt;='1 Der Fonds'!$B$12),1,0)</f>
        <v>1</v>
      </c>
      <c r="I235" s="26" t="n">
        <f aca="false">IF(AND(H235=1,BL235&gt;='1 Der Fonds'!$B$12),1,0)</f>
        <v>1</v>
      </c>
      <c r="J235" s="26" t="n">
        <f aca="false">IF(AND(I235=1,BQ235&gt;='1 Der Fonds'!$B$12),1,0)</f>
        <v>1</v>
      </c>
      <c r="K235" s="26" t="n">
        <f aca="false">IF(AND(J235=1,BV235&gt;='1 Der Fonds'!$B$12),1,0)</f>
        <v>1</v>
      </c>
      <c r="L235" s="26" t="n">
        <f aca="false">IF(AND(K235=1,CA235&gt;='1 Der Fonds'!$B$12),1,0)</f>
        <v>1</v>
      </c>
      <c r="M235" s="26" t="n">
        <f aca="false">IF(AND(L235=1,CF235&gt;='1 Der Fonds'!$B$12),1,0)</f>
        <v>1</v>
      </c>
      <c r="N235" s="26" t="n">
        <f aca="false">IF(AND(M235=1,CK235&gt;='1 Der Fonds'!$B$12),1,0)</f>
        <v>1</v>
      </c>
      <c r="O235" s="26" t="n">
        <f aca="false">IF(CP235&gt;='1 Der Fonds'!$B$12,1,0)</f>
        <v>1</v>
      </c>
      <c r="P235" s="26" t="n">
        <f aca="false">IF(AND(O235=1,CU235&gt;='1 Der Fonds'!$B$12),1,0)</f>
        <v>1</v>
      </c>
      <c r="Q235" s="26" t="n">
        <f aca="false">IF(AND(P235=1,CZ235&gt;='1 Der Fonds'!$B$12),1,0)</f>
        <v>1</v>
      </c>
      <c r="R235" s="26" t="n">
        <f aca="false">IF(AND(Q235=1,DE235&gt;='1 Der Fonds'!$B$12),1,0)</f>
        <v>1</v>
      </c>
      <c r="S235" s="26" t="n">
        <f aca="false">IF(AND(R235=1,DJ235&gt;='1 Der Fonds'!$B$12),1,0)</f>
        <v>1</v>
      </c>
      <c r="T235" s="26" t="n">
        <f aca="false">IF(AND(S235=1,DO235&gt;='1 Der Fonds'!$B$12),1,0)</f>
        <v>1</v>
      </c>
      <c r="U235" s="26" t="n">
        <f aca="false">IF(AND(T235=1,DT235&gt;='1 Der Fonds'!$B$12),1,0)</f>
        <v>1</v>
      </c>
      <c r="V235" s="26" t="n">
        <f aca="false">IF(AND(U235=1,DY235&gt;='1 Der Fonds'!$B$12),1,0)</f>
        <v>0</v>
      </c>
      <c r="W235" s="26" t="n">
        <f aca="false">IF(AND(V235=1,ED235&gt;='1 Der Fonds'!$B$12),1,0)</f>
        <v>0</v>
      </c>
      <c r="X235" s="26" t="n">
        <f aca="false">IF(AND(W235=1,EI235&gt;='1 Der Fonds'!$B$12),1,0)</f>
        <v>0</v>
      </c>
      <c r="Y235" s="26" t="n">
        <f aca="false">IF(AND(X235=1,EN235&gt;='1 Der Fonds'!$B$12),1,0)</f>
        <v>0</v>
      </c>
      <c r="Z235" s="26" t="n">
        <f aca="false">IF(AND(Y235=1,ES235&gt;='1 Der Fonds'!$B$12),1,0)</f>
        <v>0</v>
      </c>
      <c r="AD235" s="26" t="n">
        <f aca="false">$A$235+$B$235*'1 Der Fonds'!$B$19/12+$A$235*'1 Der Fonds'!$B$20/12-'1 Der Fonds'!$B$6*'1 Der Fonds'!$B$21/12-($B$235+$A$235-'1 Der Fonds'!$B$6)*'1 Der Fonds'!$B$22/12-$B$235*'1 Der Fonds'!$B$23/12</f>
        <v>138.1895</v>
      </c>
      <c r="AE235" s="26" t="n">
        <f aca="false">($B$235+AD235-'1 Der Fonds'!$B$6)/'1 Der Fonds'!$B$8</f>
        <v>10.0194195402299</v>
      </c>
      <c r="AF235" s="26" t="n">
        <f aca="false">AD235+'1 Der Fonds'!$B$26-'2 Der Rueckgabebestand'!$C$5*AE235</f>
        <v>137.181732183908</v>
      </c>
      <c r="AG235" s="26" t="n">
        <f aca="false">'1 Der Fonds'!$B$8+'1 Der Fonds'!$B$26/AE235-'2 Der Rueckgabebestand'!$C$5</f>
        <v>86.8994185429559</v>
      </c>
      <c r="AH235" s="26" t="n">
        <f aca="false">AF235/($B$235+AF235-'1 Der Fonds'!$B$6)</f>
        <v>0.157556690479561</v>
      </c>
      <c r="AI235" s="26" t="n">
        <f aca="false">AF235+$B$235*'1 Der Fonds'!$B$19/12+AF235*'1 Der Fonds'!$B$20/12-'1 Der Fonds'!$B$6*'1 Der Fonds'!$B$21/12-($B$235+AF235-'1 Der Fonds'!$B$6)*'1 Der Fonds'!$B$22/12-$B$235*'1 Der Fonds'!$B$23/12</f>
        <v>138.871885510584</v>
      </c>
      <c r="AJ235" s="26" t="n">
        <f aca="false">($B$235+AI235-'1 Der Fonds'!$B$6)/AG235</f>
        <v>10.038869075739</v>
      </c>
      <c r="AK235" s="26" t="n">
        <f aca="false">AI235+'1 Der Fonds'!$B$26-'2 Der Rueckgabebestand'!$C$6*AJ235</f>
        <v>136.852450972715</v>
      </c>
      <c r="AL235" s="26" t="n">
        <f aca="false">AG235+'1 Der Fonds'!$B$26/AJ235-'2 Der Rueckgabebestand'!$C$6</f>
        <v>86.6982569855501</v>
      </c>
      <c r="AM235" s="26" t="n">
        <f aca="false">AK235/($B$235+AK235-'1 Der Fonds'!$B$6)</f>
        <v>0.157237968158494</v>
      </c>
      <c r="AN235" s="26" t="n">
        <f aca="false">AK235+$B$235*'1 Der Fonds'!$B$19/12+AK235*'1 Der Fonds'!$B$20/12-'1 Der Fonds'!$B$6*'1 Der Fonds'!$B$21/12-($B$235+AK235-'1 Der Fonds'!$B$6)*'1 Der Fonds'!$B$22/12-$B$235*'1 Der Fonds'!$B$23/12</f>
        <v>138.54228873823</v>
      </c>
      <c r="AO235" s="26" t="n">
        <f aca="false">($B$235+AN235-'1 Der Fonds'!$B$6)/AL235</f>
        <v>10.0583600992529</v>
      </c>
      <c r="AP235" s="26" t="n">
        <f aca="false">AN235+'1 Der Fonds'!$B$26-'2 Der Rueckgabebestand'!$C$7*AO235</f>
        <v>119.413896519874</v>
      </c>
      <c r="AQ235" s="26" t="n">
        <f aca="false">AL235+'1 Der Fonds'!$B$26/AO235-'2 Der Rueckgabebestand'!$C$7</f>
        <v>84.7965163409914</v>
      </c>
      <c r="AR235" s="26" t="n">
        <f aca="false">AP235/($B$235+AP235-'1 Der Fonds'!$B$6)</f>
        <v>0.140006977265954</v>
      </c>
      <c r="AS235" s="26" t="n">
        <f aca="false">AP235+$B$235*'1 Der Fonds'!$B$19/12+AP235*'1 Der Fonds'!$B$20/12-'1 Der Fonds'!$B$6*'1 Der Fonds'!$B$21/12-($B$235+AP235-'1 Der Fonds'!$B$6)*'1 Der Fonds'!$B$22/12-$B$235*'1 Der Fonds'!$B$23/12</f>
        <v>121.087022337372</v>
      </c>
      <c r="AT235" s="26" t="n">
        <f aca="false">($B$235+AS235-'1 Der Fonds'!$B$6)/AQ235</f>
        <v>10.0780911671044</v>
      </c>
      <c r="AU235" s="26" t="n">
        <f aca="false">AS235+'1 Der Fonds'!$B$26-'2 Der Rueckgabebestand'!$C$8*AT235</f>
        <v>92.8449397193484</v>
      </c>
      <c r="AV235" s="26" t="n">
        <f aca="false">AQ235+'1 Der Fonds'!$B$26/AT235-'2 Der Rueckgabebestand'!$C$8</f>
        <v>81.994191758911</v>
      </c>
      <c r="AW235" s="26" t="n">
        <f aca="false">AU235/($B$235+AU235-'1 Der Fonds'!$B$6)</f>
        <v>0.112356154502357</v>
      </c>
      <c r="AX235" s="26" t="n">
        <f aca="false">AU235+$B$235*'1 Der Fonds'!$B$19/12+AU235*'1 Der Fonds'!$B$20/12-'1 Der Fonds'!$B$6*'1 Der Fonds'!$B$21/12-($B$235+AU235-'1 Der Fonds'!$B$6)*'1 Der Fonds'!$B$22/12-$B$235*'1 Der Fonds'!$B$23/12</f>
        <v>94.4926036199127</v>
      </c>
      <c r="AY235" s="26" t="n">
        <f aca="false">($B$235+AX235-'1 Der Fonds'!$B$6)/AV235</f>
        <v>10.0981860526716</v>
      </c>
      <c r="AZ235" s="26" t="n">
        <f aca="false">AX235+'1 Der Fonds'!$B$26-'2 Der Rueckgabebestand'!$C$9*AY235</f>
        <v>71.2373198829667</v>
      </c>
      <c r="BA235" s="26" t="n">
        <f aca="false">AV235+'1 Der Fonds'!$B$26/AY235-'2 Der Rueckgabebestand'!$C$9</f>
        <v>79.6912748176259</v>
      </c>
      <c r="BB235" s="26" t="n">
        <f aca="false">AZ235/($B$235+AZ235-'1 Der Fonds'!$B$6)</f>
        <v>0.0885224508953142</v>
      </c>
      <c r="BC235" s="26" t="n">
        <f aca="false">AZ235+$B$235*'1 Der Fonds'!$B$19/12+AZ235*'1 Der Fonds'!$B$20/12-'1 Der Fonds'!$B$6*'1 Der Fonds'!$B$21/12-($B$235+AZ235-'1 Der Fonds'!$B$6)*'1 Der Fonds'!$B$22/12-$B$235*'1 Der Fonds'!$B$23/12</f>
        <v>72.8642764811879</v>
      </c>
      <c r="BD235" s="26" t="n">
        <f aca="false">($B$235+BC235-'1 Der Fonds'!$B$6)/BA235</f>
        <v>10.1186017958247</v>
      </c>
      <c r="BE235" s="26" t="n">
        <f aca="false">BC235+'1 Der Fonds'!$B$26-'2 Der Rueckgabebestand'!$C$10*BD235</f>
        <v>61.6982339670333</v>
      </c>
      <c r="BF235" s="26" t="n">
        <f aca="false">BA235+'1 Der Fonds'!$B$26/BD235-'2 Der Rueckgabebestand'!$C$10</f>
        <v>78.5877584682858</v>
      </c>
      <c r="BG235" s="26" t="n">
        <f aca="false">BE235/($B$235+BE235-'1 Der Fonds'!$B$6)</f>
        <v>0.077588494706832</v>
      </c>
      <c r="BH235" s="26" t="n">
        <f aca="false">BE235+$B$235*'1 Der Fonds'!$B$19/12+BE235*'1 Der Fonds'!$B$20/12-'1 Der Fonds'!$B$6*'1 Der Fonds'!$B$21/12-($B$235+BE235-'1 Der Fonds'!$B$6)*'1 Der Fonds'!$B$22/12-$B$235*'1 Der Fonds'!$B$23/12</f>
        <v>63.3160489412517</v>
      </c>
      <c r="BI235" s="26" t="n">
        <f aca="false">($B$235+BH235-'1 Der Fonds'!$B$6)/BF235</f>
        <v>10.139187889712</v>
      </c>
      <c r="BJ235" s="26" t="n">
        <f aca="false">BH235+'1 Der Fonds'!$B$26-'2 Der Rueckgabebestand'!$C$11*BI235</f>
        <v>60.2325362074246</v>
      </c>
      <c r="BK235" s="26" t="n">
        <f aca="false">BF235+'1 Der Fonds'!$B$26/BI235-'2 Der Rueckgabebestand'!$C$11</f>
        <v>78.2836401535482</v>
      </c>
      <c r="BL235" s="26" t="n">
        <f aca="false">BJ235/($B$235+BJ235-'1 Der Fonds'!$B$6)</f>
        <v>0.0758851797801119</v>
      </c>
      <c r="BM235" s="26" t="n">
        <f aca="false">BJ235+$B$235*'1 Der Fonds'!$B$19/12+BJ235*'1 Der Fonds'!$B$20/12-'1 Der Fonds'!$B$6*'1 Der Fonds'!$B$21/12-($B$235+BJ235-'1 Der Fonds'!$B$6)*'1 Der Fonds'!$B$22/12-$B$235*'1 Der Fonds'!$B$23/12</f>
        <v>61.8489465546233</v>
      </c>
      <c r="BN235" s="26" t="n">
        <f aca="false">($B$235+BM235-'1 Der Fonds'!$B$6)/BK235</f>
        <v>10.1598360141991</v>
      </c>
      <c r="BO235" s="26" t="n">
        <f aca="false">BM235+'1 Der Fonds'!$B$26-'2 Der Rueckgabebestand'!$C$12*BN235</f>
        <v>59.7690285475238</v>
      </c>
      <c r="BP235" s="26" t="n">
        <f aca="false">BK235+'1 Der Fonds'!$B$26/BN235-'2 Der Rueckgabebestand'!$C$12</f>
        <v>78.0789205100232</v>
      </c>
      <c r="BQ235" s="26" t="n">
        <f aca="false">BO235/($B$235+BO235-'1 Der Fonds'!$B$6)</f>
        <v>0.0753452188306922</v>
      </c>
      <c r="BR235" s="26" t="n">
        <f aca="false">BO235+$B$235*'1 Der Fonds'!$B$19/12+BO235*'1 Der Fonds'!$B$20/12-'1 Der Fonds'!$B$6*'1 Der Fonds'!$B$21/12-($B$235+BO235-'1 Der Fonds'!$B$6)*'1 Der Fonds'!$B$22/12-$B$235*'1 Der Fonds'!$B$23/12</f>
        <v>61.3849946998818</v>
      </c>
      <c r="BS235" s="26" t="n">
        <f aca="false">($B$235+BR235-'1 Der Fonds'!$B$6)/BP235</f>
        <v>10.1805325881502</v>
      </c>
      <c r="BT235" s="26" t="n">
        <f aca="false">BR235+'1 Der Fonds'!$B$26-'2 Der Rueckgabebestand'!$C$13*BS235</f>
        <v>59.8037550352142</v>
      </c>
      <c r="BU235" s="26" t="n">
        <f aca="false">BP235+'1 Der Fonds'!$B$26/BS235-'2 Der Rueckgabebestand'!$C$13</f>
        <v>77.9236005745507</v>
      </c>
      <c r="BV235" s="26" t="n">
        <f aca="false">BT235/($B$235+BT235-'1 Der Fonds'!$B$6)</f>
        <v>0.0753856951459401</v>
      </c>
      <c r="BW235" s="26" t="n">
        <f aca="false">BT235+$B$235*'1 Der Fonds'!$B$19/12+BT235*'1 Der Fonds'!$B$20/12-'1 Der Fonds'!$B$6*'1 Der Fonds'!$B$21/12-($B$235+BT235-'1 Der Fonds'!$B$6)*'1 Der Fonds'!$B$22/12-$B$235*'1 Der Fonds'!$B$23/12</f>
        <v>61.419754467123</v>
      </c>
      <c r="BX235" s="26" t="n">
        <f aca="false">($B$235+BW235-'1 Der Fonds'!$B$6)/BU235</f>
        <v>10.2012708422862</v>
      </c>
      <c r="BY235" s="26" t="n">
        <f aca="false">BW235+'1 Der Fonds'!$B$26-'2 Der Rueckgabebestand'!$C$14*BX235</f>
        <v>60.3392461302085</v>
      </c>
      <c r="BZ235" s="26" t="n">
        <f aca="false">BU235+'1 Der Fonds'!$B$26/BX235-'2 Der Rueckgabebestand'!$C$14</f>
        <v>77.8176815813566</v>
      </c>
      <c r="CA235" s="26" t="n">
        <f aca="false">BY235/($B$235+BY235-'1 Der Fonds'!$B$6)</f>
        <v>0.0760094016822033</v>
      </c>
      <c r="CB235" s="26" t="n">
        <f aca="false">BY235+$B$235*'1 Der Fonds'!$B$19/12+BY235*'1 Der Fonds'!$B$20/12-'1 Der Fonds'!$B$6*'1 Der Fonds'!$B$21/12-($B$235+BY235-'1 Der Fonds'!$B$6)*'1 Der Fonds'!$B$22/12-$B$235*'1 Der Fonds'!$B$23/12</f>
        <v>61.9557587410833</v>
      </c>
      <c r="CC235" s="26" t="n">
        <f aca="false">($B$235+CB235-'1 Der Fonds'!$B$6)/BZ235</f>
        <v>10.2220439182508</v>
      </c>
      <c r="CD235" s="26" t="n">
        <f aca="false">CB235+'1 Der Fonds'!$B$26-'2 Der Rueckgabebestand'!$C$15*CC235</f>
        <v>60.8669411737829</v>
      </c>
      <c r="CE235" s="26" t="n">
        <f aca="false">BZ235+'1 Der Fonds'!$B$26/CC235-'2 Der Rueckgabebestand'!$C$15</f>
        <v>77.7111649613922</v>
      </c>
      <c r="CF235" s="26" t="n">
        <f aca="false">CD235/($B$235+CD235-'1 Der Fonds'!$B$6)</f>
        <v>0.0766232052454801</v>
      </c>
      <c r="CG235" s="26" t="n">
        <f aca="false">CD235+$B$235*'1 Der Fonds'!$B$19/12+CD235*'1 Der Fonds'!$B$20/12-'1 Der Fonds'!$B$6*'1 Der Fonds'!$B$21/12-($B$235+CD235-'1 Der Fonds'!$B$6)*'1 Der Fonds'!$B$22/12-$B$235*'1 Der Fonds'!$B$23/12</f>
        <v>62.4839594924078</v>
      </c>
      <c r="CH235" s="26" t="n">
        <f aca="false">($B$235+CG235-'1 Der Fonds'!$B$6)/CE235</f>
        <v>10.2428519748464</v>
      </c>
      <c r="CI235" s="26" t="n">
        <f aca="false">CG235+'1 Der Fonds'!$B$26-'2 Der Rueckgabebestand'!$C$16*CH235</f>
        <v>60.3625335049846</v>
      </c>
      <c r="CJ235" s="26" t="n">
        <f aca="false">CE235+'1 Der Fonds'!$B$26/CH235-'2 Der Rueckgabebestand'!$C$16</f>
        <v>77.5040521384564</v>
      </c>
      <c r="CK235" s="26" t="n">
        <f aca="false">CI235/($B$235+CI235-'1 Der Fonds'!$B$6)</f>
        <v>0.0760365062682551</v>
      </c>
      <c r="CL235" s="26" t="n">
        <f aca="false">$A$235+$B$235*'1 Der Fonds'!$B$19/12+$A$235*'1 Der Fonds'!$B$20/12-'1 Der Fonds'!$B$6*'1 Der Fonds'!$B$21/12-($B$235+$A$235-'1 Der Fonds'!$B$6)*'1 Der Fonds'!$B$22/12-$B$235*'1 Der Fonds'!$B$23/12</f>
        <v>138.1895</v>
      </c>
      <c r="CM235" s="26" t="n">
        <f aca="false">($B$235+CL235-'1 Der Fonds'!$B$6)/'1 Der Fonds'!$B$8</f>
        <v>10.0194195402299</v>
      </c>
      <c r="CN235" s="26" t="n">
        <f aca="false">CL235+0-'2 Der Rueckgabebestand'!$C$5*CM235</f>
        <v>134.181732183908</v>
      </c>
      <c r="CO235" s="26" t="n">
        <f aca="false">'1 Der Fonds'!$B$8+0/CM235-'2 Der Rueckgabebestand'!$C$5</f>
        <v>86.6</v>
      </c>
      <c r="CP235" s="26" t="n">
        <f aca="false">CN235/($B$235+CN235-'1 Der Fonds'!$B$6)</f>
        <v>0.154643952047002</v>
      </c>
      <c r="CQ235" s="26" t="n">
        <f aca="false">CN235+$B$235*'1 Der Fonds'!$B$19/12+CN235*'1 Der Fonds'!$B$20/12-'1 Der Fonds'!$B$6*'1 Der Fonds'!$B$21/12-($B$235+CN235-'1 Der Fonds'!$B$6)*'1 Der Fonds'!$B$22/12-$B$235*'1 Der Fonds'!$B$23/12</f>
        <v>135.869010510584</v>
      </c>
      <c r="CR235" s="26" t="n">
        <f aca="false">($B$235+CQ235-'1 Der Fonds'!$B$6)/CO235</f>
        <v>10.0389031236788</v>
      </c>
      <c r="CS235" s="26" t="n">
        <f aca="false">CQ235+0-'2 Der Rueckgabebestand'!$C$6*CR235</f>
        <v>130.849558948745</v>
      </c>
      <c r="CT235" s="26" t="n">
        <f aca="false">CO235+0/CR235-'2 Der Rueckgabebestand'!$C$6</f>
        <v>86.1</v>
      </c>
      <c r="CU235" s="26" t="n">
        <f aca="false">CS235/($B$235+CS235-'1 Der Fonds'!$B$6)</f>
        <v>0.151385001119095</v>
      </c>
      <c r="CV235" s="26" t="n">
        <f aca="false">CS235+$B$235*'1 Der Fonds'!$B$19/12+CS235*'1 Der Fonds'!$B$20/12-'1 Der Fonds'!$B$6*'1 Der Fonds'!$B$21/12-($B$235+CS235-'1 Der Fonds'!$B$6)*'1 Der Fonds'!$B$22/12-$B$235*'1 Der Fonds'!$B$23/12</f>
        <v>132.533643942737</v>
      </c>
      <c r="CW235" s="26" t="n">
        <f aca="false">($B$235+CV235-'1 Der Fonds'!$B$6)/CT235</f>
        <v>10.0584627635626</v>
      </c>
      <c r="CX235" s="26" t="n">
        <f aca="false">CV235+0-'2 Der Rueckgabebestand'!$C$7*CW235</f>
        <v>110.4050258629</v>
      </c>
      <c r="CY235" s="26" t="n">
        <f aca="false">CT235+0/CW235-'2 Der Rueckgabebestand'!$C$7</f>
        <v>83.9</v>
      </c>
      <c r="CZ235" s="26" t="n">
        <f aca="false">CX235/($B$235+CX235-'1 Der Fonds'!$B$6)</f>
        <v>0.130826363725005</v>
      </c>
      <c r="DA235" s="26" t="n">
        <f aca="false">CX235+$B$235*'1 Der Fonds'!$B$19/12+CX235*'1 Der Fonds'!$B$20/12-'1 Der Fonds'!$B$6*'1 Der Fonds'!$B$21/12-($B$235+CX235-'1 Der Fonds'!$B$6)*'1 Der Fonds'!$B$22/12-$B$235*'1 Der Fonds'!$B$23/12</f>
        <v>112.069518179352</v>
      </c>
      <c r="DB235" s="26" t="n">
        <f aca="false">($B$235+DA235-'1 Der Fonds'!$B$6)/CY235</f>
        <v>10.0783017661425</v>
      </c>
      <c r="DC235" s="26" t="n">
        <f aca="false">DA235+0-'2 Der Rueckgabebestand'!$C$8*DB235</f>
        <v>80.8267827043101</v>
      </c>
      <c r="DD235" s="26" t="n">
        <f aca="false">CY235+0/DB235-'2 Der Rueckgabebestand'!$C$8</f>
        <v>80.8</v>
      </c>
      <c r="DE235" s="26" t="n">
        <f aca="false">DC235/($B$235+DC235-'1 Der Fonds'!$B$6)</f>
        <v>0.0992559552516389</v>
      </c>
      <c r="DF235" s="26" t="n">
        <f aca="false">DC235+$B$235*'1 Der Fonds'!$B$19/12+DC235*'1 Der Fonds'!$B$20/12-'1 Der Fonds'!$B$6*'1 Der Fonds'!$B$21/12-($B$235+DC235-'1 Der Fonds'!$B$6)*'1 Der Fonds'!$B$22/12-$B$235*'1 Der Fonds'!$B$23/12</f>
        <v>82.4629292044017</v>
      </c>
      <c r="DG235" s="26" t="n">
        <f aca="false">($B$235+DF235-'1 Der Fonds'!$B$6)/DD235</f>
        <v>10.0985511040149</v>
      </c>
      <c r="DH235" s="26" t="n">
        <f aca="false">DF235+0-'2 Der Rueckgabebestand'!$C$9*DG235</f>
        <v>56.2066963339631</v>
      </c>
      <c r="DI235" s="26" t="n">
        <f aca="false">DD235+0/DG235-'2 Der Rueckgabebestand'!$C$9</f>
        <v>78.2</v>
      </c>
      <c r="DJ235" s="26" t="n">
        <f aca="false">DH235/($B$235+DH235-'1 Der Fonds'!$B$6)</f>
        <v>0.0711741417350139</v>
      </c>
      <c r="DK235" s="26" t="n">
        <f aca="false">DH235+$B$235*'1 Der Fonds'!$B$19/12+DH235*'1 Der Fonds'!$B$20/12-'1 Der Fonds'!$B$6*'1 Der Fonds'!$B$21/12-($B$235+DH235-'1 Der Fonds'!$B$6)*'1 Der Fonds'!$B$22/12-$B$235*'1 Der Fonds'!$B$23/12</f>
        <v>57.8192485846164</v>
      </c>
      <c r="DL235" s="26" t="n">
        <f aca="false">($B$235+DK235-'1 Der Fonds'!$B$6)/DI235</f>
        <v>10.1191719767854</v>
      </c>
      <c r="DM235" s="26" t="n">
        <f aca="false">DK235+0-'2 Der Rueckgabebestand'!$C$10*DL235</f>
        <v>43.6524078171169</v>
      </c>
      <c r="DN235" s="26" t="n">
        <f aca="false">DI235+0/DL235-'2 Der Rueckgabebestand'!$C$10</f>
        <v>76.8</v>
      </c>
      <c r="DO235" s="26" t="n">
        <f aca="false">DM235/($B$235+DM235-'1 Der Fonds'!$B$6)</f>
        <v>0.0561696874101295</v>
      </c>
      <c r="DP235" s="26" t="n">
        <f aca="false">DM235+$B$235*'1 Der Fonds'!$B$19/12+DM235*'1 Der Fonds'!$B$20/12-'1 Der Fonds'!$B$6*'1 Der Fonds'!$B$21/12-($B$235+DM235-'1 Der Fonds'!$B$6)*'1 Der Fonds'!$B$22/12-$B$235*'1 Der Fonds'!$B$23/12</f>
        <v>45.2529288746083</v>
      </c>
      <c r="DQ235" s="26" t="n">
        <f aca="false">($B$235+DP235-'1 Der Fonds'!$B$6)/DN235</f>
        <v>10.1400120947215</v>
      </c>
      <c r="DR235" s="26" t="n">
        <f aca="false">DP235+0-'2 Der Rueckgabebestand'!$C$11*DQ235</f>
        <v>39.1689216177754</v>
      </c>
      <c r="DS235" s="26" t="n">
        <f aca="false">DN235+0/DQ235-'2 Der Rueckgabebestand'!$C$11</f>
        <v>76.2</v>
      </c>
      <c r="DT235" s="26" t="n">
        <f aca="false">DR235/($B$235+DR235-'1 Der Fonds'!$B$6)</f>
        <v>0.0506930206740625</v>
      </c>
      <c r="DU235" s="26" t="n">
        <f aca="false">DR235+$B$235*'1 Der Fonds'!$B$19/12+DR235*'1 Der Fonds'!$B$20/12-'1 Der Fonds'!$B$6*'1 Der Fonds'!$B$21/12-($B$235+DR235-'1 Der Fonds'!$B$6)*'1 Der Fonds'!$B$22/12-$B$235*'1 Der Fonds'!$B$23/12</f>
        <v>40.7651460009925</v>
      </c>
      <c r="DV235" s="26" t="n">
        <f aca="false">($B$235+DU235-'1 Der Fonds'!$B$6)/DS235</f>
        <v>10.1609599212729</v>
      </c>
      <c r="DW235" s="26" t="n">
        <f aca="false">DU235+0-'2 Der Rueckgabebestand'!$C$12*DV235</f>
        <v>35.684666040356</v>
      </c>
      <c r="DX235" s="26" t="n">
        <f aca="false">DS235+0/DV235-'2 Der Rueckgabebestand'!$C$12</f>
        <v>75.7</v>
      </c>
      <c r="DY235" s="26" t="n">
        <f aca="false">DW235/($B$235+DW235-'1 Der Fonds'!$B$6)</f>
        <v>0.0463928463681618</v>
      </c>
      <c r="DZ235" s="26" t="n">
        <f aca="false">DW235+$B$235*'1 Der Fonds'!$B$19/12+DW235*'1 Der Fonds'!$B$20/12-'1 Der Fonds'!$B$6*'1 Der Fonds'!$B$21/12-($B$235+DW235-'1 Der Fonds'!$B$6)*'1 Der Fonds'!$B$22/12-$B$235*'1 Der Fonds'!$B$23/12</f>
        <v>37.2775513453114</v>
      </c>
      <c r="EA235" s="26" t="n">
        <f aca="false">($B$235+DZ235-'1 Der Fonds'!$B$6)/DX235</f>
        <v>10.1820019992776</v>
      </c>
      <c r="EB235" s="26" t="n">
        <f aca="false">DZ235+0-'2 Der Rueckgabebestand'!$C$13*EA235</f>
        <v>32.6956504456365</v>
      </c>
      <c r="EC235" s="26" t="n">
        <f aca="false">DX235+0/EA235-'2 Der Rueckgabebestand'!$C$13</f>
        <v>75.25</v>
      </c>
      <c r="ED235" s="26" t="n">
        <f aca="false">EB235/($B$235+EB235-'1 Der Fonds'!$B$6)</f>
        <v>0.0426727173752813</v>
      </c>
      <c r="EE235" s="26" t="n">
        <f aca="false">EB235+$B$235*'1 Der Fonds'!$B$19/12+EB235*'1 Der Fonds'!$B$20/12-'1 Der Fonds'!$B$6*'1 Der Fonds'!$B$21/12-($B$235+EB235-'1 Der Fonds'!$B$6)*'1 Der Fonds'!$B$22/12-$B$235*'1 Der Fonds'!$B$23/12</f>
        <v>34.2856712773135</v>
      </c>
      <c r="EF235" s="26" t="n">
        <f aca="false">($B$235+EE235-'1 Der Fonds'!$B$6)/EC235</f>
        <v>10.2031318442168</v>
      </c>
      <c r="EG235" s="26" t="n">
        <f aca="false">EE235+0-'2 Der Rueckgabebestand'!$C$14*EF235</f>
        <v>30.2044185396268</v>
      </c>
      <c r="EH235" s="26" t="n">
        <f aca="false">EC235+0/EF235-'2 Der Rueckgabebestand'!$C$14</f>
        <v>74.85</v>
      </c>
      <c r="EI235" s="26" t="n">
        <f aca="false">EG235/($B$235+EG235-'1 Der Fonds'!$B$6)</f>
        <v>0.0395498805642429</v>
      </c>
      <c r="EJ235" s="26" t="n">
        <f aca="false">EG235+$B$235*'1 Der Fonds'!$B$19/12+EG235*'1 Der Fonds'!$B$20/12-'1 Der Fonds'!$B$6*'1 Der Fonds'!$B$21/12-($B$235+EG235-'1 Der Fonds'!$B$6)*'1 Der Fonds'!$B$22/12-$B$235*'1 Der Fonds'!$B$23/12</f>
        <v>31.7920519407273</v>
      </c>
      <c r="EK235" s="26" t="n">
        <f aca="false">($B$235+EJ235-'1 Der Fonds'!$B$6)/EH235</f>
        <v>10.224342711299</v>
      </c>
      <c r="EL235" s="26" t="n">
        <f aca="false">EJ235+0-'2 Der Rueckgabebestand'!$C$15*EK235</f>
        <v>27.7023148562077</v>
      </c>
      <c r="EM235" s="26" t="n">
        <f aca="false">EH235+0/EK235-'2 Der Rueckgabebestand'!$C$15</f>
        <v>74.45</v>
      </c>
      <c r="EN235" s="26" t="n">
        <f aca="false">EL235/($B$235+EL235-'1 Der Fonds'!$B$6)</f>
        <v>0.036392841056245</v>
      </c>
      <c r="EO235" s="26" t="n">
        <f aca="false">EL235+$B$235*'1 Der Fonds'!$B$19/12+EL235*'1 Der Fonds'!$B$20/12-'1 Der Fonds'!$B$6*'1 Der Fonds'!$B$21/12-($B$235+EL235-'1 Der Fonds'!$B$6)*'1 Der Fonds'!$B$22/12-$B$235*'1 Der Fonds'!$B$23/12</f>
        <v>29.2875504079449</v>
      </c>
      <c r="EP235" s="26" t="n">
        <f aca="false">($B$235+EO235-'1 Der Fonds'!$B$6)/EM235</f>
        <v>10.2456353312014</v>
      </c>
      <c r="EQ235" s="26" t="n">
        <f aca="false">EO235+0-'2 Der Rueckgabebestand'!$C$16*EP235</f>
        <v>24.1647327423442</v>
      </c>
      <c r="ER235" s="26" t="n">
        <f aca="false">EM235+0/EP235-'2 Der Rueckgabebestand'!$C$16</f>
        <v>73.95</v>
      </c>
      <c r="ES235" s="26" t="n">
        <f aca="false">EQ235/($B$235+EQ235-'1 Der Fonds'!$B$6)</f>
        <v>0.0318937013933336</v>
      </c>
      <c r="ET235" s="14" t="n">
        <f aca="false">IF(C235=1,$A$235,1000000)</f>
        <v>136.5</v>
      </c>
      <c r="EU235" s="14" t="n">
        <f aca="false">IF(D235=1,$A$235,1000000)</f>
        <v>136.5</v>
      </c>
      <c r="EV235" s="14" t="n">
        <f aca="false">IF(E235=1,$A$235,1000000)</f>
        <v>136.5</v>
      </c>
      <c r="EW235" s="14" t="n">
        <f aca="false">IF(F235=1,$A$235,1000000)</f>
        <v>136.5</v>
      </c>
      <c r="EX235" s="14" t="n">
        <f aca="false">IF(G235=1,$A$235,1000000)</f>
        <v>136.5</v>
      </c>
      <c r="EY235" s="14" t="n">
        <f aca="false">IF(H235=1,$A$235,1000000)</f>
        <v>136.5</v>
      </c>
      <c r="EZ235" s="14" t="n">
        <f aca="false">IF(I235=1,$A$235,1000000)</f>
        <v>136.5</v>
      </c>
      <c r="FA235" s="14" t="n">
        <f aca="false">IF(J235=1,$A$235,1000000)</f>
        <v>136.5</v>
      </c>
      <c r="FB235" s="14" t="n">
        <f aca="false">IF(K235=1,$A$235,1000000)</f>
        <v>136.5</v>
      </c>
      <c r="FC235" s="14" t="n">
        <f aca="false">IF(L235=1,$A$235,1000000)</f>
        <v>136.5</v>
      </c>
      <c r="FD235" s="14" t="n">
        <f aca="false">IF(M235=1,$A$235,1000000)</f>
        <v>136.5</v>
      </c>
      <c r="FE235" s="14" t="n">
        <f aca="false">IF(N235=1,$A$235,1000000)</f>
        <v>136.5</v>
      </c>
      <c r="FF235" s="14" t="n">
        <f aca="false">IF(O235=1,$A$235,1000000)</f>
        <v>136.5</v>
      </c>
      <c r="FG235" s="14" t="n">
        <f aca="false">IF(P235=1,$A$235,1000000)</f>
        <v>136.5</v>
      </c>
      <c r="FH235" s="14" t="n">
        <f aca="false">IF(Q235=1,$A$235,1000000)</f>
        <v>136.5</v>
      </c>
      <c r="FI235" s="14" t="n">
        <f aca="false">IF(R235=1,$A$235,1000000)</f>
        <v>136.5</v>
      </c>
      <c r="FJ235" s="14" t="n">
        <f aca="false">IF(S235=1,$A$235,1000000)</f>
        <v>136.5</v>
      </c>
      <c r="FK235" s="14" t="n">
        <f aca="false">IF(T235=1,$A$235,1000000)</f>
        <v>136.5</v>
      </c>
      <c r="FL235" s="14" t="n">
        <f aca="false">IF(U235=1,$A$235,1000000)</f>
        <v>136.5</v>
      </c>
      <c r="FM235" s="26" t="n">
        <f aca="false">IF(V235=1,$A$235,1000000)</f>
        <v>1000000</v>
      </c>
      <c r="FN235" s="26" t="n">
        <f aca="false">IF(W235=1,$A$235,1000000)</f>
        <v>1000000</v>
      </c>
      <c r="FO235" s="26" t="n">
        <f aca="false">IF(X235=1,$A$235,1000000)</f>
        <v>1000000</v>
      </c>
      <c r="FP235" s="26" t="n">
        <f aca="false">IF(Y235=1,$A$235,1000000)</f>
        <v>1000000</v>
      </c>
      <c r="FQ235" s="26" t="n">
        <f aca="false">IF(Z235=1,$A$235,1000000)</f>
        <v>1000000</v>
      </c>
    </row>
    <row r="236" customFormat="false" ht="15" hidden="false" customHeight="false" outlineLevel="0" collapsed="false">
      <c r="A236" s="14" t="n">
        <f aca="false">A235+$B$38</f>
        <v>137</v>
      </c>
      <c r="B236" s="14" t="n">
        <f aca="false">'1 Der Fonds'!$B$36-A236</f>
        <v>983</v>
      </c>
      <c r="C236" s="26" t="n">
        <f aca="false">IF(AH236&gt;='1 Der Fonds'!$B$12,1,0)</f>
        <v>1</v>
      </c>
      <c r="D236" s="26" t="n">
        <f aca="false">IF(AND(C236=1,AM236&gt;='1 Der Fonds'!$B$12),1,0)</f>
        <v>1</v>
      </c>
      <c r="E236" s="26" t="n">
        <f aca="false">IF(AND(D236=1,AR236&gt;='1 Der Fonds'!$B$12),1,0)</f>
        <v>1</v>
      </c>
      <c r="F236" s="26" t="n">
        <f aca="false">IF(AND(E236=1,AW236&gt;='1 Der Fonds'!$B$12),1,0)</f>
        <v>1</v>
      </c>
      <c r="G236" s="26" t="n">
        <f aca="false">IF(AND(F236=1,BB236&gt;='1 Der Fonds'!$B$12),1,0)</f>
        <v>1</v>
      </c>
      <c r="H236" s="26" t="n">
        <f aca="false">IF(AND(G236=1,BG236&gt;='1 Der Fonds'!$B$12),1,0)</f>
        <v>1</v>
      </c>
      <c r="I236" s="26" t="n">
        <f aca="false">IF(AND(H236=1,BL236&gt;='1 Der Fonds'!$B$12),1,0)</f>
        <v>1</v>
      </c>
      <c r="J236" s="26" t="n">
        <f aca="false">IF(AND(I236=1,BQ236&gt;='1 Der Fonds'!$B$12),1,0)</f>
        <v>1</v>
      </c>
      <c r="K236" s="26" t="n">
        <f aca="false">IF(AND(J236=1,BV236&gt;='1 Der Fonds'!$B$12),1,0)</f>
        <v>1</v>
      </c>
      <c r="L236" s="26" t="n">
        <f aca="false">IF(AND(K236=1,CA236&gt;='1 Der Fonds'!$B$12),1,0)</f>
        <v>1</v>
      </c>
      <c r="M236" s="26" t="n">
        <f aca="false">IF(AND(L236=1,CF236&gt;='1 Der Fonds'!$B$12),1,0)</f>
        <v>1</v>
      </c>
      <c r="N236" s="26" t="n">
        <f aca="false">IF(AND(M236=1,CK236&gt;='1 Der Fonds'!$B$12),1,0)</f>
        <v>1</v>
      </c>
      <c r="O236" s="26" t="n">
        <f aca="false">IF(CP236&gt;='1 Der Fonds'!$B$12,1,0)</f>
        <v>1</v>
      </c>
      <c r="P236" s="26" t="n">
        <f aca="false">IF(AND(O236=1,CU236&gt;='1 Der Fonds'!$B$12),1,0)</f>
        <v>1</v>
      </c>
      <c r="Q236" s="26" t="n">
        <f aca="false">IF(AND(P236=1,CZ236&gt;='1 Der Fonds'!$B$12),1,0)</f>
        <v>1</v>
      </c>
      <c r="R236" s="26" t="n">
        <f aca="false">IF(AND(Q236=1,DE236&gt;='1 Der Fonds'!$B$12),1,0)</f>
        <v>1</v>
      </c>
      <c r="S236" s="26" t="n">
        <f aca="false">IF(AND(R236=1,DJ236&gt;='1 Der Fonds'!$B$12),1,0)</f>
        <v>1</v>
      </c>
      <c r="T236" s="26" t="n">
        <f aca="false">IF(AND(S236=1,DO236&gt;='1 Der Fonds'!$B$12),1,0)</f>
        <v>1</v>
      </c>
      <c r="U236" s="26" t="n">
        <f aca="false">IF(AND(T236=1,DT236&gt;='1 Der Fonds'!$B$12),1,0)</f>
        <v>1</v>
      </c>
      <c r="V236" s="26" t="n">
        <f aca="false">IF(AND(U236=1,DY236&gt;='1 Der Fonds'!$B$12),1,0)</f>
        <v>0</v>
      </c>
      <c r="W236" s="26" t="n">
        <f aca="false">IF(AND(V236=1,ED236&gt;='1 Der Fonds'!$B$12),1,0)</f>
        <v>0</v>
      </c>
      <c r="X236" s="26" t="n">
        <f aca="false">IF(AND(W236=1,EI236&gt;='1 Der Fonds'!$B$12),1,0)</f>
        <v>0</v>
      </c>
      <c r="Y236" s="26" t="n">
        <f aca="false">IF(AND(X236=1,EN236&gt;='1 Der Fonds'!$B$12),1,0)</f>
        <v>0</v>
      </c>
      <c r="Z236" s="26" t="n">
        <f aca="false">IF(AND(Y236=1,ES236&gt;='1 Der Fonds'!$B$12),1,0)</f>
        <v>0</v>
      </c>
      <c r="AD236" s="26" t="n">
        <f aca="false">$A$236+$B$236*'1 Der Fonds'!$B$19/12+$A$236*'1 Der Fonds'!$B$20/12-'1 Der Fonds'!$B$6*'1 Der Fonds'!$B$21/12-($B$236+$A$236-'1 Der Fonds'!$B$6)*'1 Der Fonds'!$B$22/12-$B$236*'1 Der Fonds'!$B$23/12</f>
        <v>138.688916666667</v>
      </c>
      <c r="AE236" s="26" t="n">
        <f aca="false">($B$236+AD236-'1 Der Fonds'!$B$6)/'1 Der Fonds'!$B$8</f>
        <v>10.019412835249</v>
      </c>
      <c r="AF236" s="26" t="n">
        <f aca="false">AD236+'1 Der Fonds'!$B$26-'2 Der Rueckgabebestand'!$C$5*AE236</f>
        <v>137.681151532567</v>
      </c>
      <c r="AG236" s="26" t="n">
        <f aca="false">'1 Der Fonds'!$B$8+'1 Der Fonds'!$B$26/AE236-'2 Der Rueckgabebestand'!$C$5</f>
        <v>86.8994187433265</v>
      </c>
      <c r="AH236" s="26" t="n">
        <f aca="false">AF236/($B$236+AF236-'1 Der Fonds'!$B$6)</f>
        <v>0.15813039169416</v>
      </c>
      <c r="AI236" s="26" t="n">
        <f aca="false">AF236+$B$236*'1 Der Fonds'!$B$19/12+AF236*'1 Der Fonds'!$B$20/12-'1 Der Fonds'!$B$6*'1 Der Fonds'!$B$21/12-($B$236+AF236-'1 Der Fonds'!$B$6)*'1 Der Fonds'!$B$22/12-$B$236*'1 Der Fonds'!$B$23/12</f>
        <v>139.370720969452</v>
      </c>
      <c r="AJ236" s="26" t="n">
        <f aca="false">($B$236+AI236-'1 Der Fonds'!$B$6)/AG236</f>
        <v>10.0388556515684</v>
      </c>
      <c r="AK236" s="26" t="n">
        <f aca="false">AI236+'1 Der Fonds'!$B$26-'2 Der Rueckgabebestand'!$C$6*AJ236</f>
        <v>137.351293143668</v>
      </c>
      <c r="AL236" s="26" t="n">
        <f aca="false">AG236+'1 Der Fonds'!$B$26/AJ236-'2 Der Rueckgabebestand'!$C$6</f>
        <v>86.6982575855337</v>
      </c>
      <c r="AM236" s="26" t="n">
        <f aca="false">AK236/($B$236+AK236-'1 Der Fonds'!$B$6)</f>
        <v>0.157811327708335</v>
      </c>
      <c r="AN236" s="26" t="n">
        <f aca="false">AK236+$B$236*'1 Der Fonds'!$B$19/12+AK236*'1 Der Fonds'!$B$20/12-'1 Der Fonds'!$B$6*'1 Der Fonds'!$B$21/12-($B$236+AK236-'1 Der Fonds'!$B$6)*'1 Der Fonds'!$B$22/12-$B$236*'1 Der Fonds'!$B$23/12</f>
        <v>139.040546466264</v>
      </c>
      <c r="AO236" s="26" t="n">
        <f aca="false">($B$236+AN236-'1 Der Fonds'!$B$6)/AL236</f>
        <v>10.0583399338324</v>
      </c>
      <c r="AP236" s="26" t="n">
        <f aca="false">AN236+'1 Der Fonds'!$B$26-'2 Der Rueckgabebestand'!$C$7*AO236</f>
        <v>119.912198611833</v>
      </c>
      <c r="AQ236" s="26" t="n">
        <f aca="false">AL236+'1 Der Fonds'!$B$26/AO236-'2 Der Rueckgabebestand'!$C$7</f>
        <v>84.7965175389391</v>
      </c>
      <c r="AR236" s="26" t="n">
        <f aca="false">AP236/($B$236+AP236-'1 Der Fonds'!$B$6)</f>
        <v>0.140591492075031</v>
      </c>
      <c r="AS236" s="26" t="n">
        <f aca="false">AP236+$B$236*'1 Der Fonds'!$B$19/12+AP236*'1 Der Fonds'!$B$20/12-'1 Der Fonds'!$B$6*'1 Der Fonds'!$B$21/12-($B$236+AP236-'1 Der Fonds'!$B$6)*'1 Der Fonds'!$B$22/12-$B$236*'1 Der Fonds'!$B$23/12</f>
        <v>121.584739468836</v>
      </c>
      <c r="AT236" s="26" t="n">
        <f aca="false">($B$236+AS236-'1 Der Fonds'!$B$6)/AQ236</f>
        <v>10.0780641030029</v>
      </c>
      <c r="AU236" s="26" t="n">
        <f aca="false">AS236+'1 Der Fonds'!$B$26-'2 Der Rueckgabebestand'!$C$8*AT236</f>
        <v>93.3427407495269</v>
      </c>
      <c r="AV236" s="26" t="n">
        <f aca="false">AQ236+'1 Der Fonds'!$B$26/AT236-'2 Der Rueckgabebestand'!$C$8</f>
        <v>81.9941937562501</v>
      </c>
      <c r="AW236" s="26" t="n">
        <f aca="false">AU236/($B$236+AU236-'1 Der Fonds'!$B$6)</f>
        <v>0.112958868211102</v>
      </c>
      <c r="AX236" s="26" t="n">
        <f aca="false">AU236+$B$236*'1 Der Fonds'!$B$19/12+AU236*'1 Der Fonds'!$B$20/12-'1 Der Fonds'!$B$6*'1 Der Fonds'!$B$21/12-($B$236+AU236-'1 Der Fonds'!$B$6)*'1 Der Fonds'!$B$22/12-$B$236*'1 Der Fonds'!$B$23/12</f>
        <v>94.9898192094119</v>
      </c>
      <c r="AY236" s="26" t="n">
        <f aca="false">($B$236+AX236-'1 Der Fonds'!$B$6)/AV236</f>
        <v>10.0981518480545</v>
      </c>
      <c r="AZ236" s="26" t="n">
        <f aca="false">AX236+'1 Der Fonds'!$B$26-'2 Der Rueckgabebestand'!$C$9*AY236</f>
        <v>71.7346244044703</v>
      </c>
      <c r="BA236" s="26" t="n">
        <f aca="false">AV236+'1 Der Fonds'!$B$26/AY236-'2 Der Rueckgabebestand'!$C$9</f>
        <v>79.6912778212494</v>
      </c>
      <c r="BB236" s="26" t="n">
        <f aca="false">AZ236/($B$236+AZ236-'1 Der Fonds'!$B$6)</f>
        <v>0.0891407207159208</v>
      </c>
      <c r="BC236" s="26" t="n">
        <f aca="false">AZ236+$B$236*'1 Der Fonds'!$B$19/12+AZ236*'1 Der Fonds'!$B$20/12-'1 Der Fonds'!$B$6*'1 Der Fonds'!$B$21/12-($B$236+AZ236-'1 Der Fonds'!$B$6)*'1 Der Fonds'!$B$22/12-$B$236*'1 Der Fonds'!$B$23/12</f>
        <v>73.3609950861912</v>
      </c>
      <c r="BD236" s="26" t="n">
        <f aca="false">($B$236+BC236-'1 Der Fonds'!$B$6)/BA236</f>
        <v>10.118560238109</v>
      </c>
      <c r="BE236" s="26" t="n">
        <f aca="false">BC236+'1 Der Fonds'!$B$26-'2 Der Rueckgabebestand'!$C$10*BD236</f>
        <v>62.1950107528386</v>
      </c>
      <c r="BF236" s="26" t="n">
        <f aca="false">BA236+'1 Der Fonds'!$B$26/BD236-'2 Der Rueckgabebestand'!$C$10</f>
        <v>78.5877626895908</v>
      </c>
      <c r="BG236" s="26" t="n">
        <f aca="false">BE236/($B$236+BE236-'1 Der Fonds'!$B$6)</f>
        <v>0.0782135324188672</v>
      </c>
      <c r="BH236" s="26" t="n">
        <f aca="false">BE236+$B$236*'1 Der Fonds'!$B$19/12+BE236*'1 Der Fonds'!$B$20/12-'1 Der Fonds'!$B$6*'1 Der Fonds'!$B$21/12-($B$236+BE236-'1 Der Fonds'!$B$6)*'1 Der Fonds'!$B$22/12-$B$236*'1 Der Fonds'!$B$23/12</f>
        <v>63.8122393048101</v>
      </c>
      <c r="BI236" s="26" t="n">
        <f aca="false">($B$236+BH236-'1 Der Fonds'!$B$6)/BF236</f>
        <v>10.1391388688859</v>
      </c>
      <c r="BJ236" s="26" t="n">
        <f aca="false">BH236+'1 Der Fonds'!$B$26-'2 Der Rueckgabebestand'!$C$11*BI236</f>
        <v>60.7287559834786</v>
      </c>
      <c r="BK236" s="26" t="n">
        <f aca="false">BF236+'1 Der Fonds'!$B$26/BI236-'2 Der Rueckgabebestand'!$C$11</f>
        <v>78.2836458053854</v>
      </c>
      <c r="BL236" s="26" t="n">
        <f aca="false">BJ236/($B$236+BJ236-'1 Der Fonds'!$B$6)</f>
        <v>0.0765107166972071</v>
      </c>
      <c r="BM236" s="26" t="n">
        <f aca="false">BJ236+$B$236*'1 Der Fonds'!$B$19/12+BJ236*'1 Der Fonds'!$B$20/12-'1 Der Fonds'!$B$6*'1 Der Fonds'!$B$21/12-($B$236+BJ236-'1 Der Fonds'!$B$6)*'1 Der Fonds'!$B$22/12-$B$236*'1 Der Fonds'!$B$23/12</f>
        <v>62.3445793746294</v>
      </c>
      <c r="BN236" s="26" t="n">
        <f aca="false">($B$236+BM236-'1 Der Fonds'!$B$6)/BK236</f>
        <v>10.1597794940705</v>
      </c>
      <c r="BO236" s="26" t="n">
        <f aca="false">BM236+'1 Der Fonds'!$B$26-'2 Der Rueckgabebestand'!$C$12*BN236</f>
        <v>60.2646896275942</v>
      </c>
      <c r="BP236" s="26" t="n">
        <f aca="false">BK236+'1 Der Fonds'!$B$26/BN236-'2 Der Rueckgabebestand'!$C$12</f>
        <v>78.078927804542</v>
      </c>
      <c r="BQ236" s="26" t="n">
        <f aca="false">BO236/($B$236+BO236-'1 Der Fonds'!$B$6)</f>
        <v>0.07597046788492</v>
      </c>
      <c r="BR236" s="26" t="n">
        <f aca="false">BO236+$B$236*'1 Der Fonds'!$B$19/12+BO236*'1 Der Fonds'!$B$20/12-'1 Der Fonds'!$B$6*'1 Der Fonds'!$B$21/12-($B$236+BO236-'1 Der Fonds'!$B$6)*'1 Der Fonds'!$B$22/12-$B$236*'1 Der Fonds'!$B$23/12</f>
        <v>61.8800682884873</v>
      </c>
      <c r="BS236" s="26" t="n">
        <f aca="false">($B$236+BR236-'1 Der Fonds'!$B$6)/BP236</f>
        <v>10.18046854176</v>
      </c>
      <c r="BT236" s="26" t="n">
        <f aca="false">BR236+'1 Der Fonds'!$B$26-'2 Der Rueckgabebestand'!$C$13*BS236</f>
        <v>60.2988574446953</v>
      </c>
      <c r="BU236" s="26" t="n">
        <f aca="false">BP236+'1 Der Fonds'!$B$26/BS236-'2 Der Rueckgabebestand'!$C$13</f>
        <v>77.9236097229325</v>
      </c>
      <c r="BV236" s="26" t="n">
        <f aca="false">BT236/($B$236+BT236-'1 Der Fonds'!$B$6)</f>
        <v>0.0760102663439157</v>
      </c>
      <c r="BW236" s="26" t="n">
        <f aca="false">BT236+$B$236*'1 Der Fonds'!$B$19/12+BT236*'1 Der Fonds'!$B$20/12-'1 Der Fonds'!$B$6*'1 Der Fonds'!$B$21/12-($B$236+BT236-'1 Der Fonds'!$B$6)*'1 Der Fonds'!$B$22/12-$B$236*'1 Der Fonds'!$B$23/12</f>
        <v>61.9142688497465</v>
      </c>
      <c r="BX236" s="26" t="n">
        <f aca="false">($B$236+BW236-'1 Der Fonds'!$B$6)/BU236</f>
        <v>10.2011992472649</v>
      </c>
      <c r="BY236" s="26" t="n">
        <f aca="false">BW236+'1 Der Fonds'!$B$26-'2 Der Rueckgabebestand'!$C$14*BX236</f>
        <v>60.8337891508405</v>
      </c>
      <c r="BZ236" s="26" t="n">
        <f aca="false">BU236+'1 Der Fonds'!$B$26/BX236-'2 Der Rueckgabebestand'!$C$14</f>
        <v>77.8176927936856</v>
      </c>
      <c r="CA236" s="26" t="n">
        <f aca="false">BY236/($B$236+BY236-'1 Der Fonds'!$B$6)</f>
        <v>0.076632904749386</v>
      </c>
      <c r="CB236" s="26" t="n">
        <f aca="false">BY236+$B$236*'1 Der Fonds'!$B$19/12+BY236*'1 Der Fonds'!$B$20/12-'1 Der Fonds'!$B$6*'1 Der Fonds'!$B$21/12-($B$236+BY236-'1 Der Fonds'!$B$6)*'1 Der Fonds'!$B$22/12-$B$236*'1 Der Fonds'!$B$23/12</f>
        <v>62.4497131987767</v>
      </c>
      <c r="CC236" s="26" t="n">
        <f aca="false">($B$236+CB236-'1 Der Fonds'!$B$6)/BZ236</f>
        <v>10.2219647568801</v>
      </c>
      <c r="CD236" s="26" t="n">
        <f aca="false">CB236+'1 Der Fonds'!$B$26-'2 Der Rueckgabebestand'!$C$15*CC236</f>
        <v>61.3609272960247</v>
      </c>
      <c r="CE236" s="26" t="n">
        <f aca="false">BZ236+'1 Der Fonds'!$B$26/CC236-'2 Der Rueckgabebestand'!$C$15</f>
        <v>77.7111784465275</v>
      </c>
      <c r="CF236" s="26" t="n">
        <f aca="false">CD236/($B$236+CD236-'1 Der Fonds'!$B$6)</f>
        <v>0.0772456514255994</v>
      </c>
      <c r="CG236" s="26" t="n">
        <f aca="false">CD236+$B$236*'1 Der Fonds'!$B$19/12+CD236*'1 Der Fonds'!$B$20/12-'1 Der Fonds'!$B$6*'1 Der Fonds'!$B$21/12-($B$236+CD236-'1 Der Fonds'!$B$6)*'1 Der Fonds'!$B$22/12-$B$236*'1 Der Fonds'!$B$23/12</f>
        <v>62.9773565180167</v>
      </c>
      <c r="CH236" s="26" t="n">
        <f aca="false">($B$236+CG236-'1 Der Fonds'!$B$6)/CE236</f>
        <v>10.2427652292742</v>
      </c>
      <c r="CI236" s="26" t="n">
        <f aca="false">CG236+'1 Der Fonds'!$B$26-'2 Der Rueckgabebestand'!$C$16*CH236</f>
        <v>60.8559739033796</v>
      </c>
      <c r="CJ236" s="26" t="n">
        <f aca="false">CE236+'1 Der Fonds'!$B$26/CH236-'2 Der Rueckgabebestand'!$C$16</f>
        <v>77.5040681040417</v>
      </c>
      <c r="CK236" s="26" t="n">
        <f aca="false">CI236/($B$236+CI236-'1 Der Fonds'!$B$6)</f>
        <v>0.0766587087631923</v>
      </c>
      <c r="CL236" s="26" t="n">
        <f aca="false">$A$236+$B$236*'1 Der Fonds'!$B$19/12+$A$236*'1 Der Fonds'!$B$20/12-'1 Der Fonds'!$B$6*'1 Der Fonds'!$B$21/12-($B$236+$A$236-'1 Der Fonds'!$B$6)*'1 Der Fonds'!$B$22/12-$B$236*'1 Der Fonds'!$B$23/12</f>
        <v>138.688916666667</v>
      </c>
      <c r="CM236" s="26" t="n">
        <f aca="false">($B$236+CL236-'1 Der Fonds'!$B$6)/'1 Der Fonds'!$B$8</f>
        <v>10.019412835249</v>
      </c>
      <c r="CN236" s="26" t="n">
        <f aca="false">CL236+0-'2 Der Rueckgabebestand'!$C$5*CM236</f>
        <v>134.681151532567</v>
      </c>
      <c r="CO236" s="26" t="n">
        <f aca="false">'1 Der Fonds'!$B$8+0/CM236-'2 Der Rueckgabebestand'!$C$5</f>
        <v>86.6</v>
      </c>
      <c r="CP236" s="26" t="n">
        <f aca="false">CN236/($B$236+CN236-'1 Der Fonds'!$B$6)</f>
        <v>0.155219634879336</v>
      </c>
      <c r="CQ236" s="26" t="n">
        <f aca="false">CN236+$B$236*'1 Der Fonds'!$B$19/12+CN236*'1 Der Fonds'!$B$20/12-'1 Der Fonds'!$B$6*'1 Der Fonds'!$B$21/12-($B$236+CN236-'1 Der Fonds'!$B$6)*'1 Der Fonds'!$B$22/12-$B$236*'1 Der Fonds'!$B$23/12</f>
        <v>136.367845969452</v>
      </c>
      <c r="CR236" s="26" t="n">
        <f aca="false">($B$236+CQ236-'1 Der Fonds'!$B$6)/CO236</f>
        <v>10.0388896763216</v>
      </c>
      <c r="CS236" s="26" t="n">
        <f aca="false">CQ236+0-'2 Der Rueckgabebestand'!$C$6*CR236</f>
        <v>131.348401131292</v>
      </c>
      <c r="CT236" s="26" t="n">
        <f aca="false">CO236+0/CR236-'2 Der Rueckgabebestand'!$C$6</f>
        <v>86.1</v>
      </c>
      <c r="CU236" s="26" t="n">
        <f aca="false">CS236/($B$236+CS236-'1 Der Fonds'!$B$6)</f>
        <v>0.151962334817046</v>
      </c>
      <c r="CV236" s="26" t="n">
        <f aca="false">CS236+$B$236*'1 Der Fonds'!$B$19/12+CS236*'1 Der Fonds'!$B$20/12-'1 Der Fonds'!$B$6*'1 Der Fonds'!$B$21/12-($B$236+CS236-'1 Der Fonds'!$B$6)*'1 Der Fonds'!$B$22/12-$B$236*'1 Der Fonds'!$B$23/12</f>
        <v>133.031901682376</v>
      </c>
      <c r="CW236" s="26" t="n">
        <f aca="false">($B$236+CV236-'1 Der Fonds'!$B$6)/CT236</f>
        <v>10.0584425282506</v>
      </c>
      <c r="CX236" s="26" t="n">
        <f aca="false">CV236+0-'2 Der Rueckgabebestand'!$C$7*CW236</f>
        <v>110.903328120224</v>
      </c>
      <c r="CY236" s="26" t="n">
        <f aca="false">CT236+0/CW236-'2 Der Rueckgabebestand'!$C$7</f>
        <v>83.9</v>
      </c>
      <c r="CZ236" s="26" t="n">
        <f aca="false">CX236/($B$236+CX236-'1 Der Fonds'!$B$6)</f>
        <v>0.131417100069103</v>
      </c>
      <c r="DA236" s="26" t="n">
        <f aca="false">CX236+$B$236*'1 Der Fonds'!$B$19/12+CX236*'1 Der Fonds'!$B$20/12-'1 Der Fonds'!$B$6*'1 Der Fonds'!$B$21/12-($B$236+CX236-'1 Der Fonds'!$B$6)*'1 Der Fonds'!$B$22/12-$B$236*'1 Der Fonds'!$B$23/12</f>
        <v>112.56723547634</v>
      </c>
      <c r="DB236" s="26" t="n">
        <f aca="false">($B$236+DA236-'1 Der Fonds'!$B$6)/CY236</f>
        <v>10.0782745587168</v>
      </c>
      <c r="DC236" s="26" t="n">
        <f aca="false">DA236+0-'2 Der Rueckgabebestand'!$C$8*DB236</f>
        <v>81.3245843443175</v>
      </c>
      <c r="DD236" s="26" t="n">
        <f aca="false">CY236+0/DB236-'2 Der Rueckgabebestand'!$C$8</f>
        <v>80.8</v>
      </c>
      <c r="DE236" s="26" t="n">
        <f aca="false">DC236/($B$236+DC236-'1 Der Fonds'!$B$6)</f>
        <v>0.0998675293707348</v>
      </c>
      <c r="DF236" s="26" t="n">
        <f aca="false">DC236+$B$236*'1 Der Fonds'!$B$19/12+DC236*'1 Der Fonds'!$B$20/12-'1 Der Fonds'!$B$6*'1 Der Fonds'!$B$21/12-($B$236+DC236-'1 Der Fonds'!$B$6)*'1 Der Fonds'!$B$22/12-$B$236*'1 Der Fonds'!$B$23/12</f>
        <v>82.9601454043141</v>
      </c>
      <c r="DG236" s="26" t="n">
        <f aca="false">($B$236+DF236-'1 Der Fonds'!$B$6)/DD236</f>
        <v>10.0985166510435</v>
      </c>
      <c r="DH236" s="26" t="n">
        <f aca="false">DF236+0-'2 Der Rueckgabebestand'!$C$9*DG236</f>
        <v>56.7040021116011</v>
      </c>
      <c r="DI236" s="26" t="n">
        <f aca="false">DD236+0/DG236-'2 Der Rueckgabebestand'!$C$9</f>
        <v>78.2</v>
      </c>
      <c r="DJ236" s="26" t="n">
        <f aca="false">DH236/($B$236+DH236-'1 Der Fonds'!$B$6)</f>
        <v>0.0718041214935968</v>
      </c>
      <c r="DK236" s="26" t="n">
        <f aca="false">DH236+$B$236*'1 Der Fonds'!$B$19/12+DH236*'1 Der Fonds'!$B$20/12-'1 Der Fonds'!$B$6*'1 Der Fonds'!$B$21/12-($B$236+DH236-'1 Der Fonds'!$B$6)*'1 Der Fonds'!$B$22/12-$B$236*'1 Der Fonds'!$B$23/12</f>
        <v>58.315968446958</v>
      </c>
      <c r="DL236" s="26" t="n">
        <f aca="false">($B$236+DK236-'1 Der Fonds'!$B$6)/DI236</f>
        <v>10.119130031291</v>
      </c>
      <c r="DM236" s="26" t="n">
        <f aca="false">DK236+0-'2 Der Rueckgabebestand'!$C$10*DL236</f>
        <v>44.1491864031506</v>
      </c>
      <c r="DN236" s="26" t="n">
        <f aca="false">DI236+0/DL236-'2 Der Rueckgabebestand'!$C$10</f>
        <v>76.8</v>
      </c>
      <c r="DO236" s="26" t="n">
        <f aca="false">DM236/($B$236+DM236-'1 Der Fonds'!$B$6)</f>
        <v>0.0568091521879918</v>
      </c>
      <c r="DP236" s="26" t="n">
        <f aca="false">DM236+$B$236*'1 Der Fonds'!$B$19/12+DM236*'1 Der Fonds'!$B$20/12-'1 Der Fonds'!$B$6*'1 Der Fonds'!$B$21/12-($B$236+DM236-'1 Der Fonds'!$B$6)*'1 Der Fonds'!$B$22/12-$B$236*'1 Der Fonds'!$B$23/12</f>
        <v>45.7491210401203</v>
      </c>
      <c r="DQ236" s="26" t="n">
        <f aca="false">($B$236+DP236-'1 Der Fonds'!$B$6)/DN236</f>
        <v>10.1399625135432</v>
      </c>
      <c r="DR236" s="26" t="n">
        <f aca="false">DP236+0-'2 Der Rueckgabebestand'!$C$11*DQ236</f>
        <v>39.6651435319943</v>
      </c>
      <c r="DS236" s="26" t="n">
        <f aca="false">DN236+0/DQ236-'2 Der Rueckgabebestand'!$C$11</f>
        <v>76.2</v>
      </c>
      <c r="DT236" s="26" t="n">
        <f aca="false">DR236/($B$236+DR236-'1 Der Fonds'!$B$6)</f>
        <v>0.0513354897189715</v>
      </c>
      <c r="DU236" s="26" t="n">
        <f aca="false">DR236+$B$236*'1 Der Fonds'!$B$19/12+DR236*'1 Der Fonds'!$B$20/12-'1 Der Fonds'!$B$6*'1 Der Fonds'!$B$21/12-($B$236+DR236-'1 Der Fonds'!$B$6)*'1 Der Fonds'!$B$22/12-$B$236*'1 Der Fonds'!$B$23/12</f>
        <v>41.2607809612125</v>
      </c>
      <c r="DV236" s="26" t="n">
        <f aca="false">($B$236+DU236-'1 Der Fonds'!$B$6)/DS236</f>
        <v>10.1609026372863</v>
      </c>
      <c r="DW236" s="26" t="n">
        <f aca="false">DU236+0-'2 Der Rueckgabebestand'!$C$12*DV236</f>
        <v>36.1803296425694</v>
      </c>
      <c r="DX236" s="26" t="n">
        <f aca="false">DS236+0/DV236-'2 Der Rueckgabebestand'!$C$12</f>
        <v>75.7</v>
      </c>
      <c r="DY236" s="26" t="n">
        <f aca="false">DW236/($B$236+DW236-'1 Der Fonds'!$B$6)</f>
        <v>0.047037512853952</v>
      </c>
      <c r="DZ236" s="26" t="n">
        <f aca="false">DW236+$B$236*'1 Der Fonds'!$B$19/12+DW236*'1 Der Fonds'!$B$20/12-'1 Der Fonds'!$B$6*'1 Der Fonds'!$B$21/12-($B$236+DW236-'1 Der Fonds'!$B$6)*'1 Der Fonds'!$B$22/12-$B$236*'1 Der Fonds'!$B$23/12</f>
        <v>37.7726274584768</v>
      </c>
      <c r="EA236" s="26" t="n">
        <f aca="false">($B$236+DZ236-'1 Der Fonds'!$B$6)/DX236</f>
        <v>10.1819369545373</v>
      </c>
      <c r="EB236" s="26" t="n">
        <f aca="false">DZ236+0-'2 Der Rueckgabebestand'!$C$13*EA236</f>
        <v>33.190755828935</v>
      </c>
      <c r="EC236" s="26" t="n">
        <f aca="false">DX236+0/EA236-'2 Der Rueckgabebestand'!$C$13</f>
        <v>75.25</v>
      </c>
      <c r="ED236" s="26" t="n">
        <f aca="false">EB236/($B$236+EB236-'1 Der Fonds'!$B$6)</f>
        <v>0.0433191807346021</v>
      </c>
      <c r="EE236" s="26" t="n">
        <f aca="false">EB236+$B$236*'1 Der Fonds'!$B$19/12+EB236*'1 Der Fonds'!$B$20/12-'1 Der Fonds'!$B$6*'1 Der Fonds'!$B$21/12-($B$236+EB236-'1 Der Fonds'!$B$6)*'1 Der Fonds'!$B$22/12-$B$236*'1 Der Fonds'!$B$23/12</f>
        <v>34.7801886366044</v>
      </c>
      <c r="EF236" s="26" t="n">
        <f aca="false">($B$236+EE236-'1 Der Fonds'!$B$6)/EC236</f>
        <v>10.203058985204</v>
      </c>
      <c r="EG236" s="26" t="n">
        <f aca="false">EE236+0-'2 Der Rueckgabebestand'!$C$14*EF236</f>
        <v>30.6989650425228</v>
      </c>
      <c r="EH236" s="26" t="n">
        <f aca="false">EC236+0/EF236-'2 Der Rueckgabebestand'!$C$14</f>
        <v>74.85</v>
      </c>
      <c r="EI236" s="26" t="n">
        <f aca="false">EG236/($B$236+EG236-'1 Der Fonds'!$B$6)</f>
        <v>0.0401977303201052</v>
      </c>
      <c r="EJ236" s="26" t="n">
        <f aca="false">EG236+$B$236*'1 Der Fonds'!$B$19/12+EG236*'1 Der Fonds'!$B$20/12-'1 Der Fonds'!$B$6*'1 Der Fonds'!$B$21/12-($B$236+EG236-'1 Der Fonds'!$B$6)*'1 Der Fonds'!$B$22/12-$B$236*'1 Der Fonds'!$B$23/12</f>
        <v>32.2860098840219</v>
      </c>
      <c r="EK236" s="26" t="n">
        <f aca="false">($B$236+EJ236-'1 Der Fonds'!$B$6)/EH236</f>
        <v>10.2242619890985</v>
      </c>
      <c r="EL236" s="26" t="n">
        <f aca="false">EJ236+0-'2 Der Rueckgabebestand'!$C$15*EK236</f>
        <v>28.1963050883825</v>
      </c>
      <c r="EM236" s="26" t="n">
        <f aca="false">EH236+0/EK236-'2 Der Rueckgabebestand'!$C$15</f>
        <v>74.45</v>
      </c>
      <c r="EN236" s="26" t="n">
        <f aca="false">EL236/($B$236+EL236-'1 Der Fonds'!$B$6)</f>
        <v>0.0370420940037388</v>
      </c>
      <c r="EO236" s="26" t="n">
        <f aca="false">EL236+$B$236*'1 Der Fonds'!$B$19/12+EL236*'1 Der Fonds'!$B$20/12-'1 Der Fonds'!$B$6*'1 Der Fonds'!$B$21/12-($B$236+EL236-'1 Der Fonds'!$B$6)*'1 Der Fonds'!$B$22/12-$B$236*'1 Der Fonds'!$B$23/12</f>
        <v>29.7809515474255</v>
      </c>
      <c r="EP236" s="26" t="n">
        <f aca="false">($B$236+EO236-'1 Der Fonds'!$B$6)/EM236</f>
        <v>10.245546696406</v>
      </c>
      <c r="EQ236" s="26" t="n">
        <f aca="false">EO236+0-'2 Der Rueckgabebestand'!$C$16*EP236</f>
        <v>24.6581781992225</v>
      </c>
      <c r="ER236" s="26" t="n">
        <f aca="false">EM236+0/EP236-'2 Der Rueckgabebestand'!$C$16</f>
        <v>73.95</v>
      </c>
      <c r="ES236" s="26" t="n">
        <f aca="false">EQ236/($B$236+EQ236-'1 Der Fonds'!$B$6)</f>
        <v>0.0325452544547586</v>
      </c>
      <c r="ET236" s="14" t="n">
        <f aca="false">IF(C236=1,$A$236,1000000)</f>
        <v>137</v>
      </c>
      <c r="EU236" s="14" t="n">
        <f aca="false">IF(D236=1,$A$236,1000000)</f>
        <v>137</v>
      </c>
      <c r="EV236" s="14" t="n">
        <f aca="false">IF(E236=1,$A$236,1000000)</f>
        <v>137</v>
      </c>
      <c r="EW236" s="14" t="n">
        <f aca="false">IF(F236=1,$A$236,1000000)</f>
        <v>137</v>
      </c>
      <c r="EX236" s="14" t="n">
        <f aca="false">IF(G236=1,$A$236,1000000)</f>
        <v>137</v>
      </c>
      <c r="EY236" s="14" t="n">
        <f aca="false">IF(H236=1,$A$236,1000000)</f>
        <v>137</v>
      </c>
      <c r="EZ236" s="14" t="n">
        <f aca="false">IF(I236=1,$A$236,1000000)</f>
        <v>137</v>
      </c>
      <c r="FA236" s="14" t="n">
        <f aca="false">IF(J236=1,$A$236,1000000)</f>
        <v>137</v>
      </c>
      <c r="FB236" s="14" t="n">
        <f aca="false">IF(K236=1,$A$236,1000000)</f>
        <v>137</v>
      </c>
      <c r="FC236" s="14" t="n">
        <f aca="false">IF(L236=1,$A$236,1000000)</f>
        <v>137</v>
      </c>
      <c r="FD236" s="14" t="n">
        <f aca="false">IF(M236=1,$A$236,1000000)</f>
        <v>137</v>
      </c>
      <c r="FE236" s="14" t="n">
        <f aca="false">IF(N236=1,$A$236,1000000)</f>
        <v>137</v>
      </c>
      <c r="FF236" s="14" t="n">
        <f aca="false">IF(O236=1,$A$236,1000000)</f>
        <v>137</v>
      </c>
      <c r="FG236" s="14" t="n">
        <f aca="false">IF(P236=1,$A$236,1000000)</f>
        <v>137</v>
      </c>
      <c r="FH236" s="14" t="n">
        <f aca="false">IF(Q236=1,$A$236,1000000)</f>
        <v>137</v>
      </c>
      <c r="FI236" s="14" t="n">
        <f aca="false">IF(R236=1,$A$236,1000000)</f>
        <v>137</v>
      </c>
      <c r="FJ236" s="14" t="n">
        <f aca="false">IF(S236=1,$A$236,1000000)</f>
        <v>137</v>
      </c>
      <c r="FK236" s="14" t="n">
        <f aca="false">IF(T236=1,$A$236,1000000)</f>
        <v>137</v>
      </c>
      <c r="FL236" s="14" t="n">
        <f aca="false">IF(U236=1,$A$236,1000000)</f>
        <v>137</v>
      </c>
      <c r="FM236" s="26" t="n">
        <f aca="false">IF(V236=1,$A$236,1000000)</f>
        <v>1000000</v>
      </c>
      <c r="FN236" s="26" t="n">
        <f aca="false">IF(W236=1,$A$236,1000000)</f>
        <v>1000000</v>
      </c>
      <c r="FO236" s="26" t="n">
        <f aca="false">IF(X236=1,$A$236,1000000)</f>
        <v>1000000</v>
      </c>
      <c r="FP236" s="26" t="n">
        <f aca="false">IF(Y236=1,$A$236,1000000)</f>
        <v>1000000</v>
      </c>
      <c r="FQ236" s="26" t="n">
        <f aca="false">IF(Z236=1,$A$236,1000000)</f>
        <v>1000000</v>
      </c>
    </row>
    <row r="237" customFormat="false" ht="15" hidden="false" customHeight="false" outlineLevel="0" collapsed="false">
      <c r="A237" s="14" t="n">
        <f aca="false">A236+$B$38</f>
        <v>137.5</v>
      </c>
      <c r="B237" s="14" t="n">
        <f aca="false">'1 Der Fonds'!$B$36-A237</f>
        <v>982.5</v>
      </c>
      <c r="C237" s="26" t="n">
        <f aca="false">IF(AH237&gt;='1 Der Fonds'!$B$12,1,0)</f>
        <v>1</v>
      </c>
      <c r="D237" s="26" t="n">
        <f aca="false">IF(AND(C237=1,AM237&gt;='1 Der Fonds'!$B$12),1,0)</f>
        <v>1</v>
      </c>
      <c r="E237" s="26" t="n">
        <f aca="false">IF(AND(D237=1,AR237&gt;='1 Der Fonds'!$B$12),1,0)</f>
        <v>1</v>
      </c>
      <c r="F237" s="26" t="n">
        <f aca="false">IF(AND(E237=1,AW237&gt;='1 Der Fonds'!$B$12),1,0)</f>
        <v>1</v>
      </c>
      <c r="G237" s="26" t="n">
        <f aca="false">IF(AND(F237=1,BB237&gt;='1 Der Fonds'!$B$12),1,0)</f>
        <v>1</v>
      </c>
      <c r="H237" s="26" t="n">
        <f aca="false">IF(AND(G237=1,BG237&gt;='1 Der Fonds'!$B$12),1,0)</f>
        <v>1</v>
      </c>
      <c r="I237" s="26" t="n">
        <f aca="false">IF(AND(H237=1,BL237&gt;='1 Der Fonds'!$B$12),1,0)</f>
        <v>1</v>
      </c>
      <c r="J237" s="26" t="n">
        <f aca="false">IF(AND(I237=1,BQ237&gt;='1 Der Fonds'!$B$12),1,0)</f>
        <v>1</v>
      </c>
      <c r="K237" s="26" t="n">
        <f aca="false">IF(AND(J237=1,BV237&gt;='1 Der Fonds'!$B$12),1,0)</f>
        <v>1</v>
      </c>
      <c r="L237" s="26" t="n">
        <f aca="false">IF(AND(K237=1,CA237&gt;='1 Der Fonds'!$B$12),1,0)</f>
        <v>1</v>
      </c>
      <c r="M237" s="26" t="n">
        <f aca="false">IF(AND(L237=1,CF237&gt;='1 Der Fonds'!$B$12),1,0)</f>
        <v>1</v>
      </c>
      <c r="N237" s="26" t="n">
        <f aca="false">IF(AND(M237=1,CK237&gt;='1 Der Fonds'!$B$12),1,0)</f>
        <v>1</v>
      </c>
      <c r="O237" s="26" t="n">
        <f aca="false">IF(CP237&gt;='1 Der Fonds'!$B$12,1,0)</f>
        <v>1</v>
      </c>
      <c r="P237" s="26" t="n">
        <f aca="false">IF(AND(O237=1,CU237&gt;='1 Der Fonds'!$B$12),1,0)</f>
        <v>1</v>
      </c>
      <c r="Q237" s="26" t="n">
        <f aca="false">IF(AND(P237=1,CZ237&gt;='1 Der Fonds'!$B$12),1,0)</f>
        <v>1</v>
      </c>
      <c r="R237" s="26" t="n">
        <f aca="false">IF(AND(Q237=1,DE237&gt;='1 Der Fonds'!$B$12),1,0)</f>
        <v>1</v>
      </c>
      <c r="S237" s="26" t="n">
        <f aca="false">IF(AND(R237=1,DJ237&gt;='1 Der Fonds'!$B$12),1,0)</f>
        <v>1</v>
      </c>
      <c r="T237" s="26" t="n">
        <f aca="false">IF(AND(S237=1,DO237&gt;='1 Der Fonds'!$B$12),1,0)</f>
        <v>1</v>
      </c>
      <c r="U237" s="26" t="n">
        <f aca="false">IF(AND(T237=1,DT237&gt;='1 Der Fonds'!$B$12),1,0)</f>
        <v>1</v>
      </c>
      <c r="V237" s="26" t="n">
        <f aca="false">IF(AND(U237=1,DY237&gt;='1 Der Fonds'!$B$12),1,0)</f>
        <v>0</v>
      </c>
      <c r="W237" s="26" t="n">
        <f aca="false">IF(AND(V237=1,ED237&gt;='1 Der Fonds'!$B$12),1,0)</f>
        <v>0</v>
      </c>
      <c r="X237" s="26" t="n">
        <f aca="false">IF(AND(W237=1,EI237&gt;='1 Der Fonds'!$B$12),1,0)</f>
        <v>0</v>
      </c>
      <c r="Y237" s="26" t="n">
        <f aca="false">IF(AND(X237=1,EN237&gt;='1 Der Fonds'!$B$12),1,0)</f>
        <v>0</v>
      </c>
      <c r="Z237" s="26" t="n">
        <f aca="false">IF(AND(Y237=1,ES237&gt;='1 Der Fonds'!$B$12),1,0)</f>
        <v>0</v>
      </c>
      <c r="AD237" s="26" t="n">
        <f aca="false">$A$237+$B$237*'1 Der Fonds'!$B$19/12+$A$237*'1 Der Fonds'!$B$20/12-'1 Der Fonds'!$B$6*'1 Der Fonds'!$B$21/12-($B$237+$A$237-'1 Der Fonds'!$B$6)*'1 Der Fonds'!$B$22/12-$B$237*'1 Der Fonds'!$B$23/12</f>
        <v>139.188333333333</v>
      </c>
      <c r="AE237" s="26" t="n">
        <f aca="false">($B$237+AD237-'1 Der Fonds'!$B$6)/'1 Der Fonds'!$B$8</f>
        <v>10.0194061302682</v>
      </c>
      <c r="AF237" s="26" t="n">
        <f aca="false">AD237+'1 Der Fonds'!$B$26-'2 Der Rueckgabebestand'!$C$5*AE237</f>
        <v>138.180570881226</v>
      </c>
      <c r="AG237" s="26" t="n">
        <f aca="false">'1 Der Fonds'!$B$8+'1 Der Fonds'!$B$26/AE237-'2 Der Rueckgabebestand'!$C$5</f>
        <v>86.8994189436974</v>
      </c>
      <c r="AH237" s="26" t="n">
        <f aca="false">AF237/($B$237+AF237-'1 Der Fonds'!$B$6)</f>
        <v>0.158704093673954</v>
      </c>
      <c r="AI237" s="26" t="n">
        <f aca="false">AF237+$B$237*'1 Der Fonds'!$B$19/12+AF237*'1 Der Fonds'!$B$20/12-'1 Der Fonds'!$B$6*'1 Der Fonds'!$B$21/12-($B$237+AF237-'1 Der Fonds'!$B$6)*'1 Der Fonds'!$B$22/12-$B$237*'1 Der Fonds'!$B$23/12</f>
        <v>139.869556428321</v>
      </c>
      <c r="AJ237" s="26" t="n">
        <f aca="false">($B$237+AI237-'1 Der Fonds'!$B$6)/AG237</f>
        <v>10.0388422273978</v>
      </c>
      <c r="AK237" s="26" t="n">
        <f aca="false">AI237+'1 Der Fonds'!$B$26-'2 Der Rueckgabebestand'!$C$6*AJ237</f>
        <v>137.850135314622</v>
      </c>
      <c r="AL237" s="26" t="n">
        <f aca="false">AG237+'1 Der Fonds'!$B$26/AJ237-'2 Der Rueckgabebestand'!$C$6</f>
        <v>86.6982581855188</v>
      </c>
      <c r="AM237" s="26" t="n">
        <f aca="false">AK237/($B$237+AK237-'1 Der Fonds'!$B$6)</f>
        <v>0.158384688783659</v>
      </c>
      <c r="AN237" s="26" t="n">
        <f aca="false">AK237+$B$237*'1 Der Fonds'!$B$19/12+AK237*'1 Der Fonds'!$B$20/12-'1 Der Fonds'!$B$6*'1 Der Fonds'!$B$21/12-($B$237+AK237-'1 Der Fonds'!$B$6)*'1 Der Fonds'!$B$22/12-$B$237*'1 Der Fonds'!$B$23/12</f>
        <v>139.538804194298</v>
      </c>
      <c r="AO237" s="26" t="n">
        <f aca="false">($B$237+AN237-'1 Der Fonds'!$B$6)/AL237</f>
        <v>10.0583197684121</v>
      </c>
      <c r="AP237" s="26" t="n">
        <f aca="false">AN237+'1 Der Fonds'!$B$26-'2 Der Rueckgabebestand'!$C$7*AO237</f>
        <v>120.410500703792</v>
      </c>
      <c r="AQ237" s="26" t="n">
        <f aca="false">AL237+'1 Der Fonds'!$B$26/AO237-'2 Der Rueckgabebestand'!$C$7</f>
        <v>84.7965187368905</v>
      </c>
      <c r="AR237" s="26" t="n">
        <f aca="false">AP237/($B$237+AP237-'1 Der Fonds'!$B$6)</f>
        <v>0.141176009211322</v>
      </c>
      <c r="AS237" s="26" t="n">
        <f aca="false">AP237+$B$237*'1 Der Fonds'!$B$19/12+AP237*'1 Der Fonds'!$B$20/12-'1 Der Fonds'!$B$6*'1 Der Fonds'!$B$21/12-($B$237+AP237-'1 Der Fonds'!$B$6)*'1 Der Fonds'!$B$22/12-$B$237*'1 Der Fonds'!$B$23/12</f>
        <v>122.082456600299</v>
      </c>
      <c r="AT237" s="26" t="n">
        <f aca="false">($B$237+AS237-'1 Der Fonds'!$B$6)/AQ237</f>
        <v>10.0780370389016</v>
      </c>
      <c r="AU237" s="26" t="n">
        <f aca="false">AS237+'1 Der Fonds'!$B$26-'2 Der Rueckgabebestand'!$C$8*AT237</f>
        <v>93.8405417797043</v>
      </c>
      <c r="AV237" s="26" t="n">
        <f aca="false">AQ237+'1 Der Fonds'!$B$26/AT237-'2 Der Rueckgabebestand'!$C$8</f>
        <v>81.9941957535972</v>
      </c>
      <c r="AW237" s="26" t="n">
        <f aca="false">AU237/($B$237+AU237-'1 Der Fonds'!$B$6)</f>
        <v>0.113561585127602</v>
      </c>
      <c r="AX237" s="26" t="n">
        <f aca="false">AU237+$B$237*'1 Der Fonds'!$B$19/12+AU237*'1 Der Fonds'!$B$20/12-'1 Der Fonds'!$B$6*'1 Der Fonds'!$B$21/12-($B$237+AU237-'1 Der Fonds'!$B$6)*'1 Der Fonds'!$B$22/12-$B$237*'1 Der Fonds'!$B$23/12</f>
        <v>95.4870347989099</v>
      </c>
      <c r="AY237" s="26" t="n">
        <f aca="false">($B$237+AX237-'1 Der Fonds'!$B$6)/AV237</f>
        <v>10.098117643438</v>
      </c>
      <c r="AZ237" s="26" t="n">
        <f aca="false">AX237+'1 Der Fonds'!$B$26-'2 Der Rueckgabebestand'!$C$9*AY237</f>
        <v>72.231928925971</v>
      </c>
      <c r="BA237" s="26" t="n">
        <f aca="false">AV237+'1 Der Fonds'!$B$26/AY237-'2 Der Rueckgabebestand'!$C$9</f>
        <v>79.6912808248877</v>
      </c>
      <c r="BB237" s="26" t="n">
        <f aca="false">AZ237/($B$237+AZ237-'1 Der Fonds'!$B$6)</f>
        <v>0.0897589946783581</v>
      </c>
      <c r="BC237" s="26" t="n">
        <f aca="false">AZ237+$B$237*'1 Der Fonds'!$B$19/12+AZ237*'1 Der Fonds'!$B$20/12-'1 Der Fonds'!$B$6*'1 Der Fonds'!$B$21/12-($B$237+AZ237-'1 Der Fonds'!$B$6)*'1 Der Fonds'!$B$22/12-$B$237*'1 Der Fonds'!$B$23/12</f>
        <v>73.8577136911918</v>
      </c>
      <c r="BD237" s="26" t="n">
        <f aca="false">($B$237+BC237-'1 Der Fonds'!$B$6)/BA237</f>
        <v>10.1185186803945</v>
      </c>
      <c r="BE237" s="26" t="n">
        <f aca="false">BC237+'1 Der Fonds'!$B$26-'2 Der Rueckgabebestand'!$C$10*BD237</f>
        <v>62.6917875386394</v>
      </c>
      <c r="BF237" s="26" t="n">
        <f aca="false">BA237+'1 Der Fonds'!$B$26/BD237-'2 Der Rueckgabebestand'!$C$10</f>
        <v>78.5877669109205</v>
      </c>
      <c r="BG237" s="26" t="n">
        <f aca="false">BE237/($B$237+BE237-'1 Der Fonds'!$B$6)</f>
        <v>0.0788385751979275</v>
      </c>
      <c r="BH237" s="26" t="n">
        <f aca="false">BE237+$B$237*'1 Der Fonds'!$B$19/12+BE237*'1 Der Fonds'!$B$20/12-'1 Der Fonds'!$B$6*'1 Der Fonds'!$B$21/12-($B$237+BE237-'1 Der Fonds'!$B$6)*'1 Der Fonds'!$B$22/12-$B$237*'1 Der Fonds'!$B$23/12</f>
        <v>64.308429668364</v>
      </c>
      <c r="BI237" s="26" t="n">
        <f aca="false">($B$237+BH237-'1 Der Fonds'!$B$6)/BF237</f>
        <v>10.1390898480618</v>
      </c>
      <c r="BJ237" s="26" t="n">
        <f aca="false">BH237+'1 Der Fonds'!$B$26-'2 Der Rueckgabebestand'!$C$11*BI237</f>
        <v>61.2249757595269</v>
      </c>
      <c r="BK237" s="26" t="n">
        <f aca="false">BF237+'1 Der Fonds'!$B$26/BI237-'2 Der Rueckgabebestand'!$C$11</f>
        <v>78.283651457261</v>
      </c>
      <c r="BL237" s="26" t="n">
        <f aca="false">BJ237/($B$237+BJ237-'1 Der Fonds'!$B$6)</f>
        <v>0.0771362595727063</v>
      </c>
      <c r="BM237" s="26" t="n">
        <f aca="false">BJ237+$B$237*'1 Der Fonds'!$B$19/12+BJ237*'1 Der Fonds'!$B$20/12-'1 Der Fonds'!$B$6*'1 Der Fonds'!$B$21/12-($B$237+BJ237-'1 Der Fonds'!$B$6)*'1 Der Fonds'!$B$22/12-$B$237*'1 Der Fonds'!$B$23/12</f>
        <v>62.8402121946298</v>
      </c>
      <c r="BN237" s="26" t="n">
        <f aca="false">($B$237+BM237-'1 Der Fonds'!$B$6)/BK237</f>
        <v>10.1597229739449</v>
      </c>
      <c r="BO237" s="26" t="n">
        <f aca="false">BM237+'1 Der Fonds'!$B$26-'2 Der Rueckgabebestand'!$C$12*BN237</f>
        <v>60.7603507076573</v>
      </c>
      <c r="BP237" s="26" t="n">
        <f aca="false">BK237+'1 Der Fonds'!$B$26/BN237-'2 Der Rueckgabebestand'!$C$12</f>
        <v>78.0789350991176</v>
      </c>
      <c r="BQ237" s="26" t="n">
        <f aca="false">BO237/($B$237+BO237-'1 Der Fonds'!$B$6)</f>
        <v>0.0765957237790264</v>
      </c>
      <c r="BR237" s="26" t="n">
        <f aca="false">BO237+$B$237*'1 Der Fonds'!$B$19/12+BO237*'1 Der Fonds'!$B$20/12-'1 Der Fonds'!$B$6*'1 Der Fonds'!$B$21/12-($B$237+BO237-'1 Der Fonds'!$B$6)*'1 Der Fonds'!$B$22/12-$B$237*'1 Der Fonds'!$B$23/12</f>
        <v>62.3751418770855</v>
      </c>
      <c r="BS237" s="26" t="n">
        <f aca="false">($B$237+BR237-'1 Der Fonds'!$B$6)/BP237</f>
        <v>10.1804044953742</v>
      </c>
      <c r="BT237" s="26" t="n">
        <f aca="false">BR237+'1 Der Fonds'!$B$26-'2 Der Rueckgabebestand'!$C$13*BS237</f>
        <v>60.7939598541671</v>
      </c>
      <c r="BU237" s="26" t="n">
        <f aca="false">BP237+'1 Der Fonds'!$B$26/BS237-'2 Der Rueckgabebestand'!$C$13</f>
        <v>77.9236188713943</v>
      </c>
      <c r="BV237" s="26" t="n">
        <f aca="false">BT237/($B$237+BT237-'1 Der Fonds'!$B$6)</f>
        <v>0.0766348452537606</v>
      </c>
      <c r="BW237" s="26" t="n">
        <f aca="false">BT237+$B$237*'1 Der Fonds'!$B$19/12+BT237*'1 Der Fonds'!$B$20/12-'1 Der Fonds'!$B$6*'1 Der Fonds'!$B$21/12-($B$237+BT237-'1 Der Fonds'!$B$6)*'1 Der Fonds'!$B$22/12-$B$237*'1 Der Fonds'!$B$23/12</f>
        <v>62.4087832323606</v>
      </c>
      <c r="BX237" s="26" t="n">
        <f aca="false">($B$237+BW237-'1 Der Fonds'!$B$6)/BU237</f>
        <v>10.2011276522499</v>
      </c>
      <c r="BY237" s="26" t="n">
        <f aca="false">BW237+'1 Der Fonds'!$B$26-'2 Der Rueckgabebestand'!$C$14*BX237</f>
        <v>61.3283321714607</v>
      </c>
      <c r="BZ237" s="26" t="n">
        <f aca="false">BU237+'1 Der Fonds'!$B$26/BX237-'2 Der Rueckgabebestand'!$C$14</f>
        <v>77.8177040061234</v>
      </c>
      <c r="CA237" s="26" t="n">
        <f aca="false">BY237/($B$237+BY237-'1 Der Fonds'!$B$6)</f>
        <v>0.0772564163887946</v>
      </c>
      <c r="CB237" s="26" t="n">
        <f aca="false">BY237+$B$237*'1 Der Fonds'!$B$19/12+BY237*'1 Der Fonds'!$B$20/12-'1 Der Fonds'!$B$6*'1 Der Fonds'!$B$21/12-($B$237+BY237-'1 Der Fonds'!$B$6)*'1 Der Fonds'!$B$22/12-$B$237*'1 Der Fonds'!$B$23/12</f>
        <v>62.9436676564583</v>
      </c>
      <c r="CC237" s="26" t="n">
        <f aca="false">($B$237+CB237-'1 Der Fonds'!$B$6)/BZ237</f>
        <v>10.2218855955178</v>
      </c>
      <c r="CD237" s="26" t="n">
        <f aca="false">CB237+'1 Der Fonds'!$B$26-'2 Der Rueckgabebestand'!$C$15*CC237</f>
        <v>61.8549134182512</v>
      </c>
      <c r="CE237" s="26" t="n">
        <f aca="false">BZ237+'1 Der Fonds'!$B$26/CC237-'2 Der Rueckgabebestand'!$C$15</f>
        <v>77.7111919318066</v>
      </c>
      <c r="CF237" s="26" t="n">
        <f aca="false">CD237/($B$237+CD237-'1 Der Fonds'!$B$6)</f>
        <v>0.0778681070304941</v>
      </c>
      <c r="CG237" s="26" t="n">
        <f aca="false">CD237+$B$237*'1 Der Fonds'!$B$19/12+CD237*'1 Der Fonds'!$B$20/12-'1 Der Fonds'!$B$6*'1 Der Fonds'!$B$21/12-($B$237+CD237-'1 Der Fonds'!$B$6)*'1 Der Fonds'!$B$22/12-$B$237*'1 Der Fonds'!$B$23/12</f>
        <v>63.4707535436104</v>
      </c>
      <c r="CH237" s="26" t="n">
        <f aca="false">($B$237+CG237-'1 Der Fonds'!$B$6)/CE237</f>
        <v>10.242678483713</v>
      </c>
      <c r="CI237" s="26" t="n">
        <f aca="false">CG237+'1 Der Fonds'!$B$26-'2 Der Rueckgabebestand'!$C$16*CH237</f>
        <v>61.3494143017539</v>
      </c>
      <c r="CJ237" s="26" t="n">
        <f aca="false">CE237+'1 Der Fonds'!$B$26/CH237-'2 Der Rueckgabebestand'!$C$16</f>
        <v>77.5040840698123</v>
      </c>
      <c r="CK237" s="26" t="n">
        <f aca="false">CI237/($B$237+CI237-'1 Der Fonds'!$B$6)</f>
        <v>0.0772809215406615</v>
      </c>
      <c r="CL237" s="26" t="n">
        <f aca="false">$A$237+$B$237*'1 Der Fonds'!$B$19/12+$A$237*'1 Der Fonds'!$B$20/12-'1 Der Fonds'!$B$6*'1 Der Fonds'!$B$21/12-($B$237+$A$237-'1 Der Fonds'!$B$6)*'1 Der Fonds'!$B$22/12-$B$237*'1 Der Fonds'!$B$23/12</f>
        <v>139.188333333333</v>
      </c>
      <c r="CM237" s="26" t="n">
        <f aca="false">($B$237+CL237-'1 Der Fonds'!$B$6)/'1 Der Fonds'!$B$8</f>
        <v>10.0194061302682</v>
      </c>
      <c r="CN237" s="26" t="n">
        <f aca="false">CL237+0-'2 Der Rueckgabebestand'!$C$5*CM237</f>
        <v>135.180570881226</v>
      </c>
      <c r="CO237" s="26" t="n">
        <f aca="false">'1 Der Fonds'!$B$8+0/CM237-'2 Der Rueckgabebestand'!$C$5</f>
        <v>86.6</v>
      </c>
      <c r="CP237" s="26" t="n">
        <f aca="false">CN237/($B$237+CN237-'1 Der Fonds'!$B$6)</f>
        <v>0.155795318482164</v>
      </c>
      <c r="CQ237" s="26" t="n">
        <f aca="false">CN237+$B$237*'1 Der Fonds'!$B$19/12+CN237*'1 Der Fonds'!$B$20/12-'1 Der Fonds'!$B$6*'1 Der Fonds'!$B$21/12-($B$237+CN237-'1 Der Fonds'!$B$6)*'1 Der Fonds'!$B$22/12-$B$237*'1 Der Fonds'!$B$23/12</f>
        <v>136.866681428321</v>
      </c>
      <c r="CR237" s="26" t="n">
        <f aca="false">($B$237+CQ237-'1 Der Fonds'!$B$6)/CO237</f>
        <v>10.0388762289644</v>
      </c>
      <c r="CS237" s="26" t="n">
        <f aca="false">CQ237+0-'2 Der Rueckgabebestand'!$C$6*CR237</f>
        <v>131.847243313838</v>
      </c>
      <c r="CT237" s="26" t="n">
        <f aca="false">CO237+0/CR237-'2 Der Rueckgabebestand'!$C$6</f>
        <v>86.1</v>
      </c>
      <c r="CU237" s="26" t="n">
        <f aca="false">CS237/($B$237+CS237-'1 Der Fonds'!$B$6)</f>
        <v>0.152539670061706</v>
      </c>
      <c r="CV237" s="26" t="n">
        <f aca="false">CS237+$B$237*'1 Der Fonds'!$B$19/12+CS237*'1 Der Fonds'!$B$20/12-'1 Der Fonds'!$B$6*'1 Der Fonds'!$B$21/12-($B$237+CS237-'1 Der Fonds'!$B$6)*'1 Der Fonds'!$B$22/12-$B$237*'1 Der Fonds'!$B$23/12</f>
        <v>133.530159422014</v>
      </c>
      <c r="CW237" s="26" t="n">
        <f aca="false">($B$237+CV237-'1 Der Fonds'!$B$6)/CT237</f>
        <v>10.0584222929386</v>
      </c>
      <c r="CX237" s="26" t="n">
        <f aca="false">CV237+0-'2 Der Rueckgabebestand'!$C$7*CW237</f>
        <v>111.401630377549</v>
      </c>
      <c r="CY237" s="26" t="n">
        <f aca="false">CT237+0/CW237-'2 Der Rueckgabebestand'!$C$7</f>
        <v>83.9</v>
      </c>
      <c r="CZ237" s="26" t="n">
        <f aca="false">CX237/($B$237+CX237-'1 Der Fonds'!$B$6)</f>
        <v>0.132007838790061</v>
      </c>
      <c r="DA237" s="26" t="n">
        <f aca="false">CX237+$B$237*'1 Der Fonds'!$B$19/12+CX237*'1 Der Fonds'!$B$20/12-'1 Der Fonds'!$B$6*'1 Der Fonds'!$B$21/12-($B$237+CX237-'1 Der Fonds'!$B$6)*'1 Der Fonds'!$B$22/12-$B$237*'1 Der Fonds'!$B$23/12</f>
        <v>113.064952773328</v>
      </c>
      <c r="DB237" s="26" t="n">
        <f aca="false">($B$237+DA237-'1 Der Fonds'!$B$6)/CY237</f>
        <v>10.0782473512912</v>
      </c>
      <c r="DC237" s="26" t="n">
        <f aca="false">DA237+0-'2 Der Rueckgabebestand'!$C$8*DB237</f>
        <v>81.822385984325</v>
      </c>
      <c r="DD237" s="26" t="n">
        <f aca="false">CY237+0/DB237-'2 Der Rueckgabebestand'!$C$8</f>
        <v>80.8</v>
      </c>
      <c r="DE237" s="26" t="n">
        <f aca="false">DC237/($B$237+DC237-'1 Der Fonds'!$B$6)</f>
        <v>0.100479106791865</v>
      </c>
      <c r="DF237" s="26" t="n">
        <f aca="false">DC237+$B$237*'1 Der Fonds'!$B$19/12+DC237*'1 Der Fonds'!$B$20/12-'1 Der Fonds'!$B$6*'1 Der Fonds'!$B$21/12-($B$237+DC237-'1 Der Fonds'!$B$6)*'1 Der Fonds'!$B$22/12-$B$237*'1 Der Fonds'!$B$23/12</f>
        <v>83.4573616042267</v>
      </c>
      <c r="DG237" s="26" t="n">
        <f aca="false">($B$237+DF237-'1 Der Fonds'!$B$6)/DD237</f>
        <v>10.0984821980721</v>
      </c>
      <c r="DH237" s="26" t="n">
        <f aca="false">DF237+0-'2 Der Rueckgabebestand'!$C$9*DG237</f>
        <v>57.2013078892392</v>
      </c>
      <c r="DI237" s="26" t="n">
        <f aca="false">DD237+0/DG237-'2 Der Rueckgabebestand'!$C$9</f>
        <v>78.2</v>
      </c>
      <c r="DJ237" s="26" t="n">
        <f aca="false">DH237/($B$237+DH237-'1 Der Fonds'!$B$6)</f>
        <v>0.0724341055507813</v>
      </c>
      <c r="DK237" s="26" t="n">
        <f aca="false">DH237+$B$237*'1 Der Fonds'!$B$19/12+DH237*'1 Der Fonds'!$B$20/12-'1 Der Fonds'!$B$6*'1 Der Fonds'!$B$21/12-($B$237+DH237-'1 Der Fonds'!$B$6)*'1 Der Fonds'!$B$22/12-$B$237*'1 Der Fonds'!$B$23/12</f>
        <v>58.8126883092997</v>
      </c>
      <c r="DL237" s="26" t="n">
        <f aca="false">($B$237+DK237-'1 Der Fonds'!$B$6)/DI237</f>
        <v>10.1190880857967</v>
      </c>
      <c r="DM237" s="26" t="n">
        <f aca="false">DK237+0-'2 Der Rueckgabebestand'!$C$10*DL237</f>
        <v>44.6459649891844</v>
      </c>
      <c r="DN237" s="26" t="n">
        <f aca="false">DI237+0/DL237-'2 Der Rueckgabebestand'!$C$10</f>
        <v>76.8</v>
      </c>
      <c r="DO237" s="26" t="n">
        <f aca="false">DM237/($B$237+DM237-'1 Der Fonds'!$B$6)</f>
        <v>0.0574486222672541</v>
      </c>
      <c r="DP237" s="26" t="n">
        <f aca="false">DM237+$B$237*'1 Der Fonds'!$B$19/12+DM237*'1 Der Fonds'!$B$20/12-'1 Der Fonds'!$B$6*'1 Der Fonds'!$B$21/12-($B$237+DM237-'1 Der Fonds'!$B$6)*'1 Der Fonds'!$B$22/12-$B$237*'1 Der Fonds'!$B$23/12</f>
        <v>46.2453132056323</v>
      </c>
      <c r="DQ237" s="26" t="n">
        <f aca="false">($B$237+DP237-'1 Der Fonds'!$B$6)/DN237</f>
        <v>10.139912932365</v>
      </c>
      <c r="DR237" s="26" t="n">
        <f aca="false">DP237+0-'2 Der Rueckgabebestand'!$C$11*DQ237</f>
        <v>40.1613654462133</v>
      </c>
      <c r="DS237" s="26" t="n">
        <f aca="false">DN237+0/DQ237-'2 Der Rueckgabebestand'!$C$11</f>
        <v>76.2</v>
      </c>
      <c r="DT237" s="26" t="n">
        <f aca="false">DR237/($B$237+DR237-'1 Der Fonds'!$B$6)</f>
        <v>0.0519779650468483</v>
      </c>
      <c r="DU237" s="26" t="n">
        <f aca="false">DR237+$B$237*'1 Der Fonds'!$B$19/12+DR237*'1 Der Fonds'!$B$20/12-'1 Der Fonds'!$B$6*'1 Der Fonds'!$B$21/12-($B$237+DR237-'1 Der Fonds'!$B$6)*'1 Der Fonds'!$B$22/12-$B$237*'1 Der Fonds'!$B$23/12</f>
        <v>41.7564159214326</v>
      </c>
      <c r="DV237" s="26" t="n">
        <f aca="false">($B$237+DU237-'1 Der Fonds'!$B$6)/DS237</f>
        <v>10.1608453532996</v>
      </c>
      <c r="DW237" s="26" t="n">
        <f aca="false">DU237+0-'2 Der Rueckgabebestand'!$C$12*DV237</f>
        <v>36.6759932447828</v>
      </c>
      <c r="DX237" s="26" t="n">
        <f aca="false">DS237+0/DV237-'2 Der Rueckgabebestand'!$C$12</f>
        <v>75.7</v>
      </c>
      <c r="DY237" s="26" t="n">
        <f aca="false">DW237/($B$237+DW237-'1 Der Fonds'!$B$6)</f>
        <v>0.0476821866086387</v>
      </c>
      <c r="DZ237" s="26" t="n">
        <f aca="false">DW237+$B$237*'1 Der Fonds'!$B$19/12+DW237*'1 Der Fonds'!$B$20/12-'1 Der Fonds'!$B$6*'1 Der Fonds'!$B$21/12-($B$237+DW237-'1 Der Fonds'!$B$6)*'1 Der Fonds'!$B$22/12-$B$237*'1 Der Fonds'!$B$23/12</f>
        <v>38.2677035716424</v>
      </c>
      <c r="EA237" s="26" t="n">
        <f aca="false">($B$237+DZ237-'1 Der Fonds'!$B$6)/DX237</f>
        <v>10.1818719097971</v>
      </c>
      <c r="EB237" s="26" t="n">
        <f aca="false">DZ237+0-'2 Der Rueckgabebestand'!$C$13*EA237</f>
        <v>33.6858612122337</v>
      </c>
      <c r="EC237" s="26" t="n">
        <f aca="false">DX237+0/EA237-'2 Der Rueckgabebestand'!$C$13</f>
        <v>75.25</v>
      </c>
      <c r="ED237" s="26" t="n">
        <f aca="false">EB237/($B$237+EB237-'1 Der Fonds'!$B$6)</f>
        <v>0.0439656523535125</v>
      </c>
      <c r="EE237" s="26" t="n">
        <f aca="false">EB237+$B$237*'1 Der Fonds'!$B$19/12+EB237*'1 Der Fonds'!$B$20/12-'1 Der Fonds'!$B$6*'1 Der Fonds'!$B$21/12-($B$237+EB237-'1 Der Fonds'!$B$6)*'1 Der Fonds'!$B$22/12-$B$237*'1 Der Fonds'!$B$23/12</f>
        <v>35.2747059958954</v>
      </c>
      <c r="EF237" s="26" t="n">
        <f aca="false">($B$237+EE237-'1 Der Fonds'!$B$6)/EC237</f>
        <v>10.2029861261913</v>
      </c>
      <c r="EG237" s="26" t="n">
        <f aca="false">EE237+0-'2 Der Rueckgabebestand'!$C$14*EF237</f>
        <v>31.1935115454189</v>
      </c>
      <c r="EH237" s="26" t="n">
        <f aca="false">EC237+0/EF237-'2 Der Rueckgabebestand'!$C$14</f>
        <v>74.85</v>
      </c>
      <c r="EI237" s="26" t="n">
        <f aca="false">EG237/($B$237+EG237-'1 Der Fonds'!$B$6)</f>
        <v>0.0408455893284929</v>
      </c>
      <c r="EJ237" s="26" t="n">
        <f aca="false">EG237+$B$237*'1 Der Fonds'!$B$19/12+EG237*'1 Der Fonds'!$B$20/12-'1 Der Fonds'!$B$6*'1 Der Fonds'!$B$21/12-($B$237+EG237-'1 Der Fonds'!$B$6)*'1 Der Fonds'!$B$22/12-$B$237*'1 Der Fonds'!$B$23/12</f>
        <v>32.7799678273166</v>
      </c>
      <c r="EK237" s="26" t="n">
        <f aca="false">($B$237+EJ237-'1 Der Fonds'!$B$6)/EH237</f>
        <v>10.224181266898</v>
      </c>
      <c r="EL237" s="26" t="n">
        <f aca="false">EJ237+0-'2 Der Rueckgabebestand'!$C$15*EK237</f>
        <v>28.6902953205573</v>
      </c>
      <c r="EM237" s="26" t="n">
        <f aca="false">EH237+0/EK237-'2 Der Rueckgabebestand'!$C$15</f>
        <v>74.45</v>
      </c>
      <c r="EN237" s="26" t="n">
        <f aca="false">EL237/($B$237+EL237-'1 Der Fonds'!$B$6)</f>
        <v>0.0376913572032275</v>
      </c>
      <c r="EO237" s="26" t="n">
        <f aca="false">EL237+$B$237*'1 Der Fonds'!$B$19/12+EL237*'1 Der Fonds'!$B$20/12-'1 Der Fonds'!$B$6*'1 Der Fonds'!$B$21/12-($B$237+EL237-'1 Der Fonds'!$B$6)*'1 Der Fonds'!$B$22/12-$B$237*'1 Der Fonds'!$B$23/12</f>
        <v>30.2743526869062</v>
      </c>
      <c r="EP237" s="26" t="n">
        <f aca="false">($B$237+EO237-'1 Der Fonds'!$B$6)/EM237</f>
        <v>10.2454580616106</v>
      </c>
      <c r="EQ237" s="26" t="n">
        <f aca="false">EO237+0-'2 Der Rueckgabebestand'!$C$16*EP237</f>
        <v>25.1516236561009</v>
      </c>
      <c r="ER237" s="26" t="n">
        <f aca="false">EM237+0/EP237-'2 Der Rueckgabebestand'!$C$16</f>
        <v>73.95</v>
      </c>
      <c r="ES237" s="26" t="n">
        <f aca="false">EQ237/($B$237+EQ237-'1 Der Fonds'!$B$6)</f>
        <v>0.0331968187895249</v>
      </c>
      <c r="ET237" s="14" t="n">
        <f aca="false">IF(C237=1,$A$237,1000000)</f>
        <v>137.5</v>
      </c>
      <c r="EU237" s="14" t="n">
        <f aca="false">IF(D237=1,$A$237,1000000)</f>
        <v>137.5</v>
      </c>
      <c r="EV237" s="14" t="n">
        <f aca="false">IF(E237=1,$A$237,1000000)</f>
        <v>137.5</v>
      </c>
      <c r="EW237" s="14" t="n">
        <f aca="false">IF(F237=1,$A$237,1000000)</f>
        <v>137.5</v>
      </c>
      <c r="EX237" s="14" t="n">
        <f aca="false">IF(G237=1,$A$237,1000000)</f>
        <v>137.5</v>
      </c>
      <c r="EY237" s="14" t="n">
        <f aca="false">IF(H237=1,$A$237,1000000)</f>
        <v>137.5</v>
      </c>
      <c r="EZ237" s="14" t="n">
        <f aca="false">IF(I237=1,$A$237,1000000)</f>
        <v>137.5</v>
      </c>
      <c r="FA237" s="14" t="n">
        <f aca="false">IF(J237=1,$A$237,1000000)</f>
        <v>137.5</v>
      </c>
      <c r="FB237" s="14" t="n">
        <f aca="false">IF(K237=1,$A$237,1000000)</f>
        <v>137.5</v>
      </c>
      <c r="FC237" s="14" t="n">
        <f aca="false">IF(L237=1,$A$237,1000000)</f>
        <v>137.5</v>
      </c>
      <c r="FD237" s="14" t="n">
        <f aca="false">IF(M237=1,$A$237,1000000)</f>
        <v>137.5</v>
      </c>
      <c r="FE237" s="14" t="n">
        <f aca="false">IF(N237=1,$A$237,1000000)</f>
        <v>137.5</v>
      </c>
      <c r="FF237" s="14" t="n">
        <f aca="false">IF(O237=1,$A$237,1000000)</f>
        <v>137.5</v>
      </c>
      <c r="FG237" s="14" t="n">
        <f aca="false">IF(P237=1,$A$237,1000000)</f>
        <v>137.5</v>
      </c>
      <c r="FH237" s="14" t="n">
        <f aca="false">IF(Q237=1,$A$237,1000000)</f>
        <v>137.5</v>
      </c>
      <c r="FI237" s="14" t="n">
        <f aca="false">IF(R237=1,$A$237,1000000)</f>
        <v>137.5</v>
      </c>
      <c r="FJ237" s="14" t="n">
        <f aca="false">IF(S237=1,$A$237,1000000)</f>
        <v>137.5</v>
      </c>
      <c r="FK237" s="14" t="n">
        <f aca="false">IF(T237=1,$A$237,1000000)</f>
        <v>137.5</v>
      </c>
      <c r="FL237" s="14" t="n">
        <f aca="false">IF(U237=1,$A$237,1000000)</f>
        <v>137.5</v>
      </c>
      <c r="FM237" s="26" t="n">
        <f aca="false">IF(V237=1,$A$237,1000000)</f>
        <v>1000000</v>
      </c>
      <c r="FN237" s="26" t="n">
        <f aca="false">IF(W237=1,$A$237,1000000)</f>
        <v>1000000</v>
      </c>
      <c r="FO237" s="26" t="n">
        <f aca="false">IF(X237=1,$A$237,1000000)</f>
        <v>1000000</v>
      </c>
      <c r="FP237" s="26" t="n">
        <f aca="false">IF(Y237=1,$A$237,1000000)</f>
        <v>1000000</v>
      </c>
      <c r="FQ237" s="26" t="n">
        <f aca="false">IF(Z237=1,$A$237,1000000)</f>
        <v>1000000</v>
      </c>
    </row>
    <row r="238" customFormat="false" ht="15" hidden="false" customHeight="false" outlineLevel="0" collapsed="false">
      <c r="A238" s="14" t="n">
        <f aca="false">A237+$B$38</f>
        <v>138</v>
      </c>
      <c r="B238" s="14" t="n">
        <f aca="false">'1 Der Fonds'!$B$36-A238</f>
        <v>982</v>
      </c>
      <c r="C238" s="26" t="n">
        <f aca="false">IF(AH238&gt;='1 Der Fonds'!$B$12,1,0)</f>
        <v>1</v>
      </c>
      <c r="D238" s="26" t="n">
        <f aca="false">IF(AND(C238=1,AM238&gt;='1 Der Fonds'!$B$12),1,0)</f>
        <v>1</v>
      </c>
      <c r="E238" s="26" t="n">
        <f aca="false">IF(AND(D238=1,AR238&gt;='1 Der Fonds'!$B$12),1,0)</f>
        <v>1</v>
      </c>
      <c r="F238" s="26" t="n">
        <f aca="false">IF(AND(E238=1,AW238&gt;='1 Der Fonds'!$B$12),1,0)</f>
        <v>1</v>
      </c>
      <c r="G238" s="26" t="n">
        <f aca="false">IF(AND(F238=1,BB238&gt;='1 Der Fonds'!$B$12),1,0)</f>
        <v>1</v>
      </c>
      <c r="H238" s="26" t="n">
        <f aca="false">IF(AND(G238=1,BG238&gt;='1 Der Fonds'!$B$12),1,0)</f>
        <v>1</v>
      </c>
      <c r="I238" s="26" t="n">
        <f aca="false">IF(AND(H238=1,BL238&gt;='1 Der Fonds'!$B$12),1,0)</f>
        <v>1</v>
      </c>
      <c r="J238" s="26" t="n">
        <f aca="false">IF(AND(I238=1,BQ238&gt;='1 Der Fonds'!$B$12),1,0)</f>
        <v>1</v>
      </c>
      <c r="K238" s="26" t="n">
        <f aca="false">IF(AND(J238=1,BV238&gt;='1 Der Fonds'!$B$12),1,0)</f>
        <v>1</v>
      </c>
      <c r="L238" s="26" t="n">
        <f aca="false">IF(AND(K238=1,CA238&gt;='1 Der Fonds'!$B$12),1,0)</f>
        <v>1</v>
      </c>
      <c r="M238" s="26" t="n">
        <f aca="false">IF(AND(L238=1,CF238&gt;='1 Der Fonds'!$B$12),1,0)</f>
        <v>1</v>
      </c>
      <c r="N238" s="26" t="n">
        <f aca="false">IF(AND(M238=1,CK238&gt;='1 Der Fonds'!$B$12),1,0)</f>
        <v>1</v>
      </c>
      <c r="O238" s="26" t="n">
        <f aca="false">IF(CP238&gt;='1 Der Fonds'!$B$12,1,0)</f>
        <v>1</v>
      </c>
      <c r="P238" s="26" t="n">
        <f aca="false">IF(AND(O238=1,CU238&gt;='1 Der Fonds'!$B$12),1,0)</f>
        <v>1</v>
      </c>
      <c r="Q238" s="26" t="n">
        <f aca="false">IF(AND(P238=1,CZ238&gt;='1 Der Fonds'!$B$12),1,0)</f>
        <v>1</v>
      </c>
      <c r="R238" s="26" t="n">
        <f aca="false">IF(AND(Q238=1,DE238&gt;='1 Der Fonds'!$B$12),1,0)</f>
        <v>1</v>
      </c>
      <c r="S238" s="26" t="n">
        <f aca="false">IF(AND(R238=1,DJ238&gt;='1 Der Fonds'!$B$12),1,0)</f>
        <v>1</v>
      </c>
      <c r="T238" s="26" t="n">
        <f aca="false">IF(AND(S238=1,DO238&gt;='1 Der Fonds'!$B$12),1,0)</f>
        <v>1</v>
      </c>
      <c r="U238" s="26" t="n">
        <f aca="false">IF(AND(T238=1,DT238&gt;='1 Der Fonds'!$B$12),1,0)</f>
        <v>1</v>
      </c>
      <c r="V238" s="26" t="n">
        <f aca="false">IF(AND(U238=1,DY238&gt;='1 Der Fonds'!$B$12),1,0)</f>
        <v>0</v>
      </c>
      <c r="W238" s="26" t="n">
        <f aca="false">IF(AND(V238=1,ED238&gt;='1 Der Fonds'!$B$12),1,0)</f>
        <v>0</v>
      </c>
      <c r="X238" s="26" t="n">
        <f aca="false">IF(AND(W238=1,EI238&gt;='1 Der Fonds'!$B$12),1,0)</f>
        <v>0</v>
      </c>
      <c r="Y238" s="26" t="n">
        <f aca="false">IF(AND(X238=1,EN238&gt;='1 Der Fonds'!$B$12),1,0)</f>
        <v>0</v>
      </c>
      <c r="Z238" s="26" t="n">
        <f aca="false">IF(AND(Y238=1,ES238&gt;='1 Der Fonds'!$B$12),1,0)</f>
        <v>0</v>
      </c>
      <c r="AD238" s="26" t="n">
        <f aca="false">$A$238+$B$238*'1 Der Fonds'!$B$19/12+$A$238*'1 Der Fonds'!$B$20/12-'1 Der Fonds'!$B$6*'1 Der Fonds'!$B$21/12-($B$238+$A$238-'1 Der Fonds'!$B$6)*'1 Der Fonds'!$B$22/12-$B$238*'1 Der Fonds'!$B$23/12</f>
        <v>139.68775</v>
      </c>
      <c r="AE238" s="26" t="n">
        <f aca="false">($B$238+AD238-'1 Der Fonds'!$B$6)/'1 Der Fonds'!$B$8</f>
        <v>10.0193994252874</v>
      </c>
      <c r="AF238" s="26" t="n">
        <f aca="false">AD238+'1 Der Fonds'!$B$26-'2 Der Rueckgabebestand'!$C$5*AE238</f>
        <v>138.679990229885</v>
      </c>
      <c r="AG238" s="26" t="n">
        <f aca="false">'1 Der Fonds'!$B$8+'1 Der Fonds'!$B$26/AE238-'2 Der Rueckgabebestand'!$C$5</f>
        <v>86.8994191440685</v>
      </c>
      <c r="AH238" s="26" t="n">
        <f aca="false">AF238/($B$238+AF238-'1 Der Fonds'!$B$6)</f>
        <v>0.159277796418945</v>
      </c>
      <c r="AI238" s="26" t="n">
        <f aca="false">AF238+$B$238*'1 Der Fonds'!$B$19/12+AF238*'1 Der Fonds'!$B$20/12-'1 Der Fonds'!$B$6*'1 Der Fonds'!$B$21/12-($B$238+AF238-'1 Der Fonds'!$B$6)*'1 Der Fonds'!$B$22/12-$B$238*'1 Der Fonds'!$B$23/12</f>
        <v>140.368391887189</v>
      </c>
      <c r="AJ238" s="26" t="n">
        <f aca="false">($B$238+AI238-'1 Der Fonds'!$B$6)/AG238</f>
        <v>10.0388288032272</v>
      </c>
      <c r="AK238" s="26" t="n">
        <f aca="false">AI238+'1 Der Fonds'!$B$26-'2 Der Rueckgabebestand'!$C$6*AJ238</f>
        <v>138.348977485575</v>
      </c>
      <c r="AL238" s="26" t="n">
        <f aca="false">AG238+'1 Der Fonds'!$B$26/AJ238-'2 Der Rueckgabebestand'!$C$6</f>
        <v>86.6982587855051</v>
      </c>
      <c r="AM238" s="26" t="n">
        <f aca="false">AK238/($B$238+AK238-'1 Der Fonds'!$B$6)</f>
        <v>0.158958051384472</v>
      </c>
      <c r="AN238" s="26" t="n">
        <f aca="false">AK238+$B$238*'1 Der Fonds'!$B$19/12+AK238*'1 Der Fonds'!$B$20/12-'1 Der Fonds'!$B$6*'1 Der Fonds'!$B$21/12-($B$238+AK238-'1 Der Fonds'!$B$6)*'1 Der Fonds'!$B$22/12-$B$238*'1 Der Fonds'!$B$23/12</f>
        <v>140.037061922332</v>
      </c>
      <c r="AO238" s="26" t="n">
        <f aca="false">($B$238+AN238-'1 Der Fonds'!$B$6)/AL238</f>
        <v>10.0582996029919</v>
      </c>
      <c r="AP238" s="26" t="n">
        <f aca="false">AN238+'1 Der Fonds'!$B$26-'2 Der Rueckgabebestand'!$C$7*AO238</f>
        <v>120.90880279575</v>
      </c>
      <c r="AQ238" s="26" t="n">
        <f aca="false">AL238+'1 Der Fonds'!$B$26/AO238-'2 Der Rueckgabebestand'!$C$7</f>
        <v>84.7965199348457</v>
      </c>
      <c r="AR238" s="26" t="n">
        <f aca="false">AP238/($B$238+AP238-'1 Der Fonds'!$B$6)</f>
        <v>0.14176052867484</v>
      </c>
      <c r="AS238" s="26" t="n">
        <f aca="false">AP238+$B$238*'1 Der Fonds'!$B$19/12+AP238*'1 Der Fonds'!$B$20/12-'1 Der Fonds'!$B$6*'1 Der Fonds'!$B$21/12-($B$238+AP238-'1 Der Fonds'!$B$6)*'1 Der Fonds'!$B$22/12-$B$238*'1 Der Fonds'!$B$23/12</f>
        <v>122.580173731763</v>
      </c>
      <c r="AT238" s="26" t="n">
        <f aca="false">($B$238+AS238-'1 Der Fonds'!$B$6)/AQ238</f>
        <v>10.0780099748007</v>
      </c>
      <c r="AU238" s="26" t="n">
        <f aca="false">AS238+'1 Der Fonds'!$B$26-'2 Der Rueckgabebestand'!$C$8*AT238</f>
        <v>94.3383428098804</v>
      </c>
      <c r="AV238" s="26" t="n">
        <f aca="false">AQ238+'1 Der Fonds'!$B$26/AT238-'2 Der Rueckgabebestand'!$C$8</f>
        <v>81.9941977509524</v>
      </c>
      <c r="AW238" s="26" t="n">
        <f aca="false">AU238/($B$238+AU238-'1 Der Fonds'!$B$6)</f>
        <v>0.114164305251881</v>
      </c>
      <c r="AX238" s="26" t="n">
        <f aca="false">AU238+$B$238*'1 Der Fonds'!$B$19/12+AU238*'1 Der Fonds'!$B$20/12-'1 Der Fonds'!$B$6*'1 Der Fonds'!$B$21/12-($B$238+AU238-'1 Der Fonds'!$B$6)*'1 Der Fonds'!$B$22/12-$B$238*'1 Der Fonds'!$B$23/12</f>
        <v>95.9842503884065</v>
      </c>
      <c r="AY238" s="26" t="n">
        <f aca="false">($B$238+AX238-'1 Der Fonds'!$B$6)/AV238</f>
        <v>10.0980834388222</v>
      </c>
      <c r="AZ238" s="26" t="n">
        <f aca="false">AX238+'1 Der Fonds'!$B$26-'2 Der Rueckgabebestand'!$C$9*AY238</f>
        <v>72.7292334474687</v>
      </c>
      <c r="BA238" s="26" t="n">
        <f aca="false">AV238+'1 Der Fonds'!$B$26/AY238-'2 Der Rueckgabebestand'!$C$9</f>
        <v>79.6912838285408</v>
      </c>
      <c r="BB238" s="26" t="n">
        <f aca="false">AZ238/($B$238+AZ238-'1 Der Fonds'!$B$6)</f>
        <v>0.0903772727826674</v>
      </c>
      <c r="BC238" s="26" t="n">
        <f aca="false">AZ238+$B$238*'1 Der Fonds'!$B$19/12+AZ238*'1 Der Fonds'!$B$20/12-'1 Der Fonds'!$B$6*'1 Der Fonds'!$B$21/12-($B$238+AZ238-'1 Der Fonds'!$B$6)*'1 Der Fonds'!$B$22/12-$B$238*'1 Der Fonds'!$B$23/12</f>
        <v>74.3544322961892</v>
      </c>
      <c r="BD238" s="26" t="n">
        <f aca="false">($B$238+BC238-'1 Der Fonds'!$B$6)/BA238</f>
        <v>10.1184771226813</v>
      </c>
      <c r="BE238" s="26" t="n">
        <f aca="false">BC238+'1 Der Fonds'!$B$26-'2 Der Rueckgabebestand'!$C$10*BD238</f>
        <v>63.1885643244354</v>
      </c>
      <c r="BF238" s="26" t="n">
        <f aca="false">BA238+'1 Der Fonds'!$B$26/BD238-'2 Der Rueckgabebestand'!$C$10</f>
        <v>78.587771132275</v>
      </c>
      <c r="BG238" s="26" t="n">
        <f aca="false">BE238/($B$238+BE238-'1 Der Fonds'!$B$6)</f>
        <v>0.0794636230440741</v>
      </c>
      <c r="BH238" s="26" t="n">
        <f aca="false">BE238+$B$238*'1 Der Fonds'!$B$19/12+BE238*'1 Der Fonds'!$B$20/12-'1 Der Fonds'!$B$6*'1 Der Fonds'!$B$21/12-($B$238+BE238-'1 Der Fonds'!$B$6)*'1 Der Fonds'!$B$22/12-$B$238*'1 Der Fonds'!$B$23/12</f>
        <v>64.804620031913</v>
      </c>
      <c r="BI238" s="26" t="n">
        <f aca="false">($B$238+BH238-'1 Der Fonds'!$B$6)/BF238</f>
        <v>10.1390408272398</v>
      </c>
      <c r="BJ238" s="26" t="n">
        <f aca="false">BH238+'1 Der Fonds'!$B$26-'2 Der Rueckgabebestand'!$C$11*BI238</f>
        <v>61.7211955355691</v>
      </c>
      <c r="BK238" s="26" t="n">
        <f aca="false">BF238+'1 Der Fonds'!$B$26/BI238-'2 Der Rueckgabebestand'!$C$11</f>
        <v>78.2836571091753</v>
      </c>
      <c r="BL238" s="26" t="n">
        <f aca="false">BJ238/($B$238+BJ238-'1 Der Fonds'!$B$6)</f>
        <v>0.0777618084066941</v>
      </c>
      <c r="BM238" s="26" t="n">
        <f aca="false">BJ238+$B$238*'1 Der Fonds'!$B$19/12+BJ238*'1 Der Fonds'!$B$20/12-'1 Der Fonds'!$B$6*'1 Der Fonds'!$B$21/12-($B$238+BJ238-'1 Der Fonds'!$B$6)*'1 Der Fonds'!$B$22/12-$B$238*'1 Der Fonds'!$B$23/12</f>
        <v>63.3358450146241</v>
      </c>
      <c r="BN238" s="26" t="n">
        <f aca="false">($B$238+BM238-'1 Der Fonds'!$B$6)/BK238</f>
        <v>10.1596664538224</v>
      </c>
      <c r="BO238" s="26" t="n">
        <f aca="false">BM238+'1 Der Fonds'!$B$26-'2 Der Rueckgabebestand'!$C$12*BN238</f>
        <v>61.2560117877129</v>
      </c>
      <c r="BP238" s="26" t="n">
        <f aca="false">BK238+'1 Der Fonds'!$B$26/BN238-'2 Der Rueckgabebestand'!$C$12</f>
        <v>78.0789423937499</v>
      </c>
      <c r="BQ238" s="26" t="n">
        <f aca="false">BO238/($B$238+BO238-'1 Der Fonds'!$B$6)</f>
        <v>0.0772209865131232</v>
      </c>
      <c r="BR238" s="26" t="n">
        <f aca="false">BO238+$B$238*'1 Der Fonds'!$B$19/12+BO238*'1 Der Fonds'!$B$20/12-'1 Der Fonds'!$B$6*'1 Der Fonds'!$B$21/12-($B$238+BO238-'1 Der Fonds'!$B$6)*'1 Der Fonds'!$B$22/12-$B$238*'1 Der Fonds'!$B$23/12</f>
        <v>62.8702154656761</v>
      </c>
      <c r="BS238" s="26" t="n">
        <f aca="false">($B$238+BR238-'1 Der Fonds'!$B$6)/BP238</f>
        <v>10.1803404489929</v>
      </c>
      <c r="BT238" s="26" t="n">
        <f aca="false">BR238+'1 Der Fonds'!$B$26-'2 Der Rueckgabebestand'!$C$13*BS238</f>
        <v>61.2890622636293</v>
      </c>
      <c r="BU238" s="26" t="n">
        <f aca="false">BP238+'1 Der Fonds'!$B$26/BS238-'2 Der Rueckgabebestand'!$C$13</f>
        <v>77.9236280199361</v>
      </c>
      <c r="BV238" s="26" t="n">
        <f aca="false">BT238/($B$238+BT238-'1 Der Fonds'!$B$6)</f>
        <v>0.0772594318756174</v>
      </c>
      <c r="BW238" s="26" t="n">
        <f aca="false">BT238+$B$238*'1 Der Fonds'!$B$19/12+BT238*'1 Der Fonds'!$B$20/12-'1 Der Fonds'!$B$6*'1 Der Fonds'!$B$21/12-($B$238+BT238-'1 Der Fonds'!$B$6)*'1 Der Fonds'!$B$22/12-$B$238*'1 Der Fonds'!$B$23/12</f>
        <v>62.9032976149653</v>
      </c>
      <c r="BX238" s="26" t="n">
        <f aca="false">($B$238+BW238-'1 Der Fonds'!$B$6)/BU238</f>
        <v>10.201056057241</v>
      </c>
      <c r="BY238" s="26" t="n">
        <f aca="false">BW238+'1 Der Fonds'!$B$26-'2 Der Rueckgabebestand'!$C$14*BX238</f>
        <v>61.8228751920689</v>
      </c>
      <c r="BZ238" s="26" t="n">
        <f aca="false">BU238+'1 Der Fonds'!$B$26/BX238-'2 Der Rueckgabebestand'!$C$14</f>
        <v>77.8177152186698</v>
      </c>
      <c r="CA238" s="26" t="n">
        <f aca="false">BY238/($B$238+BY238-'1 Der Fonds'!$B$6)</f>
        <v>0.0778799366006057</v>
      </c>
      <c r="CB238" s="26" t="n">
        <f aca="false">BY238+$B$238*'1 Der Fonds'!$B$19/12+BY238*'1 Der Fonds'!$B$20/12-'1 Der Fonds'!$B$6*'1 Der Fonds'!$B$21/12-($B$238+BY238-'1 Der Fonds'!$B$6)*'1 Der Fonds'!$B$22/12-$B$238*'1 Der Fonds'!$B$23/12</f>
        <v>63.4376221141279</v>
      </c>
      <c r="CC238" s="26" t="n">
        <f aca="false">($B$238+CB238-'1 Der Fonds'!$B$6)/BZ238</f>
        <v>10.2218064341638</v>
      </c>
      <c r="CD238" s="26" t="n">
        <f aca="false">CB238+'1 Der Fonds'!$B$26-'2 Der Rueckgabebestand'!$C$15*CC238</f>
        <v>62.3488995404624</v>
      </c>
      <c r="CE238" s="26" t="n">
        <f aca="false">BZ238+'1 Der Fonds'!$B$26/CC238-'2 Der Rueckgabebestand'!$C$15</f>
        <v>77.7112054172294</v>
      </c>
      <c r="CF238" s="26" t="n">
        <f aca="false">CD238/($B$238+CD238-'1 Der Fonds'!$B$6)</f>
        <v>0.0784905720603777</v>
      </c>
      <c r="CG238" s="26" t="n">
        <f aca="false">CD238+$B$238*'1 Der Fonds'!$B$19/12+CD238*'1 Der Fonds'!$B$20/12-'1 Der Fonds'!$B$6*'1 Der Fonds'!$B$21/12-($B$238+CD238-'1 Der Fonds'!$B$6)*'1 Der Fonds'!$B$22/12-$B$238*'1 Der Fonds'!$B$23/12</f>
        <v>63.9641505691887</v>
      </c>
      <c r="CH238" s="26" t="n">
        <f aca="false">($B$238+CG238-'1 Der Fonds'!$B$6)/CE238</f>
        <v>10.2425917381628</v>
      </c>
      <c r="CI238" s="26" t="n">
        <f aca="false">CG238+'1 Der Fonds'!$B$26-'2 Der Rueckgabebestand'!$C$16*CH238</f>
        <v>61.8428547001073</v>
      </c>
      <c r="CJ238" s="26" t="n">
        <f aca="false">CE238+'1 Der Fonds'!$B$26/CH238-'2 Der Rueckgabebestand'!$C$16</f>
        <v>77.5041000357684</v>
      </c>
      <c r="CK238" s="26" t="n">
        <f aca="false">CI238/($B$238+CI238-'1 Der Fonds'!$B$6)</f>
        <v>0.0779031446009171</v>
      </c>
      <c r="CL238" s="26" t="n">
        <f aca="false">$A$238+$B$238*'1 Der Fonds'!$B$19/12+$A$238*'1 Der Fonds'!$B$20/12-'1 Der Fonds'!$B$6*'1 Der Fonds'!$B$21/12-($B$238+$A$238-'1 Der Fonds'!$B$6)*'1 Der Fonds'!$B$22/12-$B$238*'1 Der Fonds'!$B$23/12</f>
        <v>139.68775</v>
      </c>
      <c r="CM238" s="26" t="n">
        <f aca="false">($B$238+CL238-'1 Der Fonds'!$B$6)/'1 Der Fonds'!$B$8</f>
        <v>10.0193994252874</v>
      </c>
      <c r="CN238" s="26" t="n">
        <f aca="false">CL238+0-'2 Der Rueckgabebestand'!$C$5*CM238</f>
        <v>135.679990229885</v>
      </c>
      <c r="CO238" s="26" t="n">
        <f aca="false">'1 Der Fonds'!$B$8+0/CM238-'2 Der Rueckgabebestand'!$C$5</f>
        <v>86.6</v>
      </c>
      <c r="CP238" s="26" t="n">
        <f aca="false">CN238/($B$238+CN238-'1 Der Fonds'!$B$6)</f>
        <v>0.156371002855486</v>
      </c>
      <c r="CQ238" s="26" t="n">
        <f aca="false">CN238+$B$238*'1 Der Fonds'!$B$19/12+CN238*'1 Der Fonds'!$B$20/12-'1 Der Fonds'!$B$6*'1 Der Fonds'!$B$21/12-($B$238+CN238-'1 Der Fonds'!$B$6)*'1 Der Fonds'!$B$22/12-$B$238*'1 Der Fonds'!$B$23/12</f>
        <v>137.365516887189</v>
      </c>
      <c r="CR238" s="26" t="n">
        <f aca="false">($B$238+CQ238-'1 Der Fonds'!$B$6)/CO238</f>
        <v>10.0388627816073</v>
      </c>
      <c r="CS238" s="26" t="n">
        <f aca="false">CQ238+0-'2 Der Rueckgabebestand'!$C$6*CR238</f>
        <v>132.346085496385</v>
      </c>
      <c r="CT238" s="26" t="n">
        <f aca="false">CO238+0/CR238-'2 Der Rueckgabebestand'!$C$6</f>
        <v>86.1</v>
      </c>
      <c r="CU238" s="26" t="n">
        <f aca="false">CS238/($B$238+CS238-'1 Der Fonds'!$B$6)</f>
        <v>0.153117006853083</v>
      </c>
      <c r="CV238" s="26" t="n">
        <f aca="false">CS238+$B$238*'1 Der Fonds'!$B$19/12+CS238*'1 Der Fonds'!$B$20/12-'1 Der Fonds'!$B$6*'1 Der Fonds'!$B$21/12-($B$238+CS238-'1 Der Fonds'!$B$6)*'1 Der Fonds'!$B$22/12-$B$238*'1 Der Fonds'!$B$23/12</f>
        <v>134.028417161652</v>
      </c>
      <c r="CW238" s="26" t="n">
        <f aca="false">($B$238+CV238-'1 Der Fonds'!$B$6)/CT238</f>
        <v>10.0584020576266</v>
      </c>
      <c r="CX238" s="26" t="n">
        <f aca="false">CV238+0-'2 Der Rueckgabebestand'!$C$7*CW238</f>
        <v>111.899932634874</v>
      </c>
      <c r="CY238" s="26" t="n">
        <f aca="false">CT238+0/CW238-'2 Der Rueckgabebestand'!$C$7</f>
        <v>83.9</v>
      </c>
      <c r="CZ238" s="26" t="n">
        <f aca="false">CX238/($B$238+CX238-'1 Der Fonds'!$B$6)</f>
        <v>0.132598579887894</v>
      </c>
      <c r="DA238" s="26" t="n">
        <f aca="false">CX238+$B$238*'1 Der Fonds'!$B$19/12+CX238*'1 Der Fonds'!$B$20/12-'1 Der Fonds'!$B$6*'1 Der Fonds'!$B$21/12-($B$238+CX238-'1 Der Fonds'!$B$6)*'1 Der Fonds'!$B$22/12-$B$238*'1 Der Fonds'!$B$23/12</f>
        <v>113.562670070316</v>
      </c>
      <c r="DB238" s="26" t="n">
        <f aca="false">($B$238+DA238-'1 Der Fonds'!$B$6)/CY238</f>
        <v>10.0782201438655</v>
      </c>
      <c r="DC238" s="26" t="n">
        <f aca="false">DA238+0-'2 Der Rueckgabebestand'!$C$8*DB238</f>
        <v>82.3201876243326</v>
      </c>
      <c r="DD238" s="26" t="n">
        <f aca="false">CY238+0/DB238-'2 Der Rueckgabebestand'!$C$8</f>
        <v>80.8</v>
      </c>
      <c r="DE238" s="26" t="n">
        <f aca="false">DC238/($B$238+DC238-'1 Der Fonds'!$B$6)</f>
        <v>0.101090687515055</v>
      </c>
      <c r="DF238" s="26" t="n">
        <f aca="false">DC238+$B$238*'1 Der Fonds'!$B$19/12+DC238*'1 Der Fonds'!$B$20/12-'1 Der Fonds'!$B$6*'1 Der Fonds'!$B$21/12-($B$238+DC238-'1 Der Fonds'!$B$6)*'1 Der Fonds'!$B$22/12-$B$238*'1 Der Fonds'!$B$23/12</f>
        <v>83.9545778041392</v>
      </c>
      <c r="DG238" s="26" t="n">
        <f aca="false">($B$238+DF238-'1 Der Fonds'!$B$6)/DD238</f>
        <v>10.0984477451007</v>
      </c>
      <c r="DH238" s="26" t="n">
        <f aca="false">DF238+0-'2 Der Rueckgabebestand'!$C$9*DG238</f>
        <v>57.6986136668773</v>
      </c>
      <c r="DI238" s="26" t="n">
        <f aca="false">DD238+0/DG238-'2 Der Rueckgabebestand'!$C$9</f>
        <v>78.2</v>
      </c>
      <c r="DJ238" s="26" t="n">
        <f aca="false">DH238/($B$238+DH238-'1 Der Fonds'!$B$6)</f>
        <v>0.0730640939066111</v>
      </c>
      <c r="DK238" s="26" t="n">
        <f aca="false">DH238+$B$238*'1 Der Fonds'!$B$19/12+DH238*'1 Der Fonds'!$B$20/12-'1 Der Fonds'!$B$6*'1 Der Fonds'!$B$21/12-($B$238+DH238-'1 Der Fonds'!$B$6)*'1 Der Fonds'!$B$22/12-$B$238*'1 Der Fonds'!$B$23/12</f>
        <v>59.3094081716414</v>
      </c>
      <c r="DL238" s="26" t="n">
        <f aca="false">($B$238+DK238-'1 Der Fonds'!$B$6)/DI238</f>
        <v>10.1190461403023</v>
      </c>
      <c r="DM238" s="26" t="n">
        <f aca="false">DK238+0-'2 Der Rueckgabebestand'!$C$10*DL238</f>
        <v>45.1427435752182</v>
      </c>
      <c r="DN238" s="26" t="n">
        <f aca="false">DI238+0/DL238-'2 Der Rueckgabebestand'!$C$10</f>
        <v>76.8</v>
      </c>
      <c r="DO238" s="26" t="n">
        <f aca="false">DM238/($B$238+DM238-'1 Der Fonds'!$B$6)</f>
        <v>0.0580880976479823</v>
      </c>
      <c r="DP238" s="26" t="n">
        <f aca="false">DM238+$B$238*'1 Der Fonds'!$B$19/12+DM238*'1 Der Fonds'!$B$20/12-'1 Der Fonds'!$B$6*'1 Der Fonds'!$B$21/12-($B$238+DM238-'1 Der Fonds'!$B$6)*'1 Der Fonds'!$B$22/12-$B$238*'1 Der Fonds'!$B$23/12</f>
        <v>46.7415053711444</v>
      </c>
      <c r="DQ238" s="26" t="n">
        <f aca="false">($B$238+DP238-'1 Der Fonds'!$B$6)/DN238</f>
        <v>10.1398633511868</v>
      </c>
      <c r="DR238" s="26" t="n">
        <f aca="false">DP238+0-'2 Der Rueckgabebestand'!$C$11*DQ238</f>
        <v>40.6575873604323</v>
      </c>
      <c r="DS238" s="26" t="n">
        <f aca="false">DN238+0/DQ238-'2 Der Rueckgabebestand'!$C$11</f>
        <v>76.2</v>
      </c>
      <c r="DT238" s="26" t="n">
        <f aca="false">DR238/($B$238+DR238-'1 Der Fonds'!$B$6)</f>
        <v>0.0526204466577848</v>
      </c>
      <c r="DU238" s="26" t="n">
        <f aca="false">DR238+$B$238*'1 Der Fonds'!$B$19/12+DR238*'1 Der Fonds'!$B$20/12-'1 Der Fonds'!$B$6*'1 Der Fonds'!$B$21/12-($B$238+DR238-'1 Der Fonds'!$B$6)*'1 Der Fonds'!$B$22/12-$B$238*'1 Der Fonds'!$B$23/12</f>
        <v>42.2520508816528</v>
      </c>
      <c r="DV238" s="26" t="n">
        <f aca="false">($B$238+DU238-'1 Der Fonds'!$B$6)/DS238</f>
        <v>10.160788069313</v>
      </c>
      <c r="DW238" s="26" t="n">
        <f aca="false">DU238+0-'2 Der Rueckgabebestand'!$C$12*DV238</f>
        <v>37.1716568469962</v>
      </c>
      <c r="DX238" s="26" t="n">
        <f aca="false">DS238+0/DV238-'2 Der Rueckgabebestand'!$C$12</f>
        <v>75.7</v>
      </c>
      <c r="DY238" s="26" t="n">
        <f aca="false">DW238/($B$238+DW238-'1 Der Fonds'!$B$6)</f>
        <v>0.048326867632345</v>
      </c>
      <c r="DZ238" s="26" t="n">
        <f aca="false">DW238+$B$238*'1 Der Fonds'!$B$19/12+DW238*'1 Der Fonds'!$B$20/12-'1 Der Fonds'!$B$6*'1 Der Fonds'!$B$21/12-($B$238+DW238-'1 Der Fonds'!$B$6)*'1 Der Fonds'!$B$22/12-$B$238*'1 Der Fonds'!$B$23/12</f>
        <v>38.7627796848079</v>
      </c>
      <c r="EA238" s="26" t="n">
        <f aca="false">($B$238+DZ238-'1 Der Fonds'!$B$6)/DX238</f>
        <v>10.1818068650569</v>
      </c>
      <c r="EB238" s="26" t="n">
        <f aca="false">DZ238+0-'2 Der Rueckgabebestand'!$C$13*EA238</f>
        <v>34.1809665955323</v>
      </c>
      <c r="EC238" s="26" t="n">
        <f aca="false">DX238+0/EA238-'2 Der Rueckgabebestand'!$C$13</f>
        <v>75.25</v>
      </c>
      <c r="ED238" s="26" t="n">
        <f aca="false">EB238/($B$238+EB238-'1 Der Fonds'!$B$6)</f>
        <v>0.0446121322321708</v>
      </c>
      <c r="EE238" s="26" t="n">
        <f aca="false">EB238+$B$238*'1 Der Fonds'!$B$19/12+EB238*'1 Der Fonds'!$B$20/12-'1 Der Fonds'!$B$6*'1 Der Fonds'!$B$21/12-($B$238+EB238-'1 Der Fonds'!$B$6)*'1 Der Fonds'!$B$22/12-$B$238*'1 Der Fonds'!$B$23/12</f>
        <v>35.7692233551864</v>
      </c>
      <c r="EF238" s="26" t="n">
        <f aca="false">($B$238+EE238-'1 Der Fonds'!$B$6)/EC238</f>
        <v>10.2029132671786</v>
      </c>
      <c r="EG238" s="26" t="n">
        <f aca="false">EE238+0-'2 Der Rueckgabebestand'!$C$14*EF238</f>
        <v>31.688058048315</v>
      </c>
      <c r="EH238" s="26" t="n">
        <f aca="false">EC238+0/EF238-'2 Der Rueckgabebestand'!$C$14</f>
        <v>74.85</v>
      </c>
      <c r="EI238" s="26" t="n">
        <f aca="false">EG238/($B$238+EG238-'1 Der Fonds'!$B$6)</f>
        <v>0.0414934575896042</v>
      </c>
      <c r="EJ238" s="26" t="n">
        <f aca="false">EG238+$B$238*'1 Der Fonds'!$B$19/12+EG238*'1 Der Fonds'!$B$20/12-'1 Der Fonds'!$B$6*'1 Der Fonds'!$B$21/12-($B$238+EG238-'1 Der Fonds'!$B$6)*'1 Der Fonds'!$B$22/12-$B$238*'1 Der Fonds'!$B$23/12</f>
        <v>33.2739257706113</v>
      </c>
      <c r="EK238" s="26" t="n">
        <f aca="false">($B$238+EJ238-'1 Der Fonds'!$B$6)/EH238</f>
        <v>10.2241005446975</v>
      </c>
      <c r="EL238" s="26" t="n">
        <f aca="false">EJ238+0-'2 Der Rueckgabebestand'!$C$15*EK238</f>
        <v>29.1842855527323</v>
      </c>
      <c r="EM238" s="26" t="n">
        <f aca="false">EH238+0/EK238-'2 Der Rueckgabebestand'!$C$15</f>
        <v>74.45</v>
      </c>
      <c r="EN238" s="26" t="n">
        <f aca="false">EL238/($B$238+EL238-'1 Der Fonds'!$B$6)</f>
        <v>0.0383406306549539</v>
      </c>
      <c r="EO238" s="26" t="n">
        <f aca="false">EL238+$B$238*'1 Der Fonds'!$B$19/12+EL238*'1 Der Fonds'!$B$20/12-'1 Der Fonds'!$B$6*'1 Der Fonds'!$B$21/12-($B$238+EL238-'1 Der Fonds'!$B$6)*'1 Der Fonds'!$B$22/12-$B$238*'1 Der Fonds'!$B$23/12</f>
        <v>30.767753826387</v>
      </c>
      <c r="EP238" s="26" t="n">
        <f aca="false">($B$238+EO238-'1 Der Fonds'!$B$6)/EM238</f>
        <v>10.2453694268151</v>
      </c>
      <c r="EQ238" s="26" t="n">
        <f aca="false">EO238+0-'2 Der Rueckgabebestand'!$C$16*EP238</f>
        <v>25.6450691129794</v>
      </c>
      <c r="ER238" s="26" t="n">
        <f aca="false">EM238+0/EP238-'2 Der Rueckgabebestand'!$C$16</f>
        <v>73.95</v>
      </c>
      <c r="ES238" s="26" t="n">
        <f aca="false">EQ238/($B$238+EQ238-'1 Der Fonds'!$B$6)</f>
        <v>0.0338483943979252</v>
      </c>
      <c r="ET238" s="14" t="n">
        <f aca="false">IF(C238=1,$A$238,1000000)</f>
        <v>138</v>
      </c>
      <c r="EU238" s="14" t="n">
        <f aca="false">IF(D238=1,$A$238,1000000)</f>
        <v>138</v>
      </c>
      <c r="EV238" s="14" t="n">
        <f aca="false">IF(E238=1,$A$238,1000000)</f>
        <v>138</v>
      </c>
      <c r="EW238" s="14" t="n">
        <f aca="false">IF(F238=1,$A$238,1000000)</f>
        <v>138</v>
      </c>
      <c r="EX238" s="14" t="n">
        <f aca="false">IF(G238=1,$A$238,1000000)</f>
        <v>138</v>
      </c>
      <c r="EY238" s="14" t="n">
        <f aca="false">IF(H238=1,$A$238,1000000)</f>
        <v>138</v>
      </c>
      <c r="EZ238" s="14" t="n">
        <f aca="false">IF(I238=1,$A$238,1000000)</f>
        <v>138</v>
      </c>
      <c r="FA238" s="14" t="n">
        <f aca="false">IF(J238=1,$A$238,1000000)</f>
        <v>138</v>
      </c>
      <c r="FB238" s="14" t="n">
        <f aca="false">IF(K238=1,$A$238,1000000)</f>
        <v>138</v>
      </c>
      <c r="FC238" s="14" t="n">
        <f aca="false">IF(L238=1,$A$238,1000000)</f>
        <v>138</v>
      </c>
      <c r="FD238" s="14" t="n">
        <f aca="false">IF(M238=1,$A$238,1000000)</f>
        <v>138</v>
      </c>
      <c r="FE238" s="14" t="n">
        <f aca="false">IF(N238=1,$A$238,1000000)</f>
        <v>138</v>
      </c>
      <c r="FF238" s="14" t="n">
        <f aca="false">IF(O238=1,$A$238,1000000)</f>
        <v>138</v>
      </c>
      <c r="FG238" s="14" t="n">
        <f aca="false">IF(P238=1,$A$238,1000000)</f>
        <v>138</v>
      </c>
      <c r="FH238" s="14" t="n">
        <f aca="false">IF(Q238=1,$A$238,1000000)</f>
        <v>138</v>
      </c>
      <c r="FI238" s="14" t="n">
        <f aca="false">IF(R238=1,$A$238,1000000)</f>
        <v>138</v>
      </c>
      <c r="FJ238" s="14" t="n">
        <f aca="false">IF(S238=1,$A$238,1000000)</f>
        <v>138</v>
      </c>
      <c r="FK238" s="14" t="n">
        <f aca="false">IF(T238=1,$A$238,1000000)</f>
        <v>138</v>
      </c>
      <c r="FL238" s="14" t="n">
        <f aca="false">IF(U238=1,$A$238,1000000)</f>
        <v>138</v>
      </c>
      <c r="FM238" s="26" t="n">
        <f aca="false">IF(V238=1,$A$238,1000000)</f>
        <v>1000000</v>
      </c>
      <c r="FN238" s="26" t="n">
        <f aca="false">IF(W238=1,$A$238,1000000)</f>
        <v>1000000</v>
      </c>
      <c r="FO238" s="26" t="n">
        <f aca="false">IF(X238=1,$A$238,1000000)</f>
        <v>1000000</v>
      </c>
      <c r="FP238" s="26" t="n">
        <f aca="false">IF(Y238=1,$A$238,1000000)</f>
        <v>1000000</v>
      </c>
      <c r="FQ238" s="26" t="n">
        <f aca="false">IF(Z238=1,$A$238,1000000)</f>
        <v>1000000</v>
      </c>
    </row>
    <row r="239" customFormat="false" ht="15" hidden="false" customHeight="false" outlineLevel="0" collapsed="false">
      <c r="A239" s="14" t="n">
        <f aca="false">A238+$B$38</f>
        <v>138.5</v>
      </c>
      <c r="B239" s="14" t="n">
        <f aca="false">'1 Der Fonds'!$B$36-A239</f>
        <v>981.5</v>
      </c>
      <c r="C239" s="26" t="n">
        <f aca="false">IF(AH239&gt;='1 Der Fonds'!$B$12,1,0)</f>
        <v>1</v>
      </c>
      <c r="D239" s="26" t="n">
        <f aca="false">IF(AND(C239=1,AM239&gt;='1 Der Fonds'!$B$12),1,0)</f>
        <v>1</v>
      </c>
      <c r="E239" s="26" t="n">
        <f aca="false">IF(AND(D239=1,AR239&gt;='1 Der Fonds'!$B$12),1,0)</f>
        <v>1</v>
      </c>
      <c r="F239" s="26" t="n">
        <f aca="false">IF(AND(E239=1,AW239&gt;='1 Der Fonds'!$B$12),1,0)</f>
        <v>1</v>
      </c>
      <c r="G239" s="26" t="n">
        <f aca="false">IF(AND(F239=1,BB239&gt;='1 Der Fonds'!$B$12),1,0)</f>
        <v>1</v>
      </c>
      <c r="H239" s="26" t="n">
        <f aca="false">IF(AND(G239=1,BG239&gt;='1 Der Fonds'!$B$12),1,0)</f>
        <v>1</v>
      </c>
      <c r="I239" s="26" t="n">
        <f aca="false">IF(AND(H239=1,BL239&gt;='1 Der Fonds'!$B$12),1,0)</f>
        <v>1</v>
      </c>
      <c r="J239" s="26" t="n">
        <f aca="false">IF(AND(I239=1,BQ239&gt;='1 Der Fonds'!$B$12),1,0)</f>
        <v>1</v>
      </c>
      <c r="K239" s="26" t="n">
        <f aca="false">IF(AND(J239=1,BV239&gt;='1 Der Fonds'!$B$12),1,0)</f>
        <v>1</v>
      </c>
      <c r="L239" s="26" t="n">
        <f aca="false">IF(AND(K239=1,CA239&gt;='1 Der Fonds'!$B$12),1,0)</f>
        <v>1</v>
      </c>
      <c r="M239" s="26" t="n">
        <f aca="false">IF(AND(L239=1,CF239&gt;='1 Der Fonds'!$B$12),1,0)</f>
        <v>1</v>
      </c>
      <c r="N239" s="26" t="n">
        <f aca="false">IF(AND(M239=1,CK239&gt;='1 Der Fonds'!$B$12),1,0)</f>
        <v>1</v>
      </c>
      <c r="O239" s="26" t="n">
        <f aca="false">IF(CP239&gt;='1 Der Fonds'!$B$12,1,0)</f>
        <v>1</v>
      </c>
      <c r="P239" s="26" t="n">
        <f aca="false">IF(AND(O239=1,CU239&gt;='1 Der Fonds'!$B$12),1,0)</f>
        <v>1</v>
      </c>
      <c r="Q239" s="26" t="n">
        <f aca="false">IF(AND(P239=1,CZ239&gt;='1 Der Fonds'!$B$12),1,0)</f>
        <v>1</v>
      </c>
      <c r="R239" s="26" t="n">
        <f aca="false">IF(AND(Q239=1,DE239&gt;='1 Der Fonds'!$B$12),1,0)</f>
        <v>1</v>
      </c>
      <c r="S239" s="26" t="n">
        <f aca="false">IF(AND(R239=1,DJ239&gt;='1 Der Fonds'!$B$12),1,0)</f>
        <v>1</v>
      </c>
      <c r="T239" s="26" t="n">
        <f aca="false">IF(AND(S239=1,DO239&gt;='1 Der Fonds'!$B$12),1,0)</f>
        <v>1</v>
      </c>
      <c r="U239" s="26" t="n">
        <f aca="false">IF(AND(T239=1,DT239&gt;='1 Der Fonds'!$B$12),1,0)</f>
        <v>1</v>
      </c>
      <c r="V239" s="26" t="n">
        <f aca="false">IF(AND(U239=1,DY239&gt;='1 Der Fonds'!$B$12),1,0)</f>
        <v>0</v>
      </c>
      <c r="W239" s="26" t="n">
        <f aca="false">IF(AND(V239=1,ED239&gt;='1 Der Fonds'!$B$12),1,0)</f>
        <v>0</v>
      </c>
      <c r="X239" s="26" t="n">
        <f aca="false">IF(AND(W239=1,EI239&gt;='1 Der Fonds'!$B$12),1,0)</f>
        <v>0</v>
      </c>
      <c r="Y239" s="26" t="n">
        <f aca="false">IF(AND(X239=1,EN239&gt;='1 Der Fonds'!$B$12),1,0)</f>
        <v>0</v>
      </c>
      <c r="Z239" s="26" t="n">
        <f aca="false">IF(AND(Y239=1,ES239&gt;='1 Der Fonds'!$B$12),1,0)</f>
        <v>0</v>
      </c>
      <c r="AD239" s="26" t="n">
        <f aca="false">$A$239+$B$239*'1 Der Fonds'!$B$19/12+$A$239*'1 Der Fonds'!$B$20/12-'1 Der Fonds'!$B$6*'1 Der Fonds'!$B$21/12-($B$239+$A$239-'1 Der Fonds'!$B$6)*'1 Der Fonds'!$B$22/12-$B$239*'1 Der Fonds'!$B$23/12</f>
        <v>140.187166666667</v>
      </c>
      <c r="AE239" s="26" t="n">
        <f aca="false">($B$239+AD239-'1 Der Fonds'!$B$6)/'1 Der Fonds'!$B$8</f>
        <v>10.0193927203065</v>
      </c>
      <c r="AF239" s="26" t="n">
        <f aca="false">AD239+'1 Der Fonds'!$B$26-'2 Der Rueckgabebestand'!$C$5*AE239</f>
        <v>139.179409578544</v>
      </c>
      <c r="AG239" s="26" t="n">
        <f aca="false">'1 Der Fonds'!$B$8+'1 Der Fonds'!$B$26/AE239-'2 Der Rueckgabebestand'!$C$5</f>
        <v>86.8994193444399</v>
      </c>
      <c r="AH239" s="26" t="n">
        <f aca="false">AF239/($B$239+AF239-'1 Der Fonds'!$B$6)</f>
        <v>0.159851499929135</v>
      </c>
      <c r="AI239" s="26" t="n">
        <f aca="false">AF239+$B$239*'1 Der Fonds'!$B$19/12+AF239*'1 Der Fonds'!$B$20/12-'1 Der Fonds'!$B$6*'1 Der Fonds'!$B$21/12-($B$239+AF239-'1 Der Fonds'!$B$6)*'1 Der Fonds'!$B$22/12-$B$239*'1 Der Fonds'!$B$23/12</f>
        <v>140.867227346057</v>
      </c>
      <c r="AJ239" s="26" t="n">
        <f aca="false">($B$239+AI239-'1 Der Fonds'!$B$6)/AG239</f>
        <v>10.0388153790567</v>
      </c>
      <c r="AK239" s="26" t="n">
        <f aca="false">AI239+'1 Der Fonds'!$B$26-'2 Der Rueckgabebestand'!$C$6*AJ239</f>
        <v>138.847819656528</v>
      </c>
      <c r="AL239" s="26" t="n">
        <f aca="false">AG239+'1 Der Fonds'!$B$26/AJ239-'2 Der Rueckgabebestand'!$C$6</f>
        <v>86.6982593854928</v>
      </c>
      <c r="AM239" s="26" t="n">
        <f aca="false">AK239/($B$239+AK239-'1 Der Fonds'!$B$6)</f>
        <v>0.159531415510782</v>
      </c>
      <c r="AN239" s="26" t="n">
        <f aca="false">AK239+$B$239*'1 Der Fonds'!$B$19/12+AK239*'1 Der Fonds'!$B$20/12-'1 Der Fonds'!$B$6*'1 Der Fonds'!$B$21/12-($B$239+AK239-'1 Der Fonds'!$B$6)*'1 Der Fonds'!$B$22/12-$B$239*'1 Der Fonds'!$B$23/12</f>
        <v>140.535319650366</v>
      </c>
      <c r="AO239" s="26" t="n">
        <f aca="false">($B$239+AN239-'1 Der Fonds'!$B$6)/AL239</f>
        <v>10.0582794375718</v>
      </c>
      <c r="AP239" s="26" t="n">
        <f aca="false">AN239+'1 Der Fonds'!$B$26-'2 Der Rueckgabebestand'!$C$7*AO239</f>
        <v>121.407104887708</v>
      </c>
      <c r="AQ239" s="26" t="n">
        <f aca="false">AL239+'1 Der Fonds'!$B$26/AO239-'2 Der Rueckgabebestand'!$C$7</f>
        <v>84.7965211328046</v>
      </c>
      <c r="AR239" s="26" t="n">
        <f aca="false">AP239/($B$239+AP239-'1 Der Fonds'!$B$6)</f>
        <v>0.142345050465598</v>
      </c>
      <c r="AS239" s="26" t="n">
        <f aca="false">AP239+$B$239*'1 Der Fonds'!$B$19/12+AP239*'1 Der Fonds'!$B$20/12-'1 Der Fonds'!$B$6*'1 Der Fonds'!$B$21/12-($B$239+AP239-'1 Der Fonds'!$B$6)*'1 Der Fonds'!$B$22/12-$B$239*'1 Der Fonds'!$B$23/12</f>
        <v>123.077890863225</v>
      </c>
      <c r="AT239" s="26" t="n">
        <f aca="false">($B$239+AS239-'1 Der Fonds'!$B$6)/AQ239</f>
        <v>10.0779829107001</v>
      </c>
      <c r="AU239" s="26" t="n">
        <f aca="false">AS239+'1 Der Fonds'!$B$26-'2 Der Rueckgabebestand'!$C$8*AT239</f>
        <v>94.8361438400551</v>
      </c>
      <c r="AV239" s="26" t="n">
        <f aca="false">AQ239+'1 Der Fonds'!$B$26/AT239-'2 Der Rueckgabebestand'!$C$8</f>
        <v>81.9941997483155</v>
      </c>
      <c r="AW239" s="26" t="n">
        <f aca="false">AU239/($B$239+AU239-'1 Der Fonds'!$B$6)</f>
        <v>0.114767028583965</v>
      </c>
      <c r="AX239" s="26" t="n">
        <f aca="false">AU239+$B$239*'1 Der Fonds'!$B$19/12+AU239*'1 Der Fonds'!$B$20/12-'1 Der Fonds'!$B$6*'1 Der Fonds'!$B$21/12-($B$239+AU239-'1 Der Fonds'!$B$6)*'1 Der Fonds'!$B$22/12-$B$239*'1 Der Fonds'!$B$23/12</f>
        <v>96.4814659779018</v>
      </c>
      <c r="AY239" s="26" t="n">
        <f aca="false">($B$239+AX239-'1 Der Fonds'!$B$6)/AV239</f>
        <v>10.0980492342071</v>
      </c>
      <c r="AZ239" s="26" t="n">
        <f aca="false">AX239+'1 Der Fonds'!$B$26-'2 Der Rueckgabebestand'!$C$9*AY239</f>
        <v>73.2265379689634</v>
      </c>
      <c r="BA239" s="26" t="n">
        <f aca="false">AV239+'1 Der Fonds'!$B$26/AY239-'2 Der Rueckgabebestand'!$C$9</f>
        <v>79.6912868322087</v>
      </c>
      <c r="BB239" s="26" t="n">
        <f aca="false">AZ239/($B$239+AZ239-'1 Der Fonds'!$B$6)</f>
        <v>0.0909955550288905</v>
      </c>
      <c r="BC239" s="26" t="n">
        <f aca="false">AZ239+$B$239*'1 Der Fonds'!$B$19/12+AZ239*'1 Der Fonds'!$B$20/12-'1 Der Fonds'!$B$6*'1 Der Fonds'!$B$21/12-($B$239+AZ239-'1 Der Fonds'!$B$6)*'1 Der Fonds'!$B$22/12-$B$239*'1 Der Fonds'!$B$23/12</f>
        <v>74.8511509011836</v>
      </c>
      <c r="BD239" s="26" t="n">
        <f aca="false">($B$239+BC239-'1 Der Fonds'!$B$6)/BA239</f>
        <v>10.1184355649692</v>
      </c>
      <c r="BE239" s="26" t="n">
        <f aca="false">BC239+'1 Der Fonds'!$B$26-'2 Der Rueckgabebestand'!$C$10*BD239</f>
        <v>63.6853411102267</v>
      </c>
      <c r="BF239" s="26" t="n">
        <f aca="false">BA239+'1 Der Fonds'!$B$26/BD239-'2 Der Rueckgabebestand'!$C$10</f>
        <v>78.5877753536542</v>
      </c>
      <c r="BG239" s="26" t="n">
        <f aca="false">BE239/($B$239+BE239-'1 Der Fonds'!$B$6)</f>
        <v>0.0800886759573688</v>
      </c>
      <c r="BH239" s="26" t="n">
        <f aca="false">BE239+$B$239*'1 Der Fonds'!$B$19/12+BE239*'1 Der Fonds'!$B$20/12-'1 Der Fonds'!$B$6*'1 Der Fonds'!$B$21/12-($B$239+BE239-'1 Der Fonds'!$B$6)*'1 Der Fonds'!$B$22/12-$B$239*'1 Der Fonds'!$B$23/12</f>
        <v>65.3008103954574</v>
      </c>
      <c r="BI239" s="26" t="n">
        <f aca="false">($B$239+BH239-'1 Der Fonds'!$B$6)/BF239</f>
        <v>10.1389918064198</v>
      </c>
      <c r="BJ239" s="26" t="n">
        <f aca="false">BH239+'1 Der Fonds'!$B$26-'2 Der Rueckgabebestand'!$C$11*BI239</f>
        <v>62.2174153116055</v>
      </c>
      <c r="BK239" s="26" t="n">
        <f aca="false">BF239+'1 Der Fonds'!$B$26/BI239-'2 Der Rueckgabebestand'!$C$11</f>
        <v>78.2836627611281</v>
      </c>
      <c r="BL239" s="26" t="n">
        <f aca="false">BJ239/($B$239+BJ239-'1 Der Fonds'!$B$6)</f>
        <v>0.078387363199256</v>
      </c>
      <c r="BM239" s="26" t="n">
        <f aca="false">BJ239+$B$239*'1 Der Fonds'!$B$19/12+BJ239*'1 Der Fonds'!$B$20/12-'1 Der Fonds'!$B$6*'1 Der Fonds'!$B$21/12-($B$239+BJ239-'1 Der Fonds'!$B$6)*'1 Der Fonds'!$B$22/12-$B$239*'1 Der Fonds'!$B$23/12</f>
        <v>63.8314778346125</v>
      </c>
      <c r="BN239" s="26" t="n">
        <f aca="false">($B$239+BM239-'1 Der Fonds'!$B$6)/BK239</f>
        <v>10.159609933703</v>
      </c>
      <c r="BO239" s="26" t="n">
        <f aca="false">BM239+'1 Der Fonds'!$B$26-'2 Der Rueckgabebestand'!$C$12*BN239</f>
        <v>61.751672867761</v>
      </c>
      <c r="BP239" s="26" t="n">
        <f aca="false">BK239+'1 Der Fonds'!$B$26/BN239-'2 Der Rueckgabebestand'!$C$12</f>
        <v>78.0789496884389</v>
      </c>
      <c r="BQ239" s="26" t="n">
        <f aca="false">BO239/($B$239+BO239-'1 Der Fonds'!$B$6)</f>
        <v>0.0778462560873228</v>
      </c>
      <c r="BR239" s="26" t="n">
        <f aca="false">BO239+$B$239*'1 Der Fonds'!$B$19/12+BO239*'1 Der Fonds'!$B$20/12-'1 Der Fonds'!$B$6*'1 Der Fonds'!$B$21/12-($B$239+BO239-'1 Der Fonds'!$B$6)*'1 Der Fonds'!$B$22/12-$B$239*'1 Der Fonds'!$B$23/12</f>
        <v>63.3652890542592</v>
      </c>
      <c r="BS239" s="26" t="n">
        <f aca="false">($B$239+BR239-'1 Der Fonds'!$B$6)/BP239</f>
        <v>10.180276402616</v>
      </c>
      <c r="BT239" s="26" t="n">
        <f aca="false">BR239+'1 Der Fonds'!$B$26-'2 Der Rueckgabebestand'!$C$13*BS239</f>
        <v>61.784164673082</v>
      </c>
      <c r="BU239" s="26" t="n">
        <f aca="false">BP239+'1 Der Fonds'!$B$26/BS239-'2 Der Rueckgabebestand'!$C$13</f>
        <v>77.9236371685578</v>
      </c>
      <c r="BV239" s="26" t="n">
        <f aca="false">BT239/($B$239+BT239-'1 Der Fonds'!$B$6)</f>
        <v>0.0778840262096291</v>
      </c>
      <c r="BW239" s="26" t="n">
        <f aca="false">BT239+$B$239*'1 Der Fonds'!$B$19/12+BT239*'1 Der Fonds'!$B$20/12-'1 Der Fonds'!$B$6*'1 Der Fonds'!$B$21/12-($B$239+BT239-'1 Der Fonds'!$B$6)*'1 Der Fonds'!$B$22/12-$B$239*'1 Der Fonds'!$B$23/12</f>
        <v>63.3978119975604</v>
      </c>
      <c r="BX239" s="26" t="n">
        <f aca="false">($B$239+BW239-'1 Der Fonds'!$B$6)/BU239</f>
        <v>10.2009844622384</v>
      </c>
      <c r="BY239" s="26" t="n">
        <f aca="false">BW239+'1 Der Fonds'!$B$26-'2 Der Rueckgabebestand'!$C$14*BX239</f>
        <v>62.317418212665</v>
      </c>
      <c r="BZ239" s="26" t="n">
        <f aca="false">BU239+'1 Der Fonds'!$B$26/BX239-'2 Der Rueckgabebestand'!$C$14</f>
        <v>77.817726431325</v>
      </c>
      <c r="CA239" s="26" t="n">
        <f aca="false">BY239/($B$239+BY239-'1 Der Fonds'!$B$6)</f>
        <v>0.0785034653849962</v>
      </c>
      <c r="CB239" s="26" t="n">
        <f aca="false">BY239+$B$239*'1 Der Fonds'!$B$19/12+BY239*'1 Der Fonds'!$B$20/12-'1 Der Fonds'!$B$6*'1 Der Fonds'!$B$21/12-($B$239+BY239-'1 Der Fonds'!$B$6)*'1 Der Fonds'!$B$22/12-$B$239*'1 Der Fonds'!$B$23/12</f>
        <v>63.9315765717855</v>
      </c>
      <c r="CC239" s="26" t="n">
        <f aca="false">($B$239+CB239-'1 Der Fonds'!$B$6)/BZ239</f>
        <v>10.2217272728183</v>
      </c>
      <c r="CD239" s="26" t="n">
        <f aca="false">CB239+'1 Der Fonds'!$B$26-'2 Der Rueckgabebestand'!$C$15*CC239</f>
        <v>62.8428856626582</v>
      </c>
      <c r="CE239" s="26" t="n">
        <f aca="false">BZ239+'1 Der Fonds'!$B$26/CC239-'2 Der Rueckgabebestand'!$C$15</f>
        <v>77.7112189027958</v>
      </c>
      <c r="CF239" s="26" t="n">
        <f aca="false">CD239/($B$239+CD239-'1 Der Fonds'!$B$6)</f>
        <v>0.0791130465154645</v>
      </c>
      <c r="CG239" s="26" t="n">
        <f aca="false">CD239+$B$239*'1 Der Fonds'!$B$19/12+CD239*'1 Der Fonds'!$B$20/12-'1 Der Fonds'!$B$6*'1 Der Fonds'!$B$21/12-($B$239+CD239-'1 Der Fonds'!$B$6)*'1 Der Fonds'!$B$22/12-$B$239*'1 Der Fonds'!$B$23/12</f>
        <v>64.4575475947516</v>
      </c>
      <c r="CH239" s="26" t="n">
        <f aca="false">($B$239+CG239-'1 Der Fonds'!$B$6)/CE239</f>
        <v>10.2425049926236</v>
      </c>
      <c r="CI239" s="26" t="n">
        <f aca="false">CG239+'1 Der Fonds'!$B$26-'2 Der Rueckgabebestand'!$C$16*CH239</f>
        <v>62.3362950984398</v>
      </c>
      <c r="CJ239" s="26" t="n">
        <f aca="false">CE239+'1 Der Fonds'!$B$26/CH239-'2 Der Rueckgabebestand'!$C$16</f>
        <v>77.5041160019098</v>
      </c>
      <c r="CK239" s="26" t="n">
        <f aca="false">CI239/($B$239+CI239-'1 Der Fonds'!$B$6)</f>
        <v>0.0785253779442142</v>
      </c>
      <c r="CL239" s="26" t="n">
        <f aca="false">$A$239+$B$239*'1 Der Fonds'!$B$19/12+$A$239*'1 Der Fonds'!$B$20/12-'1 Der Fonds'!$B$6*'1 Der Fonds'!$B$21/12-($B$239+$A$239-'1 Der Fonds'!$B$6)*'1 Der Fonds'!$B$22/12-$B$239*'1 Der Fonds'!$B$23/12</f>
        <v>140.187166666667</v>
      </c>
      <c r="CM239" s="26" t="n">
        <f aca="false">($B$239+CL239-'1 Der Fonds'!$B$6)/'1 Der Fonds'!$B$8</f>
        <v>10.0193927203065</v>
      </c>
      <c r="CN239" s="26" t="n">
        <f aca="false">CL239+0-'2 Der Rueckgabebestand'!$C$5*CM239</f>
        <v>136.179409578544</v>
      </c>
      <c r="CO239" s="26" t="n">
        <f aca="false">'1 Der Fonds'!$B$8+0/CM239-'2 Der Rueckgabebestand'!$C$5</f>
        <v>86.6</v>
      </c>
      <c r="CP239" s="26" t="n">
        <f aca="false">CN239/($B$239+CN239-'1 Der Fonds'!$B$6)</f>
        <v>0.156946687999304</v>
      </c>
      <c r="CQ239" s="26" t="n">
        <f aca="false">CN239+$B$239*'1 Der Fonds'!$B$19/12+CN239*'1 Der Fonds'!$B$20/12-'1 Der Fonds'!$B$6*'1 Der Fonds'!$B$21/12-($B$239+CN239-'1 Der Fonds'!$B$6)*'1 Der Fonds'!$B$22/12-$B$239*'1 Der Fonds'!$B$23/12</f>
        <v>137.864352346057</v>
      </c>
      <c r="CR239" s="26" t="n">
        <f aca="false">($B$239+CQ239-'1 Der Fonds'!$B$6)/CO239</f>
        <v>10.0388493342501</v>
      </c>
      <c r="CS239" s="26" t="n">
        <f aca="false">CQ239+0-'2 Der Rueckgabebestand'!$C$6*CR239</f>
        <v>132.844927678932</v>
      </c>
      <c r="CT239" s="26" t="n">
        <f aca="false">CO239+0/CR239-'2 Der Rueckgabebestand'!$C$6</f>
        <v>86.1</v>
      </c>
      <c r="CU239" s="26" t="n">
        <f aca="false">CS239/($B$239+CS239-'1 Der Fonds'!$B$6)</f>
        <v>0.153694345191181</v>
      </c>
      <c r="CV239" s="26" t="n">
        <f aca="false">CS239+$B$239*'1 Der Fonds'!$B$19/12+CS239*'1 Der Fonds'!$B$20/12-'1 Der Fonds'!$B$6*'1 Der Fonds'!$B$21/12-($B$239+CS239-'1 Der Fonds'!$B$6)*'1 Der Fonds'!$B$22/12-$B$239*'1 Der Fonds'!$B$23/12</f>
        <v>134.526674901291</v>
      </c>
      <c r="CW239" s="26" t="n">
        <f aca="false">($B$239+CV239-'1 Der Fonds'!$B$6)/CT239</f>
        <v>10.0583818223146</v>
      </c>
      <c r="CX239" s="26" t="n">
        <f aca="false">CV239+0-'2 Der Rueckgabebestand'!$C$7*CW239</f>
        <v>112.398234892198</v>
      </c>
      <c r="CY239" s="26" t="n">
        <f aca="false">CT239+0/CW239-'2 Der Rueckgabebestand'!$C$7</f>
        <v>83.9</v>
      </c>
      <c r="CZ239" s="26" t="n">
        <f aca="false">CX239/($B$239+CX239-'1 Der Fonds'!$B$6)</f>
        <v>0.133189323362617</v>
      </c>
      <c r="DA239" s="26" t="n">
        <f aca="false">CX239+$B$239*'1 Der Fonds'!$B$19/12+CX239*'1 Der Fonds'!$B$20/12-'1 Der Fonds'!$B$6*'1 Der Fonds'!$B$21/12-($B$239+CX239-'1 Der Fonds'!$B$6)*'1 Der Fonds'!$B$22/12-$B$239*'1 Der Fonds'!$B$23/12</f>
        <v>114.060387367303</v>
      </c>
      <c r="DB239" s="26" t="n">
        <f aca="false">($B$239+DA239-'1 Der Fonds'!$B$6)/CY239</f>
        <v>10.0781929364399</v>
      </c>
      <c r="DC239" s="26" t="n">
        <f aca="false">DA239+0-'2 Der Rueckgabebestand'!$C$8*DB239</f>
        <v>82.81798926434</v>
      </c>
      <c r="DD239" s="26" t="n">
        <f aca="false">CY239+0/DB239-'2 Der Rueckgabebestand'!$C$8</f>
        <v>80.8</v>
      </c>
      <c r="DE239" s="26" t="n">
        <f aca="false">DC239/($B$239+DC239-'1 Der Fonds'!$B$6)</f>
        <v>0.101702271540333</v>
      </c>
      <c r="DF239" s="26" t="n">
        <f aca="false">DC239+$B$239*'1 Der Fonds'!$B$19/12+DC239*'1 Der Fonds'!$B$20/12-'1 Der Fonds'!$B$6*'1 Der Fonds'!$B$21/12-($B$239+DC239-'1 Der Fonds'!$B$6)*'1 Der Fonds'!$B$22/12-$B$239*'1 Der Fonds'!$B$23/12</f>
        <v>84.4517940040516</v>
      </c>
      <c r="DG239" s="26" t="n">
        <f aca="false">($B$239+DF239-'1 Der Fonds'!$B$6)/DD239</f>
        <v>10.0984132921294</v>
      </c>
      <c r="DH239" s="26" t="n">
        <f aca="false">DF239+0-'2 Der Rueckgabebestand'!$C$9*DG239</f>
        <v>58.1959194445153</v>
      </c>
      <c r="DI239" s="26" t="n">
        <f aca="false">DD239+0/DG239-'2 Der Rueckgabebestand'!$C$9</f>
        <v>78.2</v>
      </c>
      <c r="DJ239" s="26" t="n">
        <f aca="false">DH239/($B$239+DH239-'1 Der Fonds'!$B$6)</f>
        <v>0.0736940865611301</v>
      </c>
      <c r="DK239" s="26" t="n">
        <f aca="false">DH239+$B$239*'1 Der Fonds'!$B$19/12+DH239*'1 Der Fonds'!$B$20/12-'1 Der Fonds'!$B$6*'1 Der Fonds'!$B$21/12-($B$239+DH239-'1 Der Fonds'!$B$6)*'1 Der Fonds'!$B$22/12-$B$239*'1 Der Fonds'!$B$23/12</f>
        <v>59.806128033983</v>
      </c>
      <c r="DL239" s="26" t="n">
        <f aca="false">($B$239+DK239-'1 Der Fonds'!$B$6)/DI239</f>
        <v>10.119004194808</v>
      </c>
      <c r="DM239" s="26" t="n">
        <f aca="false">DK239+0-'2 Der Rueckgabebestand'!$C$10*DL239</f>
        <v>45.6395221612518</v>
      </c>
      <c r="DN239" s="26" t="n">
        <f aca="false">DI239+0/DL239-'2 Der Rueckgabebestand'!$C$10</f>
        <v>76.8</v>
      </c>
      <c r="DO239" s="26" t="n">
        <f aca="false">DM239/($B$239+DM239-'1 Der Fonds'!$B$6)</f>
        <v>0.0587275783302421</v>
      </c>
      <c r="DP239" s="26" t="n">
        <f aca="false">DM239+$B$239*'1 Der Fonds'!$B$19/12+DM239*'1 Der Fonds'!$B$20/12-'1 Der Fonds'!$B$6*'1 Der Fonds'!$B$21/12-($B$239+DM239-'1 Der Fonds'!$B$6)*'1 Der Fonds'!$B$22/12-$B$239*'1 Der Fonds'!$B$23/12</f>
        <v>47.2376975366564</v>
      </c>
      <c r="DQ239" s="26" t="n">
        <f aca="false">($B$239+DP239-'1 Der Fonds'!$B$6)/DN239</f>
        <v>10.1398137700085</v>
      </c>
      <c r="DR239" s="26" t="n">
        <f aca="false">DP239+0-'2 Der Rueckgabebestand'!$C$11*DQ239</f>
        <v>41.1538092746512</v>
      </c>
      <c r="DS239" s="26" t="n">
        <f aca="false">DN239+0/DQ239-'2 Der Rueckgabebestand'!$C$11</f>
        <v>76.2</v>
      </c>
      <c r="DT239" s="26" t="n">
        <f aca="false">DR239/($B$239+DR239-'1 Der Fonds'!$B$6)</f>
        <v>0.0532629345518732</v>
      </c>
      <c r="DU239" s="26" t="n">
        <f aca="false">DR239+$B$239*'1 Der Fonds'!$B$19/12+DR239*'1 Der Fonds'!$B$20/12-'1 Der Fonds'!$B$6*'1 Der Fonds'!$B$21/12-($B$239+DR239-'1 Der Fonds'!$B$6)*'1 Der Fonds'!$B$22/12-$B$239*'1 Der Fonds'!$B$23/12</f>
        <v>42.7476858418728</v>
      </c>
      <c r="DV239" s="26" t="n">
        <f aca="false">($B$239+DU239-'1 Der Fonds'!$B$6)/DS239</f>
        <v>10.1607307853264</v>
      </c>
      <c r="DW239" s="26" t="n">
        <f aca="false">DU239+0-'2 Der Rueckgabebestand'!$C$12*DV239</f>
        <v>37.6673204492096</v>
      </c>
      <c r="DX239" s="26" t="n">
        <f aca="false">DS239+0/DV239-'2 Der Rueckgabebestand'!$C$12</f>
        <v>75.7</v>
      </c>
      <c r="DY239" s="26" t="n">
        <f aca="false">DW239/($B$239+DW239-'1 Der Fonds'!$B$6)</f>
        <v>0.0489715559251933</v>
      </c>
      <c r="DZ239" s="26" t="n">
        <f aca="false">DW239+$B$239*'1 Der Fonds'!$B$19/12+DW239*'1 Der Fonds'!$B$20/12-'1 Der Fonds'!$B$6*'1 Der Fonds'!$B$21/12-($B$239+DW239-'1 Der Fonds'!$B$6)*'1 Der Fonds'!$B$22/12-$B$239*'1 Der Fonds'!$B$23/12</f>
        <v>39.2578557979734</v>
      </c>
      <c r="EA239" s="26" t="n">
        <f aca="false">($B$239+DZ239-'1 Der Fonds'!$B$6)/DX239</f>
        <v>10.1817418203167</v>
      </c>
      <c r="EB239" s="26" t="n">
        <f aca="false">DZ239+0-'2 Der Rueckgabebestand'!$C$13*EA239</f>
        <v>34.6760719788309</v>
      </c>
      <c r="EC239" s="26" t="n">
        <f aca="false">DX239+0/EA239-'2 Der Rueckgabebestand'!$C$13</f>
        <v>75.25</v>
      </c>
      <c r="ED239" s="26" t="n">
        <f aca="false">EB239/($B$239+EB239-'1 Der Fonds'!$B$6)</f>
        <v>0.045258620370735</v>
      </c>
      <c r="EE239" s="26" t="n">
        <f aca="false">EB239+$B$239*'1 Der Fonds'!$B$19/12+EB239*'1 Der Fonds'!$B$20/12-'1 Der Fonds'!$B$6*'1 Der Fonds'!$B$21/12-($B$239+EB239-'1 Der Fonds'!$B$6)*'1 Der Fonds'!$B$22/12-$B$239*'1 Der Fonds'!$B$23/12</f>
        <v>36.2637407144773</v>
      </c>
      <c r="EF239" s="26" t="n">
        <f aca="false">($B$239+EE239-'1 Der Fonds'!$B$6)/EC239</f>
        <v>10.2028404081658</v>
      </c>
      <c r="EG239" s="26" t="n">
        <f aca="false">EE239+0-'2 Der Rueckgabebestand'!$C$14*EF239</f>
        <v>32.1826045512109</v>
      </c>
      <c r="EH239" s="26" t="n">
        <f aca="false">EC239+0/EF239-'2 Der Rueckgabebestand'!$C$14</f>
        <v>74.85</v>
      </c>
      <c r="EI239" s="26" t="n">
        <f aca="false">EG239/($B$239+EG239-'1 Der Fonds'!$B$6)</f>
        <v>0.0421413351036371</v>
      </c>
      <c r="EJ239" s="26" t="n">
        <f aca="false">EG239+$B$239*'1 Der Fonds'!$B$19/12+EG239*'1 Der Fonds'!$B$20/12-'1 Der Fonds'!$B$6*'1 Der Fonds'!$B$21/12-($B$239+EG239-'1 Der Fonds'!$B$6)*'1 Der Fonds'!$B$22/12-$B$239*'1 Der Fonds'!$B$23/12</f>
        <v>33.7678837139058</v>
      </c>
      <c r="EK239" s="26" t="n">
        <f aca="false">($B$239+EJ239-'1 Der Fonds'!$B$6)/EH239</f>
        <v>10.2240198224971</v>
      </c>
      <c r="EL239" s="26" t="n">
        <f aca="false">EJ239+0-'2 Der Rueckgabebestand'!$C$15*EK239</f>
        <v>29.678275784907</v>
      </c>
      <c r="EM239" s="26" t="n">
        <f aca="false">EH239+0/EK239-'2 Der Rueckgabebestand'!$C$15</f>
        <v>74.45</v>
      </c>
      <c r="EN239" s="26" t="n">
        <f aca="false">EL239/($B$239+EL239-'1 Der Fonds'!$B$6)</f>
        <v>0.0389899143591606</v>
      </c>
      <c r="EO239" s="26" t="n">
        <f aca="false">EL239+$B$239*'1 Der Fonds'!$B$19/12+EL239*'1 Der Fonds'!$B$20/12-'1 Der Fonds'!$B$6*'1 Der Fonds'!$B$21/12-($B$239+EL239-'1 Der Fonds'!$B$6)*'1 Der Fonds'!$B$22/12-$B$239*'1 Der Fonds'!$B$23/12</f>
        <v>31.2611549658676</v>
      </c>
      <c r="EP239" s="26" t="n">
        <f aca="false">($B$239+EO239-'1 Der Fonds'!$B$6)/EM239</f>
        <v>10.2452807920197</v>
      </c>
      <c r="EQ239" s="26" t="n">
        <f aca="false">EO239+0-'2 Der Rueckgabebestand'!$C$16*EP239</f>
        <v>26.1385145698577</v>
      </c>
      <c r="ER239" s="26" t="n">
        <f aca="false">EM239+0/EP239-'2 Der Rueckgabebestand'!$C$16</f>
        <v>73.95</v>
      </c>
      <c r="ES239" s="26" t="n">
        <f aca="false">EQ239/($B$239+EQ239-'1 Der Fonds'!$B$6)</f>
        <v>0.0344999812802516</v>
      </c>
      <c r="ET239" s="14" t="n">
        <f aca="false">IF(C239=1,$A$239,1000000)</f>
        <v>138.5</v>
      </c>
      <c r="EU239" s="14" t="n">
        <f aca="false">IF(D239=1,$A$239,1000000)</f>
        <v>138.5</v>
      </c>
      <c r="EV239" s="14" t="n">
        <f aca="false">IF(E239=1,$A$239,1000000)</f>
        <v>138.5</v>
      </c>
      <c r="EW239" s="14" t="n">
        <f aca="false">IF(F239=1,$A$239,1000000)</f>
        <v>138.5</v>
      </c>
      <c r="EX239" s="14" t="n">
        <f aca="false">IF(G239=1,$A$239,1000000)</f>
        <v>138.5</v>
      </c>
      <c r="EY239" s="14" t="n">
        <f aca="false">IF(H239=1,$A$239,1000000)</f>
        <v>138.5</v>
      </c>
      <c r="EZ239" s="14" t="n">
        <f aca="false">IF(I239=1,$A$239,1000000)</f>
        <v>138.5</v>
      </c>
      <c r="FA239" s="14" t="n">
        <f aca="false">IF(J239=1,$A$239,1000000)</f>
        <v>138.5</v>
      </c>
      <c r="FB239" s="14" t="n">
        <f aca="false">IF(K239=1,$A$239,1000000)</f>
        <v>138.5</v>
      </c>
      <c r="FC239" s="14" t="n">
        <f aca="false">IF(L239=1,$A$239,1000000)</f>
        <v>138.5</v>
      </c>
      <c r="FD239" s="14" t="n">
        <f aca="false">IF(M239=1,$A$239,1000000)</f>
        <v>138.5</v>
      </c>
      <c r="FE239" s="14" t="n">
        <f aca="false">IF(N239=1,$A$239,1000000)</f>
        <v>138.5</v>
      </c>
      <c r="FF239" s="14" t="n">
        <f aca="false">IF(O239=1,$A$239,1000000)</f>
        <v>138.5</v>
      </c>
      <c r="FG239" s="14" t="n">
        <f aca="false">IF(P239=1,$A$239,1000000)</f>
        <v>138.5</v>
      </c>
      <c r="FH239" s="14" t="n">
        <f aca="false">IF(Q239=1,$A$239,1000000)</f>
        <v>138.5</v>
      </c>
      <c r="FI239" s="14" t="n">
        <f aca="false">IF(R239=1,$A$239,1000000)</f>
        <v>138.5</v>
      </c>
      <c r="FJ239" s="14" t="n">
        <f aca="false">IF(S239=1,$A$239,1000000)</f>
        <v>138.5</v>
      </c>
      <c r="FK239" s="14" t="n">
        <f aca="false">IF(T239=1,$A$239,1000000)</f>
        <v>138.5</v>
      </c>
      <c r="FL239" s="14" t="n">
        <f aca="false">IF(U239=1,$A$239,1000000)</f>
        <v>138.5</v>
      </c>
      <c r="FM239" s="26" t="n">
        <f aca="false">IF(V239=1,$A$239,1000000)</f>
        <v>1000000</v>
      </c>
      <c r="FN239" s="26" t="n">
        <f aca="false">IF(W239=1,$A$239,1000000)</f>
        <v>1000000</v>
      </c>
      <c r="FO239" s="26" t="n">
        <f aca="false">IF(X239=1,$A$239,1000000)</f>
        <v>1000000</v>
      </c>
      <c r="FP239" s="26" t="n">
        <f aca="false">IF(Y239=1,$A$239,1000000)</f>
        <v>1000000</v>
      </c>
      <c r="FQ239" s="26" t="n">
        <f aca="false">IF(Z239=1,$A$239,1000000)</f>
        <v>1000000</v>
      </c>
    </row>
    <row r="240" customFormat="false" ht="15" hidden="false" customHeight="false" outlineLevel="0" collapsed="false">
      <c r="A240" s="14" t="n">
        <f aca="false">A239+$B$38</f>
        <v>139</v>
      </c>
      <c r="B240" s="14" t="n">
        <f aca="false">'1 Der Fonds'!$B$36-A240</f>
        <v>981</v>
      </c>
      <c r="C240" s="26" t="n">
        <f aca="false">IF(AH240&gt;='1 Der Fonds'!$B$12,1,0)</f>
        <v>1</v>
      </c>
      <c r="D240" s="26" t="n">
        <f aca="false">IF(AND(C240=1,AM240&gt;='1 Der Fonds'!$B$12),1,0)</f>
        <v>1</v>
      </c>
      <c r="E240" s="26" t="n">
        <f aca="false">IF(AND(D240=1,AR240&gt;='1 Der Fonds'!$B$12),1,0)</f>
        <v>1</v>
      </c>
      <c r="F240" s="26" t="n">
        <f aca="false">IF(AND(E240=1,AW240&gt;='1 Der Fonds'!$B$12),1,0)</f>
        <v>1</v>
      </c>
      <c r="G240" s="26" t="n">
        <f aca="false">IF(AND(F240=1,BB240&gt;='1 Der Fonds'!$B$12),1,0)</f>
        <v>1</v>
      </c>
      <c r="H240" s="26" t="n">
        <f aca="false">IF(AND(G240=1,BG240&gt;='1 Der Fonds'!$B$12),1,0)</f>
        <v>1</v>
      </c>
      <c r="I240" s="26" t="n">
        <f aca="false">IF(AND(H240=1,BL240&gt;='1 Der Fonds'!$B$12),1,0)</f>
        <v>1</v>
      </c>
      <c r="J240" s="26" t="n">
        <f aca="false">IF(AND(I240=1,BQ240&gt;='1 Der Fonds'!$B$12),1,0)</f>
        <v>1</v>
      </c>
      <c r="K240" s="26" t="n">
        <f aca="false">IF(AND(J240=1,BV240&gt;='1 Der Fonds'!$B$12),1,0)</f>
        <v>1</v>
      </c>
      <c r="L240" s="26" t="n">
        <f aca="false">IF(AND(K240=1,CA240&gt;='1 Der Fonds'!$B$12),1,0)</f>
        <v>1</v>
      </c>
      <c r="M240" s="26" t="n">
        <f aca="false">IF(AND(L240=1,CF240&gt;='1 Der Fonds'!$B$12),1,0)</f>
        <v>1</v>
      </c>
      <c r="N240" s="26" t="n">
        <f aca="false">IF(AND(M240=1,CK240&gt;='1 Der Fonds'!$B$12),1,0)</f>
        <v>1</v>
      </c>
      <c r="O240" s="26" t="n">
        <f aca="false">IF(CP240&gt;='1 Der Fonds'!$B$12,1,0)</f>
        <v>1</v>
      </c>
      <c r="P240" s="26" t="n">
        <f aca="false">IF(AND(O240=1,CU240&gt;='1 Der Fonds'!$B$12),1,0)</f>
        <v>1</v>
      </c>
      <c r="Q240" s="26" t="n">
        <f aca="false">IF(AND(P240=1,CZ240&gt;='1 Der Fonds'!$B$12),1,0)</f>
        <v>1</v>
      </c>
      <c r="R240" s="26" t="n">
        <f aca="false">IF(AND(Q240=1,DE240&gt;='1 Der Fonds'!$B$12),1,0)</f>
        <v>1</v>
      </c>
      <c r="S240" s="26" t="n">
        <f aca="false">IF(AND(R240=1,DJ240&gt;='1 Der Fonds'!$B$12),1,0)</f>
        <v>1</v>
      </c>
      <c r="T240" s="26" t="n">
        <f aca="false">IF(AND(S240=1,DO240&gt;='1 Der Fonds'!$B$12),1,0)</f>
        <v>1</v>
      </c>
      <c r="U240" s="26" t="n">
        <f aca="false">IF(AND(T240=1,DT240&gt;='1 Der Fonds'!$B$12),1,0)</f>
        <v>1</v>
      </c>
      <c r="V240" s="26" t="n">
        <f aca="false">IF(AND(U240=1,DY240&gt;='1 Der Fonds'!$B$12),1,0)</f>
        <v>0</v>
      </c>
      <c r="W240" s="26" t="n">
        <f aca="false">IF(AND(V240=1,ED240&gt;='1 Der Fonds'!$B$12),1,0)</f>
        <v>0</v>
      </c>
      <c r="X240" s="26" t="n">
        <f aca="false">IF(AND(W240=1,EI240&gt;='1 Der Fonds'!$B$12),1,0)</f>
        <v>0</v>
      </c>
      <c r="Y240" s="26" t="n">
        <f aca="false">IF(AND(X240=1,EN240&gt;='1 Der Fonds'!$B$12),1,0)</f>
        <v>0</v>
      </c>
      <c r="Z240" s="26" t="n">
        <f aca="false">IF(AND(Y240=1,ES240&gt;='1 Der Fonds'!$B$12),1,0)</f>
        <v>0</v>
      </c>
      <c r="AD240" s="26" t="n">
        <f aca="false">$A$240+$B$240*'1 Der Fonds'!$B$19/12+$A$240*'1 Der Fonds'!$B$20/12-'1 Der Fonds'!$B$6*'1 Der Fonds'!$B$21/12-($B$240+$A$240-'1 Der Fonds'!$B$6)*'1 Der Fonds'!$B$22/12-$B$240*'1 Der Fonds'!$B$23/12</f>
        <v>140.686583333333</v>
      </c>
      <c r="AE240" s="26" t="n">
        <f aca="false">($B$240+AD240-'1 Der Fonds'!$B$6)/'1 Der Fonds'!$B$8</f>
        <v>10.0193860153257</v>
      </c>
      <c r="AF240" s="26" t="n">
        <f aca="false">AD240+'1 Der Fonds'!$B$26-'2 Der Rueckgabebestand'!$C$5*AE240</f>
        <v>139.678828927203</v>
      </c>
      <c r="AG240" s="26" t="n">
        <f aca="false">'1 Der Fonds'!$B$8+'1 Der Fonds'!$B$26/AE240-'2 Der Rueckgabebestand'!$C$5</f>
        <v>86.8994195448115</v>
      </c>
      <c r="AH240" s="26" t="n">
        <f aca="false">AF240/($B$240+AF240-'1 Der Fonds'!$B$6)</f>
        <v>0.160425204204525</v>
      </c>
      <c r="AI240" s="26" t="n">
        <f aca="false">AF240+$B$240*'1 Der Fonds'!$B$19/12+AF240*'1 Der Fonds'!$B$20/12-'1 Der Fonds'!$B$6*'1 Der Fonds'!$B$21/12-($B$240+AF240-'1 Der Fonds'!$B$6)*'1 Der Fonds'!$B$22/12-$B$240*'1 Der Fonds'!$B$23/12</f>
        <v>141.366062804925</v>
      </c>
      <c r="AJ240" s="26" t="n">
        <f aca="false">($B$240+AI240-'1 Der Fonds'!$B$6)/AG240</f>
        <v>10.0388019548861</v>
      </c>
      <c r="AK240" s="26" t="n">
        <f aca="false">AI240+'1 Der Fonds'!$B$26-'2 Der Rueckgabebestand'!$C$6*AJ240</f>
        <v>139.346661827482</v>
      </c>
      <c r="AL240" s="26" t="n">
        <f aca="false">AG240+'1 Der Fonds'!$B$26/AJ240-'2 Der Rueckgabebestand'!$C$6</f>
        <v>86.6982599854818</v>
      </c>
      <c r="AM240" s="26" t="n">
        <f aca="false">AK240/($B$240+AK240-'1 Der Fonds'!$B$6)</f>
        <v>0.160104781162592</v>
      </c>
      <c r="AN240" s="26" t="n">
        <f aca="false">AK240+$B$240*'1 Der Fonds'!$B$19/12+AK240*'1 Der Fonds'!$B$20/12-'1 Der Fonds'!$B$6*'1 Der Fonds'!$B$21/12-($B$240+AK240-'1 Der Fonds'!$B$6)*'1 Der Fonds'!$B$22/12-$B$240*'1 Der Fonds'!$B$23/12</f>
        <v>141.0335773784</v>
      </c>
      <c r="AO240" s="26" t="n">
        <f aca="false">($B$240+AN240-'1 Der Fonds'!$B$6)/AL240</f>
        <v>10.0582592721518</v>
      </c>
      <c r="AP240" s="26" t="n">
        <f aca="false">AN240+'1 Der Fonds'!$B$26-'2 Der Rueckgabebestand'!$C$7*AO240</f>
        <v>121.905406979666</v>
      </c>
      <c r="AQ240" s="26" t="n">
        <f aca="false">AL240+'1 Der Fonds'!$B$26/AO240-'2 Der Rueckgabebestand'!$C$7</f>
        <v>84.7965223307672</v>
      </c>
      <c r="AR240" s="26" t="n">
        <f aca="false">AP240/($B$240+AP240-'1 Der Fonds'!$B$6)</f>
        <v>0.142929574583612</v>
      </c>
      <c r="AS240" s="26" t="n">
        <f aca="false">AP240+$B$240*'1 Der Fonds'!$B$19/12+AP240*'1 Der Fonds'!$B$20/12-'1 Der Fonds'!$B$6*'1 Der Fonds'!$B$21/12-($B$240+AP240-'1 Der Fonds'!$B$6)*'1 Der Fonds'!$B$22/12-$B$240*'1 Der Fonds'!$B$23/12</f>
        <v>123.575607994688</v>
      </c>
      <c r="AT240" s="26" t="n">
        <f aca="false">($B$240+AS240-'1 Der Fonds'!$B$6)/AQ240</f>
        <v>10.0779558465998</v>
      </c>
      <c r="AU240" s="26" t="n">
        <f aca="false">AS240+'1 Der Fonds'!$B$26-'2 Der Rueckgabebestand'!$C$8*AT240</f>
        <v>95.3339448702287</v>
      </c>
      <c r="AV240" s="26" t="n">
        <f aca="false">AQ240+'1 Der Fonds'!$B$26/AT240-'2 Der Rueckgabebestand'!$C$8</f>
        <v>81.9942017456866</v>
      </c>
      <c r="AW240" s="26" t="n">
        <f aca="false">AU240/($B$240+AU240-'1 Der Fonds'!$B$6)</f>
        <v>0.115369755123881</v>
      </c>
      <c r="AX240" s="26" t="n">
        <f aca="false">AU240+$B$240*'1 Der Fonds'!$B$19/12+AU240*'1 Der Fonds'!$B$20/12-'1 Der Fonds'!$B$6*'1 Der Fonds'!$B$21/12-($B$240+AU240-'1 Der Fonds'!$B$6)*'1 Der Fonds'!$B$22/12-$B$240*'1 Der Fonds'!$B$23/12</f>
        <v>96.978681567396</v>
      </c>
      <c r="AY240" s="26" t="n">
        <f aca="false">($B$240+AX240-'1 Der Fonds'!$B$6)/AV240</f>
        <v>10.0980150295927</v>
      </c>
      <c r="AZ240" s="26" t="n">
        <f aca="false">AX240+'1 Der Fonds'!$B$26-'2 Der Rueckgabebestand'!$C$9*AY240</f>
        <v>73.7238424904551</v>
      </c>
      <c r="BA240" s="26" t="n">
        <f aca="false">AV240+'1 Der Fonds'!$B$26/AY240-'2 Der Rueckgabebestand'!$C$9</f>
        <v>79.6912898358913</v>
      </c>
      <c r="BB240" s="26" t="n">
        <f aca="false">AZ240/($B$240+AZ240-'1 Der Fonds'!$B$6)</f>
        <v>0.0916138414170691</v>
      </c>
      <c r="BC240" s="26" t="n">
        <f aca="false">AZ240+$B$240*'1 Der Fonds'!$B$19/12+AZ240*'1 Der Fonds'!$B$20/12-'1 Der Fonds'!$B$6*'1 Der Fonds'!$B$21/12-($B$240+AZ240-'1 Der Fonds'!$B$6)*'1 Der Fonds'!$B$22/12-$B$240*'1 Der Fonds'!$B$23/12</f>
        <v>75.3478695061751</v>
      </c>
      <c r="BD240" s="26" t="n">
        <f aca="false">($B$240+BC240-'1 Der Fonds'!$B$6)/BA240</f>
        <v>10.1183940072584</v>
      </c>
      <c r="BE240" s="26" t="n">
        <f aca="false">BC240+'1 Der Fonds'!$B$26-'2 Der Rueckgabebestand'!$C$10*BD240</f>
        <v>64.1821178960133</v>
      </c>
      <c r="BF240" s="26" t="n">
        <f aca="false">BA240+'1 Der Fonds'!$B$26/BD240-'2 Der Rueckgabebestand'!$C$10</f>
        <v>78.5877795750582</v>
      </c>
      <c r="BG240" s="26" t="n">
        <f aca="false">BE240/($B$240+BE240-'1 Der Fonds'!$B$6)</f>
        <v>0.0807137339378732</v>
      </c>
      <c r="BH240" s="26" t="n">
        <f aca="false">BE240+$B$240*'1 Der Fonds'!$B$19/12+BE240*'1 Der Fonds'!$B$20/12-'1 Der Fonds'!$B$6*'1 Der Fonds'!$B$21/12-($B$240+BE240-'1 Der Fonds'!$B$6)*'1 Der Fonds'!$B$22/12-$B$240*'1 Der Fonds'!$B$23/12</f>
        <v>65.797000758997</v>
      </c>
      <c r="BI240" s="26" t="n">
        <f aca="false">($B$240+BH240-'1 Der Fonds'!$B$6)/BF240</f>
        <v>10.1389427856017</v>
      </c>
      <c r="BJ240" s="26" t="n">
        <f aca="false">BH240+'1 Der Fonds'!$B$26-'2 Der Rueckgabebestand'!$C$11*BI240</f>
        <v>62.7136350876359</v>
      </c>
      <c r="BK240" s="26" t="n">
        <f aca="false">BF240+'1 Der Fonds'!$B$26/BI240-'2 Der Rueckgabebestand'!$C$11</f>
        <v>78.2836684131194</v>
      </c>
      <c r="BL240" s="26" t="n">
        <f aca="false">BJ240/($B$240+BJ240-'1 Der Fonds'!$B$6)</f>
        <v>0.0790129239504769</v>
      </c>
      <c r="BM240" s="26" t="n">
        <f aca="false">BJ240+$B$240*'1 Der Fonds'!$B$19/12+BJ240*'1 Der Fonds'!$B$20/12-'1 Der Fonds'!$B$6*'1 Der Fonds'!$B$21/12-($B$240+BJ240-'1 Der Fonds'!$B$6)*'1 Der Fonds'!$B$22/12-$B$240*'1 Der Fonds'!$B$23/12</f>
        <v>64.3271106545949</v>
      </c>
      <c r="BN240" s="26" t="n">
        <f aca="false">($B$240+BM240-'1 Der Fonds'!$B$6)/BK240</f>
        <v>10.1595534135867</v>
      </c>
      <c r="BO240" s="26" t="n">
        <f aca="false">BM240+'1 Der Fonds'!$B$26-'2 Der Rueckgabebestand'!$C$12*BN240</f>
        <v>62.2473339478016</v>
      </c>
      <c r="BP240" s="26" t="n">
        <f aca="false">BK240+'1 Der Fonds'!$B$26/BN240-'2 Der Rueckgabebestand'!$C$12</f>
        <v>78.0789569831847</v>
      </c>
      <c r="BQ240" s="26" t="n">
        <f aca="false">BO240/($B$240+BO240-'1 Der Fonds'!$B$6)</f>
        <v>0.0784715325017376</v>
      </c>
      <c r="BR240" s="26" t="n">
        <f aca="false">BO240+$B$240*'1 Der Fonds'!$B$19/12+BO240*'1 Der Fonds'!$B$20/12-'1 Der Fonds'!$B$6*'1 Der Fonds'!$B$21/12-($B$240+BO240-'1 Der Fonds'!$B$6)*'1 Der Fonds'!$B$22/12-$B$240*'1 Der Fonds'!$B$23/12</f>
        <v>63.8603626428349</v>
      </c>
      <c r="BS240" s="26" t="n">
        <f aca="false">($B$240+BR240-'1 Der Fonds'!$B$6)/BP240</f>
        <v>10.1802123562437</v>
      </c>
      <c r="BT240" s="26" t="n">
        <f aca="false">BR240+'1 Der Fonds'!$B$26-'2 Der Rueckgabebestand'!$C$13*BS240</f>
        <v>62.2792670825252</v>
      </c>
      <c r="BU240" s="26" t="n">
        <f aca="false">BP240+'1 Der Fonds'!$B$26/BS240-'2 Der Rueckgabebestand'!$C$13</f>
        <v>77.9236463172593</v>
      </c>
      <c r="BV240" s="26" t="n">
        <f aca="false">BT240/($B$240+BT240-'1 Der Fonds'!$B$6)</f>
        <v>0.0785086282559384</v>
      </c>
      <c r="BW240" s="26" t="n">
        <f aca="false">BT240+$B$240*'1 Der Fonds'!$B$19/12+BT240*'1 Der Fonds'!$B$20/12-'1 Der Fonds'!$B$6*'1 Der Fonds'!$B$21/12-($B$240+BT240-'1 Der Fonds'!$B$6)*'1 Der Fonds'!$B$22/12-$B$240*'1 Der Fonds'!$B$23/12</f>
        <v>63.892326380146</v>
      </c>
      <c r="BX240" s="26" t="n">
        <f aca="false">($B$240+BW240-'1 Der Fonds'!$B$6)/BU240</f>
        <v>10.200912867242</v>
      </c>
      <c r="BY240" s="26" t="n">
        <f aca="false">BW240+'1 Der Fonds'!$B$26-'2 Der Rueckgabebestand'!$C$14*BX240</f>
        <v>62.8119612332492</v>
      </c>
      <c r="BZ240" s="26" t="n">
        <f aca="false">BU240+'1 Der Fonds'!$B$26/BX240-'2 Der Rueckgabebestand'!$C$14</f>
        <v>77.8177376440889</v>
      </c>
      <c r="CA240" s="26" t="n">
        <f aca="false">BY240/($B$240+BY240-'1 Der Fonds'!$B$6)</f>
        <v>0.0791270027421429</v>
      </c>
      <c r="CB240" s="26" t="n">
        <f aca="false">BY240+$B$240*'1 Der Fonds'!$B$19/12+BY240*'1 Der Fonds'!$B$20/12-'1 Der Fonds'!$B$6*'1 Der Fonds'!$B$21/12-($B$240+BY240-'1 Der Fonds'!$B$6)*'1 Der Fonds'!$B$22/12-$B$240*'1 Der Fonds'!$B$23/12</f>
        <v>64.425531029431</v>
      </c>
      <c r="CC240" s="26" t="n">
        <f aca="false">($B$240+CB240-'1 Der Fonds'!$B$6)/BZ240</f>
        <v>10.2216481114811</v>
      </c>
      <c r="CD240" s="26" t="n">
        <f aca="false">CB240+'1 Der Fonds'!$B$26-'2 Der Rueckgabebestand'!$C$15*CC240</f>
        <v>63.3368717848386</v>
      </c>
      <c r="CE240" s="26" t="n">
        <f aca="false">BZ240+'1 Der Fonds'!$B$26/CC240-'2 Der Rueckgabebestand'!$C$15</f>
        <v>77.7112323885059</v>
      </c>
      <c r="CF240" s="26" t="n">
        <f aca="false">CD240/($B$240+CD240-'1 Der Fonds'!$B$6)</f>
        <v>0.0797355303959686</v>
      </c>
      <c r="CG240" s="26" t="n">
        <f aca="false">CD240+$B$240*'1 Der Fonds'!$B$19/12+CD240*'1 Der Fonds'!$B$20/12-'1 Der Fonds'!$B$6*'1 Der Fonds'!$B$21/12-($B$240+CD240-'1 Der Fonds'!$B$6)*'1 Der Fonds'!$B$22/12-$B$240*'1 Der Fonds'!$B$23/12</f>
        <v>64.9509446202991</v>
      </c>
      <c r="CH240" s="26" t="n">
        <f aca="false">($B$240+CG240-'1 Der Fonds'!$B$6)/CE240</f>
        <v>10.2424182470953</v>
      </c>
      <c r="CI240" s="26" t="n">
        <f aca="false">CG240+'1 Der Fonds'!$B$26-'2 Der Rueckgabebestand'!$C$16*CH240</f>
        <v>62.8297354967514</v>
      </c>
      <c r="CJ240" s="26" t="n">
        <f aca="false">CE240+'1 Der Fonds'!$B$26/CH240-'2 Der Rueckgabebestand'!$C$16</f>
        <v>77.5041319682366</v>
      </c>
      <c r="CK240" s="26" t="n">
        <f aca="false">CI240/($B$240+CI240-'1 Der Fonds'!$B$6)</f>
        <v>0.0791476215708079</v>
      </c>
      <c r="CL240" s="26" t="n">
        <f aca="false">$A$240+$B$240*'1 Der Fonds'!$B$19/12+$A$240*'1 Der Fonds'!$B$20/12-'1 Der Fonds'!$B$6*'1 Der Fonds'!$B$21/12-($B$240+$A$240-'1 Der Fonds'!$B$6)*'1 Der Fonds'!$B$22/12-$B$240*'1 Der Fonds'!$B$23/12</f>
        <v>140.686583333333</v>
      </c>
      <c r="CM240" s="26" t="n">
        <f aca="false">($B$240+CL240-'1 Der Fonds'!$B$6)/'1 Der Fonds'!$B$8</f>
        <v>10.0193860153257</v>
      </c>
      <c r="CN240" s="26" t="n">
        <f aca="false">CL240+0-'2 Der Rueckgabebestand'!$C$5*CM240</f>
        <v>136.678828927203</v>
      </c>
      <c r="CO240" s="26" t="n">
        <f aca="false">'1 Der Fonds'!$B$8+0/CM240-'2 Der Rueckgabebestand'!$C$5</f>
        <v>86.6</v>
      </c>
      <c r="CP240" s="26" t="n">
        <f aca="false">CN240/($B$240+CN240-'1 Der Fonds'!$B$6)</f>
        <v>0.15752237391362</v>
      </c>
      <c r="CQ240" s="26" t="n">
        <f aca="false">CN240+$B$240*'1 Der Fonds'!$B$19/12+CN240*'1 Der Fonds'!$B$20/12-'1 Der Fonds'!$B$6*'1 Der Fonds'!$B$21/12-($B$240+CN240-'1 Der Fonds'!$B$6)*'1 Der Fonds'!$B$22/12-$B$240*'1 Der Fonds'!$B$23/12</f>
        <v>138.363187804925</v>
      </c>
      <c r="CR240" s="26" t="n">
        <f aca="false">($B$240+CQ240-'1 Der Fonds'!$B$6)/CO240</f>
        <v>10.0388358868929</v>
      </c>
      <c r="CS240" s="26" t="n">
        <f aca="false">CQ240+0-'2 Der Rueckgabebestand'!$C$6*CR240</f>
        <v>133.343769861479</v>
      </c>
      <c r="CT240" s="26" t="n">
        <f aca="false">CO240+0/CR240-'2 Der Rueckgabebestand'!$C$6</f>
        <v>86.1</v>
      </c>
      <c r="CU240" s="26" t="n">
        <f aca="false">CS240/($B$240+CS240-'1 Der Fonds'!$B$6)</f>
        <v>0.154271685076007</v>
      </c>
      <c r="CV240" s="26" t="n">
        <f aca="false">CS240+$B$240*'1 Der Fonds'!$B$19/12+CS240*'1 Der Fonds'!$B$20/12-'1 Der Fonds'!$B$6*'1 Der Fonds'!$B$21/12-($B$240+CS240-'1 Der Fonds'!$B$6)*'1 Der Fonds'!$B$22/12-$B$240*'1 Der Fonds'!$B$23/12</f>
        <v>135.024932640929</v>
      </c>
      <c r="CW240" s="26" t="n">
        <f aca="false">($B$240+CV240-'1 Der Fonds'!$B$6)/CT240</f>
        <v>10.0583615870027</v>
      </c>
      <c r="CX240" s="26" t="n">
        <f aca="false">CV240+0-'2 Der Rueckgabebestand'!$C$7*CW240</f>
        <v>112.896537149523</v>
      </c>
      <c r="CY240" s="26" t="n">
        <f aca="false">CT240+0/CW240-'2 Der Rueckgabebestand'!$C$7</f>
        <v>83.9</v>
      </c>
      <c r="CZ240" s="26" t="n">
        <f aca="false">CX240/($B$240+CX240-'1 Der Fonds'!$B$6)</f>
        <v>0.133780069214243</v>
      </c>
      <c r="DA240" s="26" t="n">
        <f aca="false">CX240+$B$240*'1 Der Fonds'!$B$19/12+CX240*'1 Der Fonds'!$B$20/12-'1 Der Fonds'!$B$6*'1 Der Fonds'!$B$21/12-($B$240+CX240-'1 Der Fonds'!$B$6)*'1 Der Fonds'!$B$22/12-$B$240*'1 Der Fonds'!$B$23/12</f>
        <v>114.558104664292</v>
      </c>
      <c r="DB240" s="26" t="n">
        <f aca="false">($B$240+DA240-'1 Der Fonds'!$B$6)/CY240</f>
        <v>10.0781657290142</v>
      </c>
      <c r="DC240" s="26" t="n">
        <f aca="false">DA240+0-'2 Der Rueckgabebestand'!$C$8*DB240</f>
        <v>83.3157909043475</v>
      </c>
      <c r="DD240" s="26" t="n">
        <f aca="false">CY240+0/DB240-'2 Der Rueckgabebestand'!$C$8</f>
        <v>80.8</v>
      </c>
      <c r="DE240" s="26" t="n">
        <f aca="false">DC240/($B$240+DC240-'1 Der Fonds'!$B$6)</f>
        <v>0.102313858867725</v>
      </c>
      <c r="DF240" s="26" t="n">
        <f aca="false">DC240+$B$240*'1 Der Fonds'!$B$19/12+DC240*'1 Der Fonds'!$B$20/12-'1 Der Fonds'!$B$6*'1 Der Fonds'!$B$21/12-($B$240+DC240-'1 Der Fonds'!$B$6)*'1 Der Fonds'!$B$22/12-$B$240*'1 Der Fonds'!$B$23/12</f>
        <v>84.9490102039642</v>
      </c>
      <c r="DG240" s="26" t="n">
        <f aca="false">($B$240+DF240-'1 Der Fonds'!$B$6)/DD240</f>
        <v>10.098378839158</v>
      </c>
      <c r="DH240" s="26" t="n">
        <f aca="false">DF240+0-'2 Der Rueckgabebestand'!$C$9*DG240</f>
        <v>58.6932252221534</v>
      </c>
      <c r="DI240" s="26" t="n">
        <f aca="false">DD240+0/DG240-'2 Der Rueckgabebestand'!$C$9</f>
        <v>78.2</v>
      </c>
      <c r="DJ240" s="26" t="n">
        <f aca="false">DH240/($B$240+DH240-'1 Der Fonds'!$B$6)</f>
        <v>0.0743240835143826</v>
      </c>
      <c r="DK240" s="26" t="n">
        <f aca="false">DH240+$B$240*'1 Der Fonds'!$B$19/12+DH240*'1 Der Fonds'!$B$20/12-'1 Der Fonds'!$B$6*'1 Der Fonds'!$B$21/12-($B$240+DH240-'1 Der Fonds'!$B$6)*'1 Der Fonds'!$B$22/12-$B$240*'1 Der Fonds'!$B$23/12</f>
        <v>60.3028478963247</v>
      </c>
      <c r="DL240" s="26" t="n">
        <f aca="false">($B$240+DK240-'1 Der Fonds'!$B$6)/DI240</f>
        <v>10.1189622493136</v>
      </c>
      <c r="DM240" s="26" t="n">
        <f aca="false">DK240+0-'2 Der Rueckgabebestand'!$C$10*DL240</f>
        <v>46.1363007472856</v>
      </c>
      <c r="DN240" s="26" t="n">
        <f aca="false">DI240+0/DL240-'2 Der Rueckgabebestand'!$C$10</f>
        <v>76.8</v>
      </c>
      <c r="DO240" s="26" t="n">
        <f aca="false">DM240/($B$240+DM240-'1 Der Fonds'!$B$6)</f>
        <v>0.0593670643140997</v>
      </c>
      <c r="DP240" s="26" t="n">
        <f aca="false">DM240+$B$240*'1 Der Fonds'!$B$19/12+DM240*'1 Der Fonds'!$B$20/12-'1 Der Fonds'!$B$6*'1 Der Fonds'!$B$21/12-($B$240+DM240-'1 Der Fonds'!$B$6)*'1 Der Fonds'!$B$22/12-$B$240*'1 Der Fonds'!$B$23/12</f>
        <v>47.7338897021684</v>
      </c>
      <c r="DQ240" s="26" t="n">
        <f aca="false">($B$240+DP240-'1 Der Fonds'!$B$6)/DN240</f>
        <v>10.1397641888303</v>
      </c>
      <c r="DR240" s="26" t="n">
        <f aca="false">DP240+0-'2 Der Rueckgabebestand'!$C$11*DQ240</f>
        <v>41.6500311888702</v>
      </c>
      <c r="DS240" s="26" t="n">
        <f aca="false">DN240+0/DQ240-'2 Der Rueckgabebestand'!$C$11</f>
        <v>76.2</v>
      </c>
      <c r="DT240" s="26" t="n">
        <f aca="false">DR240/($B$240+DR240-'1 Der Fonds'!$B$6)</f>
        <v>0.0539054287292057</v>
      </c>
      <c r="DU240" s="26" t="n">
        <f aca="false">DR240+$B$240*'1 Der Fonds'!$B$19/12+DR240*'1 Der Fonds'!$B$20/12-'1 Der Fonds'!$B$6*'1 Der Fonds'!$B$21/12-($B$240+DR240-'1 Der Fonds'!$B$6)*'1 Der Fonds'!$B$22/12-$B$240*'1 Der Fonds'!$B$23/12</f>
        <v>43.2433208020929</v>
      </c>
      <c r="DV240" s="26" t="n">
        <f aca="false">($B$240+DU240-'1 Der Fonds'!$B$6)/DS240</f>
        <v>10.1606735013398</v>
      </c>
      <c r="DW240" s="26" t="n">
        <f aca="false">DU240+0-'2 Der Rueckgabebestand'!$C$12*DV240</f>
        <v>38.162984051423</v>
      </c>
      <c r="DX240" s="26" t="n">
        <f aca="false">DS240+0/DV240-'2 Der Rueckgabebestand'!$C$12</f>
        <v>75.7</v>
      </c>
      <c r="DY240" s="26" t="n">
        <f aca="false">DW240/($B$240+DW240-'1 Der Fonds'!$B$6)</f>
        <v>0.0496162514873071</v>
      </c>
      <c r="DZ240" s="26" t="n">
        <f aca="false">DW240+$B$240*'1 Der Fonds'!$B$19/12+DW240*'1 Der Fonds'!$B$20/12-'1 Der Fonds'!$B$6*'1 Der Fonds'!$B$21/12-($B$240+DW240-'1 Der Fonds'!$B$6)*'1 Der Fonds'!$B$22/12-$B$240*'1 Der Fonds'!$B$23/12</f>
        <v>39.7529319111389</v>
      </c>
      <c r="EA240" s="26" t="n">
        <f aca="false">($B$240+DZ240-'1 Der Fonds'!$B$6)/DX240</f>
        <v>10.1816767755765</v>
      </c>
      <c r="EB240" s="26" t="n">
        <f aca="false">DZ240+0-'2 Der Rueckgabebestand'!$C$13*EA240</f>
        <v>35.1711773621295</v>
      </c>
      <c r="EC240" s="26" t="n">
        <f aca="false">DX240+0/EA240-'2 Der Rueckgabebestand'!$C$13</f>
        <v>75.25</v>
      </c>
      <c r="ED240" s="26" t="n">
        <f aca="false">EB240/($B$240+EB240-'1 Der Fonds'!$B$6)</f>
        <v>0.0459051167693638</v>
      </c>
      <c r="EE240" s="26" t="n">
        <f aca="false">EB240+$B$240*'1 Der Fonds'!$B$19/12+EB240*'1 Der Fonds'!$B$20/12-'1 Der Fonds'!$B$6*'1 Der Fonds'!$B$21/12-($B$240+EB240-'1 Der Fonds'!$B$6)*'1 Der Fonds'!$B$22/12-$B$240*'1 Der Fonds'!$B$23/12</f>
        <v>36.7582580737682</v>
      </c>
      <c r="EF240" s="26" t="n">
        <f aca="false">($B$240+EE240-'1 Der Fonds'!$B$6)/EC240</f>
        <v>10.2027675491531</v>
      </c>
      <c r="EG240" s="26" t="n">
        <f aca="false">EE240+0-'2 Der Rueckgabebestand'!$C$14*EF240</f>
        <v>32.677151054107</v>
      </c>
      <c r="EH240" s="26" t="n">
        <f aca="false">EC240+0/EF240-'2 Der Rueckgabebestand'!$C$14</f>
        <v>74.85</v>
      </c>
      <c r="EI240" s="26" t="n">
        <f aca="false">EG240/($B$240+EG240-'1 Der Fonds'!$B$6)</f>
        <v>0.04278922187079</v>
      </c>
      <c r="EJ240" s="26" t="n">
        <f aca="false">EG240+$B$240*'1 Der Fonds'!$B$19/12+EG240*'1 Der Fonds'!$B$20/12-'1 Der Fonds'!$B$6*'1 Der Fonds'!$B$21/12-($B$240+EG240-'1 Der Fonds'!$B$6)*'1 Der Fonds'!$B$22/12-$B$240*'1 Der Fonds'!$B$23/12</f>
        <v>34.2618416572005</v>
      </c>
      <c r="EK240" s="26" t="n">
        <f aca="false">($B$240+EJ240-'1 Der Fonds'!$B$6)/EH240</f>
        <v>10.2239391002966</v>
      </c>
      <c r="EL240" s="26" t="n">
        <f aca="false">EJ240+0-'2 Der Rueckgabebestand'!$C$15*EK240</f>
        <v>30.1722660170819</v>
      </c>
      <c r="EM240" s="26" t="n">
        <f aca="false">EH240+0/EK240-'2 Der Rueckgabebestand'!$C$15</f>
        <v>74.45</v>
      </c>
      <c r="EN240" s="26" t="n">
        <f aca="false">EL240/($B$240+EL240-'1 Der Fonds'!$B$6)</f>
        <v>0.0396392083160907</v>
      </c>
      <c r="EO240" s="26" t="n">
        <f aca="false">EL240+$B$240*'1 Der Fonds'!$B$19/12+EL240*'1 Der Fonds'!$B$20/12-'1 Der Fonds'!$B$6*'1 Der Fonds'!$B$21/12-($B$240+EL240-'1 Der Fonds'!$B$6)*'1 Der Fonds'!$B$22/12-$B$240*'1 Der Fonds'!$B$23/12</f>
        <v>31.7545561053483</v>
      </c>
      <c r="EP240" s="26" t="n">
        <f aca="false">($B$240+EO240-'1 Der Fonds'!$B$6)/EM240</f>
        <v>10.2451921572243</v>
      </c>
      <c r="EQ240" s="26" t="n">
        <f aca="false">EO240+0-'2 Der Rueckgabebestand'!$C$16*EP240</f>
        <v>26.6319600267361</v>
      </c>
      <c r="ER240" s="26" t="n">
        <f aca="false">EM240+0/EP240-'2 Der Rueckgabebestand'!$C$16</f>
        <v>73.95</v>
      </c>
      <c r="ES240" s="26" t="n">
        <f aca="false">EQ240/($B$240+EQ240-'1 Der Fonds'!$B$6)</f>
        <v>0.0351515794367971</v>
      </c>
      <c r="ET240" s="14" t="n">
        <f aca="false">IF(C240=1,$A$240,1000000)</f>
        <v>139</v>
      </c>
      <c r="EU240" s="14" t="n">
        <f aca="false">IF(D240=1,$A$240,1000000)</f>
        <v>139</v>
      </c>
      <c r="EV240" s="14" t="n">
        <f aca="false">IF(E240=1,$A$240,1000000)</f>
        <v>139</v>
      </c>
      <c r="EW240" s="14" t="n">
        <f aca="false">IF(F240=1,$A$240,1000000)</f>
        <v>139</v>
      </c>
      <c r="EX240" s="14" t="n">
        <f aca="false">IF(G240=1,$A$240,1000000)</f>
        <v>139</v>
      </c>
      <c r="EY240" s="14" t="n">
        <f aca="false">IF(H240=1,$A$240,1000000)</f>
        <v>139</v>
      </c>
      <c r="EZ240" s="14" t="n">
        <f aca="false">IF(I240=1,$A$240,1000000)</f>
        <v>139</v>
      </c>
      <c r="FA240" s="14" t="n">
        <f aca="false">IF(J240=1,$A$240,1000000)</f>
        <v>139</v>
      </c>
      <c r="FB240" s="14" t="n">
        <f aca="false">IF(K240=1,$A$240,1000000)</f>
        <v>139</v>
      </c>
      <c r="FC240" s="14" t="n">
        <f aca="false">IF(L240=1,$A$240,1000000)</f>
        <v>139</v>
      </c>
      <c r="FD240" s="14" t="n">
        <f aca="false">IF(M240=1,$A$240,1000000)</f>
        <v>139</v>
      </c>
      <c r="FE240" s="14" t="n">
        <f aca="false">IF(N240=1,$A$240,1000000)</f>
        <v>139</v>
      </c>
      <c r="FF240" s="14" t="n">
        <f aca="false">IF(O240=1,$A$240,1000000)</f>
        <v>139</v>
      </c>
      <c r="FG240" s="14" t="n">
        <f aca="false">IF(P240=1,$A$240,1000000)</f>
        <v>139</v>
      </c>
      <c r="FH240" s="14" t="n">
        <f aca="false">IF(Q240=1,$A$240,1000000)</f>
        <v>139</v>
      </c>
      <c r="FI240" s="14" t="n">
        <f aca="false">IF(R240=1,$A$240,1000000)</f>
        <v>139</v>
      </c>
      <c r="FJ240" s="14" t="n">
        <f aca="false">IF(S240=1,$A$240,1000000)</f>
        <v>139</v>
      </c>
      <c r="FK240" s="14" t="n">
        <f aca="false">IF(T240=1,$A$240,1000000)</f>
        <v>139</v>
      </c>
      <c r="FL240" s="14" t="n">
        <f aca="false">IF(U240=1,$A$240,1000000)</f>
        <v>139</v>
      </c>
      <c r="FM240" s="26" t="n">
        <f aca="false">IF(V240=1,$A$240,1000000)</f>
        <v>1000000</v>
      </c>
      <c r="FN240" s="26" t="n">
        <f aca="false">IF(W240=1,$A$240,1000000)</f>
        <v>1000000</v>
      </c>
      <c r="FO240" s="26" t="n">
        <f aca="false">IF(X240=1,$A$240,1000000)</f>
        <v>1000000</v>
      </c>
      <c r="FP240" s="26" t="n">
        <f aca="false">IF(Y240=1,$A$240,1000000)</f>
        <v>1000000</v>
      </c>
      <c r="FQ240" s="26" t="n">
        <f aca="false">IF(Z240=1,$A$240,1000000)</f>
        <v>1000000</v>
      </c>
    </row>
    <row r="241" customFormat="false" ht="15" hidden="false" customHeight="false" outlineLevel="0" collapsed="false">
      <c r="A241" s="14" t="n">
        <f aca="false">A240+$B$38</f>
        <v>139.5</v>
      </c>
      <c r="B241" s="14" t="n">
        <f aca="false">'1 Der Fonds'!$B$36-A241</f>
        <v>980.5</v>
      </c>
      <c r="C241" s="26" t="n">
        <f aca="false">IF(AH241&gt;='1 Der Fonds'!$B$12,1,0)</f>
        <v>1</v>
      </c>
      <c r="D241" s="26" t="n">
        <f aca="false">IF(AND(C241=1,AM241&gt;='1 Der Fonds'!$B$12),1,0)</f>
        <v>1</v>
      </c>
      <c r="E241" s="26" t="n">
        <f aca="false">IF(AND(D241=1,AR241&gt;='1 Der Fonds'!$B$12),1,0)</f>
        <v>1</v>
      </c>
      <c r="F241" s="26" t="n">
        <f aca="false">IF(AND(E241=1,AW241&gt;='1 Der Fonds'!$B$12),1,0)</f>
        <v>1</v>
      </c>
      <c r="G241" s="26" t="n">
        <f aca="false">IF(AND(F241=1,BB241&gt;='1 Der Fonds'!$B$12),1,0)</f>
        <v>1</v>
      </c>
      <c r="H241" s="26" t="n">
        <f aca="false">IF(AND(G241=1,BG241&gt;='1 Der Fonds'!$B$12),1,0)</f>
        <v>1</v>
      </c>
      <c r="I241" s="26" t="n">
        <f aca="false">IF(AND(H241=1,BL241&gt;='1 Der Fonds'!$B$12),1,0)</f>
        <v>1</v>
      </c>
      <c r="J241" s="26" t="n">
        <f aca="false">IF(AND(I241=1,BQ241&gt;='1 Der Fonds'!$B$12),1,0)</f>
        <v>1</v>
      </c>
      <c r="K241" s="26" t="n">
        <f aca="false">IF(AND(J241=1,BV241&gt;='1 Der Fonds'!$B$12),1,0)</f>
        <v>1</v>
      </c>
      <c r="L241" s="26" t="n">
        <f aca="false">IF(AND(K241=1,CA241&gt;='1 Der Fonds'!$B$12),1,0)</f>
        <v>1</v>
      </c>
      <c r="M241" s="26" t="n">
        <f aca="false">IF(AND(L241=1,CF241&gt;='1 Der Fonds'!$B$12),1,0)</f>
        <v>1</v>
      </c>
      <c r="N241" s="26" t="n">
        <f aca="false">IF(AND(M241=1,CK241&gt;='1 Der Fonds'!$B$12),1,0)</f>
        <v>1</v>
      </c>
      <c r="O241" s="26" t="n">
        <f aca="false">IF(CP241&gt;='1 Der Fonds'!$B$12,1,0)</f>
        <v>1</v>
      </c>
      <c r="P241" s="26" t="n">
        <f aca="false">IF(AND(O241=1,CU241&gt;='1 Der Fonds'!$B$12),1,0)</f>
        <v>1</v>
      </c>
      <c r="Q241" s="26" t="n">
        <f aca="false">IF(AND(P241=1,CZ241&gt;='1 Der Fonds'!$B$12),1,0)</f>
        <v>1</v>
      </c>
      <c r="R241" s="26" t="n">
        <f aca="false">IF(AND(Q241=1,DE241&gt;='1 Der Fonds'!$B$12),1,0)</f>
        <v>1</v>
      </c>
      <c r="S241" s="26" t="n">
        <f aca="false">IF(AND(R241=1,DJ241&gt;='1 Der Fonds'!$B$12),1,0)</f>
        <v>1</v>
      </c>
      <c r="T241" s="26" t="n">
        <f aca="false">IF(AND(S241=1,DO241&gt;='1 Der Fonds'!$B$12),1,0)</f>
        <v>1</v>
      </c>
      <c r="U241" s="26" t="n">
        <f aca="false">IF(AND(T241=1,DT241&gt;='1 Der Fonds'!$B$12),1,0)</f>
        <v>1</v>
      </c>
      <c r="V241" s="26" t="n">
        <f aca="false">IF(AND(U241=1,DY241&gt;='1 Der Fonds'!$B$12),1,0)</f>
        <v>1</v>
      </c>
      <c r="W241" s="26" t="n">
        <f aca="false">IF(AND(V241=1,ED241&gt;='1 Der Fonds'!$B$12),1,0)</f>
        <v>0</v>
      </c>
      <c r="X241" s="26" t="n">
        <f aca="false">IF(AND(W241=1,EI241&gt;='1 Der Fonds'!$B$12),1,0)</f>
        <v>0</v>
      </c>
      <c r="Y241" s="26" t="n">
        <f aca="false">IF(AND(X241=1,EN241&gt;='1 Der Fonds'!$B$12),1,0)</f>
        <v>0</v>
      </c>
      <c r="Z241" s="26" t="n">
        <f aca="false">IF(AND(Y241=1,ES241&gt;='1 Der Fonds'!$B$12),1,0)</f>
        <v>0</v>
      </c>
      <c r="AD241" s="26" t="n">
        <f aca="false">$A$241+$B$241*'1 Der Fonds'!$B$19/12+$A$241*'1 Der Fonds'!$B$20/12-'1 Der Fonds'!$B$6*'1 Der Fonds'!$B$21/12-($B$241+$A$241-'1 Der Fonds'!$B$6)*'1 Der Fonds'!$B$22/12-$B$241*'1 Der Fonds'!$B$23/12</f>
        <v>141.186</v>
      </c>
      <c r="AE241" s="26" t="n">
        <f aca="false">($B$241+AD241-'1 Der Fonds'!$B$6)/'1 Der Fonds'!$B$8</f>
        <v>10.0193793103448</v>
      </c>
      <c r="AF241" s="26" t="n">
        <f aca="false">AD241+'1 Der Fonds'!$B$26-'2 Der Rueckgabebestand'!$C$5*AE241</f>
        <v>140.178248275862</v>
      </c>
      <c r="AG241" s="26" t="n">
        <f aca="false">'1 Der Fonds'!$B$8+'1 Der Fonds'!$B$26/AE241-'2 Der Rueckgabebestand'!$C$5</f>
        <v>86.8994197451835</v>
      </c>
      <c r="AH241" s="26" t="n">
        <f aca="false">AF241/($B$241+AF241-'1 Der Fonds'!$B$6)</f>
        <v>0.160998909245116</v>
      </c>
      <c r="AI241" s="26" t="n">
        <f aca="false">AF241+$B$241*'1 Der Fonds'!$B$19/12+AF241*'1 Der Fonds'!$B$20/12-'1 Der Fonds'!$B$6*'1 Der Fonds'!$B$21/12-($B$241+AF241-'1 Der Fonds'!$B$6)*'1 Der Fonds'!$B$22/12-$B$241*'1 Der Fonds'!$B$23/12</f>
        <v>141.864898263793</v>
      </c>
      <c r="AJ241" s="26" t="n">
        <f aca="false">($B$241+AI241-'1 Der Fonds'!$B$6)/AG241</f>
        <v>10.0387885307157</v>
      </c>
      <c r="AK241" s="26" t="n">
        <f aca="false">AI241+'1 Der Fonds'!$B$26-'2 Der Rueckgabebestand'!$C$6*AJ241</f>
        <v>139.845503998435</v>
      </c>
      <c r="AL241" s="26" t="n">
        <f aca="false">AG241+'1 Der Fonds'!$B$26/AJ241-'2 Der Rueckgabebestand'!$C$6</f>
        <v>86.6982605854722</v>
      </c>
      <c r="AM241" s="26" t="n">
        <f aca="false">AK241/($B$241+AK241-'1 Der Fonds'!$B$6)</f>
        <v>0.160678148339911</v>
      </c>
      <c r="AN241" s="26" t="n">
        <f aca="false">AK241+$B$241*'1 Der Fonds'!$B$19/12+AK241*'1 Der Fonds'!$B$20/12-'1 Der Fonds'!$B$6*'1 Der Fonds'!$B$21/12-($B$241+AK241-'1 Der Fonds'!$B$6)*'1 Der Fonds'!$B$22/12-$B$241*'1 Der Fonds'!$B$23/12</f>
        <v>141.531835106434</v>
      </c>
      <c r="AO241" s="26" t="n">
        <f aca="false">($B$241+AN241-'1 Der Fonds'!$B$6)/AL241</f>
        <v>10.0582391067319</v>
      </c>
      <c r="AP241" s="26" t="n">
        <f aca="false">AN241+'1 Der Fonds'!$B$26-'2 Der Rueckgabebestand'!$C$7*AO241</f>
        <v>122.403709071623</v>
      </c>
      <c r="AQ241" s="26" t="n">
        <f aca="false">AL241+'1 Der Fonds'!$B$26/AO241-'2 Der Rueckgabebestand'!$C$7</f>
        <v>84.7965235287335</v>
      </c>
      <c r="AR241" s="26" t="n">
        <f aca="false">AP241/($B$241+AP241-'1 Der Fonds'!$B$6)</f>
        <v>0.143514101028894</v>
      </c>
      <c r="AS241" s="26" t="n">
        <f aca="false">AP241+$B$241*'1 Der Fonds'!$B$19/12+AP241*'1 Der Fonds'!$B$20/12-'1 Der Fonds'!$B$6*'1 Der Fonds'!$B$21/12-($B$241+AP241-'1 Der Fonds'!$B$6)*'1 Der Fonds'!$B$22/12-$B$241*'1 Der Fonds'!$B$23/12</f>
        <v>124.07332512615</v>
      </c>
      <c r="AT241" s="26" t="n">
        <f aca="false">($B$241+AS241-'1 Der Fonds'!$B$6)/AQ241</f>
        <v>10.0779287824999</v>
      </c>
      <c r="AU241" s="26" t="n">
        <f aca="false">AS241+'1 Der Fonds'!$B$26-'2 Der Rueckgabebestand'!$C$8*AT241</f>
        <v>95.8317459004008</v>
      </c>
      <c r="AV241" s="26" t="n">
        <f aca="false">AQ241+'1 Der Fonds'!$B$26/AT241-'2 Der Rueckgabebestand'!$C$8</f>
        <v>81.9942037430658</v>
      </c>
      <c r="AW241" s="26" t="n">
        <f aca="false">AU241/($B$241+AU241-'1 Der Fonds'!$B$6)</f>
        <v>0.115972484871653</v>
      </c>
      <c r="AX241" s="26" t="n">
        <f aca="false">AU241+$B$241*'1 Der Fonds'!$B$19/12+AU241*'1 Der Fonds'!$B$20/12-'1 Der Fonds'!$B$6*'1 Der Fonds'!$B$21/12-($B$241+AU241-'1 Der Fonds'!$B$6)*'1 Der Fonds'!$B$22/12-$B$241*'1 Der Fonds'!$B$23/12</f>
        <v>97.4758971568886</v>
      </c>
      <c r="AY241" s="26" t="n">
        <f aca="false">($B$241+AX241-'1 Der Fonds'!$B$6)/AV241</f>
        <v>10.0979808249789</v>
      </c>
      <c r="AZ241" s="26" t="n">
        <f aca="false">AX241+'1 Der Fonds'!$B$26-'2 Der Rueckgabebestand'!$C$9*AY241</f>
        <v>74.2211470119436</v>
      </c>
      <c r="BA241" s="26" t="n">
        <f aca="false">AV241+'1 Der Fonds'!$B$26/AY241-'2 Der Rueckgabebestand'!$C$9</f>
        <v>79.6912928395888</v>
      </c>
      <c r="BB241" s="26" t="n">
        <f aca="false">AZ241/($B$241+AZ241-'1 Der Fonds'!$B$6)</f>
        <v>0.0922321319472446</v>
      </c>
      <c r="BC241" s="26" t="n">
        <f aca="false">AZ241+$B$241*'1 Der Fonds'!$B$19/12+AZ241*'1 Der Fonds'!$B$20/12-'1 Der Fonds'!$B$6*'1 Der Fonds'!$B$21/12-($B$241+AZ241-'1 Der Fonds'!$B$6)*'1 Der Fonds'!$B$22/12-$B$241*'1 Der Fonds'!$B$23/12</f>
        <v>75.8445881111634</v>
      </c>
      <c r="BD241" s="26" t="n">
        <f aca="false">($B$241+BC241-'1 Der Fonds'!$B$6)/BA241</f>
        <v>10.1183524495488</v>
      </c>
      <c r="BE241" s="26" t="n">
        <f aca="false">BC241+'1 Der Fonds'!$B$26-'2 Der Rueckgabebestand'!$C$10*BD241</f>
        <v>64.678894681795</v>
      </c>
      <c r="BF241" s="26" t="n">
        <f aca="false">BA241+'1 Der Fonds'!$B$26/BD241-'2 Der Rueckgabebestand'!$C$10</f>
        <v>78.587783796487</v>
      </c>
      <c r="BG241" s="26" t="n">
        <f aca="false">BE241/($B$241+BE241-'1 Der Fonds'!$B$6)</f>
        <v>0.0813387969856487</v>
      </c>
      <c r="BH241" s="26" t="n">
        <f aca="false">BE241+$B$241*'1 Der Fonds'!$B$19/12+BE241*'1 Der Fonds'!$B$20/12-'1 Der Fonds'!$B$6*'1 Der Fonds'!$B$21/12-($B$241+BE241-'1 Der Fonds'!$B$6)*'1 Der Fonds'!$B$22/12-$B$241*'1 Der Fonds'!$B$23/12</f>
        <v>66.2931911225318</v>
      </c>
      <c r="BI241" s="26" t="n">
        <f aca="false">($B$241+BH241-'1 Der Fonds'!$B$6)/BF241</f>
        <v>10.1388937647857</v>
      </c>
      <c r="BJ241" s="26" t="n">
        <f aca="false">BH241+'1 Der Fonds'!$B$26-'2 Der Rueckgabebestand'!$C$11*BI241</f>
        <v>63.2098548636603</v>
      </c>
      <c r="BK241" s="26" t="n">
        <f aca="false">BF241+'1 Der Fonds'!$B$26/BI241-'2 Der Rueckgabebestand'!$C$11</f>
        <v>78.2836740651492</v>
      </c>
      <c r="BL241" s="26" t="n">
        <f aca="false">BJ241/($B$241+BJ241-'1 Der Fonds'!$B$6)</f>
        <v>0.0796384906604419</v>
      </c>
      <c r="BM241" s="26" t="n">
        <f aca="false">BJ241+$B$241*'1 Der Fonds'!$B$19/12+BJ241*'1 Der Fonds'!$B$20/12-'1 Der Fonds'!$B$6*'1 Der Fonds'!$B$21/12-($B$241+BJ241-'1 Der Fonds'!$B$6)*'1 Der Fonds'!$B$22/12-$B$241*'1 Der Fonds'!$B$23/12</f>
        <v>64.8227434745713</v>
      </c>
      <c r="BN241" s="26" t="n">
        <f aca="false">($B$241+BM241-'1 Der Fonds'!$B$6)/BK241</f>
        <v>10.1594968934734</v>
      </c>
      <c r="BO241" s="26" t="n">
        <f aca="false">BM241+'1 Der Fonds'!$B$26-'2 Der Rueckgabebestand'!$C$12*BN241</f>
        <v>62.7429950278346</v>
      </c>
      <c r="BP241" s="26" t="n">
        <f aca="false">BK241+'1 Der Fonds'!$B$26/BN241-'2 Der Rueckgabebestand'!$C$12</f>
        <v>78.0789642779872</v>
      </c>
      <c r="BQ241" s="26" t="n">
        <f aca="false">BO241/($B$241+BO241-'1 Der Fonds'!$B$6)</f>
        <v>0.0790968157564795</v>
      </c>
      <c r="BR241" s="26" t="n">
        <f aca="false">BO241+$B$241*'1 Der Fonds'!$B$19/12+BO241*'1 Der Fonds'!$B$20/12-'1 Der Fonds'!$B$6*'1 Der Fonds'!$B$21/12-($B$241+BO241-'1 Der Fonds'!$B$6)*'1 Der Fonds'!$B$22/12-$B$241*'1 Der Fonds'!$B$23/12</f>
        <v>64.355436231403</v>
      </c>
      <c r="BS241" s="26" t="n">
        <f aca="false">($B$241+BR241-'1 Der Fonds'!$B$6)/BP241</f>
        <v>10.1801483098758</v>
      </c>
      <c r="BT241" s="26" t="n">
        <f aca="false">BR241+'1 Der Fonds'!$B$26-'2 Der Rueckgabebestand'!$C$13*BS241</f>
        <v>62.7743694919589</v>
      </c>
      <c r="BU241" s="26" t="n">
        <f aca="false">BP241+'1 Der Fonds'!$B$26/BS241-'2 Der Rueckgabebestand'!$C$13</f>
        <v>77.9236554660409</v>
      </c>
      <c r="BV241" s="26" t="n">
        <f aca="false">BT241/($B$241+BT241-'1 Der Fonds'!$B$6)</f>
        <v>0.0791332380146882</v>
      </c>
      <c r="BW241" s="26" t="n">
        <f aca="false">BT241+$B$241*'1 Der Fonds'!$B$19/12+BT241*'1 Der Fonds'!$B$20/12-'1 Der Fonds'!$B$6*'1 Der Fonds'!$B$21/12-($B$241+BT241-'1 Der Fonds'!$B$6)*'1 Der Fonds'!$B$22/12-$B$241*'1 Der Fonds'!$B$23/12</f>
        <v>64.386840762722</v>
      </c>
      <c r="BX241" s="26" t="n">
        <f aca="false">($B$241+BW241-'1 Der Fonds'!$B$6)/BU241</f>
        <v>10.2008412722518</v>
      </c>
      <c r="BY241" s="26" t="n">
        <f aca="false">BW241+'1 Der Fonds'!$B$26-'2 Der Rueckgabebestand'!$C$14*BX241</f>
        <v>63.3065042538213</v>
      </c>
      <c r="BZ241" s="26" t="n">
        <f aca="false">BU241+'1 Der Fonds'!$B$26/BX241-'2 Der Rueckgabebestand'!$C$14</f>
        <v>77.8177488569615</v>
      </c>
      <c r="CA241" s="26" t="n">
        <f aca="false">BY241/($B$241+BY241-'1 Der Fonds'!$B$6)</f>
        <v>0.0797505486722226</v>
      </c>
      <c r="CB241" s="26" t="n">
        <f aca="false">BY241+$B$241*'1 Der Fonds'!$B$19/12+BY241*'1 Der Fonds'!$B$20/12-'1 Der Fonds'!$B$6*'1 Der Fonds'!$B$21/12-($B$241+BY241-'1 Der Fonds'!$B$6)*'1 Der Fonds'!$B$22/12-$B$241*'1 Der Fonds'!$B$23/12</f>
        <v>64.9194854870645</v>
      </c>
      <c r="CC241" s="26" t="n">
        <f aca="false">($B$241+CB241-'1 Der Fonds'!$B$6)/BZ241</f>
        <v>10.2215689501523</v>
      </c>
      <c r="CD241" s="26" t="n">
        <f aca="false">CB241+'1 Der Fonds'!$B$26-'2 Der Rueckgabebestand'!$C$15*CC241</f>
        <v>63.8308579070036</v>
      </c>
      <c r="CE241" s="26" t="n">
        <f aca="false">BZ241+'1 Der Fonds'!$B$26/CC241-'2 Der Rueckgabebestand'!$C$15</f>
        <v>77.7112458743597</v>
      </c>
      <c r="CF241" s="26" t="n">
        <f aca="false">CD241/($B$241+CD241-'1 Der Fonds'!$B$6)</f>
        <v>0.080358023702104</v>
      </c>
      <c r="CG241" s="26" t="n">
        <f aca="false">CD241+$B$241*'1 Der Fonds'!$B$19/12+CD241*'1 Der Fonds'!$B$20/12-'1 Der Fonds'!$B$6*'1 Der Fonds'!$B$21/12-($B$241+CD241-'1 Der Fonds'!$B$6)*'1 Der Fonds'!$B$22/12-$B$241*'1 Der Fonds'!$B$23/12</f>
        <v>65.4443416458311</v>
      </c>
      <c r="CH241" s="26" t="n">
        <f aca="false">($B$241+CG241-'1 Der Fonds'!$B$6)/CE241</f>
        <v>10.242331501578</v>
      </c>
      <c r="CI241" s="26" t="n">
        <f aca="false">CG241+'1 Der Fonds'!$B$26-'2 Der Rueckgabebestand'!$C$16*CH241</f>
        <v>63.3231758950421</v>
      </c>
      <c r="CJ241" s="26" t="n">
        <f aca="false">CE241+'1 Der Fonds'!$B$26/CH241-'2 Der Rueckgabebestand'!$C$16</f>
        <v>77.5041479347488</v>
      </c>
      <c r="CK241" s="26" t="n">
        <f aca="false">CI241/($B$241+CI241-'1 Der Fonds'!$B$6)</f>
        <v>0.079769875480953</v>
      </c>
      <c r="CL241" s="26" t="n">
        <f aca="false">$A$241+$B$241*'1 Der Fonds'!$B$19/12+$A$241*'1 Der Fonds'!$B$20/12-'1 Der Fonds'!$B$6*'1 Der Fonds'!$B$21/12-($B$241+$A$241-'1 Der Fonds'!$B$6)*'1 Der Fonds'!$B$22/12-$B$241*'1 Der Fonds'!$B$23/12</f>
        <v>141.186</v>
      </c>
      <c r="CM241" s="26" t="n">
        <f aca="false">($B$241+CL241-'1 Der Fonds'!$B$6)/'1 Der Fonds'!$B$8</f>
        <v>10.0193793103448</v>
      </c>
      <c r="CN241" s="26" t="n">
        <f aca="false">CL241+0-'2 Der Rueckgabebestand'!$C$5*CM241</f>
        <v>137.178248275862</v>
      </c>
      <c r="CO241" s="26" t="n">
        <f aca="false">'1 Der Fonds'!$B$8+0/CM241-'2 Der Rueckgabebestand'!$C$5</f>
        <v>86.6</v>
      </c>
      <c r="CP241" s="26" t="n">
        <f aca="false">CN241/($B$241+CN241-'1 Der Fonds'!$B$6)</f>
        <v>0.158098060598436</v>
      </c>
      <c r="CQ241" s="26" t="n">
        <f aca="false">CN241+$B$241*'1 Der Fonds'!$B$19/12+CN241*'1 Der Fonds'!$B$20/12-'1 Der Fonds'!$B$6*'1 Der Fonds'!$B$21/12-($B$241+CN241-'1 Der Fonds'!$B$6)*'1 Der Fonds'!$B$22/12-$B$241*'1 Der Fonds'!$B$23/12</f>
        <v>138.862023263793</v>
      </c>
      <c r="CR241" s="26" t="n">
        <f aca="false">($B$241+CQ241-'1 Der Fonds'!$B$6)/CO241</f>
        <v>10.0388224395357</v>
      </c>
      <c r="CS241" s="26" t="n">
        <f aca="false">CQ241+0-'2 Der Rueckgabebestand'!$C$6*CR241</f>
        <v>133.842612044025</v>
      </c>
      <c r="CT241" s="26" t="n">
        <f aca="false">CO241+0/CR241-'2 Der Rueckgabebestand'!$C$6</f>
        <v>86.1</v>
      </c>
      <c r="CU241" s="26" t="n">
        <f aca="false">CS241/($B$241+CS241-'1 Der Fonds'!$B$6)</f>
        <v>0.154849026507567</v>
      </c>
      <c r="CV241" s="26" t="n">
        <f aca="false">CS241+$B$241*'1 Der Fonds'!$B$19/12+CS241*'1 Der Fonds'!$B$20/12-'1 Der Fonds'!$B$6*'1 Der Fonds'!$B$21/12-($B$241+CS241-'1 Der Fonds'!$B$6)*'1 Der Fonds'!$B$22/12-$B$241*'1 Der Fonds'!$B$23/12</f>
        <v>135.523190380567</v>
      </c>
      <c r="CW241" s="26" t="n">
        <f aca="false">($B$241+CV241-'1 Der Fonds'!$B$6)/CT241</f>
        <v>10.0583413516907</v>
      </c>
      <c r="CX241" s="26" t="n">
        <f aca="false">CV241+0-'2 Der Rueckgabebestand'!$C$7*CW241</f>
        <v>113.394839406848</v>
      </c>
      <c r="CY241" s="26" t="n">
        <f aca="false">CT241+0/CW241-'2 Der Rueckgabebestand'!$C$7</f>
        <v>83.9</v>
      </c>
      <c r="CZ241" s="26" t="n">
        <f aca="false">CX241/($B$241+CX241-'1 Der Fonds'!$B$6)</f>
        <v>0.134370817442787</v>
      </c>
      <c r="DA241" s="26" t="n">
        <f aca="false">CX241+$B$241*'1 Der Fonds'!$B$19/12+CX241*'1 Der Fonds'!$B$20/12-'1 Der Fonds'!$B$6*'1 Der Fonds'!$B$21/12-($B$241+CX241-'1 Der Fonds'!$B$6)*'1 Der Fonds'!$B$22/12-$B$241*'1 Der Fonds'!$B$23/12</f>
        <v>115.055821961279</v>
      </c>
      <c r="DB241" s="26" t="n">
        <f aca="false">($B$241+DA241-'1 Der Fonds'!$B$6)/CY241</f>
        <v>10.0781385215886</v>
      </c>
      <c r="DC241" s="26" t="n">
        <f aca="false">DA241+0-'2 Der Rueckgabebestand'!$C$8*DB241</f>
        <v>83.8135925443549</v>
      </c>
      <c r="DD241" s="26" t="n">
        <f aca="false">CY241+0/DB241-'2 Der Rueckgabebestand'!$C$8</f>
        <v>80.8</v>
      </c>
      <c r="DE241" s="26" t="n">
        <f aca="false">DC241/($B$241+DC241-'1 Der Fonds'!$B$6)</f>
        <v>0.102925449497258</v>
      </c>
      <c r="DF241" s="26" t="n">
        <f aca="false">DC241+$B$241*'1 Der Fonds'!$B$19/12+DC241*'1 Der Fonds'!$B$20/12-'1 Der Fonds'!$B$6*'1 Der Fonds'!$B$21/12-($B$241+DC241-'1 Der Fonds'!$B$6)*'1 Der Fonds'!$B$22/12-$B$241*'1 Der Fonds'!$B$23/12</f>
        <v>85.4462264038766</v>
      </c>
      <c r="DG241" s="26" t="n">
        <f aca="false">($B$241+DF241-'1 Der Fonds'!$B$6)/DD241</f>
        <v>10.0983443861866</v>
      </c>
      <c r="DH241" s="26" t="n">
        <f aca="false">DF241+0-'2 Der Rueckgabebestand'!$C$9*DG241</f>
        <v>59.1905309997914</v>
      </c>
      <c r="DI241" s="26" t="n">
        <f aca="false">DD241+0/DG241-'2 Der Rueckgabebestand'!$C$9</f>
        <v>78.2</v>
      </c>
      <c r="DJ241" s="26" t="n">
        <f aca="false">DH241/($B$241+DH241-'1 Der Fonds'!$B$6)</f>
        <v>0.0749540847664122</v>
      </c>
      <c r="DK241" s="26" t="n">
        <f aca="false">DH241+$B$241*'1 Der Fonds'!$B$19/12+DH241*'1 Der Fonds'!$B$20/12-'1 Der Fonds'!$B$6*'1 Der Fonds'!$B$21/12-($B$241+DH241-'1 Der Fonds'!$B$6)*'1 Der Fonds'!$B$22/12-$B$241*'1 Der Fonds'!$B$23/12</f>
        <v>60.7995677586662</v>
      </c>
      <c r="DL241" s="26" t="n">
        <f aca="false">($B$241+DK241-'1 Der Fonds'!$B$6)/DI241</f>
        <v>10.1189203038193</v>
      </c>
      <c r="DM241" s="26" t="n">
        <f aca="false">DK241+0-'2 Der Rueckgabebestand'!$C$10*DL241</f>
        <v>46.6330793333192</v>
      </c>
      <c r="DN241" s="26" t="n">
        <f aca="false">DI241+0/DL241-'2 Der Rueckgabebestand'!$C$10</f>
        <v>76.8</v>
      </c>
      <c r="DO241" s="26" t="n">
        <f aca="false">DM241/($B$241+DM241-'1 Der Fonds'!$B$6)</f>
        <v>0.0600065555996207</v>
      </c>
      <c r="DP241" s="26" t="n">
        <f aca="false">DM241+$B$241*'1 Der Fonds'!$B$19/12+DM241*'1 Der Fonds'!$B$20/12-'1 Der Fonds'!$B$6*'1 Der Fonds'!$B$21/12-($B$241+DM241-'1 Der Fonds'!$B$6)*'1 Der Fonds'!$B$22/12-$B$241*'1 Der Fonds'!$B$23/12</f>
        <v>48.2300818676803</v>
      </c>
      <c r="DQ241" s="26" t="n">
        <f aca="false">($B$241+DP241-'1 Der Fonds'!$B$6)/DN241</f>
        <v>10.1397146076521</v>
      </c>
      <c r="DR241" s="26" t="n">
        <f aca="false">DP241+0-'2 Der Rueckgabebestand'!$C$11*DQ241</f>
        <v>42.1462531030891</v>
      </c>
      <c r="DS241" s="26" t="n">
        <f aca="false">DN241+0/DQ241-'2 Der Rueckgabebestand'!$C$11</f>
        <v>76.2</v>
      </c>
      <c r="DT241" s="26" t="n">
        <f aca="false">DR241/($B$241+DR241-'1 Der Fonds'!$B$6)</f>
        <v>0.0545479291898744</v>
      </c>
      <c r="DU241" s="26" t="n">
        <f aca="false">DR241+$B$241*'1 Der Fonds'!$B$19/12+DR241*'1 Der Fonds'!$B$20/12-'1 Der Fonds'!$B$6*'1 Der Fonds'!$B$21/12-($B$241+DR241-'1 Der Fonds'!$B$6)*'1 Der Fonds'!$B$22/12-$B$241*'1 Der Fonds'!$B$23/12</f>
        <v>43.7389557623129</v>
      </c>
      <c r="DV241" s="26" t="n">
        <f aca="false">($B$241+DU241-'1 Der Fonds'!$B$6)/DS241</f>
        <v>10.1606162173532</v>
      </c>
      <c r="DW241" s="26" t="n">
        <f aca="false">DU241+0-'2 Der Rueckgabebestand'!$C$12*DV241</f>
        <v>38.6586476536363</v>
      </c>
      <c r="DX241" s="26" t="n">
        <f aca="false">DS241+0/DV241-'2 Der Rueckgabebestand'!$C$12</f>
        <v>75.7</v>
      </c>
      <c r="DY241" s="26" t="n">
        <f aca="false">DW241/($B$241+DW241-'1 Der Fonds'!$B$6)</f>
        <v>0.050260954318809</v>
      </c>
      <c r="DZ241" s="26" t="n">
        <f aca="false">DW241+$B$241*'1 Der Fonds'!$B$19/12+DW241*'1 Der Fonds'!$B$20/12-'1 Der Fonds'!$B$6*'1 Der Fonds'!$B$21/12-($B$241+DW241-'1 Der Fonds'!$B$6)*'1 Der Fonds'!$B$22/12-$B$241*'1 Der Fonds'!$B$23/12</f>
        <v>40.2480080243044</v>
      </c>
      <c r="EA241" s="26" t="n">
        <f aca="false">($B$241+DZ241-'1 Der Fonds'!$B$6)/DX241</f>
        <v>10.1816117308363</v>
      </c>
      <c r="EB241" s="26" t="n">
        <f aca="false">DZ241+0-'2 Der Rueckgabebestand'!$C$13*EA241</f>
        <v>35.666282745428</v>
      </c>
      <c r="EC241" s="26" t="n">
        <f aca="false">DX241+0/EA241-'2 Der Rueckgabebestand'!$C$13</f>
        <v>75.25</v>
      </c>
      <c r="ED241" s="26" t="n">
        <f aca="false">EB241/($B$241+EB241-'1 Der Fonds'!$B$6)</f>
        <v>0.0465516214282152</v>
      </c>
      <c r="EE241" s="26" t="n">
        <f aca="false">EB241+$B$241*'1 Der Fonds'!$B$19/12+EB241*'1 Der Fonds'!$B$20/12-'1 Der Fonds'!$B$6*'1 Der Fonds'!$B$21/12-($B$241+EB241-'1 Der Fonds'!$B$6)*'1 Der Fonds'!$B$22/12-$B$241*'1 Der Fonds'!$B$23/12</f>
        <v>37.2527754330591</v>
      </c>
      <c r="EF241" s="26" t="n">
        <f aca="false">($B$241+EE241-'1 Der Fonds'!$B$6)/EC241</f>
        <v>10.2026946901403</v>
      </c>
      <c r="EG241" s="26" t="n">
        <f aca="false">EE241+0-'2 Der Rueckgabebestand'!$C$14*EF241</f>
        <v>33.171697557003</v>
      </c>
      <c r="EH241" s="26" t="n">
        <f aca="false">EC241+0/EF241-'2 Der Rueckgabebestand'!$C$14</f>
        <v>74.85</v>
      </c>
      <c r="EI241" s="26" t="n">
        <f aca="false">EG241/($B$241+EG241-'1 Der Fonds'!$B$6)</f>
        <v>0.043437117891261</v>
      </c>
      <c r="EJ241" s="26" t="n">
        <f aca="false">EG241+$B$241*'1 Der Fonds'!$B$19/12+EG241*'1 Der Fonds'!$B$20/12-'1 Der Fonds'!$B$6*'1 Der Fonds'!$B$21/12-($B$241+EG241-'1 Der Fonds'!$B$6)*'1 Der Fonds'!$B$22/12-$B$241*'1 Der Fonds'!$B$23/12</f>
        <v>34.7557996004951</v>
      </c>
      <c r="EK241" s="26" t="n">
        <f aca="false">($B$241+EJ241-'1 Der Fonds'!$B$6)/EH241</f>
        <v>10.2238583780961</v>
      </c>
      <c r="EL241" s="26" t="n">
        <f aca="false">EJ241+0-'2 Der Rueckgabebestand'!$C$15*EK241</f>
        <v>30.6662562492566</v>
      </c>
      <c r="EM241" s="26" t="n">
        <f aca="false">EH241+0/EK241-'2 Der Rueckgabebestand'!$C$15</f>
        <v>74.45</v>
      </c>
      <c r="EN241" s="26" t="n">
        <f aca="false">EL241/($B$241+EL241-'1 Der Fonds'!$B$6)</f>
        <v>0.0402885125259868</v>
      </c>
      <c r="EO241" s="26" t="n">
        <f aca="false">EL241+$B$241*'1 Der Fonds'!$B$19/12+EL241*'1 Der Fonds'!$B$20/12-'1 Der Fonds'!$B$6*'1 Der Fonds'!$B$21/12-($B$241+EL241-'1 Der Fonds'!$B$6)*'1 Der Fonds'!$B$22/12-$B$241*'1 Der Fonds'!$B$23/12</f>
        <v>32.2479572448288</v>
      </c>
      <c r="EP241" s="26" t="n">
        <f aca="false">($B$241+EO241-'1 Der Fonds'!$B$6)/EM241</f>
        <v>10.2451035224289</v>
      </c>
      <c r="EQ241" s="26" t="n">
        <f aca="false">EO241+0-'2 Der Rueckgabebestand'!$C$16*EP241</f>
        <v>27.1254054836144</v>
      </c>
      <c r="ER241" s="26" t="n">
        <f aca="false">EM241+0/EP241-'2 Der Rueckgabebestand'!$C$16</f>
        <v>73.95</v>
      </c>
      <c r="ES241" s="26" t="n">
        <f aca="false">EQ241/($B$241+EQ241-'1 Der Fonds'!$B$6)</f>
        <v>0.0358031888678541</v>
      </c>
      <c r="ET241" s="14" t="n">
        <f aca="false">IF(C241=1,$A$241,1000000)</f>
        <v>139.5</v>
      </c>
      <c r="EU241" s="14" t="n">
        <f aca="false">IF(D241=1,$A$241,1000000)</f>
        <v>139.5</v>
      </c>
      <c r="EV241" s="14" t="n">
        <f aca="false">IF(E241=1,$A$241,1000000)</f>
        <v>139.5</v>
      </c>
      <c r="EW241" s="14" t="n">
        <f aca="false">IF(F241=1,$A$241,1000000)</f>
        <v>139.5</v>
      </c>
      <c r="EX241" s="14" t="n">
        <f aca="false">IF(G241=1,$A$241,1000000)</f>
        <v>139.5</v>
      </c>
      <c r="EY241" s="14" t="n">
        <f aca="false">IF(H241=1,$A$241,1000000)</f>
        <v>139.5</v>
      </c>
      <c r="EZ241" s="14" t="n">
        <f aca="false">IF(I241=1,$A$241,1000000)</f>
        <v>139.5</v>
      </c>
      <c r="FA241" s="14" t="n">
        <f aca="false">IF(J241=1,$A$241,1000000)</f>
        <v>139.5</v>
      </c>
      <c r="FB241" s="14" t="n">
        <f aca="false">IF(K241=1,$A$241,1000000)</f>
        <v>139.5</v>
      </c>
      <c r="FC241" s="14" t="n">
        <f aca="false">IF(L241=1,$A$241,1000000)</f>
        <v>139.5</v>
      </c>
      <c r="FD241" s="14" t="n">
        <f aca="false">IF(M241=1,$A$241,1000000)</f>
        <v>139.5</v>
      </c>
      <c r="FE241" s="14" t="n">
        <f aca="false">IF(N241=1,$A$241,1000000)</f>
        <v>139.5</v>
      </c>
      <c r="FF241" s="14" t="n">
        <f aca="false">IF(O241=1,$A$241,1000000)</f>
        <v>139.5</v>
      </c>
      <c r="FG241" s="14" t="n">
        <f aca="false">IF(P241=1,$A$241,1000000)</f>
        <v>139.5</v>
      </c>
      <c r="FH241" s="14" t="n">
        <f aca="false">IF(Q241=1,$A$241,1000000)</f>
        <v>139.5</v>
      </c>
      <c r="FI241" s="14" t="n">
        <f aca="false">IF(R241=1,$A$241,1000000)</f>
        <v>139.5</v>
      </c>
      <c r="FJ241" s="14" t="n">
        <f aca="false">IF(S241=1,$A$241,1000000)</f>
        <v>139.5</v>
      </c>
      <c r="FK241" s="14" t="n">
        <f aca="false">IF(T241=1,$A$241,1000000)</f>
        <v>139.5</v>
      </c>
      <c r="FL241" s="14" t="n">
        <f aca="false">IF(U241=1,$A$241,1000000)</f>
        <v>139.5</v>
      </c>
      <c r="FM241" s="14" t="n">
        <f aca="false">IF(V241=1,$A$241,1000000)</f>
        <v>139.5</v>
      </c>
      <c r="FN241" s="26" t="n">
        <f aca="false">IF(W241=1,$A$241,1000000)</f>
        <v>1000000</v>
      </c>
      <c r="FO241" s="26" t="n">
        <f aca="false">IF(X241=1,$A$241,1000000)</f>
        <v>1000000</v>
      </c>
      <c r="FP241" s="26" t="n">
        <f aca="false">IF(Y241=1,$A$241,1000000)</f>
        <v>1000000</v>
      </c>
      <c r="FQ241" s="26" t="n">
        <f aca="false">IF(Z241=1,$A$241,1000000)</f>
        <v>1000000</v>
      </c>
    </row>
    <row r="242" customFormat="false" ht="15" hidden="false" customHeight="false" outlineLevel="0" collapsed="false">
      <c r="A242" s="14" t="n">
        <f aca="false">A241+$B$38</f>
        <v>140</v>
      </c>
      <c r="B242" s="14" t="n">
        <f aca="false">'1 Der Fonds'!$B$36-A242</f>
        <v>980</v>
      </c>
      <c r="C242" s="26" t="n">
        <f aca="false">IF(AH242&gt;='1 Der Fonds'!$B$12,1,0)</f>
        <v>1</v>
      </c>
      <c r="D242" s="26" t="n">
        <f aca="false">IF(AND(C242=1,AM242&gt;='1 Der Fonds'!$B$12),1,0)</f>
        <v>1</v>
      </c>
      <c r="E242" s="26" t="n">
        <f aca="false">IF(AND(D242=1,AR242&gt;='1 Der Fonds'!$B$12),1,0)</f>
        <v>1</v>
      </c>
      <c r="F242" s="26" t="n">
        <f aca="false">IF(AND(E242=1,AW242&gt;='1 Der Fonds'!$B$12),1,0)</f>
        <v>1</v>
      </c>
      <c r="G242" s="26" t="n">
        <f aca="false">IF(AND(F242=1,BB242&gt;='1 Der Fonds'!$B$12),1,0)</f>
        <v>1</v>
      </c>
      <c r="H242" s="26" t="n">
        <f aca="false">IF(AND(G242=1,BG242&gt;='1 Der Fonds'!$B$12),1,0)</f>
        <v>1</v>
      </c>
      <c r="I242" s="26" t="n">
        <f aca="false">IF(AND(H242=1,BL242&gt;='1 Der Fonds'!$B$12),1,0)</f>
        <v>1</v>
      </c>
      <c r="J242" s="26" t="n">
        <f aca="false">IF(AND(I242=1,BQ242&gt;='1 Der Fonds'!$B$12),1,0)</f>
        <v>1</v>
      </c>
      <c r="K242" s="26" t="n">
        <f aca="false">IF(AND(J242=1,BV242&gt;='1 Der Fonds'!$B$12),1,0)</f>
        <v>1</v>
      </c>
      <c r="L242" s="26" t="n">
        <f aca="false">IF(AND(K242=1,CA242&gt;='1 Der Fonds'!$B$12),1,0)</f>
        <v>1</v>
      </c>
      <c r="M242" s="26" t="n">
        <f aca="false">IF(AND(L242=1,CF242&gt;='1 Der Fonds'!$B$12),1,0)</f>
        <v>1</v>
      </c>
      <c r="N242" s="26" t="n">
        <f aca="false">IF(AND(M242=1,CK242&gt;='1 Der Fonds'!$B$12),1,0)</f>
        <v>1</v>
      </c>
      <c r="O242" s="26" t="n">
        <f aca="false">IF(CP242&gt;='1 Der Fonds'!$B$12,1,0)</f>
        <v>1</v>
      </c>
      <c r="P242" s="26" t="n">
        <f aca="false">IF(AND(O242=1,CU242&gt;='1 Der Fonds'!$B$12),1,0)</f>
        <v>1</v>
      </c>
      <c r="Q242" s="26" t="n">
        <f aca="false">IF(AND(P242=1,CZ242&gt;='1 Der Fonds'!$B$12),1,0)</f>
        <v>1</v>
      </c>
      <c r="R242" s="26" t="n">
        <f aca="false">IF(AND(Q242=1,DE242&gt;='1 Der Fonds'!$B$12),1,0)</f>
        <v>1</v>
      </c>
      <c r="S242" s="26" t="n">
        <f aca="false">IF(AND(R242=1,DJ242&gt;='1 Der Fonds'!$B$12),1,0)</f>
        <v>1</v>
      </c>
      <c r="T242" s="26" t="n">
        <f aca="false">IF(AND(S242=1,DO242&gt;='1 Der Fonds'!$B$12),1,0)</f>
        <v>1</v>
      </c>
      <c r="U242" s="26" t="n">
        <f aca="false">IF(AND(T242=1,DT242&gt;='1 Der Fonds'!$B$12),1,0)</f>
        <v>1</v>
      </c>
      <c r="V242" s="26" t="n">
        <f aca="false">IF(AND(U242=1,DY242&gt;='1 Der Fonds'!$B$12),1,0)</f>
        <v>1</v>
      </c>
      <c r="W242" s="26" t="n">
        <f aca="false">IF(AND(V242=1,ED242&gt;='1 Der Fonds'!$B$12),1,0)</f>
        <v>0</v>
      </c>
      <c r="X242" s="26" t="n">
        <f aca="false">IF(AND(W242=1,EI242&gt;='1 Der Fonds'!$B$12),1,0)</f>
        <v>0</v>
      </c>
      <c r="Y242" s="26" t="n">
        <f aca="false">IF(AND(X242=1,EN242&gt;='1 Der Fonds'!$B$12),1,0)</f>
        <v>0</v>
      </c>
      <c r="Z242" s="26" t="n">
        <f aca="false">IF(AND(Y242=1,ES242&gt;='1 Der Fonds'!$B$12),1,0)</f>
        <v>0</v>
      </c>
      <c r="AD242" s="26" t="n">
        <f aca="false">$A$242+$B$242*'1 Der Fonds'!$B$19/12+$A$242*'1 Der Fonds'!$B$20/12-'1 Der Fonds'!$B$6*'1 Der Fonds'!$B$21/12-($B$242+$A$242-'1 Der Fonds'!$B$6)*'1 Der Fonds'!$B$22/12-$B$242*'1 Der Fonds'!$B$23/12</f>
        <v>141.685416666667</v>
      </c>
      <c r="AE242" s="26" t="n">
        <f aca="false">($B$242+AD242-'1 Der Fonds'!$B$6)/'1 Der Fonds'!$B$8</f>
        <v>10.019372605364</v>
      </c>
      <c r="AF242" s="26" t="n">
        <f aca="false">AD242+'1 Der Fonds'!$B$26-'2 Der Rueckgabebestand'!$C$5*AE242</f>
        <v>140.677667624521</v>
      </c>
      <c r="AG242" s="26" t="n">
        <f aca="false">'1 Der Fonds'!$B$8+'1 Der Fonds'!$B$26/AE242-'2 Der Rueckgabebestand'!$C$5</f>
        <v>86.8994199455557</v>
      </c>
      <c r="AH242" s="26" t="n">
        <f aca="false">AF242/($B$242+AF242-'1 Der Fonds'!$B$6)</f>
        <v>0.16157261505091</v>
      </c>
      <c r="AI242" s="26" t="n">
        <f aca="false">AF242+$B$242*'1 Der Fonds'!$B$19/12+AF242*'1 Der Fonds'!$B$20/12-'1 Der Fonds'!$B$6*'1 Der Fonds'!$B$21/12-($B$242+AF242-'1 Der Fonds'!$B$6)*'1 Der Fonds'!$B$22/12-$B$242*'1 Der Fonds'!$B$23/12</f>
        <v>142.363733722661</v>
      </c>
      <c r="AJ242" s="26" t="n">
        <f aca="false">($B$242+AI242-'1 Der Fonds'!$B$6)/AG242</f>
        <v>10.0387751065452</v>
      </c>
      <c r="AK242" s="26" t="n">
        <f aca="false">AI242+'1 Der Fonds'!$B$26-'2 Der Rueckgabebestand'!$C$6*AJ242</f>
        <v>140.344346169389</v>
      </c>
      <c r="AL242" s="26" t="n">
        <f aca="false">AG242+'1 Der Fonds'!$B$26/AJ242-'2 Der Rueckgabebestand'!$C$6</f>
        <v>86.6982611854639</v>
      </c>
      <c r="AM242" s="26" t="n">
        <f aca="false">AK242/($B$242+AK242-'1 Der Fonds'!$B$6)</f>
        <v>0.161251517042744</v>
      </c>
      <c r="AN242" s="26" t="n">
        <f aca="false">AK242+$B$242*'1 Der Fonds'!$B$19/12+AK242*'1 Der Fonds'!$B$20/12-'1 Der Fonds'!$B$6*'1 Der Fonds'!$B$21/12-($B$242+AK242-'1 Der Fonds'!$B$6)*'1 Der Fonds'!$B$22/12-$B$242*'1 Der Fonds'!$B$23/12</f>
        <v>142.030092834468</v>
      </c>
      <c r="AO242" s="26" t="n">
        <f aca="false">($B$242+AN242-'1 Der Fonds'!$B$6)/AL242</f>
        <v>10.0582189413122</v>
      </c>
      <c r="AP242" s="26" t="n">
        <f aca="false">AN242+'1 Der Fonds'!$B$26-'2 Der Rueckgabebestand'!$C$7*AO242</f>
        <v>122.902011163581</v>
      </c>
      <c r="AQ242" s="26" t="n">
        <f aca="false">AL242+'1 Der Fonds'!$B$26/AO242-'2 Der Rueckgabebestand'!$C$7</f>
        <v>84.7965247267036</v>
      </c>
      <c r="AR242" s="26" t="n">
        <f aca="false">AP242/($B$242+AP242-'1 Der Fonds'!$B$6)</f>
        <v>0.144098629801459</v>
      </c>
      <c r="AS242" s="26" t="n">
        <f aca="false">AP242+$B$242*'1 Der Fonds'!$B$19/12+AP242*'1 Der Fonds'!$B$20/12-'1 Der Fonds'!$B$6*'1 Der Fonds'!$B$21/12-($B$242+AP242-'1 Der Fonds'!$B$6)*'1 Der Fonds'!$B$22/12-$B$242*'1 Der Fonds'!$B$23/12</f>
        <v>124.571042257612</v>
      </c>
      <c r="AT242" s="26" t="n">
        <f aca="false">($B$242+AS242-'1 Der Fonds'!$B$6)/AQ242</f>
        <v>10.0779017184002</v>
      </c>
      <c r="AU242" s="26" t="n">
        <f aca="false">AS242+'1 Der Fonds'!$B$26-'2 Der Rueckgabebestand'!$C$8*AT242</f>
        <v>96.3295469305718</v>
      </c>
      <c r="AV242" s="26" t="n">
        <f aca="false">AQ242+'1 Der Fonds'!$B$26/AT242-'2 Der Rueckgabebestand'!$C$8</f>
        <v>81.994205740453</v>
      </c>
      <c r="AW242" s="26" t="n">
        <f aca="false">AU242/($B$242+AU242-'1 Der Fonds'!$B$6)</f>
        <v>0.116575217827308</v>
      </c>
      <c r="AX242" s="26" t="n">
        <f aca="false">AU242+$B$242*'1 Der Fonds'!$B$19/12+AU242*'1 Der Fonds'!$B$20/12-'1 Der Fonds'!$B$6*'1 Der Fonds'!$B$21/12-($B$242+AU242-'1 Der Fonds'!$B$6)*'1 Der Fonds'!$B$22/12-$B$242*'1 Der Fonds'!$B$23/12</f>
        <v>97.9731127463803</v>
      </c>
      <c r="AY242" s="26" t="n">
        <f aca="false">($B$242+AX242-'1 Der Fonds'!$B$6)/AV242</f>
        <v>10.0979466203657</v>
      </c>
      <c r="AZ242" s="26" t="n">
        <f aca="false">AX242+'1 Der Fonds'!$B$26-'2 Der Rueckgabebestand'!$C$9*AY242</f>
        <v>74.7184515334294</v>
      </c>
      <c r="BA242" s="26" t="n">
        <f aca="false">AV242+'1 Der Fonds'!$B$26/AY242-'2 Der Rueckgabebestand'!$C$9</f>
        <v>79.6912958433012</v>
      </c>
      <c r="BB242" s="26" t="n">
        <f aca="false">AZ242/($B$242+AZ242-'1 Der Fonds'!$B$6)</f>
        <v>0.092850426619459</v>
      </c>
      <c r="BC242" s="26" t="n">
        <f aca="false">AZ242+$B$242*'1 Der Fonds'!$B$19/12+AZ242*'1 Der Fonds'!$B$20/12-'1 Der Fonds'!$B$6*'1 Der Fonds'!$B$21/12-($B$242+AZ242-'1 Der Fonds'!$B$6)*'1 Der Fonds'!$B$22/12-$B$242*'1 Der Fonds'!$B$23/12</f>
        <v>76.3413067161489</v>
      </c>
      <c r="BD242" s="26" t="n">
        <f aca="false">($B$242+BC242-'1 Der Fonds'!$B$6)/BA242</f>
        <v>10.1183108918404</v>
      </c>
      <c r="BE242" s="26" t="n">
        <f aca="false">BC242+'1 Der Fonds'!$B$26-'2 Der Rueckgabebestand'!$C$10*BD242</f>
        <v>65.1756714675724</v>
      </c>
      <c r="BF242" s="26" t="n">
        <f aca="false">BA242+'1 Der Fonds'!$B$26/BD242-'2 Der Rueckgabebestand'!$C$10</f>
        <v>78.5877880179407</v>
      </c>
      <c r="BG242" s="26" t="n">
        <f aca="false">BE242/($B$242+BE242-'1 Der Fonds'!$B$6)</f>
        <v>0.0819638651007575</v>
      </c>
      <c r="BH242" s="26" t="n">
        <f aca="false">BE242+$B$242*'1 Der Fonds'!$B$19/12+BE242*'1 Der Fonds'!$B$20/12-'1 Der Fonds'!$B$6*'1 Der Fonds'!$B$21/12-($B$242+BE242-'1 Der Fonds'!$B$6)*'1 Der Fonds'!$B$22/12-$B$242*'1 Der Fonds'!$B$23/12</f>
        <v>66.7893814860621</v>
      </c>
      <c r="BI242" s="26" t="n">
        <f aca="false">($B$242+BH242-'1 Der Fonds'!$B$6)/BF242</f>
        <v>10.1388447439717</v>
      </c>
      <c r="BJ242" s="26" t="n">
        <f aca="false">BH242+'1 Der Fonds'!$B$26-'2 Der Rueckgabebestand'!$C$11*BI242</f>
        <v>63.7060746396791</v>
      </c>
      <c r="BK242" s="26" t="n">
        <f aca="false">BF242+'1 Der Fonds'!$B$26/BI242-'2 Der Rueckgabebestand'!$C$11</f>
        <v>78.2836797172177</v>
      </c>
      <c r="BL242" s="26" t="n">
        <f aca="false">BJ242/($B$242+BJ242-'1 Der Fonds'!$B$6)</f>
        <v>0.0802640633292367</v>
      </c>
      <c r="BM242" s="26" t="n">
        <f aca="false">BJ242+$B$242*'1 Der Fonds'!$B$19/12+BJ242*'1 Der Fonds'!$B$20/12-'1 Der Fonds'!$B$6*'1 Der Fonds'!$B$21/12-($B$242+BJ242-'1 Der Fonds'!$B$6)*'1 Der Fonds'!$B$22/12-$B$242*'1 Der Fonds'!$B$23/12</f>
        <v>65.3183762945421</v>
      </c>
      <c r="BN242" s="26" t="n">
        <f aca="false">($B$242+BM242-'1 Der Fonds'!$B$6)/BK242</f>
        <v>10.1594403733633</v>
      </c>
      <c r="BO242" s="26" t="n">
        <f aca="false">BM242+'1 Der Fonds'!$B$26-'2 Der Rueckgabebestand'!$C$12*BN242</f>
        <v>63.2386561078605</v>
      </c>
      <c r="BP242" s="26" t="n">
        <f aca="false">BK242+'1 Der Fonds'!$B$26/BN242-'2 Der Rueckgabebestand'!$C$12</f>
        <v>78.0789715728465</v>
      </c>
      <c r="BQ242" s="26" t="n">
        <f aca="false">BO242/($B$242+BO242-'1 Der Fonds'!$B$6)</f>
        <v>0.0797221058516614</v>
      </c>
      <c r="BR242" s="26" t="n">
        <f aca="false">BO242+$B$242*'1 Der Fonds'!$B$19/12+BO242*'1 Der Fonds'!$B$20/12-'1 Der Fonds'!$B$6*'1 Der Fonds'!$B$21/12-($B$242+BO242-'1 Der Fonds'!$B$6)*'1 Der Fonds'!$B$22/12-$B$242*'1 Der Fonds'!$B$23/12</f>
        <v>64.8505098199639</v>
      </c>
      <c r="BS242" s="26" t="n">
        <f aca="false">($B$242+BR242-'1 Der Fonds'!$B$6)/BP242</f>
        <v>10.1800842635124</v>
      </c>
      <c r="BT242" s="26" t="n">
        <f aca="false">BR242+'1 Der Fonds'!$B$26-'2 Der Rueckgabebestand'!$C$13*BS242</f>
        <v>63.2694719013833</v>
      </c>
      <c r="BU242" s="26" t="n">
        <f aca="false">BP242+'1 Der Fonds'!$B$26/BS242-'2 Der Rueckgabebestand'!$C$13</f>
        <v>77.9236646149024</v>
      </c>
      <c r="BV242" s="26" t="n">
        <f aca="false">BT242/($B$242+BT242-'1 Der Fonds'!$B$6)</f>
        <v>0.0797578554860218</v>
      </c>
      <c r="BW242" s="26" t="n">
        <f aca="false">BT242+$B$242*'1 Der Fonds'!$B$19/12+BT242*'1 Der Fonds'!$B$20/12-'1 Der Fonds'!$B$6*'1 Der Fonds'!$B$21/12-($B$242+BT242-'1 Der Fonds'!$B$6)*'1 Der Fonds'!$B$22/12-$B$242*'1 Der Fonds'!$B$23/12</f>
        <v>64.8813551452888</v>
      </c>
      <c r="BX242" s="26" t="n">
        <f aca="false">($B$242+BW242-'1 Der Fonds'!$B$6)/BU242</f>
        <v>10.2007696772679</v>
      </c>
      <c r="BY242" s="26" t="n">
        <f aca="false">BW242+'1 Der Fonds'!$B$26-'2 Der Rueckgabebestand'!$C$14*BX242</f>
        <v>63.8010472743817</v>
      </c>
      <c r="BZ242" s="26" t="n">
        <f aca="false">BU242+'1 Der Fonds'!$B$26/BX242-'2 Der Rueckgabebestand'!$C$14</f>
        <v>77.8177600699429</v>
      </c>
      <c r="CA242" s="26" t="n">
        <f aca="false">BY242/($B$242+BY242-'1 Der Fonds'!$B$6)</f>
        <v>0.0803741031754125</v>
      </c>
      <c r="CB242" s="26" t="n">
        <f aca="false">BY242+$B$242*'1 Der Fonds'!$B$19/12+BY242*'1 Der Fonds'!$B$20/12-'1 Der Fonds'!$B$6*'1 Der Fonds'!$B$21/12-($B$242+BY242-'1 Der Fonds'!$B$6)*'1 Der Fonds'!$B$22/12-$B$242*'1 Der Fonds'!$B$23/12</f>
        <v>65.4134399446863</v>
      </c>
      <c r="CC242" s="26" t="n">
        <f aca="false">($B$242+CB242-'1 Der Fonds'!$B$6)/BZ242</f>
        <v>10.2214897888318</v>
      </c>
      <c r="CD242" s="26" t="n">
        <f aca="false">CB242+'1 Der Fonds'!$B$26-'2 Der Rueckgabebestand'!$C$15*CC242</f>
        <v>64.3248440291536</v>
      </c>
      <c r="CE242" s="26" t="n">
        <f aca="false">BZ242+'1 Der Fonds'!$B$26/CC242-'2 Der Rueckgabebestand'!$C$15</f>
        <v>77.7112593603573</v>
      </c>
      <c r="CF242" s="26" t="n">
        <f aca="false">CD242/($B$242+CD242-'1 Der Fonds'!$B$6)</f>
        <v>0.0809805264340853</v>
      </c>
      <c r="CG242" s="26" t="n">
        <f aca="false">CD242+$B$242*'1 Der Fonds'!$B$19/12+CD242*'1 Der Fonds'!$B$20/12-'1 Der Fonds'!$B$6*'1 Der Fonds'!$B$21/12-($B$242+CD242-'1 Der Fonds'!$B$6)*'1 Der Fonds'!$B$22/12-$B$242*'1 Der Fonds'!$B$23/12</f>
        <v>65.9377386713482</v>
      </c>
      <c r="CH242" s="26" t="n">
        <f aca="false">($B$242+CG242-'1 Der Fonds'!$B$6)/CE242</f>
        <v>10.2422447560717</v>
      </c>
      <c r="CI242" s="26" t="n">
        <f aca="false">CG242+'1 Der Fonds'!$B$26-'2 Der Rueckgabebestand'!$C$16*CH242</f>
        <v>63.8166162933123</v>
      </c>
      <c r="CJ242" s="26" t="n">
        <f aca="false">CE242+'1 Der Fonds'!$B$26/CH242-'2 Der Rueckgabebestand'!$C$16</f>
        <v>77.5041639014465</v>
      </c>
      <c r="CK242" s="26" t="n">
        <f aca="false">CI242/($B$242+CI242-'1 Der Fonds'!$B$6)</f>
        <v>0.0803921396749049</v>
      </c>
      <c r="CL242" s="26" t="n">
        <f aca="false">$A$242+$B$242*'1 Der Fonds'!$B$19/12+$A$242*'1 Der Fonds'!$B$20/12-'1 Der Fonds'!$B$6*'1 Der Fonds'!$B$21/12-($B$242+$A$242-'1 Der Fonds'!$B$6)*'1 Der Fonds'!$B$22/12-$B$242*'1 Der Fonds'!$B$23/12</f>
        <v>141.685416666667</v>
      </c>
      <c r="CM242" s="26" t="n">
        <f aca="false">($B$242+CL242-'1 Der Fonds'!$B$6)/'1 Der Fonds'!$B$8</f>
        <v>10.019372605364</v>
      </c>
      <c r="CN242" s="26" t="n">
        <f aca="false">CL242+0-'2 Der Rueckgabebestand'!$C$5*CM242</f>
        <v>137.677667624521</v>
      </c>
      <c r="CO242" s="26" t="n">
        <f aca="false">'1 Der Fonds'!$B$8+0/CM242-'2 Der Rueckgabebestand'!$C$5</f>
        <v>86.6</v>
      </c>
      <c r="CP242" s="26" t="n">
        <f aca="false">CN242/($B$242+CN242-'1 Der Fonds'!$B$6)</f>
        <v>0.158673748053753</v>
      </c>
      <c r="CQ242" s="26" t="n">
        <f aca="false">CN242+$B$242*'1 Der Fonds'!$B$19/12+CN242*'1 Der Fonds'!$B$20/12-'1 Der Fonds'!$B$6*'1 Der Fonds'!$B$21/12-($B$242+CN242-'1 Der Fonds'!$B$6)*'1 Der Fonds'!$B$22/12-$B$242*'1 Der Fonds'!$B$23/12</f>
        <v>139.360858722661</v>
      </c>
      <c r="CR242" s="26" t="n">
        <f aca="false">($B$242+CQ242-'1 Der Fonds'!$B$6)/CO242</f>
        <v>10.0388089921785</v>
      </c>
      <c r="CS242" s="26" t="n">
        <f aca="false">CQ242+0-'2 Der Rueckgabebestand'!$C$6*CR242</f>
        <v>134.341454226572</v>
      </c>
      <c r="CT242" s="26" t="n">
        <f aca="false">CO242+0/CR242-'2 Der Rueckgabebestand'!$C$6</f>
        <v>86.1</v>
      </c>
      <c r="CU242" s="26" t="n">
        <f aca="false">CS242/($B$242+CS242-'1 Der Fonds'!$B$6)</f>
        <v>0.155426369485868</v>
      </c>
      <c r="CV242" s="26" t="n">
        <f aca="false">CS242+$B$242*'1 Der Fonds'!$B$19/12+CS242*'1 Der Fonds'!$B$20/12-'1 Der Fonds'!$B$6*'1 Der Fonds'!$B$21/12-($B$242+CS242-'1 Der Fonds'!$B$6)*'1 Der Fonds'!$B$22/12-$B$242*'1 Der Fonds'!$B$23/12</f>
        <v>136.021448120206</v>
      </c>
      <c r="CW242" s="26" t="n">
        <f aca="false">($B$242+CV242-'1 Der Fonds'!$B$6)/CT242</f>
        <v>10.0583211163787</v>
      </c>
      <c r="CX242" s="26" t="n">
        <f aca="false">CV242+0-'2 Der Rueckgabebestand'!$C$7*CW242</f>
        <v>113.893141664173</v>
      </c>
      <c r="CY242" s="26" t="n">
        <f aca="false">CT242+0/CW242-'2 Der Rueckgabebestand'!$C$7</f>
        <v>83.9</v>
      </c>
      <c r="CZ242" s="26" t="n">
        <f aca="false">CX242/($B$242+CX242-'1 Der Fonds'!$B$6)</f>
        <v>0.134961568048264</v>
      </c>
      <c r="DA242" s="26" t="n">
        <f aca="false">CX242+$B$242*'1 Der Fonds'!$B$19/12+CX242*'1 Der Fonds'!$B$20/12-'1 Der Fonds'!$B$6*'1 Der Fonds'!$B$21/12-($B$242+CX242-'1 Der Fonds'!$B$6)*'1 Der Fonds'!$B$22/12-$B$242*'1 Der Fonds'!$B$23/12</f>
        <v>115.553539258267</v>
      </c>
      <c r="DB242" s="26" t="n">
        <f aca="false">($B$242+DA242-'1 Der Fonds'!$B$6)/CY242</f>
        <v>10.0781113141629</v>
      </c>
      <c r="DC242" s="26" t="n">
        <f aca="false">DA242+0-'2 Der Rueckgabebestand'!$C$8*DB242</f>
        <v>84.3113941843624</v>
      </c>
      <c r="DD242" s="26" t="n">
        <f aca="false">CY242+0/DB242-'2 Der Rueckgabebestand'!$C$8</f>
        <v>80.8</v>
      </c>
      <c r="DE242" s="26" t="n">
        <f aca="false">DC242/($B$242+DC242-'1 Der Fonds'!$B$6)</f>
        <v>0.103537043428959</v>
      </c>
      <c r="DF242" s="26" t="n">
        <f aca="false">DC242+$B$242*'1 Der Fonds'!$B$19/12+DC242*'1 Der Fonds'!$B$20/12-'1 Der Fonds'!$B$6*'1 Der Fonds'!$B$21/12-($B$242+DC242-'1 Der Fonds'!$B$6)*'1 Der Fonds'!$B$22/12-$B$242*'1 Der Fonds'!$B$23/12</f>
        <v>85.9434426037891</v>
      </c>
      <c r="DG242" s="26" t="n">
        <f aca="false">($B$242+DF242-'1 Der Fonds'!$B$6)/DD242</f>
        <v>10.0983099332152</v>
      </c>
      <c r="DH242" s="26" t="n">
        <f aca="false">DF242+0-'2 Der Rueckgabebestand'!$C$9*DG242</f>
        <v>59.6878367774296</v>
      </c>
      <c r="DI242" s="26" t="n">
        <f aca="false">DD242+0/DG242-'2 Der Rueckgabebestand'!$C$9</f>
        <v>78.2</v>
      </c>
      <c r="DJ242" s="26" t="n">
        <f aca="false">DH242/($B$242+DH242-'1 Der Fonds'!$B$6)</f>
        <v>0.0755840903172634</v>
      </c>
      <c r="DK242" s="26" t="n">
        <f aca="false">DH242+$B$242*'1 Der Fonds'!$B$19/12+DH242*'1 Der Fonds'!$B$20/12-'1 Der Fonds'!$B$6*'1 Der Fonds'!$B$21/12-($B$242+DH242-'1 Der Fonds'!$B$6)*'1 Der Fonds'!$B$22/12-$B$242*'1 Der Fonds'!$B$23/12</f>
        <v>61.2962876210079</v>
      </c>
      <c r="DL242" s="26" t="n">
        <f aca="false">($B$242+DK242-'1 Der Fonds'!$B$6)/DI242</f>
        <v>10.1188783583249</v>
      </c>
      <c r="DM242" s="26" t="n">
        <f aca="false">DK242+0-'2 Der Rueckgabebestand'!$C$10*DL242</f>
        <v>47.1298579193531</v>
      </c>
      <c r="DN242" s="26" t="n">
        <f aca="false">DI242+0/DL242-'2 Der Rueckgabebestand'!$C$10</f>
        <v>76.8</v>
      </c>
      <c r="DO242" s="26" t="n">
        <f aca="false">DM242/($B$242+DM242-'1 Der Fonds'!$B$6)</f>
        <v>0.0606460521868714</v>
      </c>
      <c r="DP242" s="26" t="n">
        <f aca="false">DM242+$B$242*'1 Der Fonds'!$B$19/12+DM242*'1 Der Fonds'!$B$20/12-'1 Der Fonds'!$B$6*'1 Der Fonds'!$B$21/12-($B$242+DM242-'1 Der Fonds'!$B$6)*'1 Der Fonds'!$B$22/12-$B$242*'1 Der Fonds'!$B$23/12</f>
        <v>48.7262740331924</v>
      </c>
      <c r="DQ242" s="26" t="n">
        <f aca="false">($B$242+DP242-'1 Der Fonds'!$B$6)/DN242</f>
        <v>10.1396650264739</v>
      </c>
      <c r="DR242" s="26" t="n">
        <f aca="false">DP242+0-'2 Der Rueckgabebestand'!$C$11*DQ242</f>
        <v>42.6424750173081</v>
      </c>
      <c r="DS242" s="26" t="n">
        <f aca="false">DN242+0/DQ242-'2 Der Rueckgabebestand'!$C$11</f>
        <v>76.2</v>
      </c>
      <c r="DT242" s="26" t="n">
        <f aca="false">DR242/($B$242+DR242-'1 Der Fonds'!$B$6)</f>
        <v>0.0551904359339718</v>
      </c>
      <c r="DU242" s="26" t="n">
        <f aca="false">DR242+$B$242*'1 Der Fonds'!$B$19/12+DR242*'1 Der Fonds'!$B$20/12-'1 Der Fonds'!$B$6*'1 Der Fonds'!$B$21/12-($B$242+DR242-'1 Der Fonds'!$B$6)*'1 Der Fonds'!$B$22/12-$B$242*'1 Der Fonds'!$B$23/12</f>
        <v>44.234590722533</v>
      </c>
      <c r="DV242" s="26" t="n">
        <f aca="false">($B$242+DU242-'1 Der Fonds'!$B$6)/DS242</f>
        <v>10.1605589333666</v>
      </c>
      <c r="DW242" s="26" t="n">
        <f aca="false">DU242+0-'2 Der Rueckgabebestand'!$C$12*DV242</f>
        <v>39.1543112558498</v>
      </c>
      <c r="DX242" s="26" t="n">
        <f aca="false">DS242+0/DV242-'2 Der Rueckgabebestand'!$C$12</f>
        <v>75.7</v>
      </c>
      <c r="DY242" s="26" t="n">
        <f aca="false">DW242/($B$242+DW242-'1 Der Fonds'!$B$6)</f>
        <v>0.0509056644198222</v>
      </c>
      <c r="DZ242" s="26" t="n">
        <f aca="false">DW242+$B$242*'1 Der Fonds'!$B$19/12+DW242*'1 Der Fonds'!$B$20/12-'1 Der Fonds'!$B$6*'1 Der Fonds'!$B$21/12-($B$242+DW242-'1 Der Fonds'!$B$6)*'1 Der Fonds'!$B$22/12-$B$242*'1 Der Fonds'!$B$23/12</f>
        <v>40.7430841374699</v>
      </c>
      <c r="EA242" s="26" t="n">
        <f aca="false">($B$242+DZ242-'1 Der Fonds'!$B$6)/DX242</f>
        <v>10.181546686096</v>
      </c>
      <c r="EB242" s="26" t="n">
        <f aca="false">DZ242+0-'2 Der Rueckgabebestand'!$C$13*EA242</f>
        <v>36.1613881287267</v>
      </c>
      <c r="EC242" s="26" t="n">
        <f aca="false">DX242+0/EA242-'2 Der Rueckgabebestand'!$C$13</f>
        <v>75.25</v>
      </c>
      <c r="ED242" s="26" t="n">
        <f aca="false">EB242/($B$242+EB242-'1 Der Fonds'!$B$6)</f>
        <v>0.0471981343474478</v>
      </c>
      <c r="EE242" s="26" t="n">
        <f aca="false">EB242+$B$242*'1 Der Fonds'!$B$19/12+EB242*'1 Der Fonds'!$B$20/12-'1 Der Fonds'!$B$6*'1 Der Fonds'!$B$21/12-($B$242+EB242-'1 Der Fonds'!$B$6)*'1 Der Fonds'!$B$22/12-$B$242*'1 Der Fonds'!$B$23/12</f>
        <v>37.7472927923501</v>
      </c>
      <c r="EF242" s="26" t="n">
        <f aca="false">($B$242+EE242-'1 Der Fonds'!$B$6)/EC242</f>
        <v>10.2026218311276</v>
      </c>
      <c r="EG242" s="26" t="n">
        <f aca="false">EE242+0-'2 Der Rueckgabebestand'!$C$14*EF242</f>
        <v>33.6662440598991</v>
      </c>
      <c r="EH242" s="26" t="n">
        <f aca="false">EC242+0/EF242-'2 Der Rueckgabebestand'!$C$14</f>
        <v>74.85</v>
      </c>
      <c r="EI242" s="26" t="n">
        <f aca="false">EG242/($B$242+EG242-'1 Der Fonds'!$B$6)</f>
        <v>0.0440850231652486</v>
      </c>
      <c r="EJ242" s="26" t="n">
        <f aca="false">EG242+$B$242*'1 Der Fonds'!$B$19/12+EG242*'1 Der Fonds'!$B$20/12-'1 Der Fonds'!$B$6*'1 Der Fonds'!$B$21/12-($B$242+EG242-'1 Der Fonds'!$B$6)*'1 Der Fonds'!$B$22/12-$B$242*'1 Der Fonds'!$B$23/12</f>
        <v>35.2497575437898</v>
      </c>
      <c r="EK242" s="26" t="n">
        <f aca="false">($B$242+EJ242-'1 Der Fonds'!$B$6)/EH242</f>
        <v>10.2237776558957</v>
      </c>
      <c r="EL242" s="26" t="n">
        <f aca="false">EJ242+0-'2 Der Rueckgabebestand'!$C$15*EK242</f>
        <v>31.1602464814315</v>
      </c>
      <c r="EM242" s="26" t="n">
        <f aca="false">EH242+0/EK242-'2 Der Rueckgabebestand'!$C$15</f>
        <v>74.45</v>
      </c>
      <c r="EN242" s="26" t="n">
        <f aca="false">EL242/($B$242+EL242-'1 Der Fonds'!$B$6)</f>
        <v>0.0409378269890921</v>
      </c>
      <c r="EO242" s="26" t="n">
        <f aca="false">EL242+$B$242*'1 Der Fonds'!$B$19/12+EL242*'1 Der Fonds'!$B$20/12-'1 Der Fonds'!$B$6*'1 Der Fonds'!$B$21/12-($B$242+EL242-'1 Der Fonds'!$B$6)*'1 Der Fonds'!$B$22/12-$B$242*'1 Der Fonds'!$B$23/12</f>
        <v>32.7413583843096</v>
      </c>
      <c r="EP242" s="26" t="n">
        <f aca="false">($B$242+EO242-'1 Der Fonds'!$B$6)/EM242</f>
        <v>10.2450148876334</v>
      </c>
      <c r="EQ242" s="26" t="n">
        <f aca="false">EO242+0-'2 Der Rueckgabebestand'!$C$16*EP242</f>
        <v>27.6188509404928</v>
      </c>
      <c r="ER242" s="26" t="n">
        <f aca="false">EM242+0/EP242-'2 Der Rueckgabebestand'!$C$16</f>
        <v>73.95</v>
      </c>
      <c r="ES242" s="26" t="n">
        <f aca="false">EQ242/($B$242+EQ242-'1 Der Fonds'!$B$6)</f>
        <v>0.0364548095737155</v>
      </c>
      <c r="ET242" s="14" t="n">
        <f aca="false">IF(C242=1,$A$242,1000000)</f>
        <v>140</v>
      </c>
      <c r="EU242" s="14" t="n">
        <f aca="false">IF(D242=1,$A$242,1000000)</f>
        <v>140</v>
      </c>
      <c r="EV242" s="14" t="n">
        <f aca="false">IF(E242=1,$A$242,1000000)</f>
        <v>140</v>
      </c>
      <c r="EW242" s="14" t="n">
        <f aca="false">IF(F242=1,$A$242,1000000)</f>
        <v>140</v>
      </c>
      <c r="EX242" s="14" t="n">
        <f aca="false">IF(G242=1,$A$242,1000000)</f>
        <v>140</v>
      </c>
      <c r="EY242" s="14" t="n">
        <f aca="false">IF(H242=1,$A$242,1000000)</f>
        <v>140</v>
      </c>
      <c r="EZ242" s="14" t="n">
        <f aca="false">IF(I242=1,$A$242,1000000)</f>
        <v>140</v>
      </c>
      <c r="FA242" s="14" t="n">
        <f aca="false">IF(J242=1,$A$242,1000000)</f>
        <v>140</v>
      </c>
      <c r="FB242" s="14" t="n">
        <f aca="false">IF(K242=1,$A$242,1000000)</f>
        <v>140</v>
      </c>
      <c r="FC242" s="14" t="n">
        <f aca="false">IF(L242=1,$A$242,1000000)</f>
        <v>140</v>
      </c>
      <c r="FD242" s="14" t="n">
        <f aca="false">IF(M242=1,$A$242,1000000)</f>
        <v>140</v>
      </c>
      <c r="FE242" s="14" t="n">
        <f aca="false">IF(N242=1,$A$242,1000000)</f>
        <v>140</v>
      </c>
      <c r="FF242" s="14" t="n">
        <f aca="false">IF(O242=1,$A$242,1000000)</f>
        <v>140</v>
      </c>
      <c r="FG242" s="14" t="n">
        <f aca="false">IF(P242=1,$A$242,1000000)</f>
        <v>140</v>
      </c>
      <c r="FH242" s="14" t="n">
        <f aca="false">IF(Q242=1,$A$242,1000000)</f>
        <v>140</v>
      </c>
      <c r="FI242" s="14" t="n">
        <f aca="false">IF(R242=1,$A$242,1000000)</f>
        <v>140</v>
      </c>
      <c r="FJ242" s="14" t="n">
        <f aca="false">IF(S242=1,$A$242,1000000)</f>
        <v>140</v>
      </c>
      <c r="FK242" s="14" t="n">
        <f aca="false">IF(T242=1,$A$242,1000000)</f>
        <v>140</v>
      </c>
      <c r="FL242" s="14" t="n">
        <f aca="false">IF(U242=1,$A$242,1000000)</f>
        <v>140</v>
      </c>
      <c r="FM242" s="14" t="n">
        <f aca="false">IF(V242=1,$A$242,1000000)</f>
        <v>140</v>
      </c>
      <c r="FN242" s="26" t="n">
        <f aca="false">IF(W242=1,$A$242,1000000)</f>
        <v>1000000</v>
      </c>
      <c r="FO242" s="26" t="n">
        <f aca="false">IF(X242=1,$A$242,1000000)</f>
        <v>1000000</v>
      </c>
      <c r="FP242" s="26" t="n">
        <f aca="false">IF(Y242=1,$A$242,1000000)</f>
        <v>1000000</v>
      </c>
      <c r="FQ242" s="26" t="n">
        <f aca="false">IF(Z242=1,$A$242,1000000)</f>
        <v>1000000</v>
      </c>
    </row>
    <row r="243" customFormat="false" ht="15" hidden="false" customHeight="false" outlineLevel="0" collapsed="false">
      <c r="A243" s="14" t="n">
        <f aca="false">A242+$B$38</f>
        <v>140.5</v>
      </c>
      <c r="B243" s="14" t="n">
        <f aca="false">'1 Der Fonds'!$B$36-A243</f>
        <v>979.5</v>
      </c>
      <c r="C243" s="26" t="n">
        <f aca="false">IF(AH243&gt;='1 Der Fonds'!$B$12,1,0)</f>
        <v>1</v>
      </c>
      <c r="D243" s="26" t="n">
        <f aca="false">IF(AND(C243=1,AM243&gt;='1 Der Fonds'!$B$12),1,0)</f>
        <v>1</v>
      </c>
      <c r="E243" s="26" t="n">
        <f aca="false">IF(AND(D243=1,AR243&gt;='1 Der Fonds'!$B$12),1,0)</f>
        <v>1</v>
      </c>
      <c r="F243" s="26" t="n">
        <f aca="false">IF(AND(E243=1,AW243&gt;='1 Der Fonds'!$B$12),1,0)</f>
        <v>1</v>
      </c>
      <c r="G243" s="26" t="n">
        <f aca="false">IF(AND(F243=1,BB243&gt;='1 Der Fonds'!$B$12),1,0)</f>
        <v>1</v>
      </c>
      <c r="H243" s="26" t="n">
        <f aca="false">IF(AND(G243=1,BG243&gt;='1 Der Fonds'!$B$12),1,0)</f>
        <v>1</v>
      </c>
      <c r="I243" s="26" t="n">
        <f aca="false">IF(AND(H243=1,BL243&gt;='1 Der Fonds'!$B$12),1,0)</f>
        <v>1</v>
      </c>
      <c r="J243" s="26" t="n">
        <f aca="false">IF(AND(I243=1,BQ243&gt;='1 Der Fonds'!$B$12),1,0)</f>
        <v>1</v>
      </c>
      <c r="K243" s="26" t="n">
        <f aca="false">IF(AND(J243=1,BV243&gt;='1 Der Fonds'!$B$12),1,0)</f>
        <v>1</v>
      </c>
      <c r="L243" s="26" t="n">
        <f aca="false">IF(AND(K243=1,CA243&gt;='1 Der Fonds'!$B$12),1,0)</f>
        <v>1</v>
      </c>
      <c r="M243" s="26" t="n">
        <f aca="false">IF(AND(L243=1,CF243&gt;='1 Der Fonds'!$B$12),1,0)</f>
        <v>1</v>
      </c>
      <c r="N243" s="26" t="n">
        <f aca="false">IF(AND(M243=1,CK243&gt;='1 Der Fonds'!$B$12),1,0)</f>
        <v>1</v>
      </c>
      <c r="O243" s="26" t="n">
        <f aca="false">IF(CP243&gt;='1 Der Fonds'!$B$12,1,0)</f>
        <v>1</v>
      </c>
      <c r="P243" s="26" t="n">
        <f aca="false">IF(AND(O243=1,CU243&gt;='1 Der Fonds'!$B$12),1,0)</f>
        <v>1</v>
      </c>
      <c r="Q243" s="26" t="n">
        <f aca="false">IF(AND(P243=1,CZ243&gt;='1 Der Fonds'!$B$12),1,0)</f>
        <v>1</v>
      </c>
      <c r="R243" s="26" t="n">
        <f aca="false">IF(AND(Q243=1,DE243&gt;='1 Der Fonds'!$B$12),1,0)</f>
        <v>1</v>
      </c>
      <c r="S243" s="26" t="n">
        <f aca="false">IF(AND(R243=1,DJ243&gt;='1 Der Fonds'!$B$12),1,0)</f>
        <v>1</v>
      </c>
      <c r="T243" s="26" t="n">
        <f aca="false">IF(AND(S243=1,DO243&gt;='1 Der Fonds'!$B$12),1,0)</f>
        <v>1</v>
      </c>
      <c r="U243" s="26" t="n">
        <f aca="false">IF(AND(T243=1,DT243&gt;='1 Der Fonds'!$B$12),1,0)</f>
        <v>1</v>
      </c>
      <c r="V243" s="26" t="n">
        <f aca="false">IF(AND(U243=1,DY243&gt;='1 Der Fonds'!$B$12),1,0)</f>
        <v>1</v>
      </c>
      <c r="W243" s="26" t="n">
        <f aca="false">IF(AND(V243=1,ED243&gt;='1 Der Fonds'!$B$12),1,0)</f>
        <v>0</v>
      </c>
      <c r="X243" s="26" t="n">
        <f aca="false">IF(AND(W243=1,EI243&gt;='1 Der Fonds'!$B$12),1,0)</f>
        <v>0</v>
      </c>
      <c r="Y243" s="26" t="n">
        <f aca="false">IF(AND(X243=1,EN243&gt;='1 Der Fonds'!$B$12),1,0)</f>
        <v>0</v>
      </c>
      <c r="Z243" s="26" t="n">
        <f aca="false">IF(AND(Y243=1,ES243&gt;='1 Der Fonds'!$B$12),1,0)</f>
        <v>0</v>
      </c>
      <c r="AD243" s="26" t="n">
        <f aca="false">$A$243+$B$243*'1 Der Fonds'!$B$19/12+$A$243*'1 Der Fonds'!$B$20/12-'1 Der Fonds'!$B$6*'1 Der Fonds'!$B$21/12-($B$243+$A$243-'1 Der Fonds'!$B$6)*'1 Der Fonds'!$B$22/12-$B$243*'1 Der Fonds'!$B$23/12</f>
        <v>142.184833333333</v>
      </c>
      <c r="AE243" s="26" t="n">
        <f aca="false">($B$243+AD243-'1 Der Fonds'!$B$6)/'1 Der Fonds'!$B$8</f>
        <v>10.0193659003831</v>
      </c>
      <c r="AF243" s="26" t="n">
        <f aca="false">AD243+'1 Der Fonds'!$B$26-'2 Der Rueckgabebestand'!$C$5*AE243</f>
        <v>141.17708697318</v>
      </c>
      <c r="AG243" s="26" t="n">
        <f aca="false">'1 Der Fonds'!$B$8+'1 Der Fonds'!$B$26/AE243-'2 Der Rueckgabebestand'!$C$5</f>
        <v>86.8994201459281</v>
      </c>
      <c r="AH243" s="26" t="n">
        <f aca="false">AF243/($B$243+AF243-'1 Der Fonds'!$B$6)</f>
        <v>0.162146321621909</v>
      </c>
      <c r="AI243" s="26" t="n">
        <f aca="false">AF243+$B$243*'1 Der Fonds'!$B$19/12+AF243*'1 Der Fonds'!$B$20/12-'1 Der Fonds'!$B$6*'1 Der Fonds'!$B$21/12-($B$243+AF243-'1 Der Fonds'!$B$6)*'1 Der Fonds'!$B$22/12-$B$243*'1 Der Fonds'!$B$23/12</f>
        <v>142.862569181529</v>
      </c>
      <c r="AJ243" s="26" t="n">
        <f aca="false">($B$243+AI243-'1 Der Fonds'!$B$6)/AG243</f>
        <v>10.0387616823748</v>
      </c>
      <c r="AK243" s="26" t="n">
        <f aca="false">AI243+'1 Der Fonds'!$B$26-'2 Der Rueckgabebestand'!$C$6*AJ243</f>
        <v>140.843188340342</v>
      </c>
      <c r="AL243" s="26" t="n">
        <f aca="false">AG243+'1 Der Fonds'!$B$26/AJ243-'2 Der Rueckgabebestand'!$C$6</f>
        <v>86.6982617854569</v>
      </c>
      <c r="AM243" s="26" t="n">
        <f aca="false">AK243/($B$243+AK243-'1 Der Fonds'!$B$6)</f>
        <v>0.161824887271096</v>
      </c>
      <c r="AN243" s="26" t="n">
        <f aca="false">AK243+$B$243*'1 Der Fonds'!$B$19/12+AK243*'1 Der Fonds'!$B$20/12-'1 Der Fonds'!$B$6*'1 Der Fonds'!$B$21/12-($B$243+AK243-'1 Der Fonds'!$B$6)*'1 Der Fonds'!$B$22/12-$B$243*'1 Der Fonds'!$B$23/12</f>
        <v>142.528350562501</v>
      </c>
      <c r="AO243" s="26" t="n">
        <f aca="false">($B$243+AN243-'1 Der Fonds'!$B$6)/AL243</f>
        <v>10.0581987758926</v>
      </c>
      <c r="AP243" s="26" t="n">
        <f aca="false">AN243+'1 Der Fonds'!$B$26-'2 Der Rueckgabebestand'!$C$7*AO243</f>
        <v>123.400313255538</v>
      </c>
      <c r="AQ243" s="26" t="n">
        <f aca="false">AL243+'1 Der Fonds'!$B$26/AO243-'2 Der Rueckgabebestand'!$C$7</f>
        <v>84.7965259246774</v>
      </c>
      <c r="AR243" s="26" t="n">
        <f aca="false">AP243/($B$243+AP243-'1 Der Fonds'!$B$6)</f>
        <v>0.144683160901321</v>
      </c>
      <c r="AS243" s="26" t="n">
        <f aca="false">AP243+$B$243*'1 Der Fonds'!$B$19/12+AP243*'1 Der Fonds'!$B$20/12-'1 Der Fonds'!$B$6*'1 Der Fonds'!$B$21/12-($B$243+AP243-'1 Der Fonds'!$B$6)*'1 Der Fonds'!$B$22/12-$B$243*'1 Der Fonds'!$B$23/12</f>
        <v>125.068759389074</v>
      </c>
      <c r="AT243" s="26" t="n">
        <f aca="false">($B$243+AS243-'1 Der Fonds'!$B$6)/AQ243</f>
        <v>10.0778746543009</v>
      </c>
      <c r="AU243" s="26" t="n">
        <f aca="false">AS243+'1 Der Fonds'!$B$26-'2 Der Rueckgabebestand'!$C$8*AT243</f>
        <v>96.8273479607415</v>
      </c>
      <c r="AV243" s="26" t="n">
        <f aca="false">AQ243+'1 Der Fonds'!$B$26/AT243-'2 Der Rueckgabebestand'!$C$8</f>
        <v>81.9942077378482</v>
      </c>
      <c r="AW243" s="26" t="n">
        <f aca="false">AU243/($B$243+AU243-'1 Der Fonds'!$B$6)</f>
        <v>0.11717795399087</v>
      </c>
      <c r="AX243" s="26" t="n">
        <f aca="false">AU243+$B$243*'1 Der Fonds'!$B$19/12+AU243*'1 Der Fonds'!$B$20/12-'1 Der Fonds'!$B$6*'1 Der Fonds'!$B$21/12-($B$243+AU243-'1 Der Fonds'!$B$6)*'1 Der Fonds'!$B$22/12-$B$243*'1 Der Fonds'!$B$23/12</f>
        <v>98.4703283358706</v>
      </c>
      <c r="AY243" s="26" t="n">
        <f aca="false">($B$243+AX243-'1 Der Fonds'!$B$6)/AV243</f>
        <v>10.0979124157533</v>
      </c>
      <c r="AZ243" s="26" t="n">
        <f aca="false">AX243+'1 Der Fonds'!$B$26-'2 Der Rueckgabebestand'!$C$9*AY243</f>
        <v>75.215756054912</v>
      </c>
      <c r="BA243" s="26" t="n">
        <f aca="false">AV243+'1 Der Fonds'!$B$26/AY243-'2 Der Rueckgabebestand'!$C$9</f>
        <v>79.6912988470283</v>
      </c>
      <c r="BB243" s="26" t="n">
        <f aca="false">AZ243/($B$243+AZ243-'1 Der Fonds'!$B$6)</f>
        <v>0.0934687254337536</v>
      </c>
      <c r="BC243" s="26" t="n">
        <f aca="false">AZ243+$B$243*'1 Der Fonds'!$B$19/12+AZ243*'1 Der Fonds'!$B$20/12-'1 Der Fonds'!$B$6*'1 Der Fonds'!$B$21/12-($B$243+AZ243-'1 Der Fonds'!$B$6)*'1 Der Fonds'!$B$22/12-$B$243*'1 Der Fonds'!$B$23/12</f>
        <v>76.8380253211313</v>
      </c>
      <c r="BD243" s="26" t="n">
        <f aca="false">($B$243+BC243-'1 Der Fonds'!$B$6)/BA243</f>
        <v>10.1182693341332</v>
      </c>
      <c r="BE243" s="26" t="n">
        <f aca="false">BC243+'1 Der Fonds'!$B$26-'2 Der Rueckgabebestand'!$C$10*BD243</f>
        <v>65.6724482533448</v>
      </c>
      <c r="BF243" s="26" t="n">
        <f aca="false">BA243+'1 Der Fonds'!$B$26/BD243-'2 Der Rueckgabebestand'!$C$10</f>
        <v>78.587792239419</v>
      </c>
      <c r="BG243" s="26" t="n">
        <f aca="false">BE243/($B$243+BE243-'1 Der Fonds'!$B$6)</f>
        <v>0.0825889382832607</v>
      </c>
      <c r="BH243" s="26" t="n">
        <f aca="false">BE243+$B$243*'1 Der Fonds'!$B$19/12+BE243*'1 Der Fonds'!$B$20/12-'1 Der Fonds'!$B$6*'1 Der Fonds'!$B$21/12-($B$243+BE243-'1 Der Fonds'!$B$6)*'1 Der Fonds'!$B$22/12-$B$243*'1 Der Fonds'!$B$23/12</f>
        <v>67.2855718495876</v>
      </c>
      <c r="BI243" s="26" t="n">
        <f aca="false">($B$243+BH243-'1 Der Fonds'!$B$6)/BF243</f>
        <v>10.1387957231597</v>
      </c>
      <c r="BJ243" s="26" t="n">
        <f aca="false">BH243+'1 Der Fonds'!$B$26-'2 Der Rueckgabebestand'!$C$11*BI243</f>
        <v>64.2022944156918</v>
      </c>
      <c r="BK243" s="26" t="n">
        <f aca="false">BF243+'1 Der Fonds'!$B$26/BI243-'2 Der Rueckgabebestand'!$C$11</f>
        <v>78.2836853693247</v>
      </c>
      <c r="BL243" s="26" t="n">
        <f aca="false">BJ243/($B$243+BJ243-'1 Der Fonds'!$B$6)</f>
        <v>0.0808896419569459</v>
      </c>
      <c r="BM243" s="26" t="n">
        <f aca="false">BJ243+$B$243*'1 Der Fonds'!$B$19/12+BJ243*'1 Der Fonds'!$B$20/12-'1 Der Fonds'!$B$6*'1 Der Fonds'!$B$21/12-($B$243+BJ243-'1 Der Fonds'!$B$6)*'1 Der Fonds'!$B$22/12-$B$243*'1 Der Fonds'!$B$23/12</f>
        <v>65.8140091145068</v>
      </c>
      <c r="BN243" s="26" t="n">
        <f aca="false">($B$243+BM243-'1 Der Fonds'!$B$6)/BK243</f>
        <v>10.1593838532562</v>
      </c>
      <c r="BO243" s="26" t="n">
        <f aca="false">BM243+'1 Der Fonds'!$B$26-'2 Der Rueckgabebestand'!$C$12*BN243</f>
        <v>63.7343171878787</v>
      </c>
      <c r="BP243" s="26" t="n">
        <f aca="false">BK243+'1 Der Fonds'!$B$26/BN243-'2 Der Rueckgabebestand'!$C$12</f>
        <v>78.0789788677624</v>
      </c>
      <c r="BQ243" s="26" t="n">
        <f aca="false">BO243/($B$243+BO243-'1 Der Fonds'!$B$6)</f>
        <v>0.0803474027873949</v>
      </c>
      <c r="BR243" s="26" t="n">
        <f aca="false">BO243+$B$243*'1 Der Fonds'!$B$19/12+BO243*'1 Der Fonds'!$B$20/12-'1 Der Fonds'!$B$6*'1 Der Fonds'!$B$21/12-($B$243+BO243-'1 Der Fonds'!$B$6)*'1 Der Fonds'!$B$22/12-$B$243*'1 Der Fonds'!$B$23/12</f>
        <v>65.3455834085171</v>
      </c>
      <c r="BS243" s="26" t="n">
        <f aca="false">($B$243+BR243-'1 Der Fonds'!$B$6)/BP243</f>
        <v>10.1800202171534</v>
      </c>
      <c r="BT243" s="26" t="n">
        <f aca="false">BR243+'1 Der Fonds'!$B$26-'2 Der Rueckgabebestand'!$C$13*BS243</f>
        <v>63.764574310798</v>
      </c>
      <c r="BU243" s="26" t="n">
        <f aca="false">BP243+'1 Der Fonds'!$B$26/BS243-'2 Der Rueckgabebestand'!$C$13</f>
        <v>77.9236737638438</v>
      </c>
      <c r="BV243" s="26" t="n">
        <f aca="false">BT243/($B$243+BT243-'1 Der Fonds'!$B$6)</f>
        <v>0.0803824806700813</v>
      </c>
      <c r="BW243" s="26" t="n">
        <f aca="false">BT243+$B$243*'1 Der Fonds'!$B$19/12+BT243*'1 Der Fonds'!$B$20/12-'1 Der Fonds'!$B$6*'1 Der Fonds'!$B$21/12-($B$243+BT243-'1 Der Fonds'!$B$6)*'1 Der Fonds'!$B$22/12-$B$243*'1 Der Fonds'!$B$23/12</f>
        <v>65.3758695278459</v>
      </c>
      <c r="BX243" s="26" t="n">
        <f aca="false">($B$243+BW243-'1 Der Fonds'!$B$6)/BU243</f>
        <v>10.2006980822902</v>
      </c>
      <c r="BY243" s="26" t="n">
        <f aca="false">BW243+'1 Der Fonds'!$B$26-'2 Der Rueckgabebestand'!$C$14*BX243</f>
        <v>64.2955902949298</v>
      </c>
      <c r="BZ243" s="26" t="n">
        <f aca="false">BU243+'1 Der Fonds'!$B$26/BX243-'2 Der Rueckgabebestand'!$C$14</f>
        <v>77.817771283033</v>
      </c>
      <c r="CA243" s="26" t="n">
        <f aca="false">BY243/($B$243+BY243-'1 Der Fonds'!$B$6)</f>
        <v>0.0809976662518888</v>
      </c>
      <c r="CB243" s="26" t="n">
        <f aca="false">BY243+$B$243*'1 Der Fonds'!$B$19/12+BY243*'1 Der Fonds'!$B$20/12-'1 Der Fonds'!$B$6*'1 Der Fonds'!$B$21/12-($B$243+BY243-'1 Der Fonds'!$B$6)*'1 Der Fonds'!$B$22/12-$B$243*'1 Der Fonds'!$B$23/12</f>
        <v>65.9073944022958</v>
      </c>
      <c r="CC243" s="26" t="n">
        <f aca="false">($B$243+CB243-'1 Der Fonds'!$B$6)/BZ243</f>
        <v>10.2214106275198</v>
      </c>
      <c r="CD243" s="26" t="n">
        <f aca="false">CB243+'1 Der Fonds'!$B$26-'2 Der Rueckgabebestand'!$C$15*CC243</f>
        <v>64.8188301512879</v>
      </c>
      <c r="CE243" s="26" t="n">
        <f aca="false">BZ243+'1 Der Fonds'!$B$26/CC243-'2 Der Rueckgabebestand'!$C$15</f>
        <v>77.7112728464985</v>
      </c>
      <c r="CF243" s="26" t="n">
        <f aca="false">CD243/($B$243+CD243-'1 Der Fonds'!$B$6)</f>
        <v>0.081603038592126</v>
      </c>
      <c r="CG243" s="26" t="n">
        <f aca="false">CD243+$B$243*'1 Der Fonds'!$B$19/12+CD243*'1 Der Fonds'!$B$20/12-'1 Der Fonds'!$B$6*'1 Der Fonds'!$B$21/12-($B$243+CD243-'1 Der Fonds'!$B$6)*'1 Der Fonds'!$B$22/12-$B$243*'1 Der Fonds'!$B$23/12</f>
        <v>66.4311356968495</v>
      </c>
      <c r="CH243" s="26" t="n">
        <f aca="false">($B$243+CG243-'1 Der Fonds'!$B$6)/CE243</f>
        <v>10.2421580105764</v>
      </c>
      <c r="CI243" s="26" t="n">
        <f aca="false">CG243+'1 Der Fonds'!$B$26-'2 Der Rueckgabebestand'!$C$16*CH243</f>
        <v>64.3100566915614</v>
      </c>
      <c r="CJ243" s="26" t="n">
        <f aca="false">CE243+'1 Der Fonds'!$B$26/CH243-'2 Der Rueckgabebestand'!$C$16</f>
        <v>77.5041798683295</v>
      </c>
      <c r="CK243" s="26" t="n">
        <f aca="false">CI243/($B$243+CI243-'1 Der Fonds'!$B$6)</f>
        <v>0.0810144141529179</v>
      </c>
      <c r="CL243" s="26" t="n">
        <f aca="false">$A$243+$B$243*'1 Der Fonds'!$B$19/12+$A$243*'1 Der Fonds'!$B$20/12-'1 Der Fonds'!$B$6*'1 Der Fonds'!$B$21/12-($B$243+$A$243-'1 Der Fonds'!$B$6)*'1 Der Fonds'!$B$22/12-$B$243*'1 Der Fonds'!$B$23/12</f>
        <v>142.184833333333</v>
      </c>
      <c r="CM243" s="26" t="n">
        <f aca="false">($B$243+CL243-'1 Der Fonds'!$B$6)/'1 Der Fonds'!$B$8</f>
        <v>10.0193659003831</v>
      </c>
      <c r="CN243" s="26" t="n">
        <f aca="false">CL243+0-'2 Der Rueckgabebestand'!$C$5*CM243</f>
        <v>138.17708697318</v>
      </c>
      <c r="CO243" s="26" t="n">
        <f aca="false">'1 Der Fonds'!$B$8+0/CM243-'2 Der Rueckgabebestand'!$C$5</f>
        <v>86.6</v>
      </c>
      <c r="CP243" s="26" t="n">
        <f aca="false">CN243/($B$243+CN243-'1 Der Fonds'!$B$6)</f>
        <v>0.159249436279572</v>
      </c>
      <c r="CQ243" s="26" t="n">
        <f aca="false">CN243+$B$243*'1 Der Fonds'!$B$19/12+CN243*'1 Der Fonds'!$B$20/12-'1 Der Fonds'!$B$6*'1 Der Fonds'!$B$21/12-($B$243+CN243-'1 Der Fonds'!$B$6)*'1 Der Fonds'!$B$22/12-$B$243*'1 Der Fonds'!$B$23/12</f>
        <v>139.859694181529</v>
      </c>
      <c r="CR243" s="26" t="n">
        <f aca="false">($B$243+CQ243-'1 Der Fonds'!$B$6)/CO243</f>
        <v>10.0387955448214</v>
      </c>
      <c r="CS243" s="26" t="n">
        <f aca="false">CQ243+0-'2 Der Rueckgabebestand'!$C$6*CR243</f>
        <v>134.840296409119</v>
      </c>
      <c r="CT243" s="26" t="n">
        <f aca="false">CO243+0/CR243-'2 Der Rueckgabebestand'!$C$6</f>
        <v>86.1</v>
      </c>
      <c r="CU243" s="26" t="n">
        <f aca="false">CS243/($B$243+CS243-'1 Der Fonds'!$B$6)</f>
        <v>0.156003714010916</v>
      </c>
      <c r="CV243" s="26" t="n">
        <f aca="false">CS243+$B$243*'1 Der Fonds'!$B$19/12+CS243*'1 Der Fonds'!$B$20/12-'1 Der Fonds'!$B$6*'1 Der Fonds'!$B$21/12-($B$243+CS243-'1 Der Fonds'!$B$6)*'1 Der Fonds'!$B$22/12-$B$243*'1 Der Fonds'!$B$23/12</f>
        <v>136.519705859844</v>
      </c>
      <c r="CW243" s="26" t="n">
        <f aca="false">($B$243+CV243-'1 Der Fonds'!$B$6)/CT243</f>
        <v>10.0583008810667</v>
      </c>
      <c r="CX243" s="26" t="n">
        <f aca="false">CV243+0-'2 Der Rueckgabebestand'!$C$7*CW243</f>
        <v>114.391443921497</v>
      </c>
      <c r="CY243" s="26" t="n">
        <f aca="false">CT243+0/CW243-'2 Der Rueckgabebestand'!$C$7</f>
        <v>83.9</v>
      </c>
      <c r="CZ243" s="26" t="n">
        <f aca="false">CX243/($B$243+CX243-'1 Der Fonds'!$B$6)</f>
        <v>0.135552321030688</v>
      </c>
      <c r="DA243" s="26" t="n">
        <f aca="false">CX243+$B$243*'1 Der Fonds'!$B$19/12+CX243*'1 Der Fonds'!$B$20/12-'1 Der Fonds'!$B$6*'1 Der Fonds'!$B$21/12-($B$243+CX243-'1 Der Fonds'!$B$6)*'1 Der Fonds'!$B$22/12-$B$243*'1 Der Fonds'!$B$23/12</f>
        <v>116.051256555255</v>
      </c>
      <c r="DB243" s="26" t="n">
        <f aca="false">($B$243+DA243-'1 Der Fonds'!$B$6)/CY243</f>
        <v>10.0780841067373</v>
      </c>
      <c r="DC243" s="26" t="n">
        <f aca="false">DA243+0-'2 Der Rueckgabebestand'!$C$8*DB243</f>
        <v>84.8091958243699</v>
      </c>
      <c r="DD243" s="26" t="n">
        <f aca="false">CY243+0/DB243-'2 Der Rueckgabebestand'!$C$8</f>
        <v>80.8</v>
      </c>
      <c r="DE243" s="26" t="n">
        <f aca="false">DC243/($B$243+DC243-'1 Der Fonds'!$B$6)</f>
        <v>0.104148640662854</v>
      </c>
      <c r="DF243" s="26" t="n">
        <f aca="false">DC243+$B$243*'1 Der Fonds'!$B$19/12+DC243*'1 Der Fonds'!$B$20/12-'1 Der Fonds'!$B$6*'1 Der Fonds'!$B$21/12-($B$243+DC243-'1 Der Fonds'!$B$6)*'1 Der Fonds'!$B$22/12-$B$243*'1 Der Fonds'!$B$23/12</f>
        <v>86.4406588037016</v>
      </c>
      <c r="DG243" s="26" t="n">
        <f aca="false">($B$243+DF243-'1 Der Fonds'!$B$6)/DD243</f>
        <v>10.0982754802438</v>
      </c>
      <c r="DH243" s="26" t="n">
        <f aca="false">DF243+0-'2 Der Rueckgabebestand'!$C$9*DG243</f>
        <v>60.1851425550676</v>
      </c>
      <c r="DI243" s="26" t="n">
        <f aca="false">DD243+0/DG243-'2 Der Rueckgabebestand'!$C$9</f>
        <v>78.2</v>
      </c>
      <c r="DJ243" s="26" t="n">
        <f aca="false">DH243/($B$243+DH243-'1 Der Fonds'!$B$6)</f>
        <v>0.0762141001669798</v>
      </c>
      <c r="DK243" s="26" t="n">
        <f aca="false">DH243+$B$243*'1 Der Fonds'!$B$19/12+DH243*'1 Der Fonds'!$B$20/12-'1 Der Fonds'!$B$6*'1 Der Fonds'!$B$21/12-($B$243+DH243-'1 Der Fonds'!$B$6)*'1 Der Fonds'!$B$22/12-$B$243*'1 Der Fonds'!$B$23/12</f>
        <v>61.7930074833496</v>
      </c>
      <c r="DL243" s="26" t="n">
        <f aca="false">($B$243+DK243-'1 Der Fonds'!$B$6)/DI243</f>
        <v>10.1188364128306</v>
      </c>
      <c r="DM243" s="26" t="n">
        <f aca="false">DK243+0-'2 Der Rueckgabebestand'!$C$10*DL243</f>
        <v>47.6266365053868</v>
      </c>
      <c r="DN243" s="26" t="n">
        <f aca="false">DI243+0/DL243-'2 Der Rueckgabebestand'!$C$10</f>
        <v>76.8</v>
      </c>
      <c r="DO243" s="26" t="n">
        <f aca="false">DM243/($B$243+DM243-'1 Der Fonds'!$B$6)</f>
        <v>0.0612855540759175</v>
      </c>
      <c r="DP243" s="26" t="n">
        <f aca="false">DM243+$B$243*'1 Der Fonds'!$B$19/12+DM243*'1 Der Fonds'!$B$20/12-'1 Der Fonds'!$B$6*'1 Der Fonds'!$B$21/12-($B$243+DM243-'1 Der Fonds'!$B$6)*'1 Der Fonds'!$B$22/12-$B$243*'1 Der Fonds'!$B$23/12</f>
        <v>49.2224661987044</v>
      </c>
      <c r="DQ243" s="26" t="n">
        <f aca="false">($B$243+DP243-'1 Der Fonds'!$B$6)/DN243</f>
        <v>10.1396154452956</v>
      </c>
      <c r="DR243" s="26" t="n">
        <f aca="false">DP243+0-'2 Der Rueckgabebestand'!$C$11*DQ243</f>
        <v>43.1386969315271</v>
      </c>
      <c r="DS243" s="26" t="n">
        <f aca="false">DN243+0/DQ243-'2 Der Rueckgabebestand'!$C$11</f>
        <v>76.2</v>
      </c>
      <c r="DT243" s="26" t="n">
        <f aca="false">DR243/($B$243+DR243-'1 Der Fonds'!$B$6)</f>
        <v>0.0558329489615896</v>
      </c>
      <c r="DU243" s="26" t="n">
        <f aca="false">DR243+$B$243*'1 Der Fonds'!$B$19/12+DR243*'1 Der Fonds'!$B$20/12-'1 Der Fonds'!$B$6*'1 Der Fonds'!$B$21/12-($B$243+DR243-'1 Der Fonds'!$B$6)*'1 Der Fonds'!$B$22/12-$B$243*'1 Der Fonds'!$B$23/12</f>
        <v>44.7302256827531</v>
      </c>
      <c r="DV243" s="26" t="n">
        <f aca="false">($B$243+DU243-'1 Der Fonds'!$B$6)/DS243</f>
        <v>10.16050164938</v>
      </c>
      <c r="DW243" s="26" t="n">
        <f aca="false">DU243+0-'2 Der Rueckgabebestand'!$C$12*DV243</f>
        <v>39.6499748580631</v>
      </c>
      <c r="DX243" s="26" t="n">
        <f aca="false">DS243+0/DV243-'2 Der Rueckgabebestand'!$C$12</f>
        <v>75.7</v>
      </c>
      <c r="DY243" s="26" t="n">
        <f aca="false">DW243/($B$243+DW243-'1 Der Fonds'!$B$6)</f>
        <v>0.0515503817904694</v>
      </c>
      <c r="DZ243" s="26" t="n">
        <f aca="false">DW243+$B$243*'1 Der Fonds'!$B$19/12+DW243*'1 Der Fonds'!$B$20/12-'1 Der Fonds'!$B$6*'1 Der Fonds'!$B$21/12-($B$243+DW243-'1 Der Fonds'!$B$6)*'1 Der Fonds'!$B$22/12-$B$243*'1 Der Fonds'!$B$23/12</f>
        <v>41.2381602506354</v>
      </c>
      <c r="EA243" s="26" t="n">
        <f aca="false">($B$243+DZ243-'1 Der Fonds'!$B$6)/DX243</f>
        <v>10.1814816413558</v>
      </c>
      <c r="EB243" s="26" t="n">
        <f aca="false">DZ243+0-'2 Der Rueckgabebestand'!$C$13*EA243</f>
        <v>36.6564935120253</v>
      </c>
      <c r="EC243" s="26" t="n">
        <f aca="false">DX243+0/EA243-'2 Der Rueckgabebestand'!$C$13</f>
        <v>75.25</v>
      </c>
      <c r="ED243" s="26" t="n">
        <f aca="false">EB243/($B$243+EB243-'1 Der Fonds'!$B$6)</f>
        <v>0.0478446555272196</v>
      </c>
      <c r="EE243" s="26" t="n">
        <f aca="false">EB243+$B$243*'1 Der Fonds'!$B$19/12+EB243*'1 Der Fonds'!$B$20/12-'1 Der Fonds'!$B$6*'1 Der Fonds'!$B$21/12-($B$243+EB243-'1 Der Fonds'!$B$6)*'1 Der Fonds'!$B$22/12-$B$243*'1 Der Fonds'!$B$23/12</f>
        <v>38.241810151641</v>
      </c>
      <c r="EF243" s="26" t="n">
        <f aca="false">($B$243+EE243-'1 Der Fonds'!$B$6)/EC243</f>
        <v>10.2025489721148</v>
      </c>
      <c r="EG243" s="26" t="n">
        <f aca="false">EE243+0-'2 Der Rueckgabebestand'!$C$14*EF243</f>
        <v>34.1607905627951</v>
      </c>
      <c r="EH243" s="26" t="n">
        <f aca="false">EC243+0/EF243-'2 Der Rueckgabebestand'!$C$14</f>
        <v>74.85</v>
      </c>
      <c r="EI243" s="26" t="n">
        <f aca="false">EG243/($B$243+EG243-'1 Der Fonds'!$B$6)</f>
        <v>0.0447329376929508</v>
      </c>
      <c r="EJ243" s="26" t="n">
        <f aca="false">EG243+$B$243*'1 Der Fonds'!$B$19/12+EG243*'1 Der Fonds'!$B$20/12-'1 Der Fonds'!$B$6*'1 Der Fonds'!$B$21/12-($B$243+EG243-'1 Der Fonds'!$B$6)*'1 Der Fonds'!$B$22/12-$B$243*'1 Der Fonds'!$B$23/12</f>
        <v>35.7437154870844</v>
      </c>
      <c r="EK243" s="26" t="n">
        <f aca="false">($B$243+EJ243-'1 Der Fonds'!$B$6)/EH243</f>
        <v>10.2236969336952</v>
      </c>
      <c r="EL243" s="26" t="n">
        <f aca="false">EJ243+0-'2 Der Rueckgabebestand'!$C$15*EK243</f>
        <v>31.6542367136063</v>
      </c>
      <c r="EM243" s="26" t="n">
        <f aca="false">EH243+0/EK243-'2 Der Rueckgabebestand'!$C$15</f>
        <v>74.45</v>
      </c>
      <c r="EN243" s="26" t="n">
        <f aca="false">EL243/($B$243+EL243-'1 Der Fonds'!$B$6)</f>
        <v>0.0415871517056492</v>
      </c>
      <c r="EO243" s="26" t="n">
        <f aca="false">EL243+$B$243*'1 Der Fonds'!$B$19/12+EL243*'1 Der Fonds'!$B$20/12-'1 Der Fonds'!$B$6*'1 Der Fonds'!$B$21/12-($B$243+EL243-'1 Der Fonds'!$B$6)*'1 Der Fonds'!$B$22/12-$B$243*'1 Der Fonds'!$B$23/12</f>
        <v>33.2347595237902</v>
      </c>
      <c r="EP243" s="26" t="n">
        <f aca="false">($B$243+EO243-'1 Der Fonds'!$B$6)/EM243</f>
        <v>10.244926252838</v>
      </c>
      <c r="EQ243" s="26" t="n">
        <f aca="false">EO243+0-'2 Der Rueckgabebestand'!$C$16*EP243</f>
        <v>28.1122963973712</v>
      </c>
      <c r="ER243" s="26" t="n">
        <f aca="false">EM243+0/EP243-'2 Der Rueckgabebestand'!$C$16</f>
        <v>73.95</v>
      </c>
      <c r="ES243" s="26" t="n">
        <f aca="false">EQ243/($B$243+EQ243-'1 Der Fonds'!$B$6)</f>
        <v>0.0371064415546737</v>
      </c>
      <c r="ET243" s="14" t="n">
        <f aca="false">IF(C243=1,$A$243,1000000)</f>
        <v>140.5</v>
      </c>
      <c r="EU243" s="14" t="n">
        <f aca="false">IF(D243=1,$A$243,1000000)</f>
        <v>140.5</v>
      </c>
      <c r="EV243" s="14" t="n">
        <f aca="false">IF(E243=1,$A$243,1000000)</f>
        <v>140.5</v>
      </c>
      <c r="EW243" s="14" t="n">
        <f aca="false">IF(F243=1,$A$243,1000000)</f>
        <v>140.5</v>
      </c>
      <c r="EX243" s="14" t="n">
        <f aca="false">IF(G243=1,$A$243,1000000)</f>
        <v>140.5</v>
      </c>
      <c r="EY243" s="14" t="n">
        <f aca="false">IF(H243=1,$A$243,1000000)</f>
        <v>140.5</v>
      </c>
      <c r="EZ243" s="14" t="n">
        <f aca="false">IF(I243=1,$A$243,1000000)</f>
        <v>140.5</v>
      </c>
      <c r="FA243" s="14" t="n">
        <f aca="false">IF(J243=1,$A$243,1000000)</f>
        <v>140.5</v>
      </c>
      <c r="FB243" s="14" t="n">
        <f aca="false">IF(K243=1,$A$243,1000000)</f>
        <v>140.5</v>
      </c>
      <c r="FC243" s="14" t="n">
        <f aca="false">IF(L243=1,$A$243,1000000)</f>
        <v>140.5</v>
      </c>
      <c r="FD243" s="14" t="n">
        <f aca="false">IF(M243=1,$A$243,1000000)</f>
        <v>140.5</v>
      </c>
      <c r="FE243" s="14" t="n">
        <f aca="false">IF(N243=1,$A$243,1000000)</f>
        <v>140.5</v>
      </c>
      <c r="FF243" s="14" t="n">
        <f aca="false">IF(O243=1,$A$243,1000000)</f>
        <v>140.5</v>
      </c>
      <c r="FG243" s="14" t="n">
        <f aca="false">IF(P243=1,$A$243,1000000)</f>
        <v>140.5</v>
      </c>
      <c r="FH243" s="14" t="n">
        <f aca="false">IF(Q243=1,$A$243,1000000)</f>
        <v>140.5</v>
      </c>
      <c r="FI243" s="14" t="n">
        <f aca="false">IF(R243=1,$A$243,1000000)</f>
        <v>140.5</v>
      </c>
      <c r="FJ243" s="14" t="n">
        <f aca="false">IF(S243=1,$A$243,1000000)</f>
        <v>140.5</v>
      </c>
      <c r="FK243" s="14" t="n">
        <f aca="false">IF(T243=1,$A$243,1000000)</f>
        <v>140.5</v>
      </c>
      <c r="FL243" s="14" t="n">
        <f aca="false">IF(U243=1,$A$243,1000000)</f>
        <v>140.5</v>
      </c>
      <c r="FM243" s="14" t="n">
        <f aca="false">IF(V243=1,$A$243,1000000)</f>
        <v>140.5</v>
      </c>
      <c r="FN243" s="26" t="n">
        <f aca="false">IF(W243=1,$A$243,1000000)</f>
        <v>1000000</v>
      </c>
      <c r="FO243" s="26" t="n">
        <f aca="false">IF(X243=1,$A$243,1000000)</f>
        <v>1000000</v>
      </c>
      <c r="FP243" s="26" t="n">
        <f aca="false">IF(Y243=1,$A$243,1000000)</f>
        <v>1000000</v>
      </c>
      <c r="FQ243" s="26" t="n">
        <f aca="false">IF(Z243=1,$A$243,1000000)</f>
        <v>1000000</v>
      </c>
    </row>
    <row r="244" customFormat="false" ht="15" hidden="false" customHeight="false" outlineLevel="0" collapsed="false">
      <c r="A244" s="14" t="n">
        <f aca="false">A243+$B$38</f>
        <v>141</v>
      </c>
      <c r="B244" s="14" t="n">
        <f aca="false">'1 Der Fonds'!$B$36-A244</f>
        <v>979</v>
      </c>
      <c r="C244" s="26" t="n">
        <f aca="false">IF(AH244&gt;='1 Der Fonds'!$B$12,1,0)</f>
        <v>1</v>
      </c>
      <c r="D244" s="26" t="n">
        <f aca="false">IF(AND(C244=1,AM244&gt;='1 Der Fonds'!$B$12),1,0)</f>
        <v>1</v>
      </c>
      <c r="E244" s="26" t="n">
        <f aca="false">IF(AND(D244=1,AR244&gt;='1 Der Fonds'!$B$12),1,0)</f>
        <v>1</v>
      </c>
      <c r="F244" s="26" t="n">
        <f aca="false">IF(AND(E244=1,AW244&gt;='1 Der Fonds'!$B$12),1,0)</f>
        <v>1</v>
      </c>
      <c r="G244" s="26" t="n">
        <f aca="false">IF(AND(F244=1,BB244&gt;='1 Der Fonds'!$B$12),1,0)</f>
        <v>1</v>
      </c>
      <c r="H244" s="26" t="n">
        <f aca="false">IF(AND(G244=1,BG244&gt;='1 Der Fonds'!$B$12),1,0)</f>
        <v>1</v>
      </c>
      <c r="I244" s="26" t="n">
        <f aca="false">IF(AND(H244=1,BL244&gt;='1 Der Fonds'!$B$12),1,0)</f>
        <v>1</v>
      </c>
      <c r="J244" s="26" t="n">
        <f aca="false">IF(AND(I244=1,BQ244&gt;='1 Der Fonds'!$B$12),1,0)</f>
        <v>1</v>
      </c>
      <c r="K244" s="26" t="n">
        <f aca="false">IF(AND(J244=1,BV244&gt;='1 Der Fonds'!$B$12),1,0)</f>
        <v>1</v>
      </c>
      <c r="L244" s="26" t="n">
        <f aca="false">IF(AND(K244=1,CA244&gt;='1 Der Fonds'!$B$12),1,0)</f>
        <v>1</v>
      </c>
      <c r="M244" s="26" t="n">
        <f aca="false">IF(AND(L244=1,CF244&gt;='1 Der Fonds'!$B$12),1,0)</f>
        <v>1</v>
      </c>
      <c r="N244" s="26" t="n">
        <f aca="false">IF(AND(M244=1,CK244&gt;='1 Der Fonds'!$B$12),1,0)</f>
        <v>1</v>
      </c>
      <c r="O244" s="26" t="n">
        <f aca="false">IF(CP244&gt;='1 Der Fonds'!$B$12,1,0)</f>
        <v>1</v>
      </c>
      <c r="P244" s="26" t="n">
        <f aca="false">IF(AND(O244=1,CU244&gt;='1 Der Fonds'!$B$12),1,0)</f>
        <v>1</v>
      </c>
      <c r="Q244" s="26" t="n">
        <f aca="false">IF(AND(P244=1,CZ244&gt;='1 Der Fonds'!$B$12),1,0)</f>
        <v>1</v>
      </c>
      <c r="R244" s="26" t="n">
        <f aca="false">IF(AND(Q244=1,DE244&gt;='1 Der Fonds'!$B$12),1,0)</f>
        <v>1</v>
      </c>
      <c r="S244" s="26" t="n">
        <f aca="false">IF(AND(R244=1,DJ244&gt;='1 Der Fonds'!$B$12),1,0)</f>
        <v>1</v>
      </c>
      <c r="T244" s="26" t="n">
        <f aca="false">IF(AND(S244=1,DO244&gt;='1 Der Fonds'!$B$12),1,0)</f>
        <v>1</v>
      </c>
      <c r="U244" s="26" t="n">
        <f aca="false">IF(AND(T244=1,DT244&gt;='1 Der Fonds'!$B$12),1,0)</f>
        <v>1</v>
      </c>
      <c r="V244" s="26" t="n">
        <f aca="false">IF(AND(U244=1,DY244&gt;='1 Der Fonds'!$B$12),1,0)</f>
        <v>1</v>
      </c>
      <c r="W244" s="26" t="n">
        <f aca="false">IF(AND(V244=1,ED244&gt;='1 Der Fonds'!$B$12),1,0)</f>
        <v>0</v>
      </c>
      <c r="X244" s="26" t="n">
        <f aca="false">IF(AND(W244=1,EI244&gt;='1 Der Fonds'!$B$12),1,0)</f>
        <v>0</v>
      </c>
      <c r="Y244" s="26" t="n">
        <f aca="false">IF(AND(X244=1,EN244&gt;='1 Der Fonds'!$B$12),1,0)</f>
        <v>0</v>
      </c>
      <c r="Z244" s="26" t="n">
        <f aca="false">IF(AND(Y244=1,ES244&gt;='1 Der Fonds'!$B$12),1,0)</f>
        <v>0</v>
      </c>
      <c r="AD244" s="26" t="n">
        <f aca="false">$A$244+$B$244*'1 Der Fonds'!$B$19/12+$A$244*'1 Der Fonds'!$B$20/12-'1 Der Fonds'!$B$6*'1 Der Fonds'!$B$21/12-($B$244+$A$244-'1 Der Fonds'!$B$6)*'1 Der Fonds'!$B$22/12-$B$244*'1 Der Fonds'!$B$23/12</f>
        <v>142.68425</v>
      </c>
      <c r="AE244" s="26" t="n">
        <f aca="false">($B$244+AD244-'1 Der Fonds'!$B$6)/'1 Der Fonds'!$B$8</f>
        <v>10.0193591954023</v>
      </c>
      <c r="AF244" s="26" t="n">
        <f aca="false">AD244+'1 Der Fonds'!$B$26-'2 Der Rueckgabebestand'!$C$5*AE244</f>
        <v>141.676506321839</v>
      </c>
      <c r="AG244" s="26" t="n">
        <f aca="false">'1 Der Fonds'!$B$8+'1 Der Fonds'!$B$26/AE244-'2 Der Rueckgabebestand'!$C$5</f>
        <v>86.8994203463008</v>
      </c>
      <c r="AH244" s="26" t="n">
        <f aca="false">AF244/($B$244+AF244-'1 Der Fonds'!$B$6)</f>
        <v>0.162720028958114</v>
      </c>
      <c r="AI244" s="26" t="n">
        <f aca="false">AF244+$B$244*'1 Der Fonds'!$B$19/12+AF244*'1 Der Fonds'!$B$20/12-'1 Der Fonds'!$B$6*'1 Der Fonds'!$B$21/12-($B$244+AF244-'1 Der Fonds'!$B$6)*'1 Der Fonds'!$B$22/12-$B$244*'1 Der Fonds'!$B$23/12</f>
        <v>143.361404640397</v>
      </c>
      <c r="AJ244" s="26" t="n">
        <f aca="false">($B$244+AI244-'1 Der Fonds'!$B$6)/AG244</f>
        <v>10.0387482582044</v>
      </c>
      <c r="AK244" s="26" t="n">
        <f aca="false">AI244+'1 Der Fonds'!$B$26-'2 Der Rueckgabebestand'!$C$6*AJ244</f>
        <v>141.342030511295</v>
      </c>
      <c r="AL244" s="26" t="n">
        <f aca="false">AG244+'1 Der Fonds'!$B$26/AJ244-'2 Der Rueckgabebestand'!$C$6</f>
        <v>86.6982623854513</v>
      </c>
      <c r="AM244" s="26" t="n">
        <f aca="false">AK244/($B$244+AK244-'1 Der Fonds'!$B$6)</f>
        <v>0.162398259024974</v>
      </c>
      <c r="AN244" s="26" t="n">
        <f aca="false">AK244+$B$244*'1 Der Fonds'!$B$19/12+AK244*'1 Der Fonds'!$B$20/12-'1 Der Fonds'!$B$6*'1 Der Fonds'!$B$21/12-($B$244+AK244-'1 Der Fonds'!$B$6)*'1 Der Fonds'!$B$22/12-$B$244*'1 Der Fonds'!$B$23/12</f>
        <v>143.026608290535</v>
      </c>
      <c r="AO244" s="26" t="n">
        <f aca="false">($B$244+AN244-'1 Der Fonds'!$B$6)/AL244</f>
        <v>10.0581786104732</v>
      </c>
      <c r="AP244" s="26" t="n">
        <f aca="false">AN244+'1 Der Fonds'!$B$26-'2 Der Rueckgabebestand'!$C$7*AO244</f>
        <v>123.898615347494</v>
      </c>
      <c r="AQ244" s="26" t="n">
        <f aca="false">AL244+'1 Der Fonds'!$B$26/AO244-'2 Der Rueckgabebestand'!$C$7</f>
        <v>84.796527122655</v>
      </c>
      <c r="AR244" s="26" t="n">
        <f aca="false">AP244/($B$244+AP244-'1 Der Fonds'!$B$6)</f>
        <v>0.145267694328493</v>
      </c>
      <c r="AS244" s="26" t="n">
        <f aca="false">AP244+$B$244*'1 Der Fonds'!$B$19/12+AP244*'1 Der Fonds'!$B$20/12-'1 Der Fonds'!$B$6*'1 Der Fonds'!$B$21/12-($B$244+AP244-'1 Der Fonds'!$B$6)*'1 Der Fonds'!$B$22/12-$B$244*'1 Der Fonds'!$B$23/12</f>
        <v>125.566476520536</v>
      </c>
      <c r="AT244" s="26" t="n">
        <f aca="false">($B$244+AS244-'1 Der Fonds'!$B$6)/AQ244</f>
        <v>10.0778475902019</v>
      </c>
      <c r="AU244" s="26" t="n">
        <f aca="false">AS244+'1 Der Fonds'!$B$26-'2 Der Rueckgabebestand'!$C$8*AT244</f>
        <v>97.3251489909099</v>
      </c>
      <c r="AV244" s="26" t="n">
        <f aca="false">AQ244+'1 Der Fonds'!$B$26/AT244-'2 Der Rueckgabebestand'!$C$8</f>
        <v>81.9942097352514</v>
      </c>
      <c r="AW244" s="26" t="n">
        <f aca="false">AU244/($B$244+AU244-'1 Der Fonds'!$B$6)</f>
        <v>0.117780693362366</v>
      </c>
      <c r="AX244" s="26" t="n">
        <f aca="false">AU244+$B$244*'1 Der Fonds'!$B$19/12+AU244*'1 Der Fonds'!$B$20/12-'1 Der Fonds'!$B$6*'1 Der Fonds'!$B$21/12-($B$244+AU244-'1 Der Fonds'!$B$6)*'1 Der Fonds'!$B$22/12-$B$244*'1 Der Fonds'!$B$23/12</f>
        <v>98.9675439253595</v>
      </c>
      <c r="AY244" s="26" t="n">
        <f aca="false">($B$244+AX244-'1 Der Fonds'!$B$6)/AV244</f>
        <v>10.0978782111415</v>
      </c>
      <c r="AZ244" s="26" t="n">
        <f aca="false">AX244+'1 Der Fonds'!$B$26-'2 Der Rueckgabebestand'!$C$9*AY244</f>
        <v>75.7130605763917</v>
      </c>
      <c r="BA244" s="26" t="n">
        <f aca="false">AV244+'1 Der Fonds'!$B$26/AY244-'2 Der Rueckgabebestand'!$C$9</f>
        <v>79.6913018507703</v>
      </c>
      <c r="BB244" s="26" t="n">
        <f aca="false">AZ244/($B$244+AZ244-'1 Der Fonds'!$B$6)</f>
        <v>0.0940870283901702</v>
      </c>
      <c r="BC244" s="26" t="n">
        <f aca="false">AZ244+$B$244*'1 Der Fonds'!$B$19/12+AZ244*'1 Der Fonds'!$B$20/12-'1 Der Fonds'!$B$6*'1 Der Fonds'!$B$21/12-($B$244+AZ244-'1 Der Fonds'!$B$6)*'1 Der Fonds'!$B$22/12-$B$244*'1 Der Fonds'!$B$23/12</f>
        <v>77.3347439261107</v>
      </c>
      <c r="BD244" s="26" t="n">
        <f aca="false">($B$244+BC244-'1 Der Fonds'!$B$6)/BA244</f>
        <v>10.1182277764272</v>
      </c>
      <c r="BE244" s="26" t="n">
        <f aca="false">BC244+'1 Der Fonds'!$B$26-'2 Der Rueckgabebestand'!$C$10*BD244</f>
        <v>66.1692250391126</v>
      </c>
      <c r="BF244" s="26" t="n">
        <f aca="false">BA244+'1 Der Fonds'!$B$26/BD244-'2 Der Rueckgabebestand'!$C$10</f>
        <v>78.5877964609222</v>
      </c>
      <c r="BG244" s="26" t="n">
        <f aca="false">BE244/($B$244+BE244-'1 Der Fonds'!$B$6)</f>
        <v>0.0832140165332202</v>
      </c>
      <c r="BH244" s="26" t="n">
        <f aca="false">BE244+$B$244*'1 Der Fonds'!$B$19/12+BE244*'1 Der Fonds'!$B$20/12-'1 Der Fonds'!$B$6*'1 Der Fonds'!$B$21/12-($B$244+BE244-'1 Der Fonds'!$B$6)*'1 Der Fonds'!$B$22/12-$B$244*'1 Der Fonds'!$B$23/12</f>
        <v>67.7817622131084</v>
      </c>
      <c r="BI244" s="26" t="n">
        <f aca="false">($B$244+BH244-'1 Der Fonds'!$B$6)/BF244</f>
        <v>10.1387467023498</v>
      </c>
      <c r="BJ244" s="26" t="n">
        <f aca="false">BH244+'1 Der Fonds'!$B$26-'2 Der Rueckgabebestand'!$C$11*BI244</f>
        <v>64.6985141916986</v>
      </c>
      <c r="BK244" s="26" t="n">
        <f aca="false">BF244+'1 Der Fonds'!$B$26/BI244-'2 Der Rueckgabebestand'!$C$11</f>
        <v>78.2836910214703</v>
      </c>
      <c r="BL244" s="26" t="n">
        <f aca="false">BJ244/($B$244+BJ244-'1 Der Fonds'!$B$6)</f>
        <v>0.0815152265436549</v>
      </c>
      <c r="BM244" s="26" t="n">
        <f aca="false">BJ244+$B$244*'1 Der Fonds'!$B$19/12+BJ244*'1 Der Fonds'!$B$20/12-'1 Der Fonds'!$B$6*'1 Der Fonds'!$B$21/12-($B$244+BJ244-'1 Der Fonds'!$B$6)*'1 Der Fonds'!$B$22/12-$B$244*'1 Der Fonds'!$B$23/12</f>
        <v>66.3096419344657</v>
      </c>
      <c r="BN244" s="26" t="n">
        <f aca="false">($B$244+BM244-'1 Der Fonds'!$B$6)/BK244</f>
        <v>10.1593273331522</v>
      </c>
      <c r="BO244" s="26" t="n">
        <f aca="false">BM244+'1 Der Fonds'!$B$26-'2 Der Rueckgabebestand'!$C$12*BN244</f>
        <v>64.2299782678895</v>
      </c>
      <c r="BP244" s="26" t="n">
        <f aca="false">BK244+'1 Der Fonds'!$B$26/BN244-'2 Der Rueckgabebestand'!$C$12</f>
        <v>78.0789861627352</v>
      </c>
      <c r="BQ244" s="26" t="n">
        <f aca="false">BO244/($B$244+BO244-'1 Der Fonds'!$B$6)</f>
        <v>0.0809727065637928</v>
      </c>
      <c r="BR244" s="26" t="n">
        <f aca="false">BO244+$B$244*'1 Der Fonds'!$B$19/12+BO244*'1 Der Fonds'!$B$20/12-'1 Der Fonds'!$B$6*'1 Der Fonds'!$B$21/12-($B$244+BO244-'1 Der Fonds'!$B$6)*'1 Der Fonds'!$B$22/12-$B$244*'1 Der Fonds'!$B$23/12</f>
        <v>65.8406569970629</v>
      </c>
      <c r="BS244" s="26" t="n">
        <f aca="false">($B$244+BR244-'1 Der Fonds'!$B$6)/BP244</f>
        <v>10.179956170799</v>
      </c>
      <c r="BT244" s="26" t="n">
        <f aca="false">BR244+'1 Der Fonds'!$B$26-'2 Der Rueckgabebestand'!$C$13*BS244</f>
        <v>64.2596767202034</v>
      </c>
      <c r="BU244" s="26" t="n">
        <f aca="false">BP244+'1 Der Fonds'!$B$26/BS244-'2 Der Rueckgabebestand'!$C$13</f>
        <v>77.9236829128652</v>
      </c>
      <c r="BV244" s="26" t="n">
        <f aca="false">BT244/($B$244+BT244-'1 Der Fonds'!$B$6)</f>
        <v>0.0810071135670103</v>
      </c>
      <c r="BW244" s="26" t="n">
        <f aca="false">BT244+$B$244*'1 Der Fonds'!$B$19/12+BT244*'1 Der Fonds'!$B$20/12-'1 Der Fonds'!$B$6*'1 Der Fonds'!$B$21/12-($B$244+BT244-'1 Der Fonds'!$B$6)*'1 Der Fonds'!$B$22/12-$B$244*'1 Der Fonds'!$B$23/12</f>
        <v>65.8703839103936</v>
      </c>
      <c r="BX244" s="26" t="n">
        <f aca="false">($B$244+BW244-'1 Der Fonds'!$B$6)/BU244</f>
        <v>10.2006264873187</v>
      </c>
      <c r="BY244" s="26" t="n">
        <f aca="false">BW244+'1 Der Fonds'!$B$26-'2 Der Rueckgabebestand'!$C$14*BX244</f>
        <v>64.7901333154662</v>
      </c>
      <c r="BZ244" s="26" t="n">
        <f aca="false">BU244+'1 Der Fonds'!$B$26/BX244-'2 Der Rueckgabebestand'!$C$14</f>
        <v>77.8177824962319</v>
      </c>
      <c r="CA244" s="26" t="n">
        <f aca="false">BY244/($B$244+BY244-'1 Der Fonds'!$B$6)</f>
        <v>0.0816212379018289</v>
      </c>
      <c r="CB244" s="26" t="n">
        <f aca="false">BY244+$B$244*'1 Der Fonds'!$B$19/12+BY244*'1 Der Fonds'!$B$20/12-'1 Der Fonds'!$B$6*'1 Der Fonds'!$B$21/12-($B$244+BY244-'1 Der Fonds'!$B$6)*'1 Der Fonds'!$B$22/12-$B$244*'1 Der Fonds'!$B$23/12</f>
        <v>66.4013488598935</v>
      </c>
      <c r="CC244" s="26" t="n">
        <f aca="false">($B$244+CB244-'1 Der Fonds'!$B$6)/BZ244</f>
        <v>10.2213314662161</v>
      </c>
      <c r="CD244" s="26" t="n">
        <f aca="false">CB244+'1 Der Fonds'!$B$26-'2 Der Rueckgabebestand'!$C$15*CC244</f>
        <v>65.3128162734071</v>
      </c>
      <c r="CE244" s="26" t="n">
        <f aca="false">BZ244+'1 Der Fonds'!$B$26/CC244-'2 Der Rueckgabebestand'!$C$15</f>
        <v>77.7112863327835</v>
      </c>
      <c r="CF244" s="26" t="n">
        <f aca="false">CD244/($B$244+CD244-'1 Der Fonds'!$B$6)</f>
        <v>0.0822255601764406</v>
      </c>
      <c r="CG244" s="26" t="n">
        <f aca="false">CD244+$B$244*'1 Der Fonds'!$B$19/12+CD244*'1 Der Fonds'!$B$20/12-'1 Der Fonds'!$B$6*'1 Der Fonds'!$B$21/12-($B$244+CD244-'1 Der Fonds'!$B$6)*'1 Der Fonds'!$B$22/12-$B$244*'1 Der Fonds'!$B$23/12</f>
        <v>66.9245327223358</v>
      </c>
      <c r="CH244" s="26" t="n">
        <f aca="false">($B$244+CG244-'1 Der Fonds'!$B$6)/CE244</f>
        <v>10.242071265092</v>
      </c>
      <c r="CI244" s="26" t="n">
        <f aca="false">CG244+'1 Der Fonds'!$B$26-'2 Der Rueckgabebestand'!$C$16*CH244</f>
        <v>64.8034970897898</v>
      </c>
      <c r="CJ244" s="26" t="n">
        <f aca="false">CE244+'1 Der Fonds'!$B$26/CH244-'2 Der Rueckgabebestand'!$C$16</f>
        <v>77.504195835398</v>
      </c>
      <c r="CK244" s="26" t="n">
        <f aca="false">CI244/($B$244+CI244-'1 Der Fonds'!$B$6)</f>
        <v>0.0816366989152476</v>
      </c>
      <c r="CL244" s="26" t="n">
        <f aca="false">$A$244+$B$244*'1 Der Fonds'!$B$19/12+$A$244*'1 Der Fonds'!$B$20/12-'1 Der Fonds'!$B$6*'1 Der Fonds'!$B$21/12-($B$244+$A$244-'1 Der Fonds'!$B$6)*'1 Der Fonds'!$B$22/12-$B$244*'1 Der Fonds'!$B$23/12</f>
        <v>142.68425</v>
      </c>
      <c r="CM244" s="26" t="n">
        <f aca="false">($B$244+CL244-'1 Der Fonds'!$B$6)/'1 Der Fonds'!$B$8</f>
        <v>10.0193591954023</v>
      </c>
      <c r="CN244" s="26" t="n">
        <f aca="false">CL244+0-'2 Der Rueckgabebestand'!$C$5*CM244</f>
        <v>138.676506321839</v>
      </c>
      <c r="CO244" s="26" t="n">
        <f aca="false">'1 Der Fonds'!$B$8+0/CM244-'2 Der Rueckgabebestand'!$C$5</f>
        <v>86.6</v>
      </c>
      <c r="CP244" s="26" t="n">
        <f aca="false">CN244/($B$244+CN244-'1 Der Fonds'!$B$6)</f>
        <v>0.159825125275895</v>
      </c>
      <c r="CQ244" s="26" t="n">
        <f aca="false">CN244+$B$244*'1 Der Fonds'!$B$19/12+CN244*'1 Der Fonds'!$B$20/12-'1 Der Fonds'!$B$6*'1 Der Fonds'!$B$21/12-($B$244+CN244-'1 Der Fonds'!$B$6)*'1 Der Fonds'!$B$22/12-$B$244*'1 Der Fonds'!$B$23/12</f>
        <v>140.358529640397</v>
      </c>
      <c r="CR244" s="26" t="n">
        <f aca="false">($B$244+CQ244-'1 Der Fonds'!$B$6)/CO244</f>
        <v>10.0387820974642</v>
      </c>
      <c r="CS244" s="26" t="n">
        <f aca="false">CQ244+0-'2 Der Rueckgabebestand'!$C$6*CR244</f>
        <v>135.339138591665</v>
      </c>
      <c r="CT244" s="26" t="n">
        <f aca="false">CO244+0/CR244-'2 Der Rueckgabebestand'!$C$6</f>
        <v>86.1</v>
      </c>
      <c r="CU244" s="26" t="n">
        <f aca="false">CS244/($B$244+CS244-'1 Der Fonds'!$B$6)</f>
        <v>0.156581060082717</v>
      </c>
      <c r="CV244" s="26" t="n">
        <f aca="false">CS244+$B$244*'1 Der Fonds'!$B$19/12+CS244*'1 Der Fonds'!$B$20/12-'1 Der Fonds'!$B$6*'1 Der Fonds'!$B$21/12-($B$244+CS244-'1 Der Fonds'!$B$6)*'1 Der Fonds'!$B$22/12-$B$244*'1 Der Fonds'!$B$23/12</f>
        <v>137.017963599482</v>
      </c>
      <c r="CW244" s="26" t="n">
        <f aca="false">($B$244+CV244-'1 Der Fonds'!$B$6)/CT244</f>
        <v>10.0582806457547</v>
      </c>
      <c r="CX244" s="26" t="n">
        <f aca="false">CV244+0-'2 Der Rueckgabebestand'!$C$7*CW244</f>
        <v>114.889746178822</v>
      </c>
      <c r="CY244" s="26" t="n">
        <f aca="false">CT244+0/CW244-'2 Der Rueckgabebestand'!$C$7</f>
        <v>83.9</v>
      </c>
      <c r="CZ244" s="26" t="n">
        <f aca="false">CX244/($B$244+CX244-'1 Der Fonds'!$B$6)</f>
        <v>0.136143076390072</v>
      </c>
      <c r="DA244" s="26" t="n">
        <f aca="false">CX244+$B$244*'1 Der Fonds'!$B$19/12+CX244*'1 Der Fonds'!$B$20/12-'1 Der Fonds'!$B$6*'1 Der Fonds'!$B$21/12-($B$244+CX244-'1 Der Fonds'!$B$6)*'1 Der Fonds'!$B$22/12-$B$244*'1 Der Fonds'!$B$23/12</f>
        <v>116.548973852243</v>
      </c>
      <c r="DB244" s="26" t="n">
        <f aca="false">($B$244+DA244-'1 Der Fonds'!$B$6)/CY244</f>
        <v>10.0780568993116</v>
      </c>
      <c r="DC244" s="26" t="n">
        <f aca="false">DA244+0-'2 Der Rueckgabebestand'!$C$8*DB244</f>
        <v>85.3069974643774</v>
      </c>
      <c r="DD244" s="26" t="n">
        <f aca="false">CY244+0/DB244-'2 Der Rueckgabebestand'!$C$8</f>
        <v>80.8</v>
      </c>
      <c r="DE244" s="26" t="n">
        <f aca="false">DC244/($B$244+DC244-'1 Der Fonds'!$B$6)</f>
        <v>0.10476024119897</v>
      </c>
      <c r="DF244" s="26" t="n">
        <f aca="false">DC244+$B$244*'1 Der Fonds'!$B$19/12+DC244*'1 Der Fonds'!$B$20/12-'1 Der Fonds'!$B$6*'1 Der Fonds'!$B$21/12-($B$244+DC244-'1 Der Fonds'!$B$6)*'1 Der Fonds'!$B$22/12-$B$244*'1 Der Fonds'!$B$23/12</f>
        <v>86.9378750036141</v>
      </c>
      <c r="DG244" s="26" t="n">
        <f aca="false">($B$244+DF244-'1 Der Fonds'!$B$6)/DD244</f>
        <v>10.0982410272725</v>
      </c>
      <c r="DH244" s="26" t="n">
        <f aca="false">DF244+0-'2 Der Rueckgabebestand'!$C$9*DG244</f>
        <v>60.6824483327058</v>
      </c>
      <c r="DI244" s="26" t="n">
        <f aca="false">DD244+0/DG244-'2 Der Rueckgabebestand'!$C$9</f>
        <v>78.2</v>
      </c>
      <c r="DJ244" s="26" t="n">
        <f aca="false">DH244/($B$244+DH244-'1 Der Fonds'!$B$6)</f>
        <v>0.0768441143156056</v>
      </c>
      <c r="DK244" s="26" t="n">
        <f aca="false">DH244+$B$244*'1 Der Fonds'!$B$19/12+DH244*'1 Der Fonds'!$B$20/12-'1 Der Fonds'!$B$6*'1 Der Fonds'!$B$21/12-($B$244+DH244-'1 Der Fonds'!$B$6)*'1 Der Fonds'!$B$22/12-$B$244*'1 Der Fonds'!$B$23/12</f>
        <v>62.2897273456913</v>
      </c>
      <c r="DL244" s="26" t="n">
        <f aca="false">($B$244+DK244-'1 Der Fonds'!$B$6)/DI244</f>
        <v>10.1187944673362</v>
      </c>
      <c r="DM244" s="26" t="n">
        <f aca="false">DK244+0-'2 Der Rueckgabebestand'!$C$10*DL244</f>
        <v>48.1234150914206</v>
      </c>
      <c r="DN244" s="26" t="n">
        <f aca="false">DI244+0/DL244-'2 Der Rueckgabebestand'!$C$10</f>
        <v>76.8</v>
      </c>
      <c r="DO244" s="26" t="n">
        <f aca="false">DM244/($B$244+DM244-'1 Der Fonds'!$B$6)</f>
        <v>0.0619250612668251</v>
      </c>
      <c r="DP244" s="26" t="n">
        <f aca="false">DM244+$B$244*'1 Der Fonds'!$B$19/12+DM244*'1 Der Fonds'!$B$20/12-'1 Der Fonds'!$B$6*'1 Der Fonds'!$B$21/12-($B$244+DM244-'1 Der Fonds'!$B$6)*'1 Der Fonds'!$B$22/12-$B$244*'1 Der Fonds'!$B$23/12</f>
        <v>49.7186583642165</v>
      </c>
      <c r="DQ244" s="26" t="n">
        <f aca="false">($B$244+DP244-'1 Der Fonds'!$B$6)/DN244</f>
        <v>10.1395658641174</v>
      </c>
      <c r="DR244" s="26" t="n">
        <f aca="false">DP244+0-'2 Der Rueckgabebestand'!$C$11*DQ244</f>
        <v>43.6349188457461</v>
      </c>
      <c r="DS244" s="26" t="n">
        <f aca="false">DN244+0/DQ244-'2 Der Rueckgabebestand'!$C$11</f>
        <v>76.2</v>
      </c>
      <c r="DT244" s="26" t="n">
        <f aca="false">DR244/($B$244+DR244-'1 Der Fonds'!$B$6)</f>
        <v>0.0564754682728204</v>
      </c>
      <c r="DU244" s="26" t="n">
        <f aca="false">DR244+$B$244*'1 Der Fonds'!$B$19/12+DR244*'1 Der Fonds'!$B$20/12-'1 Der Fonds'!$B$6*'1 Der Fonds'!$B$21/12-($B$244+DR244-'1 Der Fonds'!$B$6)*'1 Der Fonds'!$B$22/12-$B$244*'1 Der Fonds'!$B$23/12</f>
        <v>45.2258606429732</v>
      </c>
      <c r="DV244" s="26" t="n">
        <f aca="false">($B$244+DU244-'1 Der Fonds'!$B$6)/DS244</f>
        <v>10.1604443653934</v>
      </c>
      <c r="DW244" s="26" t="n">
        <f aca="false">DU244+0-'2 Der Rueckgabebestand'!$C$12*DV244</f>
        <v>40.1456384602766</v>
      </c>
      <c r="DX244" s="26" t="n">
        <f aca="false">DS244+0/DV244-'2 Der Rueckgabebestand'!$C$12</f>
        <v>75.7</v>
      </c>
      <c r="DY244" s="26" t="n">
        <f aca="false">DW244/($B$244+DW244-'1 Der Fonds'!$B$6)</f>
        <v>0.0521951064308739</v>
      </c>
      <c r="DZ244" s="26" t="n">
        <f aca="false">DW244+$B$244*'1 Der Fonds'!$B$19/12+DW244*'1 Der Fonds'!$B$20/12-'1 Der Fonds'!$B$6*'1 Der Fonds'!$B$21/12-($B$244+DW244-'1 Der Fonds'!$B$6)*'1 Der Fonds'!$B$22/12-$B$244*'1 Der Fonds'!$B$23/12</f>
        <v>41.733236363801</v>
      </c>
      <c r="EA244" s="26" t="n">
        <f aca="false">($B$244+DZ244-'1 Der Fonds'!$B$6)/DX244</f>
        <v>10.1814165966156</v>
      </c>
      <c r="EB244" s="26" t="n">
        <f aca="false">DZ244+0-'2 Der Rueckgabebestand'!$C$13*EA244</f>
        <v>37.151598895324</v>
      </c>
      <c r="EC244" s="26" t="n">
        <f aca="false">DX244+0/EA244-'2 Der Rueckgabebestand'!$C$13</f>
        <v>75.25</v>
      </c>
      <c r="ED244" s="26" t="n">
        <f aca="false">EB244/($B$244+EB244-'1 Der Fonds'!$B$6)</f>
        <v>0.0484911849676892</v>
      </c>
      <c r="EE244" s="26" t="n">
        <f aca="false">EB244+$B$244*'1 Der Fonds'!$B$19/12+EB244*'1 Der Fonds'!$B$20/12-'1 Der Fonds'!$B$6*'1 Der Fonds'!$B$21/12-($B$244+EB244-'1 Der Fonds'!$B$6)*'1 Der Fonds'!$B$22/12-$B$244*'1 Der Fonds'!$B$23/12</f>
        <v>38.736327510932</v>
      </c>
      <c r="EF244" s="26" t="n">
        <f aca="false">($B$244+EE244-'1 Der Fonds'!$B$6)/EC244</f>
        <v>10.2024761131021</v>
      </c>
      <c r="EG244" s="26" t="n">
        <f aca="false">EE244+0-'2 Der Rueckgabebestand'!$C$14*EF244</f>
        <v>34.6553370656911</v>
      </c>
      <c r="EH244" s="26" t="n">
        <f aca="false">EC244+0/EF244-'2 Der Rueckgabebestand'!$C$14</f>
        <v>74.85</v>
      </c>
      <c r="EI244" s="26" t="n">
        <f aca="false">EG244/($B$244+EG244-'1 Der Fonds'!$B$6)</f>
        <v>0.045380861474566</v>
      </c>
      <c r="EJ244" s="26" t="n">
        <f aca="false">EG244+$B$244*'1 Der Fonds'!$B$19/12+EG244*'1 Der Fonds'!$B$20/12-'1 Der Fonds'!$B$6*'1 Der Fonds'!$B$21/12-($B$244+EG244-'1 Der Fonds'!$B$6)*'1 Der Fonds'!$B$22/12-$B$244*'1 Der Fonds'!$B$23/12</f>
        <v>36.2376734303791</v>
      </c>
      <c r="EK244" s="26" t="n">
        <f aca="false">($B$244+EJ244-'1 Der Fonds'!$B$6)/EH244</f>
        <v>10.2236162114947</v>
      </c>
      <c r="EL244" s="26" t="n">
        <f aca="false">EJ244+0-'2 Der Rueckgabebestand'!$C$15*EK244</f>
        <v>32.1482269457812</v>
      </c>
      <c r="EM244" s="26" t="n">
        <f aca="false">EH244+0/EK244-'2 Der Rueckgabebestand'!$C$15</f>
        <v>74.45</v>
      </c>
      <c r="EN244" s="26" t="n">
        <f aca="false">EL244/($B$244+EL244-'1 Der Fonds'!$B$6)</f>
        <v>0.0422364866759011</v>
      </c>
      <c r="EO244" s="26" t="n">
        <f aca="false">EL244+$B$244*'1 Der Fonds'!$B$19/12+EL244*'1 Der Fonds'!$B$20/12-'1 Der Fonds'!$B$6*'1 Der Fonds'!$B$21/12-($B$244+EL244-'1 Der Fonds'!$B$6)*'1 Der Fonds'!$B$22/12-$B$244*'1 Der Fonds'!$B$23/12</f>
        <v>33.7281606632709</v>
      </c>
      <c r="EP244" s="26" t="n">
        <f aca="false">($B$244+EO244-'1 Der Fonds'!$B$6)/EM244</f>
        <v>10.2448376180426</v>
      </c>
      <c r="EQ244" s="26" t="n">
        <f aca="false">EO244+0-'2 Der Rueckgabebestand'!$C$16*EP244</f>
        <v>28.6057418542496</v>
      </c>
      <c r="ER244" s="26" t="n">
        <f aca="false">EM244+0/EP244-'2 Der Rueckgabebestand'!$C$16</f>
        <v>73.95</v>
      </c>
      <c r="ES244" s="26" t="n">
        <f aca="false">EQ244/($B$244+EQ244-'1 Der Fonds'!$B$6)</f>
        <v>0.0377580848110215</v>
      </c>
      <c r="ET244" s="14" t="n">
        <f aca="false">IF(C244=1,$A$244,1000000)</f>
        <v>141</v>
      </c>
      <c r="EU244" s="14" t="n">
        <f aca="false">IF(D244=1,$A$244,1000000)</f>
        <v>141</v>
      </c>
      <c r="EV244" s="14" t="n">
        <f aca="false">IF(E244=1,$A$244,1000000)</f>
        <v>141</v>
      </c>
      <c r="EW244" s="14" t="n">
        <f aca="false">IF(F244=1,$A$244,1000000)</f>
        <v>141</v>
      </c>
      <c r="EX244" s="14" t="n">
        <f aca="false">IF(G244=1,$A$244,1000000)</f>
        <v>141</v>
      </c>
      <c r="EY244" s="14" t="n">
        <f aca="false">IF(H244=1,$A$244,1000000)</f>
        <v>141</v>
      </c>
      <c r="EZ244" s="14" t="n">
        <f aca="false">IF(I244=1,$A$244,1000000)</f>
        <v>141</v>
      </c>
      <c r="FA244" s="14" t="n">
        <f aca="false">IF(J244=1,$A$244,1000000)</f>
        <v>141</v>
      </c>
      <c r="FB244" s="14" t="n">
        <f aca="false">IF(K244=1,$A$244,1000000)</f>
        <v>141</v>
      </c>
      <c r="FC244" s="14" t="n">
        <f aca="false">IF(L244=1,$A$244,1000000)</f>
        <v>141</v>
      </c>
      <c r="FD244" s="14" t="n">
        <f aca="false">IF(M244=1,$A$244,1000000)</f>
        <v>141</v>
      </c>
      <c r="FE244" s="14" t="n">
        <f aca="false">IF(N244=1,$A$244,1000000)</f>
        <v>141</v>
      </c>
      <c r="FF244" s="14" t="n">
        <f aca="false">IF(O244=1,$A$244,1000000)</f>
        <v>141</v>
      </c>
      <c r="FG244" s="14" t="n">
        <f aca="false">IF(P244=1,$A$244,1000000)</f>
        <v>141</v>
      </c>
      <c r="FH244" s="14" t="n">
        <f aca="false">IF(Q244=1,$A$244,1000000)</f>
        <v>141</v>
      </c>
      <c r="FI244" s="14" t="n">
        <f aca="false">IF(R244=1,$A$244,1000000)</f>
        <v>141</v>
      </c>
      <c r="FJ244" s="14" t="n">
        <f aca="false">IF(S244=1,$A$244,1000000)</f>
        <v>141</v>
      </c>
      <c r="FK244" s="14" t="n">
        <f aca="false">IF(T244=1,$A$244,1000000)</f>
        <v>141</v>
      </c>
      <c r="FL244" s="14" t="n">
        <f aca="false">IF(U244=1,$A$244,1000000)</f>
        <v>141</v>
      </c>
      <c r="FM244" s="14" t="n">
        <f aca="false">IF(V244=1,$A$244,1000000)</f>
        <v>141</v>
      </c>
      <c r="FN244" s="26" t="n">
        <f aca="false">IF(W244=1,$A$244,1000000)</f>
        <v>1000000</v>
      </c>
      <c r="FO244" s="26" t="n">
        <f aca="false">IF(X244=1,$A$244,1000000)</f>
        <v>1000000</v>
      </c>
      <c r="FP244" s="26" t="n">
        <f aca="false">IF(Y244=1,$A$244,1000000)</f>
        <v>1000000</v>
      </c>
      <c r="FQ244" s="26" t="n">
        <f aca="false">IF(Z244=1,$A$244,1000000)</f>
        <v>1000000</v>
      </c>
    </row>
    <row r="245" customFormat="false" ht="15" hidden="false" customHeight="false" outlineLevel="0" collapsed="false">
      <c r="A245" s="14" t="n">
        <f aca="false">A244+$B$38</f>
        <v>141.5</v>
      </c>
      <c r="B245" s="14" t="n">
        <f aca="false">'1 Der Fonds'!$B$36-A245</f>
        <v>978.5</v>
      </c>
      <c r="C245" s="26" t="n">
        <f aca="false">IF(AH245&gt;='1 Der Fonds'!$B$12,1,0)</f>
        <v>1</v>
      </c>
      <c r="D245" s="26" t="n">
        <f aca="false">IF(AND(C245=1,AM245&gt;='1 Der Fonds'!$B$12),1,0)</f>
        <v>1</v>
      </c>
      <c r="E245" s="26" t="n">
        <f aca="false">IF(AND(D245=1,AR245&gt;='1 Der Fonds'!$B$12),1,0)</f>
        <v>1</v>
      </c>
      <c r="F245" s="26" t="n">
        <f aca="false">IF(AND(E245=1,AW245&gt;='1 Der Fonds'!$B$12),1,0)</f>
        <v>1</v>
      </c>
      <c r="G245" s="26" t="n">
        <f aca="false">IF(AND(F245=1,BB245&gt;='1 Der Fonds'!$B$12),1,0)</f>
        <v>1</v>
      </c>
      <c r="H245" s="26" t="n">
        <f aca="false">IF(AND(G245=1,BG245&gt;='1 Der Fonds'!$B$12),1,0)</f>
        <v>1</v>
      </c>
      <c r="I245" s="26" t="n">
        <f aca="false">IF(AND(H245=1,BL245&gt;='1 Der Fonds'!$B$12),1,0)</f>
        <v>1</v>
      </c>
      <c r="J245" s="26" t="n">
        <f aca="false">IF(AND(I245=1,BQ245&gt;='1 Der Fonds'!$B$12),1,0)</f>
        <v>1</v>
      </c>
      <c r="K245" s="26" t="n">
        <f aca="false">IF(AND(J245=1,BV245&gt;='1 Der Fonds'!$B$12),1,0)</f>
        <v>1</v>
      </c>
      <c r="L245" s="26" t="n">
        <f aca="false">IF(AND(K245=1,CA245&gt;='1 Der Fonds'!$B$12),1,0)</f>
        <v>1</v>
      </c>
      <c r="M245" s="26" t="n">
        <f aca="false">IF(AND(L245=1,CF245&gt;='1 Der Fonds'!$B$12),1,0)</f>
        <v>1</v>
      </c>
      <c r="N245" s="26" t="n">
        <f aca="false">IF(AND(M245=1,CK245&gt;='1 Der Fonds'!$B$12),1,0)</f>
        <v>1</v>
      </c>
      <c r="O245" s="26" t="n">
        <f aca="false">IF(CP245&gt;='1 Der Fonds'!$B$12,1,0)</f>
        <v>1</v>
      </c>
      <c r="P245" s="26" t="n">
        <f aca="false">IF(AND(O245=1,CU245&gt;='1 Der Fonds'!$B$12),1,0)</f>
        <v>1</v>
      </c>
      <c r="Q245" s="26" t="n">
        <f aca="false">IF(AND(P245=1,CZ245&gt;='1 Der Fonds'!$B$12),1,0)</f>
        <v>1</v>
      </c>
      <c r="R245" s="26" t="n">
        <f aca="false">IF(AND(Q245=1,DE245&gt;='1 Der Fonds'!$B$12),1,0)</f>
        <v>1</v>
      </c>
      <c r="S245" s="26" t="n">
        <f aca="false">IF(AND(R245=1,DJ245&gt;='1 Der Fonds'!$B$12),1,0)</f>
        <v>1</v>
      </c>
      <c r="T245" s="26" t="n">
        <f aca="false">IF(AND(S245=1,DO245&gt;='1 Der Fonds'!$B$12),1,0)</f>
        <v>1</v>
      </c>
      <c r="U245" s="26" t="n">
        <f aca="false">IF(AND(T245=1,DT245&gt;='1 Der Fonds'!$B$12),1,0)</f>
        <v>1</v>
      </c>
      <c r="V245" s="26" t="n">
        <f aca="false">IF(AND(U245=1,DY245&gt;='1 Der Fonds'!$B$12),1,0)</f>
        <v>1</v>
      </c>
      <c r="W245" s="26" t="n">
        <f aca="false">IF(AND(V245=1,ED245&gt;='1 Der Fonds'!$B$12),1,0)</f>
        <v>0</v>
      </c>
      <c r="X245" s="26" t="n">
        <f aca="false">IF(AND(W245=1,EI245&gt;='1 Der Fonds'!$B$12),1,0)</f>
        <v>0</v>
      </c>
      <c r="Y245" s="26" t="n">
        <f aca="false">IF(AND(X245=1,EN245&gt;='1 Der Fonds'!$B$12),1,0)</f>
        <v>0</v>
      </c>
      <c r="Z245" s="26" t="n">
        <f aca="false">IF(AND(Y245=1,ES245&gt;='1 Der Fonds'!$B$12),1,0)</f>
        <v>0</v>
      </c>
      <c r="AD245" s="26" t="n">
        <f aca="false">$A$245+$B$245*'1 Der Fonds'!$B$19/12+$A$245*'1 Der Fonds'!$B$20/12-'1 Der Fonds'!$B$6*'1 Der Fonds'!$B$21/12-($B$245+$A$245-'1 Der Fonds'!$B$6)*'1 Der Fonds'!$B$22/12-$B$245*'1 Der Fonds'!$B$23/12</f>
        <v>143.183666666667</v>
      </c>
      <c r="AE245" s="26" t="n">
        <f aca="false">($B$245+AD245-'1 Der Fonds'!$B$6)/'1 Der Fonds'!$B$8</f>
        <v>10.0193524904215</v>
      </c>
      <c r="AF245" s="26" t="n">
        <f aca="false">AD245+'1 Der Fonds'!$B$26-'2 Der Rueckgabebestand'!$C$5*AE245</f>
        <v>142.175925670498</v>
      </c>
      <c r="AG245" s="26" t="n">
        <f aca="false">'1 Der Fonds'!$B$8+'1 Der Fonds'!$B$26/AE245-'2 Der Rueckgabebestand'!$C$5</f>
        <v>86.8994205466739</v>
      </c>
      <c r="AH245" s="26" t="n">
        <f aca="false">AF245/($B$245+AF245-'1 Der Fonds'!$B$6)</f>
        <v>0.163293737059526</v>
      </c>
      <c r="AI245" s="26" t="n">
        <f aca="false">AF245+$B$245*'1 Der Fonds'!$B$19/12+AF245*'1 Der Fonds'!$B$20/12-'1 Der Fonds'!$B$6*'1 Der Fonds'!$B$21/12-($B$245+AF245-'1 Der Fonds'!$B$6)*'1 Der Fonds'!$B$22/12-$B$245*'1 Der Fonds'!$B$23/12</f>
        <v>143.860240099266</v>
      </c>
      <c r="AJ245" s="26" t="n">
        <f aca="false">($B$245+AI245-'1 Der Fonds'!$B$6)/AG245</f>
        <v>10.038734834034</v>
      </c>
      <c r="AK245" s="26" t="n">
        <f aca="false">AI245+'1 Der Fonds'!$B$26-'2 Der Rueckgabebestand'!$C$6*AJ245</f>
        <v>141.840872682249</v>
      </c>
      <c r="AL245" s="26" t="n">
        <f aca="false">AG245+'1 Der Fonds'!$B$26/AJ245-'2 Der Rueckgabebestand'!$C$6</f>
        <v>86.698262985447</v>
      </c>
      <c r="AM245" s="26" t="n">
        <f aca="false">AK245/($B$245+AK245-'1 Der Fonds'!$B$6)</f>
        <v>0.162971632304385</v>
      </c>
      <c r="AN245" s="26" t="n">
        <f aca="false">AK245+$B$245*'1 Der Fonds'!$B$19/12+AK245*'1 Der Fonds'!$B$20/12-'1 Der Fonds'!$B$6*'1 Der Fonds'!$B$21/12-($B$245+AK245-'1 Der Fonds'!$B$6)*'1 Der Fonds'!$B$22/12-$B$245*'1 Der Fonds'!$B$23/12</f>
        <v>143.524866018569</v>
      </c>
      <c r="AO245" s="26" t="n">
        <f aca="false">($B$245+AN245-'1 Der Fonds'!$B$6)/AL245</f>
        <v>10.0581584450538</v>
      </c>
      <c r="AP245" s="26" t="n">
        <f aca="false">AN245+'1 Der Fonds'!$B$26-'2 Der Rueckgabebestand'!$C$7*AO245</f>
        <v>124.396917439451</v>
      </c>
      <c r="AQ245" s="26" t="n">
        <f aca="false">AL245+'1 Der Fonds'!$B$26/AO245-'2 Der Rueckgabebestand'!$C$7</f>
        <v>84.7965283206362</v>
      </c>
      <c r="AR245" s="26" t="n">
        <f aca="false">AP245/($B$245+AP245-'1 Der Fonds'!$B$6)</f>
        <v>0.145852230082989</v>
      </c>
      <c r="AS245" s="26" t="n">
        <f aca="false">AP245+$B$245*'1 Der Fonds'!$B$19/12+AP245*'1 Der Fonds'!$B$20/12-'1 Der Fonds'!$B$6*'1 Der Fonds'!$B$21/12-($B$245+AP245-'1 Der Fonds'!$B$6)*'1 Der Fonds'!$B$22/12-$B$245*'1 Der Fonds'!$B$23/12</f>
        <v>126.064193651997</v>
      </c>
      <c r="AT245" s="26" t="n">
        <f aca="false">($B$245+AS245-'1 Der Fonds'!$B$6)/AQ245</f>
        <v>10.0778205261032</v>
      </c>
      <c r="AU245" s="26" t="n">
        <f aca="false">AS245+'1 Der Fonds'!$B$26-'2 Der Rueckgabebestand'!$C$8*AT245</f>
        <v>97.822950021077</v>
      </c>
      <c r="AV245" s="26" t="n">
        <f aca="false">AQ245+'1 Der Fonds'!$B$26/AT245-'2 Der Rueckgabebestand'!$C$8</f>
        <v>81.9942117326626</v>
      </c>
      <c r="AW245" s="26" t="n">
        <f aca="false">AU245/($B$245+AU245-'1 Der Fonds'!$B$6)</f>
        <v>0.118383435941821</v>
      </c>
      <c r="AX245" s="26" t="n">
        <f aca="false">AU245+$B$245*'1 Der Fonds'!$B$19/12+AU245*'1 Der Fonds'!$B$20/12-'1 Der Fonds'!$B$6*'1 Der Fonds'!$B$21/12-($B$245+AU245-'1 Der Fonds'!$B$6)*'1 Der Fonds'!$B$22/12-$B$245*'1 Der Fonds'!$B$23/12</f>
        <v>99.4647595148472</v>
      </c>
      <c r="AY245" s="26" t="n">
        <f aca="false">($B$245+AX245-'1 Der Fonds'!$B$6)/AV245</f>
        <v>10.0978440065303</v>
      </c>
      <c r="AZ245" s="26" t="n">
        <f aca="false">AX245+'1 Der Fonds'!$B$26-'2 Der Rueckgabebestand'!$C$9*AY245</f>
        <v>76.2103650978684</v>
      </c>
      <c r="BA245" s="26" t="n">
        <f aca="false">AV245+'1 Der Fonds'!$B$26/AY245-'2 Der Rueckgabebestand'!$C$9</f>
        <v>79.6913048545271</v>
      </c>
      <c r="BB245" s="26" t="n">
        <f aca="false">AZ245/($B$245+AZ245-'1 Der Fonds'!$B$6)</f>
        <v>0.0947053354887503</v>
      </c>
      <c r="BC245" s="26" t="n">
        <f aca="false">AZ245+$B$245*'1 Der Fonds'!$B$19/12+AZ245*'1 Der Fonds'!$B$20/12-'1 Der Fonds'!$B$6*'1 Der Fonds'!$B$21/12-($B$245+AZ245-'1 Der Fonds'!$B$6)*'1 Der Fonds'!$B$22/12-$B$245*'1 Der Fonds'!$B$23/12</f>
        <v>77.8314625310871</v>
      </c>
      <c r="BD245" s="26" t="n">
        <f aca="false">($B$245+BC245-'1 Der Fonds'!$B$6)/BA245</f>
        <v>10.1181862187225</v>
      </c>
      <c r="BE245" s="26" t="n">
        <f aca="false">BC245+'1 Der Fonds'!$B$26-'2 Der Rueckgabebestand'!$C$10*BD245</f>
        <v>66.6660018248757</v>
      </c>
      <c r="BF245" s="26" t="n">
        <f aca="false">BA245+'1 Der Fonds'!$B$26/BD245-'2 Der Rueckgabebestand'!$C$10</f>
        <v>78.5878006824501</v>
      </c>
      <c r="BG245" s="26" t="n">
        <f aca="false">BE245/($B$245+BE245-'1 Der Fonds'!$B$6)</f>
        <v>0.0838390998506975</v>
      </c>
      <c r="BH245" s="26" t="n">
        <f aca="false">BE245+$B$245*'1 Der Fonds'!$B$19/12+BE245*'1 Der Fonds'!$B$20/12-'1 Der Fonds'!$B$6*'1 Der Fonds'!$B$21/12-($B$245+BE245-'1 Der Fonds'!$B$6)*'1 Der Fonds'!$B$22/12-$B$245*'1 Der Fonds'!$B$23/12</f>
        <v>68.2779525766245</v>
      </c>
      <c r="BI245" s="26" t="n">
        <f aca="false">($B$245+BH245-'1 Der Fonds'!$B$6)/BF245</f>
        <v>10.1386976815418</v>
      </c>
      <c r="BJ245" s="26" t="n">
        <f aca="false">BH245+'1 Der Fonds'!$B$26-'2 Der Rueckgabebestand'!$C$11*BI245</f>
        <v>65.1947339676995</v>
      </c>
      <c r="BK245" s="26" t="n">
        <f aca="false">BF245+'1 Der Fonds'!$B$26/BI245-'2 Der Rueckgabebestand'!$C$11</f>
        <v>78.2836966736544</v>
      </c>
      <c r="BL245" s="26" t="n">
        <f aca="false">BJ245/($B$245+BJ245-'1 Der Fonds'!$B$6)</f>
        <v>0.0821408170894487</v>
      </c>
      <c r="BM245" s="26" t="n">
        <f aca="false">BJ245+$B$245*'1 Der Fonds'!$B$19/12+BJ245*'1 Der Fonds'!$B$20/12-'1 Der Fonds'!$B$6*'1 Der Fonds'!$B$21/12-($B$245+BJ245-'1 Der Fonds'!$B$6)*'1 Der Fonds'!$B$22/12-$B$245*'1 Der Fonds'!$B$23/12</f>
        <v>66.8052747544185</v>
      </c>
      <c r="BN245" s="26" t="n">
        <f aca="false">($B$245+BM245-'1 Der Fonds'!$B$6)/BK245</f>
        <v>10.1592708130513</v>
      </c>
      <c r="BO245" s="26" t="n">
        <f aca="false">BM245+'1 Der Fonds'!$B$26-'2 Der Rueckgabebestand'!$C$12*BN245</f>
        <v>64.7256393478929</v>
      </c>
      <c r="BP245" s="26" t="n">
        <f aca="false">BK245+'1 Der Fonds'!$B$26/BN245-'2 Der Rueckgabebestand'!$C$12</f>
        <v>78.0789934577647</v>
      </c>
      <c r="BQ245" s="26" t="n">
        <f aca="false">BO245/($B$245+BO245-'1 Der Fonds'!$B$6)</f>
        <v>0.081598017180967</v>
      </c>
      <c r="BR245" s="26" t="n">
        <f aca="false">BO245+$B$245*'1 Der Fonds'!$B$19/12+BO245*'1 Der Fonds'!$B$20/12-'1 Der Fonds'!$B$6*'1 Der Fonds'!$B$21/12-($B$245+BO245-'1 Der Fonds'!$B$6)*'1 Der Fonds'!$B$22/12-$B$245*'1 Der Fonds'!$B$23/12</f>
        <v>66.3357305856013</v>
      </c>
      <c r="BS245" s="26" t="n">
        <f aca="false">($B$245+BR245-'1 Der Fonds'!$B$6)/BP245</f>
        <v>10.179892124449</v>
      </c>
      <c r="BT245" s="26" t="n">
        <f aca="false">BR245+'1 Der Fonds'!$B$26-'2 Der Rueckgabebestand'!$C$13*BS245</f>
        <v>64.7547791295992</v>
      </c>
      <c r="BU245" s="26" t="n">
        <f aca="false">BP245+'1 Der Fonds'!$B$26/BS245-'2 Der Rueckgabebestand'!$C$13</f>
        <v>77.9236920619665</v>
      </c>
      <c r="BV245" s="26" t="n">
        <f aca="false">BT245/($B$245+BT245-'1 Der Fonds'!$B$6)</f>
        <v>0.0816317541769513</v>
      </c>
      <c r="BW245" s="26" t="n">
        <f aca="false">BT245+$B$245*'1 Der Fonds'!$B$19/12+BT245*'1 Der Fonds'!$B$20/12-'1 Der Fonds'!$B$6*'1 Der Fonds'!$B$21/12-($B$245+BT245-'1 Der Fonds'!$B$6)*'1 Der Fonds'!$B$22/12-$B$245*'1 Der Fonds'!$B$23/12</f>
        <v>66.3648982929318</v>
      </c>
      <c r="BX245" s="26" t="n">
        <f aca="false">($B$245+BW245-'1 Der Fonds'!$B$6)/BU245</f>
        <v>10.2005548923534</v>
      </c>
      <c r="BY245" s="26" t="n">
        <f aca="false">BW245+'1 Der Fonds'!$B$26-'2 Der Rueckgabebestand'!$C$14*BX245</f>
        <v>65.2846763359904</v>
      </c>
      <c r="BZ245" s="26" t="n">
        <f aca="false">BU245+'1 Der Fonds'!$B$26/BX245-'2 Der Rueckgabebestand'!$C$14</f>
        <v>77.8177937095395</v>
      </c>
      <c r="CA245" s="26" t="n">
        <f aca="false">BY245/($B$245+BY245-'1 Der Fonds'!$B$6)</f>
        <v>0.0822448181254093</v>
      </c>
      <c r="CB245" s="26" t="n">
        <f aca="false">BY245+$B$245*'1 Der Fonds'!$B$19/12+BY245*'1 Der Fonds'!$B$20/12-'1 Der Fonds'!$B$6*'1 Der Fonds'!$B$21/12-($B$245+BY245-'1 Der Fonds'!$B$6)*'1 Der Fonds'!$B$22/12-$B$245*'1 Der Fonds'!$B$23/12</f>
        <v>66.8953033174791</v>
      </c>
      <c r="CC245" s="26" t="n">
        <f aca="false">($B$245+CB245-'1 Der Fonds'!$B$6)/BZ245</f>
        <v>10.2212523049208</v>
      </c>
      <c r="CD245" s="26" t="n">
        <f aca="false">CB245+'1 Der Fonds'!$B$26-'2 Der Rueckgabebestand'!$C$15*CC245</f>
        <v>65.8068023955108</v>
      </c>
      <c r="CE245" s="26" t="n">
        <f aca="false">BZ245+'1 Der Fonds'!$B$26/CC245-'2 Der Rueckgabebestand'!$C$15</f>
        <v>77.7112998192122</v>
      </c>
      <c r="CF245" s="26" t="n">
        <f aca="false">CD245/($B$245+CD245-'1 Der Fonds'!$B$6)</f>
        <v>0.0828480911872431</v>
      </c>
      <c r="CG245" s="26" t="n">
        <f aca="false">CD245+$B$245*'1 Der Fonds'!$B$19/12+CD245*'1 Der Fonds'!$B$20/12-'1 Der Fonds'!$B$6*'1 Der Fonds'!$B$21/12-($B$245+CD245-'1 Der Fonds'!$B$6)*'1 Der Fonds'!$B$22/12-$B$245*'1 Der Fonds'!$B$23/12</f>
        <v>67.4179297478065</v>
      </c>
      <c r="CH245" s="26" t="n">
        <f aca="false">($B$245+CG245-'1 Der Fonds'!$B$6)/CE245</f>
        <v>10.2419845196185</v>
      </c>
      <c r="CI245" s="26" t="n">
        <f aca="false">CG245+'1 Der Fonds'!$B$26-'2 Der Rueckgabebestand'!$C$16*CH245</f>
        <v>65.2969374879972</v>
      </c>
      <c r="CJ245" s="26" t="n">
        <f aca="false">CE245+'1 Der Fonds'!$B$26/CH245-'2 Der Rueckgabebestand'!$C$16</f>
        <v>77.5042118026518</v>
      </c>
      <c r="CK245" s="26" t="n">
        <f aca="false">CI245/($B$245+CI245-'1 Der Fonds'!$B$6)</f>
        <v>0.0822589939621486</v>
      </c>
      <c r="CL245" s="26" t="n">
        <f aca="false">$A$245+$B$245*'1 Der Fonds'!$B$19/12+$A$245*'1 Der Fonds'!$B$20/12-'1 Der Fonds'!$B$6*'1 Der Fonds'!$B$21/12-($B$245+$A$245-'1 Der Fonds'!$B$6)*'1 Der Fonds'!$B$22/12-$B$245*'1 Der Fonds'!$B$23/12</f>
        <v>143.183666666667</v>
      </c>
      <c r="CM245" s="26" t="n">
        <f aca="false">($B$245+CL245-'1 Der Fonds'!$B$6)/'1 Der Fonds'!$B$8</f>
        <v>10.0193524904215</v>
      </c>
      <c r="CN245" s="26" t="n">
        <f aca="false">CL245+0-'2 Der Rueckgabebestand'!$C$5*CM245</f>
        <v>139.175925670498</v>
      </c>
      <c r="CO245" s="26" t="n">
        <f aca="false">'1 Der Fonds'!$B$8+0/CM245-'2 Der Rueckgabebestand'!$C$5</f>
        <v>86.6</v>
      </c>
      <c r="CP245" s="26" t="n">
        <f aca="false">CN245/($B$245+CN245-'1 Der Fonds'!$B$6)</f>
        <v>0.160400815042724</v>
      </c>
      <c r="CQ245" s="26" t="n">
        <f aca="false">CN245+$B$245*'1 Der Fonds'!$B$19/12+CN245*'1 Der Fonds'!$B$20/12-'1 Der Fonds'!$B$6*'1 Der Fonds'!$B$21/12-($B$245+CN245-'1 Der Fonds'!$B$6)*'1 Der Fonds'!$B$22/12-$B$245*'1 Der Fonds'!$B$23/12</f>
        <v>140.857365099266</v>
      </c>
      <c r="CR245" s="26" t="n">
        <f aca="false">($B$245+CQ245-'1 Der Fonds'!$B$6)/CO245</f>
        <v>10.038768650107</v>
      </c>
      <c r="CS245" s="26" t="n">
        <f aca="false">CQ245+0-'2 Der Rueckgabebestand'!$C$6*CR245</f>
        <v>135.837980774212</v>
      </c>
      <c r="CT245" s="26" t="n">
        <f aca="false">CO245+0/CR245-'2 Der Rueckgabebestand'!$C$6</f>
        <v>86.1</v>
      </c>
      <c r="CU245" s="26" t="n">
        <f aca="false">CS245/($B$245+CS245-'1 Der Fonds'!$B$6)</f>
        <v>0.157158407701277</v>
      </c>
      <c r="CV245" s="26" t="n">
        <f aca="false">CS245+$B$245*'1 Der Fonds'!$B$19/12+CS245*'1 Der Fonds'!$B$20/12-'1 Der Fonds'!$B$6*'1 Der Fonds'!$B$21/12-($B$245+CS245-'1 Der Fonds'!$B$6)*'1 Der Fonds'!$B$22/12-$B$245*'1 Der Fonds'!$B$23/12</f>
        <v>137.516221339121</v>
      </c>
      <c r="CW245" s="26" t="n">
        <f aca="false">($B$245+CV245-'1 Der Fonds'!$B$6)/CT245</f>
        <v>10.0582604104427</v>
      </c>
      <c r="CX245" s="26" t="n">
        <f aca="false">CV245+0-'2 Der Rueckgabebestand'!$C$7*CW245</f>
        <v>115.388048436147</v>
      </c>
      <c r="CY245" s="26" t="n">
        <f aca="false">CT245+0/CW245-'2 Der Rueckgabebestand'!$C$7</f>
        <v>83.9</v>
      </c>
      <c r="CZ245" s="26" t="n">
        <f aca="false">CX245/($B$245+CX245-'1 Der Fonds'!$B$6)</f>
        <v>0.136733834126432</v>
      </c>
      <c r="DA245" s="26" t="n">
        <f aca="false">CX245+$B$245*'1 Der Fonds'!$B$19/12+CX245*'1 Der Fonds'!$B$20/12-'1 Der Fonds'!$B$6*'1 Der Fonds'!$B$21/12-($B$245+CX245-'1 Der Fonds'!$B$6)*'1 Der Fonds'!$B$22/12-$B$245*'1 Der Fonds'!$B$23/12</f>
        <v>117.046691149231</v>
      </c>
      <c r="DB245" s="26" t="n">
        <f aca="false">($B$245+DA245-'1 Der Fonds'!$B$6)/CY245</f>
        <v>10.078029691886</v>
      </c>
      <c r="DC245" s="26" t="n">
        <f aca="false">DA245+0-'2 Der Rueckgabebestand'!$C$8*DB245</f>
        <v>85.8047991043849</v>
      </c>
      <c r="DD245" s="26" t="n">
        <f aca="false">CY245+0/DB245-'2 Der Rueckgabebestand'!$C$8</f>
        <v>80.8</v>
      </c>
      <c r="DE245" s="26" t="n">
        <f aca="false">DC245/($B$245+DC245-'1 Der Fonds'!$B$6)</f>
        <v>0.105371845037334</v>
      </c>
      <c r="DF245" s="26" t="n">
        <f aca="false">DC245+$B$245*'1 Der Fonds'!$B$19/12+DC245*'1 Der Fonds'!$B$20/12-'1 Der Fonds'!$B$6*'1 Der Fonds'!$B$21/12-($B$245+DC245-'1 Der Fonds'!$B$6)*'1 Der Fonds'!$B$22/12-$B$245*'1 Der Fonds'!$B$23/12</f>
        <v>87.4350912035266</v>
      </c>
      <c r="DG245" s="26" t="n">
        <f aca="false">($B$245+DF245-'1 Der Fonds'!$B$6)/DD245</f>
        <v>10.0982065743011</v>
      </c>
      <c r="DH245" s="26" t="n">
        <f aca="false">DF245+0-'2 Der Rueckgabebestand'!$C$9*DG245</f>
        <v>61.1797541103438</v>
      </c>
      <c r="DI245" s="26" t="n">
        <f aca="false">DD245+0/DG245-'2 Der Rueckgabebestand'!$C$9</f>
        <v>78.2</v>
      </c>
      <c r="DJ245" s="26" t="n">
        <f aca="false">DH245/($B$245+DH245-'1 Der Fonds'!$B$6)</f>
        <v>0.0774741327631846</v>
      </c>
      <c r="DK245" s="26" t="n">
        <f aca="false">DH245+$B$245*'1 Der Fonds'!$B$19/12+DH245*'1 Der Fonds'!$B$20/12-'1 Der Fonds'!$B$6*'1 Der Fonds'!$B$21/12-($B$245+DH245-'1 Der Fonds'!$B$6)*'1 Der Fonds'!$B$22/12-$B$245*'1 Der Fonds'!$B$23/12</f>
        <v>62.7864472080329</v>
      </c>
      <c r="DL245" s="26" t="n">
        <f aca="false">($B$245+DK245-'1 Der Fonds'!$B$6)/DI245</f>
        <v>10.1187525218419</v>
      </c>
      <c r="DM245" s="26" t="n">
        <f aca="false">DK245+0-'2 Der Rueckgabebestand'!$C$10*DL245</f>
        <v>48.6201936774543</v>
      </c>
      <c r="DN245" s="26" t="n">
        <f aca="false">DI245+0/DL245-'2 Der Rueckgabebestand'!$C$10</f>
        <v>76.8</v>
      </c>
      <c r="DO245" s="26" t="n">
        <f aca="false">DM245/($B$245+DM245-'1 Der Fonds'!$B$6)</f>
        <v>0.0625645737596599</v>
      </c>
      <c r="DP245" s="26" t="n">
        <f aca="false">DM245+$B$245*'1 Der Fonds'!$B$19/12+DM245*'1 Der Fonds'!$B$20/12-'1 Der Fonds'!$B$6*'1 Der Fonds'!$B$21/12-($B$245+DM245-'1 Der Fonds'!$B$6)*'1 Der Fonds'!$B$22/12-$B$245*'1 Der Fonds'!$B$23/12</f>
        <v>50.2148505297285</v>
      </c>
      <c r="DQ245" s="26" t="n">
        <f aca="false">($B$245+DP245-'1 Der Fonds'!$B$6)/DN245</f>
        <v>10.1395162829392</v>
      </c>
      <c r="DR245" s="26" t="n">
        <f aca="false">DP245+0-'2 Der Rueckgabebestand'!$C$11*DQ245</f>
        <v>44.131140759965</v>
      </c>
      <c r="DS245" s="26" t="n">
        <f aca="false">DN245+0/DQ245-'2 Der Rueckgabebestand'!$C$11</f>
        <v>76.2</v>
      </c>
      <c r="DT245" s="26" t="n">
        <f aca="false">DR245/($B$245+DR245-'1 Der Fonds'!$B$6)</f>
        <v>0.057117993867756</v>
      </c>
      <c r="DU245" s="26" t="n">
        <f aca="false">DR245+$B$245*'1 Der Fonds'!$B$19/12+DR245*'1 Der Fonds'!$B$20/12-'1 Der Fonds'!$B$6*'1 Der Fonds'!$B$21/12-($B$245+DR245-'1 Der Fonds'!$B$6)*'1 Der Fonds'!$B$22/12-$B$245*'1 Der Fonds'!$B$23/12</f>
        <v>45.7214956031933</v>
      </c>
      <c r="DV245" s="26" t="n">
        <f aca="false">($B$245+DU245-'1 Der Fonds'!$B$6)/DS245</f>
        <v>10.1603870814067</v>
      </c>
      <c r="DW245" s="26" t="n">
        <f aca="false">DU245+0-'2 Der Rueckgabebestand'!$C$12*DV245</f>
        <v>40.6413020624899</v>
      </c>
      <c r="DX245" s="26" t="n">
        <f aca="false">DS245+0/DV245-'2 Der Rueckgabebestand'!$C$12</f>
        <v>75.7</v>
      </c>
      <c r="DY245" s="26" t="n">
        <f aca="false">DW245/($B$245+DW245-'1 Der Fonds'!$B$6)</f>
        <v>0.0528398383411583</v>
      </c>
      <c r="DZ245" s="26" t="n">
        <f aca="false">DW245+$B$245*'1 Der Fonds'!$B$19/12+DW245*'1 Der Fonds'!$B$20/12-'1 Der Fonds'!$B$6*'1 Der Fonds'!$B$21/12-($B$245+DW245-'1 Der Fonds'!$B$6)*'1 Der Fonds'!$B$22/12-$B$245*'1 Der Fonds'!$B$23/12</f>
        <v>42.2283124769665</v>
      </c>
      <c r="EA245" s="26" t="n">
        <f aca="false">($B$245+DZ245-'1 Der Fonds'!$B$6)/DX245</f>
        <v>10.1813515518754</v>
      </c>
      <c r="EB245" s="26" t="n">
        <f aca="false">DZ245+0-'2 Der Rueckgabebestand'!$C$13*EA245</f>
        <v>37.6467042786226</v>
      </c>
      <c r="EC245" s="26" t="n">
        <f aca="false">DX245+0/EA245-'2 Der Rueckgabebestand'!$C$13</f>
        <v>75.25</v>
      </c>
      <c r="ED245" s="26" t="n">
        <f aca="false">EB245/($B$245+EB245-'1 Der Fonds'!$B$6)</f>
        <v>0.0491377226690147</v>
      </c>
      <c r="EE245" s="26" t="n">
        <f aca="false">EB245+$B$245*'1 Der Fonds'!$B$19/12+EB245*'1 Der Fonds'!$B$20/12-'1 Der Fonds'!$B$6*'1 Der Fonds'!$B$21/12-($B$245+EB245-'1 Der Fonds'!$B$6)*'1 Der Fonds'!$B$22/12-$B$245*'1 Der Fonds'!$B$23/12</f>
        <v>39.2308448702229</v>
      </c>
      <c r="EF245" s="26" t="n">
        <f aca="false">($B$245+EE245-'1 Der Fonds'!$B$6)/EC245</f>
        <v>10.2024032540893</v>
      </c>
      <c r="EG245" s="26" t="n">
        <f aca="false">EE245+0-'2 Der Rueckgabebestand'!$C$14*EF245</f>
        <v>35.1498835685872</v>
      </c>
      <c r="EH245" s="26" t="n">
        <f aca="false">EC245+0/EF245-'2 Der Rueckgabebestand'!$C$14</f>
        <v>74.85</v>
      </c>
      <c r="EI245" s="26" t="n">
        <f aca="false">EG245/($B$245+EG245-'1 Der Fonds'!$B$6)</f>
        <v>0.0460287945102923</v>
      </c>
      <c r="EJ245" s="26" t="n">
        <f aca="false">EG245+$B$245*'1 Der Fonds'!$B$19/12+EG245*'1 Der Fonds'!$B$20/12-'1 Der Fonds'!$B$6*'1 Der Fonds'!$B$21/12-($B$245+EG245-'1 Der Fonds'!$B$6)*'1 Der Fonds'!$B$22/12-$B$245*'1 Der Fonds'!$B$23/12</f>
        <v>36.7316313736737</v>
      </c>
      <c r="EK245" s="26" t="n">
        <f aca="false">($B$245+EJ245-'1 Der Fonds'!$B$6)/EH245</f>
        <v>10.2235354892942</v>
      </c>
      <c r="EL245" s="26" t="n">
        <f aca="false">EJ245+0-'2 Der Rueckgabebestand'!$C$15*EK245</f>
        <v>32.642217177956</v>
      </c>
      <c r="EM245" s="26" t="n">
        <f aca="false">EH245+0/EK245-'2 Der Rueckgabebestand'!$C$15</f>
        <v>74.45</v>
      </c>
      <c r="EN245" s="26" t="n">
        <f aca="false">EL245/($B$245+EL245-'1 Der Fonds'!$B$6)</f>
        <v>0.0428858319000906</v>
      </c>
      <c r="EO245" s="26" t="n">
        <f aca="false">EL245+$B$245*'1 Der Fonds'!$B$19/12+EL245*'1 Der Fonds'!$B$20/12-'1 Der Fonds'!$B$6*'1 Der Fonds'!$B$21/12-($B$245+EL245-'1 Der Fonds'!$B$6)*'1 Der Fonds'!$B$22/12-$B$245*'1 Der Fonds'!$B$23/12</f>
        <v>34.2215618027516</v>
      </c>
      <c r="EP245" s="26" t="n">
        <f aca="false">($B$245+EO245-'1 Der Fonds'!$B$6)/EM245</f>
        <v>10.2447489832472</v>
      </c>
      <c r="EQ245" s="26" t="n">
        <f aca="false">EO245+0-'2 Der Rueckgabebestand'!$C$16*EP245</f>
        <v>29.099187311128</v>
      </c>
      <c r="ER245" s="26" t="n">
        <f aca="false">EM245+0/EP245-'2 Der Rueckgabebestand'!$C$16</f>
        <v>73.95</v>
      </c>
      <c r="ES245" s="26" t="n">
        <f aca="false">EQ245/($B$245+EQ245-'1 Der Fonds'!$B$6)</f>
        <v>0.0384097393430514</v>
      </c>
      <c r="ET245" s="14" t="n">
        <f aca="false">IF(C245=1,$A$245,1000000)</f>
        <v>141.5</v>
      </c>
      <c r="EU245" s="14" t="n">
        <f aca="false">IF(D245=1,$A$245,1000000)</f>
        <v>141.5</v>
      </c>
      <c r="EV245" s="14" t="n">
        <f aca="false">IF(E245=1,$A$245,1000000)</f>
        <v>141.5</v>
      </c>
      <c r="EW245" s="14" t="n">
        <f aca="false">IF(F245=1,$A$245,1000000)</f>
        <v>141.5</v>
      </c>
      <c r="EX245" s="14" t="n">
        <f aca="false">IF(G245=1,$A$245,1000000)</f>
        <v>141.5</v>
      </c>
      <c r="EY245" s="14" t="n">
        <f aca="false">IF(H245=1,$A$245,1000000)</f>
        <v>141.5</v>
      </c>
      <c r="EZ245" s="14" t="n">
        <f aca="false">IF(I245=1,$A$245,1000000)</f>
        <v>141.5</v>
      </c>
      <c r="FA245" s="14" t="n">
        <f aca="false">IF(J245=1,$A$245,1000000)</f>
        <v>141.5</v>
      </c>
      <c r="FB245" s="14" t="n">
        <f aca="false">IF(K245=1,$A$245,1000000)</f>
        <v>141.5</v>
      </c>
      <c r="FC245" s="14" t="n">
        <f aca="false">IF(L245=1,$A$245,1000000)</f>
        <v>141.5</v>
      </c>
      <c r="FD245" s="14" t="n">
        <f aca="false">IF(M245=1,$A$245,1000000)</f>
        <v>141.5</v>
      </c>
      <c r="FE245" s="14" t="n">
        <f aca="false">IF(N245=1,$A$245,1000000)</f>
        <v>141.5</v>
      </c>
      <c r="FF245" s="14" t="n">
        <f aca="false">IF(O245=1,$A$245,1000000)</f>
        <v>141.5</v>
      </c>
      <c r="FG245" s="14" t="n">
        <f aca="false">IF(P245=1,$A$245,1000000)</f>
        <v>141.5</v>
      </c>
      <c r="FH245" s="14" t="n">
        <f aca="false">IF(Q245=1,$A$245,1000000)</f>
        <v>141.5</v>
      </c>
      <c r="FI245" s="14" t="n">
        <f aca="false">IF(R245=1,$A$245,1000000)</f>
        <v>141.5</v>
      </c>
      <c r="FJ245" s="14" t="n">
        <f aca="false">IF(S245=1,$A$245,1000000)</f>
        <v>141.5</v>
      </c>
      <c r="FK245" s="14" t="n">
        <f aca="false">IF(T245=1,$A$245,1000000)</f>
        <v>141.5</v>
      </c>
      <c r="FL245" s="14" t="n">
        <f aca="false">IF(U245=1,$A$245,1000000)</f>
        <v>141.5</v>
      </c>
      <c r="FM245" s="14" t="n">
        <f aca="false">IF(V245=1,$A$245,1000000)</f>
        <v>141.5</v>
      </c>
      <c r="FN245" s="26" t="n">
        <f aca="false">IF(W245=1,$A$245,1000000)</f>
        <v>1000000</v>
      </c>
      <c r="FO245" s="26" t="n">
        <f aca="false">IF(X245=1,$A$245,1000000)</f>
        <v>1000000</v>
      </c>
      <c r="FP245" s="26" t="n">
        <f aca="false">IF(Y245=1,$A$245,1000000)</f>
        <v>1000000</v>
      </c>
      <c r="FQ245" s="26" t="n">
        <f aca="false">IF(Z245=1,$A$245,1000000)</f>
        <v>1000000</v>
      </c>
    </row>
    <row r="246" customFormat="false" ht="15" hidden="false" customHeight="false" outlineLevel="0" collapsed="false">
      <c r="A246" s="14" t="n">
        <f aca="false">A245+$B$38</f>
        <v>142</v>
      </c>
      <c r="B246" s="14" t="n">
        <f aca="false">'1 Der Fonds'!$B$36-A246</f>
        <v>978</v>
      </c>
      <c r="C246" s="26" t="n">
        <f aca="false">IF(AH246&gt;='1 Der Fonds'!$B$12,1,0)</f>
        <v>1</v>
      </c>
      <c r="D246" s="26" t="n">
        <f aca="false">IF(AND(C246=1,AM246&gt;='1 Der Fonds'!$B$12),1,0)</f>
        <v>1</v>
      </c>
      <c r="E246" s="26" t="n">
        <f aca="false">IF(AND(D246=1,AR246&gt;='1 Der Fonds'!$B$12),1,0)</f>
        <v>1</v>
      </c>
      <c r="F246" s="26" t="n">
        <f aca="false">IF(AND(E246=1,AW246&gt;='1 Der Fonds'!$B$12),1,0)</f>
        <v>1</v>
      </c>
      <c r="G246" s="26" t="n">
        <f aca="false">IF(AND(F246=1,BB246&gt;='1 Der Fonds'!$B$12),1,0)</f>
        <v>1</v>
      </c>
      <c r="H246" s="26" t="n">
        <f aca="false">IF(AND(G246=1,BG246&gt;='1 Der Fonds'!$B$12),1,0)</f>
        <v>1</v>
      </c>
      <c r="I246" s="26" t="n">
        <f aca="false">IF(AND(H246=1,BL246&gt;='1 Der Fonds'!$B$12),1,0)</f>
        <v>1</v>
      </c>
      <c r="J246" s="26" t="n">
        <f aca="false">IF(AND(I246=1,BQ246&gt;='1 Der Fonds'!$B$12),1,0)</f>
        <v>1</v>
      </c>
      <c r="K246" s="26" t="n">
        <f aca="false">IF(AND(J246=1,BV246&gt;='1 Der Fonds'!$B$12),1,0)</f>
        <v>1</v>
      </c>
      <c r="L246" s="26" t="n">
        <f aca="false">IF(AND(K246=1,CA246&gt;='1 Der Fonds'!$B$12),1,0)</f>
        <v>1</v>
      </c>
      <c r="M246" s="26" t="n">
        <f aca="false">IF(AND(L246=1,CF246&gt;='1 Der Fonds'!$B$12),1,0)</f>
        <v>1</v>
      </c>
      <c r="N246" s="26" t="n">
        <f aca="false">IF(AND(M246=1,CK246&gt;='1 Der Fonds'!$B$12),1,0)</f>
        <v>1</v>
      </c>
      <c r="O246" s="26" t="n">
        <f aca="false">IF(CP246&gt;='1 Der Fonds'!$B$12,1,0)</f>
        <v>1</v>
      </c>
      <c r="P246" s="26" t="n">
        <f aca="false">IF(AND(O246=1,CU246&gt;='1 Der Fonds'!$B$12),1,0)</f>
        <v>1</v>
      </c>
      <c r="Q246" s="26" t="n">
        <f aca="false">IF(AND(P246=1,CZ246&gt;='1 Der Fonds'!$B$12),1,0)</f>
        <v>1</v>
      </c>
      <c r="R246" s="26" t="n">
        <f aca="false">IF(AND(Q246=1,DE246&gt;='1 Der Fonds'!$B$12),1,0)</f>
        <v>1</v>
      </c>
      <c r="S246" s="26" t="n">
        <f aca="false">IF(AND(R246=1,DJ246&gt;='1 Der Fonds'!$B$12),1,0)</f>
        <v>1</v>
      </c>
      <c r="T246" s="26" t="n">
        <f aca="false">IF(AND(S246=1,DO246&gt;='1 Der Fonds'!$B$12),1,0)</f>
        <v>1</v>
      </c>
      <c r="U246" s="26" t="n">
        <f aca="false">IF(AND(T246=1,DT246&gt;='1 Der Fonds'!$B$12),1,0)</f>
        <v>1</v>
      </c>
      <c r="V246" s="26" t="n">
        <f aca="false">IF(AND(U246=1,DY246&gt;='1 Der Fonds'!$B$12),1,0)</f>
        <v>1</v>
      </c>
      <c r="W246" s="26" t="n">
        <f aca="false">IF(AND(V246=1,ED246&gt;='1 Der Fonds'!$B$12),1,0)</f>
        <v>0</v>
      </c>
      <c r="X246" s="26" t="n">
        <f aca="false">IF(AND(W246=1,EI246&gt;='1 Der Fonds'!$B$12),1,0)</f>
        <v>0</v>
      </c>
      <c r="Y246" s="26" t="n">
        <f aca="false">IF(AND(X246=1,EN246&gt;='1 Der Fonds'!$B$12),1,0)</f>
        <v>0</v>
      </c>
      <c r="Z246" s="26" t="n">
        <f aca="false">IF(AND(Y246=1,ES246&gt;='1 Der Fonds'!$B$12),1,0)</f>
        <v>0</v>
      </c>
      <c r="AD246" s="26" t="n">
        <f aca="false">$A$246+$B$246*'1 Der Fonds'!$B$19/12+$A$246*'1 Der Fonds'!$B$20/12-'1 Der Fonds'!$B$6*'1 Der Fonds'!$B$21/12-($B$246+$A$246-'1 Der Fonds'!$B$6)*'1 Der Fonds'!$B$22/12-$B$246*'1 Der Fonds'!$B$23/12</f>
        <v>143.683083333333</v>
      </c>
      <c r="AE246" s="26" t="n">
        <f aca="false">($B$246+AD246-'1 Der Fonds'!$B$6)/'1 Der Fonds'!$B$8</f>
        <v>10.0193457854406</v>
      </c>
      <c r="AF246" s="26" t="n">
        <f aca="false">AD246+'1 Der Fonds'!$B$26-'2 Der Rueckgabebestand'!$C$5*AE246</f>
        <v>142.675345019157</v>
      </c>
      <c r="AG246" s="26" t="n">
        <f aca="false">'1 Der Fonds'!$B$8+'1 Der Fonds'!$B$26/AE246-'2 Der Rueckgabebestand'!$C$5</f>
        <v>86.8994207470471</v>
      </c>
      <c r="AH246" s="26" t="n">
        <f aca="false">AF246/($B$246+AF246-'1 Der Fonds'!$B$6)</f>
        <v>0.163867445926148</v>
      </c>
      <c r="AI246" s="26" t="n">
        <f aca="false">AF246+$B$246*'1 Der Fonds'!$B$19/12+AF246*'1 Der Fonds'!$B$20/12-'1 Der Fonds'!$B$6*'1 Der Fonds'!$B$21/12-($B$246+AF246-'1 Der Fonds'!$B$6)*'1 Der Fonds'!$B$22/12-$B$246*'1 Der Fonds'!$B$23/12</f>
        <v>144.359075558134</v>
      </c>
      <c r="AJ246" s="26" t="n">
        <f aca="false">($B$246+AI246-'1 Der Fonds'!$B$6)/AG246</f>
        <v>10.0387214098637</v>
      </c>
      <c r="AK246" s="26" t="n">
        <f aca="false">AI246+'1 Der Fonds'!$B$26-'2 Der Rueckgabebestand'!$C$6*AJ246</f>
        <v>142.339714853202</v>
      </c>
      <c r="AL246" s="26" t="n">
        <f aca="false">AG246+'1 Der Fonds'!$B$26/AJ246-'2 Der Rueckgabebestand'!$C$6</f>
        <v>86.6982635854441</v>
      </c>
      <c r="AM246" s="26" t="n">
        <f aca="false">AK246/($B$246+AK246-'1 Der Fonds'!$B$6)</f>
        <v>0.163545007109333</v>
      </c>
      <c r="AN246" s="26" t="n">
        <f aca="false">AK246+$B$246*'1 Der Fonds'!$B$19/12+AK246*'1 Der Fonds'!$B$20/12-'1 Der Fonds'!$B$6*'1 Der Fonds'!$B$21/12-($B$246+AK246-'1 Der Fonds'!$B$6)*'1 Der Fonds'!$B$22/12-$B$246*'1 Der Fonds'!$B$23/12</f>
        <v>144.023123746603</v>
      </c>
      <c r="AO246" s="26" t="n">
        <f aca="false">($B$246+AN246-'1 Der Fonds'!$B$6)/AL246</f>
        <v>10.0581382796346</v>
      </c>
      <c r="AP246" s="26" t="n">
        <f aca="false">AN246+'1 Der Fonds'!$B$26-'2 Der Rueckgabebestand'!$C$7*AO246</f>
        <v>124.895219531407</v>
      </c>
      <c r="AQ246" s="26" t="n">
        <f aca="false">AL246+'1 Der Fonds'!$B$26/AO246-'2 Der Rueckgabebestand'!$C$7</f>
        <v>84.7965295186212</v>
      </c>
      <c r="AR246" s="26" t="n">
        <f aca="false">AP246/($B$246+AP246-'1 Der Fonds'!$B$6)</f>
        <v>0.146436768164824</v>
      </c>
      <c r="AS246" s="26" t="n">
        <f aca="false">AP246+$B$246*'1 Der Fonds'!$B$19/12+AP246*'1 Der Fonds'!$B$20/12-'1 Der Fonds'!$B$6*'1 Der Fonds'!$B$21/12-($B$246+AP246-'1 Der Fonds'!$B$6)*'1 Der Fonds'!$B$22/12-$B$246*'1 Der Fonds'!$B$23/12</f>
        <v>126.561910783458</v>
      </c>
      <c r="AT246" s="26" t="n">
        <f aca="false">($B$246+AS246-'1 Der Fonds'!$B$6)/AQ246</f>
        <v>10.0777934620048</v>
      </c>
      <c r="AU246" s="26" t="n">
        <f aca="false">AS246+'1 Der Fonds'!$B$26-'2 Der Rueckgabebestand'!$C$8*AT246</f>
        <v>98.320751051243</v>
      </c>
      <c r="AV246" s="26" t="n">
        <f aca="false">AQ246+'1 Der Fonds'!$B$26/AT246-'2 Der Rueckgabebestand'!$C$8</f>
        <v>81.9942137300819</v>
      </c>
      <c r="AW246" s="26" t="n">
        <f aca="false">AU246/($B$246+AU246-'1 Der Fonds'!$B$6)</f>
        <v>0.118986181729261</v>
      </c>
      <c r="AX246" s="26" t="n">
        <f aca="false">AU246+$B$246*'1 Der Fonds'!$B$19/12+AU246*'1 Der Fonds'!$B$20/12-'1 Der Fonds'!$B$6*'1 Der Fonds'!$B$21/12-($B$246+AU246-'1 Der Fonds'!$B$6)*'1 Der Fonds'!$B$22/12-$B$246*'1 Der Fonds'!$B$23/12</f>
        <v>99.9619751043338</v>
      </c>
      <c r="AY246" s="26" t="n">
        <f aca="false">($B$246+AX246-'1 Der Fonds'!$B$6)/AV246</f>
        <v>10.0978098019199</v>
      </c>
      <c r="AZ246" s="26" t="n">
        <f aca="false">AX246+'1 Der Fonds'!$B$26-'2 Der Rueckgabebestand'!$C$9*AY246</f>
        <v>76.7076696193421</v>
      </c>
      <c r="BA246" s="26" t="n">
        <f aca="false">AV246+'1 Der Fonds'!$B$26/AY246-'2 Der Rueckgabebestand'!$C$9</f>
        <v>79.6913078582986</v>
      </c>
      <c r="BB246" s="26" t="n">
        <f aca="false">AZ246/($B$246+AZ246-'1 Der Fonds'!$B$6)</f>
        <v>0.0953236467295357</v>
      </c>
      <c r="BC246" s="26" t="n">
        <f aca="false">AZ246+$B$246*'1 Der Fonds'!$B$19/12+AZ246*'1 Der Fonds'!$B$20/12-'1 Der Fonds'!$B$6*'1 Der Fonds'!$B$21/12-($B$246+AZ246-'1 Der Fonds'!$B$6)*'1 Der Fonds'!$B$22/12-$B$246*'1 Der Fonds'!$B$23/12</f>
        <v>78.3281811360606</v>
      </c>
      <c r="BD246" s="26" t="n">
        <f aca="false">($B$246+BC246-'1 Der Fonds'!$B$6)/BA246</f>
        <v>10.1181446610189</v>
      </c>
      <c r="BE246" s="26" t="n">
        <f aca="false">BC246+'1 Der Fonds'!$B$26-'2 Der Rueckgabebestand'!$C$10*BD246</f>
        <v>67.1627786106341</v>
      </c>
      <c r="BF246" s="26" t="n">
        <f aca="false">BA246+'1 Der Fonds'!$B$26/BD246-'2 Der Rueckgabebestand'!$C$10</f>
        <v>78.5878049040028</v>
      </c>
      <c r="BG246" s="26" t="n">
        <f aca="false">BE246/($B$246+BE246-'1 Der Fonds'!$B$6)</f>
        <v>0.0844641882357544</v>
      </c>
      <c r="BH246" s="26" t="n">
        <f aca="false">BE246+$B$246*'1 Der Fonds'!$B$19/12+BE246*'1 Der Fonds'!$B$20/12-'1 Der Fonds'!$B$6*'1 Der Fonds'!$B$21/12-($B$246+BE246-'1 Der Fonds'!$B$6)*'1 Der Fonds'!$B$22/12-$B$246*'1 Der Fonds'!$B$23/12</f>
        <v>68.774142940136</v>
      </c>
      <c r="BI246" s="26" t="n">
        <f aca="false">($B$246+BH246-'1 Der Fonds'!$B$6)/BF246</f>
        <v>10.1386486607358</v>
      </c>
      <c r="BJ246" s="26" t="n">
        <f aca="false">BH246+'1 Der Fonds'!$B$26-'2 Der Rueckgabebestand'!$C$11*BI246</f>
        <v>65.6909537436945</v>
      </c>
      <c r="BK246" s="26" t="n">
        <f aca="false">BF246+'1 Der Fonds'!$B$26/BI246-'2 Der Rueckgabebestand'!$C$11</f>
        <v>78.283702325877</v>
      </c>
      <c r="BL246" s="26" t="n">
        <f aca="false">BJ246/($B$246+BJ246-'1 Der Fonds'!$B$6)</f>
        <v>0.0827664135944127</v>
      </c>
      <c r="BM246" s="26" t="n">
        <f aca="false">BJ246+$B$246*'1 Der Fonds'!$B$19/12+BJ246*'1 Der Fonds'!$B$20/12-'1 Der Fonds'!$B$6*'1 Der Fonds'!$B$21/12-($B$246+BJ246-'1 Der Fonds'!$B$6)*'1 Der Fonds'!$B$22/12-$B$246*'1 Der Fonds'!$B$23/12</f>
        <v>67.3009075743655</v>
      </c>
      <c r="BN246" s="26" t="n">
        <f aca="false">($B$246+BM246-'1 Der Fonds'!$B$6)/BK246</f>
        <v>10.1592142929535</v>
      </c>
      <c r="BO246" s="26" t="n">
        <f aca="false">BM246+'1 Der Fonds'!$B$26-'2 Der Rueckgabebestand'!$C$12*BN246</f>
        <v>65.2213004278888</v>
      </c>
      <c r="BP246" s="26" t="n">
        <f aca="false">BK246+'1 Der Fonds'!$B$26/BN246-'2 Der Rueckgabebestand'!$C$12</f>
        <v>78.0790007528509</v>
      </c>
      <c r="BQ246" s="26" t="n">
        <f aca="false">BO246/($B$246+BO246-'1 Der Fonds'!$B$6)</f>
        <v>0.0822233346390299</v>
      </c>
      <c r="BR246" s="26" t="n">
        <f aca="false">BO246+$B$246*'1 Der Fonds'!$B$19/12+BO246*'1 Der Fonds'!$B$20/12-'1 Der Fonds'!$B$6*'1 Der Fonds'!$B$21/12-($B$246+BO246-'1 Der Fonds'!$B$6)*'1 Der Fonds'!$B$22/12-$B$246*'1 Der Fonds'!$B$23/12</f>
        <v>66.8308041741322</v>
      </c>
      <c r="BS246" s="26" t="n">
        <f aca="false">($B$246+BR246-'1 Der Fonds'!$B$6)/BP246</f>
        <v>10.1798280781034</v>
      </c>
      <c r="BT246" s="26" t="n">
        <f aca="false">BR246+'1 Der Fonds'!$B$26-'2 Der Rueckgabebestand'!$C$13*BS246</f>
        <v>65.2498815389857</v>
      </c>
      <c r="BU246" s="26" t="n">
        <f aca="false">BP246+'1 Der Fonds'!$B$26/BS246-'2 Der Rueckgabebestand'!$C$13</f>
        <v>77.9237012111478</v>
      </c>
      <c r="BV246" s="26" t="n">
        <f aca="false">BT246/($B$246+BT246-'1 Der Fonds'!$B$6)</f>
        <v>0.0822564025000473</v>
      </c>
      <c r="BW246" s="26" t="n">
        <f aca="false">BT246+$B$246*'1 Der Fonds'!$B$19/12+BT246*'1 Der Fonds'!$B$20/12-'1 Der Fonds'!$B$6*'1 Der Fonds'!$B$21/12-($B$246+BT246-'1 Der Fonds'!$B$6)*'1 Der Fonds'!$B$22/12-$B$246*'1 Der Fonds'!$B$23/12</f>
        <v>66.8594126754605</v>
      </c>
      <c r="BX246" s="26" t="n">
        <f aca="false">($B$246+BW246-'1 Der Fonds'!$B$6)/BU246</f>
        <v>10.2004832973943</v>
      </c>
      <c r="BY246" s="26" t="n">
        <f aca="false">BW246+'1 Der Fonds'!$B$26-'2 Der Rueckgabebestand'!$C$14*BX246</f>
        <v>65.7792193565028</v>
      </c>
      <c r="BZ246" s="26" t="n">
        <f aca="false">BU246+'1 Der Fonds'!$B$26/BX246-'2 Der Rueckgabebestand'!$C$14</f>
        <v>77.8178049229558</v>
      </c>
      <c r="CA246" s="26" t="n">
        <f aca="false">BY246/($B$246+BY246-'1 Der Fonds'!$B$6)</f>
        <v>0.082868406922807</v>
      </c>
      <c r="CB246" s="26" t="n">
        <f aca="false">BY246+$B$246*'1 Der Fonds'!$B$19/12+BY246*'1 Der Fonds'!$B$20/12-'1 Der Fonds'!$B$6*'1 Der Fonds'!$B$21/12-($B$246+BY246-'1 Der Fonds'!$B$6)*'1 Der Fonds'!$B$22/12-$B$246*'1 Der Fonds'!$B$23/12</f>
        <v>67.3892577750527</v>
      </c>
      <c r="CC246" s="26" t="n">
        <f aca="false">($B$246+CB246-'1 Der Fonds'!$B$6)/BZ246</f>
        <v>10.2211731436338</v>
      </c>
      <c r="CD246" s="26" t="n">
        <f aca="false">CB246+'1 Der Fonds'!$B$26-'2 Der Rueckgabebestand'!$C$15*CC246</f>
        <v>66.3007885175992</v>
      </c>
      <c r="CE246" s="26" t="n">
        <f aca="false">BZ246+'1 Der Fonds'!$B$26/CC246-'2 Der Rueckgabebestand'!$C$15</f>
        <v>77.7113133057845</v>
      </c>
      <c r="CF246" s="26" t="n">
        <f aca="false">CD246/($B$246+CD246-'1 Der Fonds'!$B$6)</f>
        <v>0.0834706316247478</v>
      </c>
      <c r="CG246" s="26" t="n">
        <f aca="false">CD246+$B$246*'1 Der Fonds'!$B$19/12+CD246*'1 Der Fonds'!$B$20/12-'1 Der Fonds'!$B$6*'1 Der Fonds'!$B$21/12-($B$246+CD246-'1 Der Fonds'!$B$6)*'1 Der Fonds'!$B$22/12-$B$246*'1 Der Fonds'!$B$23/12</f>
        <v>67.9113267732619</v>
      </c>
      <c r="CH246" s="26" t="n">
        <f aca="false">($B$246+CG246-'1 Der Fonds'!$B$6)/CE246</f>
        <v>10.2418977741561</v>
      </c>
      <c r="CI246" s="26" t="n">
        <f aca="false">CG246+'1 Der Fonds'!$B$26-'2 Der Rueckgabebestand'!$C$16*CH246</f>
        <v>65.7903778861839</v>
      </c>
      <c r="CJ246" s="26" t="n">
        <f aca="false">CE246+'1 Der Fonds'!$B$26/CH246-'2 Der Rueckgabebestand'!$C$16</f>
        <v>77.5042277700911</v>
      </c>
      <c r="CK246" s="26" t="n">
        <f aca="false">CI246/($B$246+CI246-'1 Der Fonds'!$B$6)</f>
        <v>0.0828812992938762</v>
      </c>
      <c r="CL246" s="26" t="n">
        <f aca="false">$A$246+$B$246*'1 Der Fonds'!$B$19/12+$A$246*'1 Der Fonds'!$B$20/12-'1 Der Fonds'!$B$6*'1 Der Fonds'!$B$21/12-($B$246+$A$246-'1 Der Fonds'!$B$6)*'1 Der Fonds'!$B$22/12-$B$246*'1 Der Fonds'!$B$23/12</f>
        <v>143.683083333333</v>
      </c>
      <c r="CM246" s="26" t="n">
        <f aca="false">($B$246+CL246-'1 Der Fonds'!$B$6)/'1 Der Fonds'!$B$8</f>
        <v>10.0193457854406</v>
      </c>
      <c r="CN246" s="26" t="n">
        <f aca="false">CL246+0-'2 Der Rueckgabebestand'!$C$5*CM246</f>
        <v>139.675345019157</v>
      </c>
      <c r="CO246" s="26" t="n">
        <f aca="false">'1 Der Fonds'!$B$8+0/CM246-'2 Der Rueckgabebestand'!$C$5</f>
        <v>86.6</v>
      </c>
      <c r="CP246" s="26" t="n">
        <f aca="false">CN246/($B$246+CN246-'1 Der Fonds'!$B$6)</f>
        <v>0.16097650558006</v>
      </c>
      <c r="CQ246" s="26" t="n">
        <f aca="false">CN246+$B$246*'1 Der Fonds'!$B$19/12+CN246*'1 Der Fonds'!$B$20/12-'1 Der Fonds'!$B$6*'1 Der Fonds'!$B$21/12-($B$246+CN246-'1 Der Fonds'!$B$6)*'1 Der Fonds'!$B$22/12-$B$246*'1 Der Fonds'!$B$23/12</f>
        <v>141.356200558134</v>
      </c>
      <c r="CR246" s="26" t="n">
        <f aca="false">($B$246+CQ246-'1 Der Fonds'!$B$6)/CO246</f>
        <v>10.0387552027498</v>
      </c>
      <c r="CS246" s="26" t="n">
        <f aca="false">CQ246+0-'2 Der Rueckgabebestand'!$C$6*CR246</f>
        <v>136.336822956759</v>
      </c>
      <c r="CT246" s="26" t="n">
        <f aca="false">CO246+0/CR246-'2 Der Rueckgabebestand'!$C$6</f>
        <v>86.1</v>
      </c>
      <c r="CU246" s="26" t="n">
        <f aca="false">CS246/($B$246+CS246-'1 Der Fonds'!$B$6)</f>
        <v>0.157735756866602</v>
      </c>
      <c r="CV246" s="26" t="n">
        <f aca="false">CS246+$B$246*'1 Der Fonds'!$B$19/12+CS246*'1 Der Fonds'!$B$20/12-'1 Der Fonds'!$B$6*'1 Der Fonds'!$B$21/12-($B$246+CS246-'1 Der Fonds'!$B$6)*'1 Der Fonds'!$B$22/12-$B$246*'1 Der Fonds'!$B$23/12</f>
        <v>138.014479078759</v>
      </c>
      <c r="CW246" s="26" t="n">
        <f aca="false">($B$246+CV246-'1 Der Fonds'!$B$6)/CT246</f>
        <v>10.0582401751308</v>
      </c>
      <c r="CX246" s="26" t="n">
        <f aca="false">CV246+0-'2 Der Rueckgabebestand'!$C$7*CW246</f>
        <v>115.886350693471</v>
      </c>
      <c r="CY246" s="26" t="n">
        <f aca="false">CT246+0/CW246-'2 Der Rueckgabebestand'!$C$7</f>
        <v>83.9</v>
      </c>
      <c r="CZ246" s="26" t="n">
        <f aca="false">CX246/($B$246+CX246-'1 Der Fonds'!$B$6)</f>
        <v>0.137324594239782</v>
      </c>
      <c r="DA246" s="26" t="n">
        <f aca="false">CX246+$B$246*'1 Der Fonds'!$B$19/12+CX246*'1 Der Fonds'!$B$20/12-'1 Der Fonds'!$B$6*'1 Der Fonds'!$B$21/12-($B$246+CX246-'1 Der Fonds'!$B$6)*'1 Der Fonds'!$B$22/12-$B$246*'1 Der Fonds'!$B$23/12</f>
        <v>117.544408446219</v>
      </c>
      <c r="DB246" s="26" t="n">
        <f aca="false">($B$246+DA246-'1 Der Fonds'!$B$6)/CY246</f>
        <v>10.0780024844603</v>
      </c>
      <c r="DC246" s="26" t="n">
        <f aca="false">DA246+0-'2 Der Rueckgabebestand'!$C$8*DB246</f>
        <v>86.3026007443924</v>
      </c>
      <c r="DD246" s="26" t="n">
        <f aca="false">CY246+0/DB246-'2 Der Rueckgabebestand'!$C$8</f>
        <v>80.8</v>
      </c>
      <c r="DE246" s="26" t="n">
        <f aca="false">DC246/($B$246+DC246-'1 Der Fonds'!$B$6)</f>
        <v>0.105983452177973</v>
      </c>
      <c r="DF246" s="26" t="n">
        <f aca="false">DC246+$B$246*'1 Der Fonds'!$B$19/12+DC246*'1 Der Fonds'!$B$20/12-'1 Der Fonds'!$B$6*'1 Der Fonds'!$B$21/12-($B$246+DC246-'1 Der Fonds'!$B$6)*'1 Der Fonds'!$B$22/12-$B$246*'1 Der Fonds'!$B$23/12</f>
        <v>87.9323074034391</v>
      </c>
      <c r="DG246" s="26" t="n">
        <f aca="false">($B$246+DF246-'1 Der Fonds'!$B$6)/DD246</f>
        <v>10.0981721213297</v>
      </c>
      <c r="DH246" s="26" t="n">
        <f aca="false">DF246+0-'2 Der Rueckgabebestand'!$C$9*DG246</f>
        <v>61.6770598879819</v>
      </c>
      <c r="DI246" s="26" t="n">
        <f aca="false">DD246+0/DG246-'2 Der Rueckgabebestand'!$C$9</f>
        <v>78.2</v>
      </c>
      <c r="DJ246" s="26" t="n">
        <f aca="false">DH246/($B$246+DH246-'1 Der Fonds'!$B$6)</f>
        <v>0.0781041555097612</v>
      </c>
      <c r="DK246" s="26" t="n">
        <f aca="false">DH246+$B$246*'1 Der Fonds'!$B$19/12+DH246*'1 Der Fonds'!$B$20/12-'1 Der Fonds'!$B$6*'1 Der Fonds'!$B$21/12-($B$246+DH246-'1 Der Fonds'!$B$6)*'1 Der Fonds'!$B$22/12-$B$246*'1 Der Fonds'!$B$23/12</f>
        <v>63.2831670703746</v>
      </c>
      <c r="DL246" s="26" t="n">
        <f aca="false">($B$246+DK246-'1 Der Fonds'!$B$6)/DI246</f>
        <v>10.1187105763475</v>
      </c>
      <c r="DM246" s="26" t="n">
        <f aca="false">DK246+0-'2 Der Rueckgabebestand'!$C$10*DL246</f>
        <v>49.1169722634881</v>
      </c>
      <c r="DN246" s="26" t="n">
        <f aca="false">DI246+0/DL246-'2 Der Rueckgabebestand'!$C$10</f>
        <v>76.8</v>
      </c>
      <c r="DO246" s="26" t="n">
        <f aca="false">DM246/($B$246+DM246-'1 Der Fonds'!$B$6)</f>
        <v>0.0632040915544881</v>
      </c>
      <c r="DP246" s="26" t="n">
        <f aca="false">DM246+$B$246*'1 Der Fonds'!$B$19/12+DM246*'1 Der Fonds'!$B$20/12-'1 Der Fonds'!$B$6*'1 Der Fonds'!$B$21/12-($B$246+DM246-'1 Der Fonds'!$B$6)*'1 Der Fonds'!$B$22/12-$B$246*'1 Der Fonds'!$B$23/12</f>
        <v>50.7110426952406</v>
      </c>
      <c r="DQ246" s="26" t="n">
        <f aca="false">($B$246+DP246-'1 Der Fonds'!$B$6)/DN246</f>
        <v>10.1394667017609</v>
      </c>
      <c r="DR246" s="26" t="n">
        <f aca="false">DP246+0-'2 Der Rueckgabebestand'!$C$11*DQ246</f>
        <v>44.627362674184</v>
      </c>
      <c r="DS246" s="26" t="n">
        <f aca="false">DN246+0/DQ246-'2 Der Rueckgabebestand'!$C$11</f>
        <v>76.2</v>
      </c>
      <c r="DT246" s="26" t="n">
        <f aca="false">DR246/($B$246+DR246-'1 Der Fonds'!$B$6)</f>
        <v>0.0577605257464889</v>
      </c>
      <c r="DU246" s="26" t="n">
        <f aca="false">DR246+$B$246*'1 Der Fonds'!$B$19/12+DR246*'1 Der Fonds'!$B$20/12-'1 Der Fonds'!$B$6*'1 Der Fonds'!$B$21/12-($B$246+DR246-'1 Der Fonds'!$B$6)*'1 Der Fonds'!$B$22/12-$B$246*'1 Der Fonds'!$B$23/12</f>
        <v>46.2171305634135</v>
      </c>
      <c r="DV246" s="26" t="n">
        <f aca="false">($B$246+DU246-'1 Der Fonds'!$B$6)/DS246</f>
        <v>10.1603297974201</v>
      </c>
      <c r="DW246" s="26" t="n">
        <f aca="false">DU246+0-'2 Der Rueckgabebestand'!$C$12*DV246</f>
        <v>41.1369656647034</v>
      </c>
      <c r="DX246" s="26" t="n">
        <f aca="false">DS246+0/DV246-'2 Der Rueckgabebestand'!$C$12</f>
        <v>75.7</v>
      </c>
      <c r="DY246" s="26" t="n">
        <f aca="false">DW246/($B$246+DW246-'1 Der Fonds'!$B$6)</f>
        <v>0.0534845775214458</v>
      </c>
      <c r="DZ246" s="26" t="n">
        <f aca="false">DW246+$B$246*'1 Der Fonds'!$B$19/12+DW246*'1 Der Fonds'!$B$20/12-'1 Der Fonds'!$B$6*'1 Der Fonds'!$B$21/12-($B$246+DW246-'1 Der Fonds'!$B$6)*'1 Der Fonds'!$B$22/12-$B$246*'1 Der Fonds'!$B$23/12</f>
        <v>42.7233885901321</v>
      </c>
      <c r="EA246" s="26" t="n">
        <f aca="false">($B$246+DZ246-'1 Der Fonds'!$B$6)/DX246</f>
        <v>10.1812865071352</v>
      </c>
      <c r="EB246" s="26" t="n">
        <f aca="false">DZ246+0-'2 Der Rueckgabebestand'!$C$13*EA246</f>
        <v>38.1418096619213</v>
      </c>
      <c r="EC246" s="26" t="n">
        <f aca="false">DX246+0/EA246-'2 Der Rueckgabebestand'!$C$13</f>
        <v>75.25</v>
      </c>
      <c r="ED246" s="26" t="n">
        <f aca="false">EB246/($B$246+EB246-'1 Der Fonds'!$B$6)</f>
        <v>0.0497842686313546</v>
      </c>
      <c r="EE246" s="26" t="n">
        <f aca="false">EB246+$B$246*'1 Der Fonds'!$B$19/12+EB246*'1 Der Fonds'!$B$20/12-'1 Der Fonds'!$B$6*'1 Der Fonds'!$B$21/12-($B$246+EB246-'1 Der Fonds'!$B$6)*'1 Der Fonds'!$B$22/12-$B$246*'1 Der Fonds'!$B$23/12</f>
        <v>39.7253622295139</v>
      </c>
      <c r="EF246" s="26" t="n">
        <f aca="false">($B$246+EE246-'1 Der Fonds'!$B$6)/EC246</f>
        <v>10.2023303950766</v>
      </c>
      <c r="EG246" s="26" t="n">
        <f aca="false">EE246+0-'2 Der Rueckgabebestand'!$C$14*EF246</f>
        <v>35.6444300714833</v>
      </c>
      <c r="EH246" s="26" t="n">
        <f aca="false">EC246+0/EF246-'2 Der Rueckgabebestand'!$C$14</f>
        <v>74.85</v>
      </c>
      <c r="EI246" s="26" t="n">
        <f aca="false">EG246/($B$246+EG246-'1 Der Fonds'!$B$6)</f>
        <v>0.0466767368003282</v>
      </c>
      <c r="EJ246" s="26" t="n">
        <f aca="false">EG246+$B$246*'1 Der Fonds'!$B$19/12+EG246*'1 Der Fonds'!$B$20/12-'1 Der Fonds'!$B$6*'1 Der Fonds'!$B$21/12-($B$246+EG246-'1 Der Fonds'!$B$6)*'1 Der Fonds'!$B$22/12-$B$246*'1 Der Fonds'!$B$23/12</f>
        <v>37.2255893169685</v>
      </c>
      <c r="EK246" s="26" t="n">
        <f aca="false">($B$246+EJ246-'1 Der Fonds'!$B$6)/EH246</f>
        <v>10.2234547670938</v>
      </c>
      <c r="EL246" s="26" t="n">
        <f aca="false">EJ246+0-'2 Der Rueckgabebestand'!$C$15*EK246</f>
        <v>33.136207410131</v>
      </c>
      <c r="EM246" s="26" t="n">
        <f aca="false">EH246+0/EK246-'2 Der Rueckgabebestand'!$C$15</f>
        <v>74.45</v>
      </c>
      <c r="EN246" s="26" t="n">
        <f aca="false">EL246/($B$246+EL246-'1 Der Fonds'!$B$6)</f>
        <v>0.0435351873784607</v>
      </c>
      <c r="EO246" s="26" t="n">
        <f aca="false">EL246+$B$246*'1 Der Fonds'!$B$19/12+EL246*'1 Der Fonds'!$B$20/12-'1 Der Fonds'!$B$6*'1 Der Fonds'!$B$21/12-($B$246+EL246-'1 Der Fonds'!$B$6)*'1 Der Fonds'!$B$22/12-$B$246*'1 Der Fonds'!$B$23/12</f>
        <v>34.7149629422323</v>
      </c>
      <c r="EP246" s="26" t="n">
        <f aca="false">($B$246+EO246-'1 Der Fonds'!$B$6)/EM246</f>
        <v>10.2446603484517</v>
      </c>
      <c r="EQ246" s="26" t="n">
        <f aca="false">EO246+0-'2 Der Rueckgabebestand'!$C$16*EP246</f>
        <v>29.5926327680065</v>
      </c>
      <c r="ER246" s="26" t="n">
        <f aca="false">EM246+0/EP246-'2 Der Rueckgabebestand'!$C$16</f>
        <v>73.95</v>
      </c>
      <c r="ES246" s="26" t="n">
        <f aca="false">EQ246/($B$246+EQ246-'1 Der Fonds'!$B$6)</f>
        <v>0.0390614051510562</v>
      </c>
      <c r="ET246" s="14" t="n">
        <f aca="false">IF(C246=1,$A$246,1000000)</f>
        <v>142</v>
      </c>
      <c r="EU246" s="14" t="n">
        <f aca="false">IF(D246=1,$A$246,1000000)</f>
        <v>142</v>
      </c>
      <c r="EV246" s="14" t="n">
        <f aca="false">IF(E246=1,$A$246,1000000)</f>
        <v>142</v>
      </c>
      <c r="EW246" s="14" t="n">
        <f aca="false">IF(F246=1,$A$246,1000000)</f>
        <v>142</v>
      </c>
      <c r="EX246" s="14" t="n">
        <f aca="false">IF(G246=1,$A$246,1000000)</f>
        <v>142</v>
      </c>
      <c r="EY246" s="14" t="n">
        <f aca="false">IF(H246=1,$A$246,1000000)</f>
        <v>142</v>
      </c>
      <c r="EZ246" s="14" t="n">
        <f aca="false">IF(I246=1,$A$246,1000000)</f>
        <v>142</v>
      </c>
      <c r="FA246" s="14" t="n">
        <f aca="false">IF(J246=1,$A$246,1000000)</f>
        <v>142</v>
      </c>
      <c r="FB246" s="14" t="n">
        <f aca="false">IF(K246=1,$A$246,1000000)</f>
        <v>142</v>
      </c>
      <c r="FC246" s="14" t="n">
        <f aca="false">IF(L246=1,$A$246,1000000)</f>
        <v>142</v>
      </c>
      <c r="FD246" s="14" t="n">
        <f aca="false">IF(M246=1,$A$246,1000000)</f>
        <v>142</v>
      </c>
      <c r="FE246" s="14" t="n">
        <f aca="false">IF(N246=1,$A$246,1000000)</f>
        <v>142</v>
      </c>
      <c r="FF246" s="14" t="n">
        <f aca="false">IF(O246=1,$A$246,1000000)</f>
        <v>142</v>
      </c>
      <c r="FG246" s="14" t="n">
        <f aca="false">IF(P246=1,$A$246,1000000)</f>
        <v>142</v>
      </c>
      <c r="FH246" s="14" t="n">
        <f aca="false">IF(Q246=1,$A$246,1000000)</f>
        <v>142</v>
      </c>
      <c r="FI246" s="14" t="n">
        <f aca="false">IF(R246=1,$A$246,1000000)</f>
        <v>142</v>
      </c>
      <c r="FJ246" s="14" t="n">
        <f aca="false">IF(S246=1,$A$246,1000000)</f>
        <v>142</v>
      </c>
      <c r="FK246" s="14" t="n">
        <f aca="false">IF(T246=1,$A$246,1000000)</f>
        <v>142</v>
      </c>
      <c r="FL246" s="14" t="n">
        <f aca="false">IF(U246=1,$A$246,1000000)</f>
        <v>142</v>
      </c>
      <c r="FM246" s="14" t="n">
        <f aca="false">IF(V246=1,$A$246,1000000)</f>
        <v>142</v>
      </c>
      <c r="FN246" s="26" t="n">
        <f aca="false">IF(W246=1,$A$246,1000000)</f>
        <v>1000000</v>
      </c>
      <c r="FO246" s="26" t="n">
        <f aca="false">IF(X246=1,$A$246,1000000)</f>
        <v>1000000</v>
      </c>
      <c r="FP246" s="26" t="n">
        <f aca="false">IF(Y246=1,$A$246,1000000)</f>
        <v>1000000</v>
      </c>
      <c r="FQ246" s="26" t="n">
        <f aca="false">IF(Z246=1,$A$246,1000000)</f>
        <v>1000000</v>
      </c>
    </row>
    <row r="247" customFormat="false" ht="15" hidden="false" customHeight="false" outlineLevel="0" collapsed="false">
      <c r="A247" s="14" t="n">
        <f aca="false">A246+$B$38</f>
        <v>142.5</v>
      </c>
      <c r="B247" s="14" t="n">
        <f aca="false">'1 Der Fonds'!$B$36-A247</f>
        <v>977.5</v>
      </c>
      <c r="C247" s="26" t="n">
        <f aca="false">IF(AH247&gt;='1 Der Fonds'!$B$12,1,0)</f>
        <v>1</v>
      </c>
      <c r="D247" s="26" t="n">
        <f aca="false">IF(AND(C247=1,AM247&gt;='1 Der Fonds'!$B$12),1,0)</f>
        <v>1</v>
      </c>
      <c r="E247" s="26" t="n">
        <f aca="false">IF(AND(D247=1,AR247&gt;='1 Der Fonds'!$B$12),1,0)</f>
        <v>1</v>
      </c>
      <c r="F247" s="26" t="n">
        <f aca="false">IF(AND(E247=1,AW247&gt;='1 Der Fonds'!$B$12),1,0)</f>
        <v>1</v>
      </c>
      <c r="G247" s="26" t="n">
        <f aca="false">IF(AND(F247=1,BB247&gt;='1 Der Fonds'!$B$12),1,0)</f>
        <v>1</v>
      </c>
      <c r="H247" s="26" t="n">
        <f aca="false">IF(AND(G247=1,BG247&gt;='1 Der Fonds'!$B$12),1,0)</f>
        <v>1</v>
      </c>
      <c r="I247" s="26" t="n">
        <f aca="false">IF(AND(H247=1,BL247&gt;='1 Der Fonds'!$B$12),1,0)</f>
        <v>1</v>
      </c>
      <c r="J247" s="26" t="n">
        <f aca="false">IF(AND(I247=1,BQ247&gt;='1 Der Fonds'!$B$12),1,0)</f>
        <v>1</v>
      </c>
      <c r="K247" s="26" t="n">
        <f aca="false">IF(AND(J247=1,BV247&gt;='1 Der Fonds'!$B$12),1,0)</f>
        <v>1</v>
      </c>
      <c r="L247" s="26" t="n">
        <f aca="false">IF(AND(K247=1,CA247&gt;='1 Der Fonds'!$B$12),1,0)</f>
        <v>1</v>
      </c>
      <c r="M247" s="26" t="n">
        <f aca="false">IF(AND(L247=1,CF247&gt;='1 Der Fonds'!$B$12),1,0)</f>
        <v>1</v>
      </c>
      <c r="N247" s="26" t="n">
        <f aca="false">IF(AND(M247=1,CK247&gt;='1 Der Fonds'!$B$12),1,0)</f>
        <v>1</v>
      </c>
      <c r="O247" s="26" t="n">
        <f aca="false">IF(CP247&gt;='1 Der Fonds'!$B$12,1,0)</f>
        <v>1</v>
      </c>
      <c r="P247" s="26" t="n">
        <f aca="false">IF(AND(O247=1,CU247&gt;='1 Der Fonds'!$B$12),1,0)</f>
        <v>1</v>
      </c>
      <c r="Q247" s="26" t="n">
        <f aca="false">IF(AND(P247=1,CZ247&gt;='1 Der Fonds'!$B$12),1,0)</f>
        <v>1</v>
      </c>
      <c r="R247" s="26" t="n">
        <f aca="false">IF(AND(Q247=1,DE247&gt;='1 Der Fonds'!$B$12),1,0)</f>
        <v>1</v>
      </c>
      <c r="S247" s="26" t="n">
        <f aca="false">IF(AND(R247=1,DJ247&gt;='1 Der Fonds'!$B$12),1,0)</f>
        <v>1</v>
      </c>
      <c r="T247" s="26" t="n">
        <f aca="false">IF(AND(S247=1,DO247&gt;='1 Der Fonds'!$B$12),1,0)</f>
        <v>1</v>
      </c>
      <c r="U247" s="26" t="n">
        <f aca="false">IF(AND(T247=1,DT247&gt;='1 Der Fonds'!$B$12),1,0)</f>
        <v>1</v>
      </c>
      <c r="V247" s="26" t="n">
        <f aca="false">IF(AND(U247=1,DY247&gt;='1 Der Fonds'!$B$12),1,0)</f>
        <v>1</v>
      </c>
      <c r="W247" s="26" t="n">
        <f aca="false">IF(AND(V247=1,ED247&gt;='1 Der Fonds'!$B$12),1,0)</f>
        <v>1</v>
      </c>
      <c r="X247" s="26" t="n">
        <f aca="false">IF(AND(W247=1,EI247&gt;='1 Der Fonds'!$B$12),1,0)</f>
        <v>0</v>
      </c>
      <c r="Y247" s="26" t="n">
        <f aca="false">IF(AND(X247=1,EN247&gt;='1 Der Fonds'!$B$12),1,0)</f>
        <v>0</v>
      </c>
      <c r="Z247" s="26" t="n">
        <f aca="false">IF(AND(Y247=1,ES247&gt;='1 Der Fonds'!$B$12),1,0)</f>
        <v>0</v>
      </c>
      <c r="AD247" s="26" t="n">
        <f aca="false">$A$247+$B$247*'1 Der Fonds'!$B$19/12+$A$247*'1 Der Fonds'!$B$20/12-'1 Der Fonds'!$B$6*'1 Der Fonds'!$B$21/12-($B$247+$A$247-'1 Der Fonds'!$B$6)*'1 Der Fonds'!$B$22/12-$B$247*'1 Der Fonds'!$B$23/12</f>
        <v>144.1825</v>
      </c>
      <c r="AE247" s="26" t="n">
        <f aca="false">($B$247+AD247-'1 Der Fonds'!$B$6)/'1 Der Fonds'!$B$8</f>
        <v>10.0193390804598</v>
      </c>
      <c r="AF247" s="26" t="n">
        <f aca="false">AD247+'1 Der Fonds'!$B$26-'2 Der Rueckgabebestand'!$C$5*AE247</f>
        <v>143.174764367816</v>
      </c>
      <c r="AG247" s="26" t="n">
        <f aca="false">'1 Der Fonds'!$B$8+'1 Der Fonds'!$B$26/AE247-'2 Der Rueckgabebestand'!$C$5</f>
        <v>86.8994209474206</v>
      </c>
      <c r="AH247" s="26" t="n">
        <f aca="false">AF247/($B$247+AF247-'1 Der Fonds'!$B$6)</f>
        <v>0.164441155557981</v>
      </c>
      <c r="AI247" s="26" t="n">
        <f aca="false">AF247+$B$247*'1 Der Fonds'!$B$19/12+AF247*'1 Der Fonds'!$B$20/12-'1 Der Fonds'!$B$6*'1 Der Fonds'!$B$21/12-($B$247+AF247-'1 Der Fonds'!$B$6)*'1 Der Fonds'!$B$22/12-$B$247*'1 Der Fonds'!$B$23/12</f>
        <v>144.857911017002</v>
      </c>
      <c r="AJ247" s="26" t="n">
        <f aca="false">($B$247+AI247-'1 Der Fonds'!$B$6)/AG247</f>
        <v>10.0387079856934</v>
      </c>
      <c r="AK247" s="26" t="n">
        <f aca="false">AI247+'1 Der Fonds'!$B$26-'2 Der Rueckgabebestand'!$C$6*AJ247</f>
        <v>142.838557024155</v>
      </c>
      <c r="AL247" s="26" t="n">
        <f aca="false">AG247+'1 Der Fonds'!$B$26/AJ247-'2 Der Rueckgabebestand'!$C$6</f>
        <v>86.6982641854424</v>
      </c>
      <c r="AM247" s="26" t="n">
        <f aca="false">AK247/($B$247+AK247-'1 Der Fonds'!$B$6)</f>
        <v>0.164118383439826</v>
      </c>
      <c r="AN247" s="26" t="n">
        <f aca="false">AK247+$B$247*'1 Der Fonds'!$B$19/12+AK247*'1 Der Fonds'!$B$20/12-'1 Der Fonds'!$B$6*'1 Der Fonds'!$B$21/12-($B$247+AK247-'1 Der Fonds'!$B$6)*'1 Der Fonds'!$B$22/12-$B$247*'1 Der Fonds'!$B$23/12</f>
        <v>144.521381474637</v>
      </c>
      <c r="AO247" s="26" t="n">
        <f aca="false">($B$247+AN247-'1 Der Fonds'!$B$6)/AL247</f>
        <v>10.0581181142155</v>
      </c>
      <c r="AP247" s="26" t="n">
        <f aca="false">AN247+'1 Der Fonds'!$B$26-'2 Der Rueckgabebestand'!$C$7*AO247</f>
        <v>125.393521623363</v>
      </c>
      <c r="AQ247" s="26" t="n">
        <f aca="false">AL247+'1 Der Fonds'!$B$26/AO247-'2 Der Rueckgabebestand'!$C$7</f>
        <v>84.7965307166099</v>
      </c>
      <c r="AR247" s="26" t="n">
        <f aca="false">AP247/($B$247+AP247-'1 Der Fonds'!$B$6)</f>
        <v>0.14702130857401</v>
      </c>
      <c r="AS247" s="26" t="n">
        <f aca="false">AP247+$B$247*'1 Der Fonds'!$B$19/12+AP247*'1 Der Fonds'!$B$20/12-'1 Der Fonds'!$B$6*'1 Der Fonds'!$B$21/12-($B$247+AP247-'1 Der Fonds'!$B$6)*'1 Der Fonds'!$B$22/12-$B$247*'1 Der Fonds'!$B$23/12</f>
        <v>127.059627914918</v>
      </c>
      <c r="AT247" s="26" t="n">
        <f aca="false">($B$247+AS247-'1 Der Fonds'!$B$6)/AQ247</f>
        <v>10.0777663979067</v>
      </c>
      <c r="AU247" s="26" t="n">
        <f aca="false">AS247+'1 Der Fonds'!$B$26-'2 Der Rueckgabebestand'!$C$8*AT247</f>
        <v>98.8185520814075</v>
      </c>
      <c r="AV247" s="26" t="n">
        <f aca="false">AQ247+'1 Der Fonds'!$B$26/AT247-'2 Der Rueckgabebestand'!$C$8</f>
        <v>81.9942157275091</v>
      </c>
      <c r="AW247" s="26" t="n">
        <f aca="false">AU247/($B$247+AU247-'1 Der Fonds'!$B$6)</f>
        <v>0.119588930724712</v>
      </c>
      <c r="AX247" s="26" t="n">
        <f aca="false">AU247+$B$247*'1 Der Fonds'!$B$19/12+AU247*'1 Der Fonds'!$B$20/12-'1 Der Fonds'!$B$6*'1 Der Fonds'!$B$21/12-($B$247+AU247-'1 Der Fonds'!$B$6)*'1 Der Fonds'!$B$22/12-$B$247*'1 Der Fonds'!$B$23/12</f>
        <v>100.459190693819</v>
      </c>
      <c r="AY247" s="26" t="n">
        <f aca="false">($B$247+AX247-'1 Der Fonds'!$B$6)/AV247</f>
        <v>10.0977755973101</v>
      </c>
      <c r="AZ247" s="26" t="n">
        <f aca="false">AX247+'1 Der Fonds'!$B$26-'2 Der Rueckgabebestand'!$C$9*AY247</f>
        <v>77.2049741408126</v>
      </c>
      <c r="BA247" s="26" t="n">
        <f aca="false">AV247+'1 Der Fonds'!$B$26/AY247-'2 Der Rueckgabebestand'!$C$9</f>
        <v>79.691310862085</v>
      </c>
      <c r="BB247" s="26" t="n">
        <f aca="false">AZ247/($B$247+AZ247-'1 Der Fonds'!$B$6)</f>
        <v>0.0959419621125677</v>
      </c>
      <c r="BC247" s="26" t="n">
        <f aca="false">AZ247+$B$247*'1 Der Fonds'!$B$19/12+AZ247*'1 Der Fonds'!$B$20/12-'1 Der Fonds'!$B$6*'1 Der Fonds'!$B$21/12-($B$247+AZ247-'1 Der Fonds'!$B$6)*'1 Der Fonds'!$B$22/12-$B$247*'1 Der Fonds'!$B$23/12</f>
        <v>78.8248997410309</v>
      </c>
      <c r="BD247" s="26" t="n">
        <f aca="false">($B$247+BC247-'1 Der Fonds'!$B$6)/BA247</f>
        <v>10.1181031033166</v>
      </c>
      <c r="BE247" s="26" t="n">
        <f aca="false">BC247+'1 Der Fonds'!$B$26-'2 Der Rueckgabebestand'!$C$10*BD247</f>
        <v>67.6595553963877</v>
      </c>
      <c r="BF247" s="26" t="n">
        <f aca="false">BA247+'1 Der Fonds'!$B$26/BD247-'2 Der Rueckgabebestand'!$C$10</f>
        <v>78.5878091255803</v>
      </c>
      <c r="BG247" s="26" t="n">
        <f aca="false">BE247/($B$247+BE247-'1 Der Fonds'!$B$6)</f>
        <v>0.0850892816884522</v>
      </c>
      <c r="BH247" s="26" t="n">
        <f aca="false">BE247+$B$247*'1 Der Fonds'!$B$19/12+BE247*'1 Der Fonds'!$B$20/12-'1 Der Fonds'!$B$6*'1 Der Fonds'!$B$21/12-($B$247+BE247-'1 Der Fonds'!$B$6)*'1 Der Fonds'!$B$22/12-$B$247*'1 Der Fonds'!$B$23/12</f>
        <v>69.2703333036425</v>
      </c>
      <c r="BI247" s="26" t="n">
        <f aca="false">($B$247+BH247-'1 Der Fonds'!$B$6)/BF247</f>
        <v>10.1385996399319</v>
      </c>
      <c r="BJ247" s="26" t="n">
        <f aca="false">BH247+'1 Der Fonds'!$B$26-'2 Der Rueckgabebestand'!$C$11*BI247</f>
        <v>66.1871735196834</v>
      </c>
      <c r="BK247" s="26" t="n">
        <f aca="false">BF247+'1 Der Fonds'!$B$26/BI247-'2 Der Rueckgabebestand'!$C$11</f>
        <v>78.2837079781383</v>
      </c>
      <c r="BL247" s="26" t="n">
        <f aca="false">BJ247/($B$247+BJ247-'1 Der Fonds'!$B$6)</f>
        <v>0.0833920160586316</v>
      </c>
      <c r="BM247" s="26" t="n">
        <f aca="false">BJ247+$B$247*'1 Der Fonds'!$B$19/12+BJ247*'1 Der Fonds'!$B$20/12-'1 Der Fonds'!$B$6*'1 Der Fonds'!$B$21/12-($B$247+BJ247-'1 Der Fonds'!$B$6)*'1 Der Fonds'!$B$22/12-$B$247*'1 Der Fonds'!$B$23/12</f>
        <v>67.7965403943064</v>
      </c>
      <c r="BN247" s="26" t="n">
        <f aca="false">($B$247+BM247-'1 Der Fonds'!$B$6)/BK247</f>
        <v>10.1591577728587</v>
      </c>
      <c r="BO247" s="26" t="n">
        <f aca="false">BM247+'1 Der Fonds'!$B$26-'2 Der Rueckgabebestand'!$C$12*BN247</f>
        <v>65.7169615078771</v>
      </c>
      <c r="BP247" s="26" t="n">
        <f aca="false">BK247+'1 Der Fonds'!$B$26/BN247-'2 Der Rueckgabebestand'!$C$12</f>
        <v>78.0790080479939</v>
      </c>
      <c r="BQ247" s="26" t="n">
        <f aca="false">BO247/($B$247+BO247-'1 Der Fonds'!$B$6)</f>
        <v>0.0828486589380937</v>
      </c>
      <c r="BR247" s="26" t="n">
        <f aca="false">BO247+$B$247*'1 Der Fonds'!$B$19/12+BO247*'1 Der Fonds'!$B$20/12-'1 Der Fonds'!$B$6*'1 Der Fonds'!$B$21/12-($B$247+BO247-'1 Der Fonds'!$B$6)*'1 Der Fonds'!$B$22/12-$B$247*'1 Der Fonds'!$B$23/12</f>
        <v>67.3258777626555</v>
      </c>
      <c r="BS247" s="26" t="n">
        <f aca="false">($B$247+BR247-'1 Der Fonds'!$B$6)/BP247</f>
        <v>10.1797640317624</v>
      </c>
      <c r="BT247" s="26" t="n">
        <f aca="false">BR247+'1 Der Fonds'!$B$26-'2 Der Rueckgabebestand'!$C$13*BS247</f>
        <v>65.7449839483624</v>
      </c>
      <c r="BU247" s="26" t="n">
        <f aca="false">BP247+'1 Der Fonds'!$B$26/BS247-'2 Der Rueckgabebestand'!$C$13</f>
        <v>77.923710360409</v>
      </c>
      <c r="BV247" s="26" t="n">
        <f aca="false">BT247/($B$247+BT247-'1 Der Fonds'!$B$6)</f>
        <v>0.0828810585364409</v>
      </c>
      <c r="BW247" s="26" t="n">
        <f aca="false">BT247+$B$247*'1 Der Fonds'!$B$19/12+BT247*'1 Der Fonds'!$B$20/12-'1 Der Fonds'!$B$6*'1 Der Fonds'!$B$21/12-($B$247+BT247-'1 Der Fonds'!$B$6)*'1 Der Fonds'!$B$22/12-$B$247*'1 Der Fonds'!$B$23/12</f>
        <v>67.3539270579796</v>
      </c>
      <c r="BX247" s="26" t="n">
        <f aca="false">($B$247+BW247-'1 Der Fonds'!$B$6)/BU247</f>
        <v>10.2004117024415</v>
      </c>
      <c r="BY247" s="26" t="n">
        <f aca="false">BW247+'1 Der Fonds'!$B$26-'2 Der Rueckgabebestand'!$C$14*BX247</f>
        <v>66.273762377003</v>
      </c>
      <c r="BZ247" s="26" t="n">
        <f aca="false">BU247+'1 Der Fonds'!$B$26/BX247-'2 Der Rueckgabebestand'!$C$14</f>
        <v>77.8178161364809</v>
      </c>
      <c r="CA247" s="26" t="n">
        <f aca="false">BY247/($B$247+BY247-'1 Der Fonds'!$B$6)</f>
        <v>0.0834920042941987</v>
      </c>
      <c r="CB247" s="26" t="n">
        <f aca="false">BY247+$B$247*'1 Der Fonds'!$B$19/12+BY247*'1 Der Fonds'!$B$20/12-'1 Der Fonds'!$B$6*'1 Der Fonds'!$B$21/12-($B$247+BY247-'1 Der Fonds'!$B$6)*'1 Der Fonds'!$B$22/12-$B$247*'1 Der Fonds'!$B$23/12</f>
        <v>67.8832122326142</v>
      </c>
      <c r="CC247" s="26" t="n">
        <f aca="false">($B$247+CB247-'1 Der Fonds'!$B$6)/BZ247</f>
        <v>10.2210939823553</v>
      </c>
      <c r="CD247" s="26" t="n">
        <f aca="false">CB247+'1 Der Fonds'!$B$26-'2 Der Rueckgabebestand'!$C$15*CC247</f>
        <v>66.7947746396721</v>
      </c>
      <c r="CE247" s="26" t="n">
        <f aca="false">BZ247+'1 Der Fonds'!$B$26/CC247-'2 Der Rueckgabebestand'!$C$15</f>
        <v>77.7113267925006</v>
      </c>
      <c r="CF247" s="26" t="n">
        <f aca="false">CD247/($B$247+CD247-'1 Der Fonds'!$B$6)</f>
        <v>0.0840931814891685</v>
      </c>
      <c r="CG247" s="26" t="n">
        <f aca="false">CD247+$B$247*'1 Der Fonds'!$B$19/12+CD247*'1 Der Fonds'!$B$20/12-'1 Der Fonds'!$B$6*'1 Der Fonds'!$B$21/12-($B$247+CD247-'1 Der Fonds'!$B$6)*'1 Der Fonds'!$B$22/12-$B$247*'1 Der Fonds'!$B$23/12</f>
        <v>68.4047237987018</v>
      </c>
      <c r="CH247" s="26" t="n">
        <f aca="false">($B$247+CG247-'1 Der Fonds'!$B$6)/CE247</f>
        <v>10.2418110287046</v>
      </c>
      <c r="CI247" s="26" t="n">
        <f aca="false">CG247+'1 Der Fonds'!$B$26-'2 Der Rueckgabebestand'!$C$16*CH247</f>
        <v>66.2838182843495</v>
      </c>
      <c r="CJ247" s="26" t="n">
        <f aca="false">CE247+'1 Der Fonds'!$B$26/CH247-'2 Der Rueckgabebestand'!$C$16</f>
        <v>77.5042437377159</v>
      </c>
      <c r="CK247" s="26" t="n">
        <f aca="false">CI247/($B$247+CI247-'1 Der Fonds'!$B$6)</f>
        <v>0.083503614910685</v>
      </c>
      <c r="CL247" s="26" t="n">
        <f aca="false">$A$247+$B$247*'1 Der Fonds'!$B$19/12+$A$247*'1 Der Fonds'!$B$20/12-'1 Der Fonds'!$B$6*'1 Der Fonds'!$B$21/12-($B$247+$A$247-'1 Der Fonds'!$B$6)*'1 Der Fonds'!$B$22/12-$B$247*'1 Der Fonds'!$B$23/12</f>
        <v>144.1825</v>
      </c>
      <c r="CM247" s="26" t="n">
        <f aca="false">($B$247+CL247-'1 Der Fonds'!$B$6)/'1 Der Fonds'!$B$8</f>
        <v>10.0193390804598</v>
      </c>
      <c r="CN247" s="26" t="n">
        <f aca="false">CL247+0-'2 Der Rueckgabebestand'!$C$5*CM247</f>
        <v>140.174764367816</v>
      </c>
      <c r="CO247" s="26" t="n">
        <f aca="false">'1 Der Fonds'!$B$8+0/CM247-'2 Der Rueckgabebestand'!$C$5</f>
        <v>86.6</v>
      </c>
      <c r="CP247" s="26" t="n">
        <f aca="false">CN247/($B$247+CN247-'1 Der Fonds'!$B$6)</f>
        <v>0.161552196887905</v>
      </c>
      <c r="CQ247" s="26" t="n">
        <f aca="false">CN247+$B$247*'1 Der Fonds'!$B$19/12+CN247*'1 Der Fonds'!$B$20/12-'1 Der Fonds'!$B$6*'1 Der Fonds'!$B$21/12-($B$247+CN247-'1 Der Fonds'!$B$6)*'1 Der Fonds'!$B$22/12-$B$247*'1 Der Fonds'!$B$23/12</f>
        <v>141.855036017002</v>
      </c>
      <c r="CR247" s="26" t="n">
        <f aca="false">($B$247+CQ247-'1 Der Fonds'!$B$6)/CO247</f>
        <v>10.0387417553926</v>
      </c>
      <c r="CS247" s="26" t="n">
        <f aca="false">CQ247+0-'2 Der Rueckgabebestand'!$C$6*CR247</f>
        <v>136.835665139306</v>
      </c>
      <c r="CT247" s="26" t="n">
        <f aca="false">CO247+0/CR247-'2 Der Rueckgabebestand'!$C$6</f>
        <v>86.1</v>
      </c>
      <c r="CU247" s="26" t="n">
        <f aca="false">CS247/($B$247+CS247-'1 Der Fonds'!$B$6)</f>
        <v>0.158313107578699</v>
      </c>
      <c r="CV247" s="26" t="n">
        <f aca="false">CS247+$B$247*'1 Der Fonds'!$B$19/12+CS247*'1 Der Fonds'!$B$20/12-'1 Der Fonds'!$B$6*'1 Der Fonds'!$B$21/12-($B$247+CS247-'1 Der Fonds'!$B$6)*'1 Der Fonds'!$B$22/12-$B$247*'1 Der Fonds'!$B$23/12</f>
        <v>138.512736818397</v>
      </c>
      <c r="CW247" s="26" t="n">
        <f aca="false">($B$247+CV247-'1 Der Fonds'!$B$6)/CT247</f>
        <v>10.0582199398188</v>
      </c>
      <c r="CX247" s="26" t="n">
        <f aca="false">CV247+0-'2 Der Rueckgabebestand'!$C$7*CW247</f>
        <v>116.384652950796</v>
      </c>
      <c r="CY247" s="26" t="n">
        <f aca="false">CT247+0/CW247-'2 Der Rueckgabebestand'!$C$7</f>
        <v>83.9</v>
      </c>
      <c r="CZ247" s="26" t="n">
        <f aca="false">CX247/($B$247+CX247-'1 Der Fonds'!$B$6)</f>
        <v>0.137915356730136</v>
      </c>
      <c r="DA247" s="26" t="n">
        <f aca="false">CX247+$B$247*'1 Der Fonds'!$B$19/12+CX247*'1 Der Fonds'!$B$20/12-'1 Der Fonds'!$B$6*'1 Der Fonds'!$B$21/12-($B$247+CX247-'1 Der Fonds'!$B$6)*'1 Der Fonds'!$B$22/12-$B$247*'1 Der Fonds'!$B$23/12</f>
        <v>118.042125743207</v>
      </c>
      <c r="DB247" s="26" t="n">
        <f aca="false">($B$247+DA247-'1 Der Fonds'!$B$6)/CY247</f>
        <v>10.0779752770347</v>
      </c>
      <c r="DC247" s="26" t="n">
        <f aca="false">DA247+0-'2 Der Rueckgabebestand'!$C$8*DB247</f>
        <v>86.8004023843998</v>
      </c>
      <c r="DD247" s="26" t="n">
        <f aca="false">CY247+0/DB247-'2 Der Rueckgabebestand'!$C$8</f>
        <v>80.8</v>
      </c>
      <c r="DE247" s="26" t="n">
        <f aca="false">DC247/($B$247+DC247-'1 Der Fonds'!$B$6)</f>
        <v>0.106595062620913</v>
      </c>
      <c r="DF247" s="26" t="n">
        <f aca="false">DC247+$B$247*'1 Der Fonds'!$B$19/12+DC247*'1 Der Fonds'!$B$20/12-'1 Der Fonds'!$B$6*'1 Der Fonds'!$B$21/12-($B$247+DC247-'1 Der Fonds'!$B$6)*'1 Der Fonds'!$B$22/12-$B$247*'1 Der Fonds'!$B$23/12</f>
        <v>88.4295236033515</v>
      </c>
      <c r="DG247" s="26" t="n">
        <f aca="false">($B$247+DF247-'1 Der Fonds'!$B$6)/DD247</f>
        <v>10.0981376683583</v>
      </c>
      <c r="DH247" s="26" t="n">
        <f aca="false">DF247+0-'2 Der Rueckgabebestand'!$C$9*DG247</f>
        <v>62.1743656656199</v>
      </c>
      <c r="DI247" s="26" t="n">
        <f aca="false">DD247+0/DG247-'2 Der Rueckgabebestand'!$C$9</f>
        <v>78.2</v>
      </c>
      <c r="DJ247" s="26" t="n">
        <f aca="false">DH247/($B$247+DH247-'1 Der Fonds'!$B$6)</f>
        <v>0.0787341825553788</v>
      </c>
      <c r="DK247" s="26" t="n">
        <f aca="false">DH247+$B$247*'1 Der Fonds'!$B$19/12+DH247*'1 Der Fonds'!$B$20/12-'1 Der Fonds'!$B$6*'1 Der Fonds'!$B$21/12-($B$247+DH247-'1 Der Fonds'!$B$6)*'1 Der Fonds'!$B$22/12-$B$247*'1 Der Fonds'!$B$23/12</f>
        <v>63.7798869327161</v>
      </c>
      <c r="DL247" s="26" t="n">
        <f aca="false">($B$247+DK247-'1 Der Fonds'!$B$6)/DI247</f>
        <v>10.1186686308531</v>
      </c>
      <c r="DM247" s="26" t="n">
        <f aca="false">DK247+0-'2 Der Rueckgabebestand'!$C$10*DL247</f>
        <v>49.6137508495217</v>
      </c>
      <c r="DN247" s="26" t="n">
        <f aca="false">DI247+0/DL247-'2 Der Rueckgabebestand'!$C$10</f>
        <v>76.8</v>
      </c>
      <c r="DO247" s="26" t="n">
        <f aca="false">DM247/($B$247+DM247-'1 Der Fonds'!$B$6)</f>
        <v>0.0638436146513753</v>
      </c>
      <c r="DP247" s="26" t="n">
        <f aca="false">DM247+$B$247*'1 Der Fonds'!$B$19/12+DM247*'1 Der Fonds'!$B$20/12-'1 Der Fonds'!$B$6*'1 Der Fonds'!$B$21/12-($B$247+DM247-'1 Der Fonds'!$B$6)*'1 Der Fonds'!$B$22/12-$B$247*'1 Der Fonds'!$B$23/12</f>
        <v>51.2072348607525</v>
      </c>
      <c r="DQ247" s="26" t="n">
        <f aca="false">($B$247+DP247-'1 Der Fonds'!$B$6)/DN247</f>
        <v>10.1394171205827</v>
      </c>
      <c r="DR247" s="26" t="n">
        <f aca="false">DP247+0-'2 Der Rueckgabebestand'!$C$11*DQ247</f>
        <v>45.1235845884029</v>
      </c>
      <c r="DS247" s="26" t="n">
        <f aca="false">DN247+0/DQ247-'2 Der Rueckgabebestand'!$C$11</f>
        <v>76.2</v>
      </c>
      <c r="DT247" s="26" t="n">
        <f aca="false">DR247/($B$247+DR247-'1 Der Fonds'!$B$6)</f>
        <v>0.0584030639091109</v>
      </c>
      <c r="DU247" s="26" t="n">
        <f aca="false">DR247+$B$247*'1 Der Fonds'!$B$19/12+DR247*'1 Der Fonds'!$B$20/12-'1 Der Fonds'!$B$6*'1 Der Fonds'!$B$21/12-($B$247+DR247-'1 Der Fonds'!$B$6)*'1 Der Fonds'!$B$22/12-$B$247*'1 Der Fonds'!$B$23/12</f>
        <v>46.7127655236334</v>
      </c>
      <c r="DV247" s="26" t="n">
        <f aca="false">($B$247+DU247-'1 Der Fonds'!$B$6)/DS247</f>
        <v>10.1602725134335</v>
      </c>
      <c r="DW247" s="26" t="n">
        <f aca="false">DU247+0-'2 Der Rueckgabebestand'!$C$12*DV247</f>
        <v>41.6326292669167</v>
      </c>
      <c r="DX247" s="26" t="n">
        <f aca="false">DS247+0/DV247-'2 Der Rueckgabebestand'!$C$12</f>
        <v>75.7</v>
      </c>
      <c r="DY247" s="26" t="n">
        <f aca="false">DW247/($B$247+DW247-'1 Der Fonds'!$B$6)</f>
        <v>0.054129323971859</v>
      </c>
      <c r="DZ247" s="26" t="n">
        <f aca="false">DW247+$B$247*'1 Der Fonds'!$B$19/12+DW247*'1 Der Fonds'!$B$20/12-'1 Der Fonds'!$B$6*'1 Der Fonds'!$B$21/12-($B$247+DW247-'1 Der Fonds'!$B$6)*'1 Der Fonds'!$B$22/12-$B$247*'1 Der Fonds'!$B$23/12</f>
        <v>43.2184647032975</v>
      </c>
      <c r="EA247" s="26" t="n">
        <f aca="false">($B$247+DZ247-'1 Der Fonds'!$B$6)/DX247</f>
        <v>10.1812214623949</v>
      </c>
      <c r="EB247" s="26" t="n">
        <f aca="false">DZ247+0-'2 Der Rueckgabebestand'!$C$13*EA247</f>
        <v>38.6369150452197</v>
      </c>
      <c r="EC247" s="26" t="n">
        <f aca="false">DX247+0/EA247-'2 Der Rueckgabebestand'!$C$13</f>
        <v>75.25</v>
      </c>
      <c r="ED247" s="26" t="n">
        <f aca="false">EB247/($B$247+EB247-'1 Der Fonds'!$B$6)</f>
        <v>0.050430822854867</v>
      </c>
      <c r="EE247" s="26" t="n">
        <f aca="false">EB247+$B$247*'1 Der Fonds'!$B$19/12+EB247*'1 Der Fonds'!$B$20/12-'1 Der Fonds'!$B$6*'1 Der Fonds'!$B$21/12-($B$247+EB247-'1 Der Fonds'!$B$6)*'1 Der Fonds'!$B$22/12-$B$247*'1 Der Fonds'!$B$23/12</f>
        <v>40.2198795888047</v>
      </c>
      <c r="EF247" s="26" t="n">
        <f aca="false">($B$247+EE247-'1 Der Fonds'!$B$6)/EC247</f>
        <v>10.2022575360639</v>
      </c>
      <c r="EG247" s="26" t="n">
        <f aca="false">EE247+0-'2 Der Rueckgabebestand'!$C$14*EF247</f>
        <v>36.1389765743792</v>
      </c>
      <c r="EH247" s="26" t="n">
        <f aca="false">EC247+0/EF247-'2 Der Rueckgabebestand'!$C$14</f>
        <v>74.85</v>
      </c>
      <c r="EI247" s="26" t="n">
        <f aca="false">EG247/($B$247+EG247-'1 Der Fonds'!$B$6)</f>
        <v>0.0473246883448716</v>
      </c>
      <c r="EJ247" s="26" t="n">
        <f aca="false">EG247+$B$247*'1 Der Fonds'!$B$19/12+EG247*'1 Der Fonds'!$B$20/12-'1 Der Fonds'!$B$6*'1 Der Fonds'!$B$21/12-($B$247+EG247-'1 Der Fonds'!$B$6)*'1 Der Fonds'!$B$22/12-$B$247*'1 Der Fonds'!$B$23/12</f>
        <v>37.719547260263</v>
      </c>
      <c r="EK247" s="26" t="n">
        <f aca="false">($B$247+EJ247-'1 Der Fonds'!$B$6)/EH247</f>
        <v>10.2233740448933</v>
      </c>
      <c r="EL247" s="26" t="n">
        <f aca="false">EJ247+0-'2 Der Rueckgabebestand'!$C$15*EK247</f>
        <v>33.6301976423057</v>
      </c>
      <c r="EM247" s="26" t="n">
        <f aca="false">EH247+0/EK247-'2 Der Rueckgabebestand'!$C$15</f>
        <v>74.45</v>
      </c>
      <c r="EN247" s="26" t="n">
        <f aca="false">EL247/($B$247+EL247-'1 Der Fonds'!$B$6)</f>
        <v>0.0441845531112539</v>
      </c>
      <c r="EO247" s="26" t="n">
        <f aca="false">EL247+$B$247*'1 Der Fonds'!$B$19/12+EL247*'1 Der Fonds'!$B$20/12-'1 Der Fonds'!$B$6*'1 Der Fonds'!$B$21/12-($B$247+EL247-'1 Der Fonds'!$B$6)*'1 Der Fonds'!$B$22/12-$B$247*'1 Der Fonds'!$B$23/12</f>
        <v>35.2083640817129</v>
      </c>
      <c r="EP247" s="26" t="n">
        <f aca="false">($B$247+EO247-'1 Der Fonds'!$B$6)/EM247</f>
        <v>10.2445717136563</v>
      </c>
      <c r="EQ247" s="26" t="n">
        <f aca="false">EO247+0-'2 Der Rueckgabebestand'!$C$16*EP247</f>
        <v>30.0860782248847</v>
      </c>
      <c r="ER247" s="26" t="n">
        <f aca="false">EM247+0/EP247-'2 Der Rueckgabebestand'!$C$16</f>
        <v>73.95</v>
      </c>
      <c r="ES247" s="26" t="n">
        <f aca="false">EQ247/($B$247+EQ247-'1 Der Fonds'!$B$6)</f>
        <v>0.0397130822353283</v>
      </c>
      <c r="ET247" s="14" t="n">
        <f aca="false">IF(C247=1,$A$247,1000000)</f>
        <v>142.5</v>
      </c>
      <c r="EU247" s="14" t="n">
        <f aca="false">IF(D247=1,$A$247,1000000)</f>
        <v>142.5</v>
      </c>
      <c r="EV247" s="14" t="n">
        <f aca="false">IF(E247=1,$A$247,1000000)</f>
        <v>142.5</v>
      </c>
      <c r="EW247" s="14" t="n">
        <f aca="false">IF(F247=1,$A$247,1000000)</f>
        <v>142.5</v>
      </c>
      <c r="EX247" s="14" t="n">
        <f aca="false">IF(G247=1,$A$247,1000000)</f>
        <v>142.5</v>
      </c>
      <c r="EY247" s="14" t="n">
        <f aca="false">IF(H247=1,$A$247,1000000)</f>
        <v>142.5</v>
      </c>
      <c r="EZ247" s="14" t="n">
        <f aca="false">IF(I247=1,$A$247,1000000)</f>
        <v>142.5</v>
      </c>
      <c r="FA247" s="14" t="n">
        <f aca="false">IF(J247=1,$A$247,1000000)</f>
        <v>142.5</v>
      </c>
      <c r="FB247" s="14" t="n">
        <f aca="false">IF(K247=1,$A$247,1000000)</f>
        <v>142.5</v>
      </c>
      <c r="FC247" s="14" t="n">
        <f aca="false">IF(L247=1,$A$247,1000000)</f>
        <v>142.5</v>
      </c>
      <c r="FD247" s="14" t="n">
        <f aca="false">IF(M247=1,$A$247,1000000)</f>
        <v>142.5</v>
      </c>
      <c r="FE247" s="14" t="n">
        <f aca="false">IF(N247=1,$A$247,1000000)</f>
        <v>142.5</v>
      </c>
      <c r="FF247" s="14" t="n">
        <f aca="false">IF(O247=1,$A$247,1000000)</f>
        <v>142.5</v>
      </c>
      <c r="FG247" s="14" t="n">
        <f aca="false">IF(P247=1,$A$247,1000000)</f>
        <v>142.5</v>
      </c>
      <c r="FH247" s="14" t="n">
        <f aca="false">IF(Q247=1,$A$247,1000000)</f>
        <v>142.5</v>
      </c>
      <c r="FI247" s="14" t="n">
        <f aca="false">IF(R247=1,$A$247,1000000)</f>
        <v>142.5</v>
      </c>
      <c r="FJ247" s="14" t="n">
        <f aca="false">IF(S247=1,$A$247,1000000)</f>
        <v>142.5</v>
      </c>
      <c r="FK247" s="14" t="n">
        <f aca="false">IF(T247=1,$A$247,1000000)</f>
        <v>142.5</v>
      </c>
      <c r="FL247" s="14" t="n">
        <f aca="false">IF(U247=1,$A$247,1000000)</f>
        <v>142.5</v>
      </c>
      <c r="FM247" s="14" t="n">
        <f aca="false">IF(V247=1,$A$247,1000000)</f>
        <v>142.5</v>
      </c>
      <c r="FN247" s="14" t="n">
        <f aca="false">IF(W247=1,$A$247,1000000)</f>
        <v>142.5</v>
      </c>
      <c r="FO247" s="26" t="n">
        <f aca="false">IF(X247=1,$A$247,1000000)</f>
        <v>1000000</v>
      </c>
      <c r="FP247" s="26" t="n">
        <f aca="false">IF(Y247=1,$A$247,1000000)</f>
        <v>1000000</v>
      </c>
      <c r="FQ247" s="26" t="n">
        <f aca="false">IF(Z247=1,$A$247,1000000)</f>
        <v>1000000</v>
      </c>
    </row>
    <row r="248" customFormat="false" ht="15" hidden="false" customHeight="false" outlineLevel="0" collapsed="false">
      <c r="A248" s="14" t="n">
        <f aca="false">A247+$B$38</f>
        <v>143</v>
      </c>
      <c r="B248" s="14" t="n">
        <f aca="false">'1 Der Fonds'!$B$36-A248</f>
        <v>977</v>
      </c>
      <c r="C248" s="26" t="n">
        <f aca="false">IF(AH248&gt;='1 Der Fonds'!$B$12,1,0)</f>
        <v>1</v>
      </c>
      <c r="D248" s="26" t="n">
        <f aca="false">IF(AND(C248=1,AM248&gt;='1 Der Fonds'!$B$12),1,0)</f>
        <v>1</v>
      </c>
      <c r="E248" s="26" t="n">
        <f aca="false">IF(AND(D248=1,AR248&gt;='1 Der Fonds'!$B$12),1,0)</f>
        <v>1</v>
      </c>
      <c r="F248" s="26" t="n">
        <f aca="false">IF(AND(E248=1,AW248&gt;='1 Der Fonds'!$B$12),1,0)</f>
        <v>1</v>
      </c>
      <c r="G248" s="26" t="n">
        <f aca="false">IF(AND(F248=1,BB248&gt;='1 Der Fonds'!$B$12),1,0)</f>
        <v>1</v>
      </c>
      <c r="H248" s="26" t="n">
        <f aca="false">IF(AND(G248=1,BG248&gt;='1 Der Fonds'!$B$12),1,0)</f>
        <v>1</v>
      </c>
      <c r="I248" s="26" t="n">
        <f aca="false">IF(AND(H248=1,BL248&gt;='1 Der Fonds'!$B$12),1,0)</f>
        <v>1</v>
      </c>
      <c r="J248" s="26" t="n">
        <f aca="false">IF(AND(I248=1,BQ248&gt;='1 Der Fonds'!$B$12),1,0)</f>
        <v>1</v>
      </c>
      <c r="K248" s="26" t="n">
        <f aca="false">IF(AND(J248=1,BV248&gt;='1 Der Fonds'!$B$12),1,0)</f>
        <v>1</v>
      </c>
      <c r="L248" s="26" t="n">
        <f aca="false">IF(AND(K248=1,CA248&gt;='1 Der Fonds'!$B$12),1,0)</f>
        <v>1</v>
      </c>
      <c r="M248" s="26" t="n">
        <f aca="false">IF(AND(L248=1,CF248&gt;='1 Der Fonds'!$B$12),1,0)</f>
        <v>1</v>
      </c>
      <c r="N248" s="26" t="n">
        <f aca="false">IF(AND(M248=1,CK248&gt;='1 Der Fonds'!$B$12),1,0)</f>
        <v>1</v>
      </c>
      <c r="O248" s="26" t="n">
        <f aca="false">IF(CP248&gt;='1 Der Fonds'!$B$12,1,0)</f>
        <v>1</v>
      </c>
      <c r="P248" s="26" t="n">
        <f aca="false">IF(AND(O248=1,CU248&gt;='1 Der Fonds'!$B$12),1,0)</f>
        <v>1</v>
      </c>
      <c r="Q248" s="26" t="n">
        <f aca="false">IF(AND(P248=1,CZ248&gt;='1 Der Fonds'!$B$12),1,0)</f>
        <v>1</v>
      </c>
      <c r="R248" s="26" t="n">
        <f aca="false">IF(AND(Q248=1,DE248&gt;='1 Der Fonds'!$B$12),1,0)</f>
        <v>1</v>
      </c>
      <c r="S248" s="26" t="n">
        <f aca="false">IF(AND(R248=1,DJ248&gt;='1 Der Fonds'!$B$12),1,0)</f>
        <v>1</v>
      </c>
      <c r="T248" s="26" t="n">
        <f aca="false">IF(AND(S248=1,DO248&gt;='1 Der Fonds'!$B$12),1,0)</f>
        <v>1</v>
      </c>
      <c r="U248" s="26" t="n">
        <f aca="false">IF(AND(T248=1,DT248&gt;='1 Der Fonds'!$B$12),1,0)</f>
        <v>1</v>
      </c>
      <c r="V248" s="26" t="n">
        <f aca="false">IF(AND(U248=1,DY248&gt;='1 Der Fonds'!$B$12),1,0)</f>
        <v>1</v>
      </c>
      <c r="W248" s="26" t="n">
        <f aca="false">IF(AND(V248=1,ED248&gt;='1 Der Fonds'!$B$12),1,0)</f>
        <v>1</v>
      </c>
      <c r="X248" s="26" t="n">
        <f aca="false">IF(AND(W248=1,EI248&gt;='1 Der Fonds'!$B$12),1,0)</f>
        <v>0</v>
      </c>
      <c r="Y248" s="26" t="n">
        <f aca="false">IF(AND(X248=1,EN248&gt;='1 Der Fonds'!$B$12),1,0)</f>
        <v>0</v>
      </c>
      <c r="Z248" s="26" t="n">
        <f aca="false">IF(AND(Y248=1,ES248&gt;='1 Der Fonds'!$B$12),1,0)</f>
        <v>0</v>
      </c>
      <c r="AD248" s="26" t="n">
        <f aca="false">$A$248+$B$248*'1 Der Fonds'!$B$19/12+$A$248*'1 Der Fonds'!$B$20/12-'1 Der Fonds'!$B$6*'1 Der Fonds'!$B$21/12-($B$248+$A$248-'1 Der Fonds'!$B$6)*'1 Der Fonds'!$B$22/12-$B$248*'1 Der Fonds'!$B$23/12</f>
        <v>144.681916666667</v>
      </c>
      <c r="AE248" s="26" t="n">
        <f aca="false">($B$248+AD248-'1 Der Fonds'!$B$6)/'1 Der Fonds'!$B$8</f>
        <v>10.0193323754789</v>
      </c>
      <c r="AF248" s="26" t="n">
        <f aca="false">AD248+'1 Der Fonds'!$B$26-'2 Der Rueckgabebestand'!$C$5*AE248</f>
        <v>143.674183716475</v>
      </c>
      <c r="AG248" s="26" t="n">
        <f aca="false">'1 Der Fonds'!$B$8+'1 Der Fonds'!$B$26/AE248-'2 Der Rueckgabebestand'!$C$5</f>
        <v>86.8994211477944</v>
      </c>
      <c r="AH248" s="26" t="n">
        <f aca="false">AF248/($B$248+AF248-'1 Der Fonds'!$B$6)</f>
        <v>0.165014865955025</v>
      </c>
      <c r="AI248" s="26" t="n">
        <f aca="false">AF248+$B$248*'1 Der Fonds'!$B$19/12+AF248*'1 Der Fonds'!$B$20/12-'1 Der Fonds'!$B$6*'1 Der Fonds'!$B$21/12-($B$248+AF248-'1 Der Fonds'!$B$6)*'1 Der Fonds'!$B$22/12-$B$248*'1 Der Fonds'!$B$23/12</f>
        <v>145.35674647587</v>
      </c>
      <c r="AJ248" s="26" t="n">
        <f aca="false">($B$248+AI248-'1 Der Fonds'!$B$6)/AG248</f>
        <v>10.0386945615231</v>
      </c>
      <c r="AK248" s="26" t="n">
        <f aca="false">AI248+'1 Der Fonds'!$B$26-'2 Der Rueckgabebestand'!$C$6*AJ248</f>
        <v>143.337399195108</v>
      </c>
      <c r="AL248" s="26" t="n">
        <f aca="false">AG248+'1 Der Fonds'!$B$26/AJ248-'2 Der Rueckgabebestand'!$C$6</f>
        <v>86.6982647854422</v>
      </c>
      <c r="AM248" s="26" t="n">
        <f aca="false">AK248/($B$248+AK248-'1 Der Fonds'!$B$6)</f>
        <v>0.164691761295869</v>
      </c>
      <c r="AN248" s="26" t="n">
        <f aca="false">AK248+$B$248*'1 Der Fonds'!$B$19/12+AK248*'1 Der Fonds'!$B$20/12-'1 Der Fonds'!$B$6*'1 Der Fonds'!$B$21/12-($B$248+AK248-'1 Der Fonds'!$B$6)*'1 Der Fonds'!$B$22/12-$B$248*'1 Der Fonds'!$B$23/12</f>
        <v>145.01963920267</v>
      </c>
      <c r="AO248" s="26" t="n">
        <f aca="false">($B$248+AN248-'1 Der Fonds'!$B$6)/AL248</f>
        <v>10.0580979487965</v>
      </c>
      <c r="AP248" s="26" t="n">
        <f aca="false">AN248+'1 Der Fonds'!$B$26-'2 Der Rueckgabebestand'!$C$7*AO248</f>
        <v>125.891823715318</v>
      </c>
      <c r="AQ248" s="26" t="n">
        <f aca="false">AL248+'1 Der Fonds'!$B$26/AO248-'2 Der Rueckgabebestand'!$C$7</f>
        <v>84.7965319146024</v>
      </c>
      <c r="AR248" s="26" t="n">
        <f aca="false">AP248/($B$248+AP248-'1 Der Fonds'!$B$6)</f>
        <v>0.147605851310563</v>
      </c>
      <c r="AS248" s="26" t="n">
        <f aca="false">AP248+$B$248*'1 Der Fonds'!$B$19/12+AP248*'1 Der Fonds'!$B$20/12-'1 Der Fonds'!$B$6*'1 Der Fonds'!$B$21/12-($B$248+AP248-'1 Der Fonds'!$B$6)*'1 Der Fonds'!$B$22/12-$B$248*'1 Der Fonds'!$B$23/12</f>
        <v>127.557345046379</v>
      </c>
      <c r="AT248" s="26" t="n">
        <f aca="false">($B$248+AS248-'1 Der Fonds'!$B$6)/AQ248</f>
        <v>10.077739333809</v>
      </c>
      <c r="AU248" s="26" t="n">
        <f aca="false">AS248+'1 Der Fonds'!$B$26-'2 Der Rueckgabebestand'!$C$8*AT248</f>
        <v>99.3163531115708</v>
      </c>
      <c r="AV248" s="26" t="n">
        <f aca="false">AQ248+'1 Der Fonds'!$B$26/AT248-'2 Der Rueckgabebestand'!$C$8</f>
        <v>81.9942177249444</v>
      </c>
      <c r="AW248" s="26" t="n">
        <f aca="false">AU248/($B$248+AU248-'1 Der Fonds'!$B$6)</f>
        <v>0.120191682928198</v>
      </c>
      <c r="AX248" s="26" t="n">
        <f aca="false">AU248+$B$248*'1 Der Fonds'!$B$19/12+AU248*'1 Der Fonds'!$B$20/12-'1 Der Fonds'!$B$6*'1 Der Fonds'!$B$21/12-($B$248+AU248-'1 Der Fonds'!$B$6)*'1 Der Fonds'!$B$22/12-$B$248*'1 Der Fonds'!$B$23/12</f>
        <v>100.956406283303</v>
      </c>
      <c r="AY248" s="26" t="n">
        <f aca="false">($B$248+AX248-'1 Der Fonds'!$B$6)/AV248</f>
        <v>10.0977413927009</v>
      </c>
      <c r="AZ248" s="26" t="n">
        <f aca="false">AX248+'1 Der Fonds'!$B$26-'2 Der Rueckgabebestand'!$C$9*AY248</f>
        <v>77.7022786622803</v>
      </c>
      <c r="BA248" s="26" t="n">
        <f aca="false">AV248+'1 Der Fonds'!$B$26/AY248-'2 Der Rueckgabebestand'!$C$9</f>
        <v>79.6913138658862</v>
      </c>
      <c r="BB248" s="26" t="n">
        <f aca="false">AZ248/($B$248+AZ248-'1 Der Fonds'!$B$6)</f>
        <v>0.0965602816378883</v>
      </c>
      <c r="BC248" s="26" t="n">
        <f aca="false">AZ248+$B$248*'1 Der Fonds'!$B$19/12+AZ248*'1 Der Fonds'!$B$20/12-'1 Der Fonds'!$B$6*'1 Der Fonds'!$B$21/12-($B$248+AZ248-'1 Der Fonds'!$B$6)*'1 Der Fonds'!$B$22/12-$B$248*'1 Der Fonds'!$B$23/12</f>
        <v>79.3216183459983</v>
      </c>
      <c r="BD248" s="26" t="n">
        <f aca="false">($B$248+BC248-'1 Der Fonds'!$B$6)/BA248</f>
        <v>10.1180615456155</v>
      </c>
      <c r="BE248" s="26" t="n">
        <f aca="false">BC248+'1 Der Fonds'!$B$26-'2 Der Rueckgabebestand'!$C$10*BD248</f>
        <v>68.1563321821366</v>
      </c>
      <c r="BF248" s="26" t="n">
        <f aca="false">BA248+'1 Der Fonds'!$B$26/BD248-'2 Der Rueckgabebestand'!$C$10</f>
        <v>78.5878133471826</v>
      </c>
      <c r="BG248" s="26" t="n">
        <f aca="false">BE248/($B$248+BE248-'1 Der Fonds'!$B$6)</f>
        <v>0.0857143802088529</v>
      </c>
      <c r="BH248" s="26" t="n">
        <f aca="false">BE248+$B$248*'1 Der Fonds'!$B$19/12+BE248*'1 Der Fonds'!$B$20/12-'1 Der Fonds'!$B$6*'1 Der Fonds'!$B$21/12-($B$248+BE248-'1 Der Fonds'!$B$6)*'1 Der Fonds'!$B$22/12-$B$248*'1 Der Fonds'!$B$23/12</f>
        <v>69.7665236671445</v>
      </c>
      <c r="BI248" s="26" t="n">
        <f aca="false">($B$248+BH248-'1 Der Fonds'!$B$6)/BF248</f>
        <v>10.1385506191299</v>
      </c>
      <c r="BJ248" s="26" t="n">
        <f aca="false">BH248+'1 Der Fonds'!$B$26-'2 Der Rueckgabebestand'!$C$11*BI248</f>
        <v>66.6833932956666</v>
      </c>
      <c r="BK248" s="26" t="n">
        <f aca="false">BF248+'1 Der Fonds'!$B$26/BI248-'2 Der Rueckgabebestand'!$C$11</f>
        <v>78.283713630438</v>
      </c>
      <c r="BL248" s="26" t="n">
        <f aca="false">BJ248/($B$248+BJ248-'1 Der Fonds'!$B$6)</f>
        <v>0.0840176244821912</v>
      </c>
      <c r="BM248" s="26" t="n">
        <f aca="false">BJ248+$B$248*'1 Der Fonds'!$B$19/12+BJ248*'1 Der Fonds'!$B$20/12-'1 Der Fonds'!$B$6*'1 Der Fonds'!$B$21/12-($B$248+BJ248-'1 Der Fonds'!$B$6)*'1 Der Fonds'!$B$22/12-$B$248*'1 Der Fonds'!$B$23/12</f>
        <v>68.2921732142416</v>
      </c>
      <c r="BN248" s="26" t="n">
        <f aca="false">($B$248+BM248-'1 Der Fonds'!$B$6)/BK248</f>
        <v>10.1591012527671</v>
      </c>
      <c r="BO248" s="26" t="n">
        <f aca="false">BM248+'1 Der Fonds'!$B$26-'2 Der Rueckgabebestand'!$C$12*BN248</f>
        <v>66.2126225878581</v>
      </c>
      <c r="BP248" s="26" t="n">
        <f aca="false">BK248+'1 Der Fonds'!$B$26/BN248-'2 Der Rueckgabebestand'!$C$12</f>
        <v>78.0790153431937</v>
      </c>
      <c r="BQ248" s="26" t="n">
        <f aca="false">BO248/($B$248+BO248-'1 Der Fonds'!$B$6)</f>
        <v>0.0834739900782708</v>
      </c>
      <c r="BR248" s="26" t="n">
        <f aca="false">BO248+$B$248*'1 Der Fonds'!$B$19/12+BO248*'1 Der Fonds'!$B$20/12-'1 Der Fonds'!$B$6*'1 Der Fonds'!$B$21/12-($B$248+BO248-'1 Der Fonds'!$B$6)*'1 Der Fonds'!$B$22/12-$B$248*'1 Der Fonds'!$B$23/12</f>
        <v>67.8209513511714</v>
      </c>
      <c r="BS248" s="26" t="n">
        <f aca="false">($B$248+BR248-'1 Der Fonds'!$B$6)/BP248</f>
        <v>10.1796999854258</v>
      </c>
      <c r="BT248" s="26" t="n">
        <f aca="false">BR248+'1 Der Fonds'!$B$26-'2 Der Rueckgabebestand'!$C$13*BS248</f>
        <v>66.2400863577298</v>
      </c>
      <c r="BU248" s="26" t="n">
        <f aca="false">BP248+'1 Der Fonds'!$B$26/BS248-'2 Der Rueckgabebestand'!$C$13</f>
        <v>77.9237195097501</v>
      </c>
      <c r="BV248" s="26" t="n">
        <f aca="false">BT248/($B$248+BT248-'1 Der Fonds'!$B$6)</f>
        <v>0.0835057222862755</v>
      </c>
      <c r="BW248" s="26" t="n">
        <f aca="false">BT248+$B$248*'1 Der Fonds'!$B$19/12+BT248*'1 Der Fonds'!$B$20/12-'1 Der Fonds'!$B$6*'1 Der Fonds'!$B$21/12-($B$248+BT248-'1 Der Fonds'!$B$6)*'1 Der Fonds'!$B$22/12-$B$248*'1 Der Fonds'!$B$23/12</f>
        <v>67.8484414404893</v>
      </c>
      <c r="BX248" s="26" t="n">
        <f aca="false">($B$248+BW248-'1 Der Fonds'!$B$6)/BU248</f>
        <v>10.2003401074949</v>
      </c>
      <c r="BY248" s="26" t="n">
        <f aca="false">BW248+'1 Der Fonds'!$B$26-'2 Der Rueckgabebestand'!$C$14*BX248</f>
        <v>66.7683053974913</v>
      </c>
      <c r="BZ248" s="26" t="n">
        <f aca="false">BU248+'1 Der Fonds'!$B$26/BX248-'2 Der Rueckgabebestand'!$C$14</f>
        <v>77.8178273501148</v>
      </c>
      <c r="CA248" s="26" t="n">
        <f aca="false">BY248/($B$248+BY248-'1 Der Fonds'!$B$6)</f>
        <v>0.0841156102397615</v>
      </c>
      <c r="CB248" s="26" t="n">
        <f aca="false">BY248+$B$248*'1 Der Fonds'!$B$19/12+BY248*'1 Der Fonds'!$B$20/12-'1 Der Fonds'!$B$6*'1 Der Fonds'!$B$21/12-($B$248+BY248-'1 Der Fonds'!$B$6)*'1 Der Fonds'!$B$22/12-$B$248*'1 Der Fonds'!$B$23/12</f>
        <v>68.3771666901639</v>
      </c>
      <c r="CC248" s="26" t="n">
        <f aca="false">($B$248+CB248-'1 Der Fonds'!$B$6)/BZ248</f>
        <v>10.2210148210851</v>
      </c>
      <c r="CD248" s="26" t="n">
        <f aca="false">CB248+'1 Der Fonds'!$B$26-'2 Der Rueckgabebestand'!$C$15*CC248</f>
        <v>67.2887607617299</v>
      </c>
      <c r="CE248" s="26" t="n">
        <f aca="false">BZ248+'1 Der Fonds'!$B$26/CC248-'2 Der Rueckgabebestand'!$C$15</f>
        <v>77.7113402793604</v>
      </c>
      <c r="CF248" s="26" t="n">
        <f aca="false">CD248/($B$248+CD248-'1 Der Fonds'!$B$6)</f>
        <v>0.0847157407807198</v>
      </c>
      <c r="CG248" s="26" t="n">
        <f aca="false">CD248+$B$248*'1 Der Fonds'!$B$19/12+CD248*'1 Der Fonds'!$B$20/12-'1 Der Fonds'!$B$6*'1 Der Fonds'!$B$21/12-($B$248+CD248-'1 Der Fonds'!$B$6)*'1 Der Fonds'!$B$22/12-$B$248*'1 Der Fonds'!$B$23/12</f>
        <v>68.8981208241266</v>
      </c>
      <c r="CH248" s="26" t="n">
        <f aca="false">($B$248+CG248-'1 Der Fonds'!$B$6)/CE248</f>
        <v>10.2417242832641</v>
      </c>
      <c r="CI248" s="26" t="n">
        <f aca="false">CG248+'1 Der Fonds'!$B$26-'2 Der Rueckgabebestand'!$C$16*CH248</f>
        <v>66.7772586824945</v>
      </c>
      <c r="CJ248" s="26" t="n">
        <f aca="false">CE248+'1 Der Fonds'!$B$26/CH248-'2 Der Rueckgabebestand'!$C$16</f>
        <v>77.504259705526</v>
      </c>
      <c r="CK248" s="26" t="n">
        <f aca="false">CI248/($B$248+CI248-'1 Der Fonds'!$B$6)</f>
        <v>0.0841259408128307</v>
      </c>
      <c r="CL248" s="26" t="n">
        <f aca="false">$A$248+$B$248*'1 Der Fonds'!$B$19/12+$A$248*'1 Der Fonds'!$B$20/12-'1 Der Fonds'!$B$6*'1 Der Fonds'!$B$21/12-($B$248+$A$248-'1 Der Fonds'!$B$6)*'1 Der Fonds'!$B$22/12-$B$248*'1 Der Fonds'!$B$23/12</f>
        <v>144.681916666667</v>
      </c>
      <c r="CM248" s="26" t="n">
        <f aca="false">($B$248+CL248-'1 Der Fonds'!$B$6)/'1 Der Fonds'!$B$8</f>
        <v>10.0193323754789</v>
      </c>
      <c r="CN248" s="26" t="n">
        <f aca="false">CL248+0-'2 Der Rueckgabebestand'!$C$5*CM248</f>
        <v>140.674183716475</v>
      </c>
      <c r="CO248" s="26" t="n">
        <f aca="false">'1 Der Fonds'!$B$8+0/CM248-'2 Der Rueckgabebestand'!$C$5</f>
        <v>86.6</v>
      </c>
      <c r="CP248" s="26" t="n">
        <f aca="false">CN248/($B$248+CN248-'1 Der Fonds'!$B$6)</f>
        <v>0.16212788896626</v>
      </c>
      <c r="CQ248" s="26" t="n">
        <f aca="false">CN248+$B$248*'1 Der Fonds'!$B$19/12+CN248*'1 Der Fonds'!$B$20/12-'1 Der Fonds'!$B$6*'1 Der Fonds'!$B$21/12-($B$248+CN248-'1 Der Fonds'!$B$6)*'1 Der Fonds'!$B$22/12-$B$248*'1 Der Fonds'!$B$23/12</f>
        <v>142.35387147587</v>
      </c>
      <c r="CR248" s="26" t="n">
        <f aca="false">($B$248+CQ248-'1 Der Fonds'!$B$6)/CO248</f>
        <v>10.0387283080355</v>
      </c>
      <c r="CS248" s="26" t="n">
        <f aca="false">CQ248+0-'2 Der Rueckgabebestand'!$C$6*CR248</f>
        <v>137.334507321852</v>
      </c>
      <c r="CT248" s="26" t="n">
        <f aca="false">CO248+0/CR248-'2 Der Rueckgabebestand'!$C$6</f>
        <v>86.1</v>
      </c>
      <c r="CU248" s="26" t="n">
        <f aca="false">CS248/($B$248+CS248-'1 Der Fonds'!$B$6)</f>
        <v>0.158890459837574</v>
      </c>
      <c r="CV248" s="26" t="n">
        <f aca="false">CS248+$B$248*'1 Der Fonds'!$B$19/12+CS248*'1 Der Fonds'!$B$20/12-'1 Der Fonds'!$B$6*'1 Der Fonds'!$B$21/12-($B$248+CS248-'1 Der Fonds'!$B$6)*'1 Der Fonds'!$B$22/12-$B$248*'1 Der Fonds'!$B$23/12</f>
        <v>139.010994558036</v>
      </c>
      <c r="CW248" s="26" t="n">
        <f aca="false">($B$248+CV248-'1 Der Fonds'!$B$6)/CT248</f>
        <v>10.0581997045068</v>
      </c>
      <c r="CX248" s="26" t="n">
        <f aca="false">CV248+0-'2 Der Rueckgabebestand'!$C$7*CW248</f>
        <v>116.882955208121</v>
      </c>
      <c r="CY248" s="26" t="n">
        <f aca="false">CT248+0/CW248-'2 Der Rueckgabebestand'!$C$7</f>
        <v>83.9</v>
      </c>
      <c r="CZ248" s="26" t="n">
        <f aca="false">CX248/($B$248+CX248-'1 Der Fonds'!$B$6)</f>
        <v>0.138506121597508</v>
      </c>
      <c r="DA248" s="26" t="n">
        <f aca="false">CX248+$B$248*'1 Der Fonds'!$B$19/12+CX248*'1 Der Fonds'!$B$20/12-'1 Der Fonds'!$B$6*'1 Der Fonds'!$B$21/12-($B$248+CX248-'1 Der Fonds'!$B$6)*'1 Der Fonds'!$B$22/12-$B$248*'1 Der Fonds'!$B$23/12</f>
        <v>118.539843040195</v>
      </c>
      <c r="DB248" s="26" t="n">
        <f aca="false">($B$248+DA248-'1 Der Fonds'!$B$6)/CY248</f>
        <v>10.077948069609</v>
      </c>
      <c r="DC248" s="26" t="n">
        <f aca="false">DA248+0-'2 Der Rueckgabebestand'!$C$8*DB248</f>
        <v>87.2982040244073</v>
      </c>
      <c r="DD248" s="26" t="n">
        <f aca="false">CY248+0/DB248-'2 Der Rueckgabebestand'!$C$8</f>
        <v>80.8</v>
      </c>
      <c r="DE248" s="26" t="n">
        <f aca="false">DC248/($B$248+DC248-'1 Der Fonds'!$B$6)</f>
        <v>0.107206676366181</v>
      </c>
      <c r="DF248" s="26" t="n">
        <f aca="false">DC248+$B$248*'1 Der Fonds'!$B$19/12+DC248*'1 Der Fonds'!$B$20/12-'1 Der Fonds'!$B$6*'1 Der Fonds'!$B$21/12-($B$248+DC248-'1 Der Fonds'!$B$6)*'1 Der Fonds'!$B$22/12-$B$248*'1 Der Fonds'!$B$23/12</f>
        <v>88.9267398032641</v>
      </c>
      <c r="DG248" s="26" t="n">
        <f aca="false">($B$248+DF248-'1 Der Fonds'!$B$6)/DD248</f>
        <v>10.0981032153869</v>
      </c>
      <c r="DH248" s="26" t="n">
        <f aca="false">DF248+0-'2 Der Rueckgabebestand'!$C$9*DG248</f>
        <v>62.671671443258</v>
      </c>
      <c r="DI248" s="26" t="n">
        <f aca="false">DD248+0/DG248-'2 Der Rueckgabebestand'!$C$9</f>
        <v>78.2</v>
      </c>
      <c r="DJ248" s="26" t="n">
        <f aca="false">DH248/($B$248+DH248-'1 Der Fonds'!$B$6)</f>
        <v>0.079364213900082</v>
      </c>
      <c r="DK248" s="26" t="n">
        <f aca="false">DH248+$B$248*'1 Der Fonds'!$B$19/12+DH248*'1 Der Fonds'!$B$20/12-'1 Der Fonds'!$B$6*'1 Der Fonds'!$B$21/12-($B$248+DH248-'1 Der Fonds'!$B$6)*'1 Der Fonds'!$B$22/12-$B$248*'1 Der Fonds'!$B$23/12</f>
        <v>64.2766067950578</v>
      </c>
      <c r="DL248" s="26" t="n">
        <f aca="false">($B$248+DK248-'1 Der Fonds'!$B$6)/DI248</f>
        <v>10.1186266853588</v>
      </c>
      <c r="DM248" s="26" t="n">
        <f aca="false">DK248+0-'2 Der Rueckgabebestand'!$C$10*DL248</f>
        <v>50.1105294355555</v>
      </c>
      <c r="DN248" s="26" t="n">
        <f aca="false">DI248+0/DL248-'2 Der Rueckgabebestand'!$C$10</f>
        <v>76.8</v>
      </c>
      <c r="DO248" s="26" t="n">
        <f aca="false">DM248/($B$248+DM248-'1 Der Fonds'!$B$6)</f>
        <v>0.0644831430503878</v>
      </c>
      <c r="DP248" s="26" t="n">
        <f aca="false">DM248+$B$248*'1 Der Fonds'!$B$19/12+DM248*'1 Der Fonds'!$B$20/12-'1 Der Fonds'!$B$6*'1 Der Fonds'!$B$21/12-($B$248+DM248-'1 Der Fonds'!$B$6)*'1 Der Fonds'!$B$22/12-$B$248*'1 Der Fonds'!$B$23/12</f>
        <v>51.7034270262646</v>
      </c>
      <c r="DQ248" s="26" t="n">
        <f aca="false">($B$248+DP248-'1 Der Fonds'!$B$6)/DN248</f>
        <v>10.1393675394045</v>
      </c>
      <c r="DR248" s="26" t="n">
        <f aca="false">DP248+0-'2 Der Rueckgabebestand'!$C$11*DQ248</f>
        <v>45.6198065026219</v>
      </c>
      <c r="DS248" s="26" t="n">
        <f aca="false">DN248+0/DQ248-'2 Der Rueckgabebestand'!$C$11</f>
        <v>76.2</v>
      </c>
      <c r="DT248" s="26" t="n">
        <f aca="false">DR248/($B$248+DR248-'1 Der Fonds'!$B$6)</f>
        <v>0.0590456083557147</v>
      </c>
      <c r="DU248" s="26" t="n">
        <f aca="false">DR248+$B$248*'1 Der Fonds'!$B$19/12+DR248*'1 Der Fonds'!$B$20/12-'1 Der Fonds'!$B$6*'1 Der Fonds'!$B$21/12-($B$248+DR248-'1 Der Fonds'!$B$6)*'1 Der Fonds'!$B$22/12-$B$248*'1 Der Fonds'!$B$23/12</f>
        <v>47.2084004838536</v>
      </c>
      <c r="DV248" s="26" t="n">
        <f aca="false">($B$248+DU248-'1 Der Fonds'!$B$6)/DS248</f>
        <v>10.1602152294469</v>
      </c>
      <c r="DW248" s="26" t="n">
        <f aca="false">DU248+0-'2 Der Rueckgabebestand'!$C$12*DV248</f>
        <v>42.1282928691301</v>
      </c>
      <c r="DX248" s="26" t="n">
        <f aca="false">DS248+0/DV248-'2 Der Rueckgabebestand'!$C$12</f>
        <v>75.7</v>
      </c>
      <c r="DY248" s="26" t="n">
        <f aca="false">DW248/($B$248+DW248-'1 Der Fonds'!$B$6)</f>
        <v>0.0547740776925215</v>
      </c>
      <c r="DZ248" s="26" t="n">
        <f aca="false">DW248+$B$248*'1 Der Fonds'!$B$19/12+DW248*'1 Der Fonds'!$B$20/12-'1 Der Fonds'!$B$6*'1 Der Fonds'!$B$21/12-($B$248+DW248-'1 Der Fonds'!$B$6)*'1 Der Fonds'!$B$22/12-$B$248*'1 Der Fonds'!$B$23/12</f>
        <v>43.713540816463</v>
      </c>
      <c r="EA248" s="26" t="n">
        <f aca="false">($B$248+DZ248-'1 Der Fonds'!$B$6)/DX248</f>
        <v>10.1811564176547</v>
      </c>
      <c r="EB248" s="26" t="n">
        <f aca="false">DZ248+0-'2 Der Rueckgabebestand'!$C$13*EA248</f>
        <v>39.1320204285184</v>
      </c>
      <c r="EC248" s="26" t="n">
        <f aca="false">DX248+0/EA248-'2 Der Rueckgabebestand'!$C$13</f>
        <v>75.25</v>
      </c>
      <c r="ED248" s="26" t="n">
        <f aca="false">EB248/($B$248+EB248-'1 Der Fonds'!$B$6)</f>
        <v>0.0510773853397105</v>
      </c>
      <c r="EE248" s="26" t="n">
        <f aca="false">EB248+$B$248*'1 Der Fonds'!$B$19/12+EB248*'1 Der Fonds'!$B$20/12-'1 Der Fonds'!$B$6*'1 Der Fonds'!$B$21/12-($B$248+EB248-'1 Der Fonds'!$B$6)*'1 Der Fonds'!$B$22/12-$B$248*'1 Der Fonds'!$B$23/12</f>
        <v>40.7143969480957</v>
      </c>
      <c r="EF248" s="26" t="n">
        <f aca="false">($B$248+EE248-'1 Der Fonds'!$B$6)/EC248</f>
        <v>10.2021846770511</v>
      </c>
      <c r="EG248" s="26" t="n">
        <f aca="false">EE248+0-'2 Der Rueckgabebestand'!$C$14*EF248</f>
        <v>36.6335230772753</v>
      </c>
      <c r="EH248" s="26" t="n">
        <f aca="false">EC248+0/EF248-'2 Der Rueckgabebestand'!$C$14</f>
        <v>74.85</v>
      </c>
      <c r="EI248" s="26" t="n">
        <f aca="false">EG248/($B$248+EG248-'1 Der Fonds'!$B$6)</f>
        <v>0.0479726491441212</v>
      </c>
      <c r="EJ248" s="26" t="n">
        <f aca="false">EG248+$B$248*'1 Der Fonds'!$B$19/12+EG248*'1 Der Fonds'!$B$20/12-'1 Der Fonds'!$B$6*'1 Der Fonds'!$B$21/12-($B$248+EG248-'1 Der Fonds'!$B$6)*'1 Der Fonds'!$B$22/12-$B$248*'1 Der Fonds'!$B$23/12</f>
        <v>38.2135052035577</v>
      </c>
      <c r="EK248" s="26" t="n">
        <f aca="false">($B$248+EJ248-'1 Der Fonds'!$B$6)/EH248</f>
        <v>10.2232933226928</v>
      </c>
      <c r="EL248" s="26" t="n">
        <f aca="false">EJ248+0-'2 Der Rueckgabebestand'!$C$15*EK248</f>
        <v>34.1241878744806</v>
      </c>
      <c r="EM248" s="26" t="n">
        <f aca="false">EH248+0/EK248-'2 Der Rueckgabebestand'!$C$15</f>
        <v>74.45</v>
      </c>
      <c r="EN248" s="26" t="n">
        <f aca="false">EL248/($B$248+EL248-'1 Der Fonds'!$B$6)</f>
        <v>0.0448339290987138</v>
      </c>
      <c r="EO248" s="26" t="n">
        <f aca="false">EL248+$B$248*'1 Der Fonds'!$B$19/12+EL248*'1 Der Fonds'!$B$20/12-'1 Der Fonds'!$B$6*'1 Der Fonds'!$B$21/12-($B$248+EL248-'1 Der Fonds'!$B$6)*'1 Der Fonds'!$B$22/12-$B$248*'1 Der Fonds'!$B$23/12</f>
        <v>35.7017652211936</v>
      </c>
      <c r="EP248" s="26" t="n">
        <f aca="false">($B$248+EO248-'1 Der Fonds'!$B$6)/EM248</f>
        <v>10.2444830788609</v>
      </c>
      <c r="EQ248" s="26" t="n">
        <f aca="false">EO248+0-'2 Der Rueckgabebestand'!$C$16*EP248</f>
        <v>30.5795236817631</v>
      </c>
      <c r="ER248" s="26" t="n">
        <f aca="false">EM248+0/EP248-'2 Der Rueckgabebestand'!$C$16</f>
        <v>73.95</v>
      </c>
      <c r="ES248" s="26" t="n">
        <f aca="false">EQ248/($B$248+EQ248-'1 Der Fonds'!$B$6)</f>
        <v>0.0403647705961608</v>
      </c>
      <c r="ET248" s="14" t="n">
        <f aca="false">IF(C248=1,$A$248,1000000)</f>
        <v>143</v>
      </c>
      <c r="EU248" s="14" t="n">
        <f aca="false">IF(D248=1,$A$248,1000000)</f>
        <v>143</v>
      </c>
      <c r="EV248" s="14" t="n">
        <f aca="false">IF(E248=1,$A$248,1000000)</f>
        <v>143</v>
      </c>
      <c r="EW248" s="14" t="n">
        <f aca="false">IF(F248=1,$A$248,1000000)</f>
        <v>143</v>
      </c>
      <c r="EX248" s="14" t="n">
        <f aca="false">IF(G248=1,$A$248,1000000)</f>
        <v>143</v>
      </c>
      <c r="EY248" s="14" t="n">
        <f aca="false">IF(H248=1,$A$248,1000000)</f>
        <v>143</v>
      </c>
      <c r="EZ248" s="14" t="n">
        <f aca="false">IF(I248=1,$A$248,1000000)</f>
        <v>143</v>
      </c>
      <c r="FA248" s="14" t="n">
        <f aca="false">IF(J248=1,$A$248,1000000)</f>
        <v>143</v>
      </c>
      <c r="FB248" s="14" t="n">
        <f aca="false">IF(K248=1,$A$248,1000000)</f>
        <v>143</v>
      </c>
      <c r="FC248" s="14" t="n">
        <f aca="false">IF(L248=1,$A$248,1000000)</f>
        <v>143</v>
      </c>
      <c r="FD248" s="14" t="n">
        <f aca="false">IF(M248=1,$A$248,1000000)</f>
        <v>143</v>
      </c>
      <c r="FE248" s="14" t="n">
        <f aca="false">IF(N248=1,$A$248,1000000)</f>
        <v>143</v>
      </c>
      <c r="FF248" s="14" t="n">
        <f aca="false">IF(O248=1,$A$248,1000000)</f>
        <v>143</v>
      </c>
      <c r="FG248" s="14" t="n">
        <f aca="false">IF(P248=1,$A$248,1000000)</f>
        <v>143</v>
      </c>
      <c r="FH248" s="14" t="n">
        <f aca="false">IF(Q248=1,$A$248,1000000)</f>
        <v>143</v>
      </c>
      <c r="FI248" s="14" t="n">
        <f aca="false">IF(R248=1,$A$248,1000000)</f>
        <v>143</v>
      </c>
      <c r="FJ248" s="14" t="n">
        <f aca="false">IF(S248=1,$A$248,1000000)</f>
        <v>143</v>
      </c>
      <c r="FK248" s="14" t="n">
        <f aca="false">IF(T248=1,$A$248,1000000)</f>
        <v>143</v>
      </c>
      <c r="FL248" s="14" t="n">
        <f aca="false">IF(U248=1,$A$248,1000000)</f>
        <v>143</v>
      </c>
      <c r="FM248" s="14" t="n">
        <f aca="false">IF(V248=1,$A$248,1000000)</f>
        <v>143</v>
      </c>
      <c r="FN248" s="14" t="n">
        <f aca="false">IF(W248=1,$A$248,1000000)</f>
        <v>143</v>
      </c>
      <c r="FO248" s="26" t="n">
        <f aca="false">IF(X248=1,$A$248,1000000)</f>
        <v>1000000</v>
      </c>
      <c r="FP248" s="26" t="n">
        <f aca="false">IF(Y248=1,$A$248,1000000)</f>
        <v>1000000</v>
      </c>
      <c r="FQ248" s="26" t="n">
        <f aca="false">IF(Z248=1,$A$248,1000000)</f>
        <v>1000000</v>
      </c>
    </row>
    <row r="249" customFormat="false" ht="15" hidden="false" customHeight="false" outlineLevel="0" collapsed="false">
      <c r="A249" s="14" t="n">
        <f aca="false">A248+$B$38</f>
        <v>143.5</v>
      </c>
      <c r="B249" s="14" t="n">
        <f aca="false">'1 Der Fonds'!$B$36-A249</f>
        <v>976.5</v>
      </c>
      <c r="C249" s="26" t="n">
        <f aca="false">IF(AH249&gt;='1 Der Fonds'!$B$12,1,0)</f>
        <v>1</v>
      </c>
      <c r="D249" s="26" t="n">
        <f aca="false">IF(AND(C249=1,AM249&gt;='1 Der Fonds'!$B$12),1,0)</f>
        <v>1</v>
      </c>
      <c r="E249" s="26" t="n">
        <f aca="false">IF(AND(D249=1,AR249&gt;='1 Der Fonds'!$B$12),1,0)</f>
        <v>1</v>
      </c>
      <c r="F249" s="26" t="n">
        <f aca="false">IF(AND(E249=1,AW249&gt;='1 Der Fonds'!$B$12),1,0)</f>
        <v>1</v>
      </c>
      <c r="G249" s="26" t="n">
        <f aca="false">IF(AND(F249=1,BB249&gt;='1 Der Fonds'!$B$12),1,0)</f>
        <v>1</v>
      </c>
      <c r="H249" s="26" t="n">
        <f aca="false">IF(AND(G249=1,BG249&gt;='1 Der Fonds'!$B$12),1,0)</f>
        <v>1</v>
      </c>
      <c r="I249" s="26" t="n">
        <f aca="false">IF(AND(H249=1,BL249&gt;='1 Der Fonds'!$B$12),1,0)</f>
        <v>1</v>
      </c>
      <c r="J249" s="26" t="n">
        <f aca="false">IF(AND(I249=1,BQ249&gt;='1 Der Fonds'!$B$12),1,0)</f>
        <v>1</v>
      </c>
      <c r="K249" s="26" t="n">
        <f aca="false">IF(AND(J249=1,BV249&gt;='1 Der Fonds'!$B$12),1,0)</f>
        <v>1</v>
      </c>
      <c r="L249" s="26" t="n">
        <f aca="false">IF(AND(K249=1,CA249&gt;='1 Der Fonds'!$B$12),1,0)</f>
        <v>1</v>
      </c>
      <c r="M249" s="26" t="n">
        <f aca="false">IF(AND(L249=1,CF249&gt;='1 Der Fonds'!$B$12),1,0)</f>
        <v>1</v>
      </c>
      <c r="N249" s="26" t="n">
        <f aca="false">IF(AND(M249=1,CK249&gt;='1 Der Fonds'!$B$12),1,0)</f>
        <v>1</v>
      </c>
      <c r="O249" s="26" t="n">
        <f aca="false">IF(CP249&gt;='1 Der Fonds'!$B$12,1,0)</f>
        <v>1</v>
      </c>
      <c r="P249" s="26" t="n">
        <f aca="false">IF(AND(O249=1,CU249&gt;='1 Der Fonds'!$B$12),1,0)</f>
        <v>1</v>
      </c>
      <c r="Q249" s="26" t="n">
        <f aca="false">IF(AND(P249=1,CZ249&gt;='1 Der Fonds'!$B$12),1,0)</f>
        <v>1</v>
      </c>
      <c r="R249" s="26" t="n">
        <f aca="false">IF(AND(Q249=1,DE249&gt;='1 Der Fonds'!$B$12),1,0)</f>
        <v>1</v>
      </c>
      <c r="S249" s="26" t="n">
        <f aca="false">IF(AND(R249=1,DJ249&gt;='1 Der Fonds'!$B$12),1,0)</f>
        <v>1</v>
      </c>
      <c r="T249" s="26" t="n">
        <f aca="false">IF(AND(S249=1,DO249&gt;='1 Der Fonds'!$B$12),1,0)</f>
        <v>1</v>
      </c>
      <c r="U249" s="26" t="n">
        <f aca="false">IF(AND(T249=1,DT249&gt;='1 Der Fonds'!$B$12),1,0)</f>
        <v>1</v>
      </c>
      <c r="V249" s="26" t="n">
        <f aca="false">IF(AND(U249=1,DY249&gt;='1 Der Fonds'!$B$12),1,0)</f>
        <v>1</v>
      </c>
      <c r="W249" s="26" t="n">
        <f aca="false">IF(AND(V249=1,ED249&gt;='1 Der Fonds'!$B$12),1,0)</f>
        <v>1</v>
      </c>
      <c r="X249" s="26" t="n">
        <f aca="false">IF(AND(W249=1,EI249&gt;='1 Der Fonds'!$B$12),1,0)</f>
        <v>0</v>
      </c>
      <c r="Y249" s="26" t="n">
        <f aca="false">IF(AND(X249=1,EN249&gt;='1 Der Fonds'!$B$12),1,0)</f>
        <v>0</v>
      </c>
      <c r="Z249" s="26" t="n">
        <f aca="false">IF(AND(Y249=1,ES249&gt;='1 Der Fonds'!$B$12),1,0)</f>
        <v>0</v>
      </c>
      <c r="AD249" s="26" t="n">
        <f aca="false">$A$249+$B$249*'1 Der Fonds'!$B$19/12+$A$249*'1 Der Fonds'!$B$20/12-'1 Der Fonds'!$B$6*'1 Der Fonds'!$B$21/12-($B$249+$A$249-'1 Der Fonds'!$B$6)*'1 Der Fonds'!$B$22/12-$B$249*'1 Der Fonds'!$B$23/12</f>
        <v>145.181333333333</v>
      </c>
      <c r="AE249" s="26" t="n">
        <f aca="false">($B$249+AD249-'1 Der Fonds'!$B$6)/'1 Der Fonds'!$B$8</f>
        <v>10.0193256704981</v>
      </c>
      <c r="AF249" s="26" t="n">
        <f aca="false">AD249+'1 Der Fonds'!$B$26-'2 Der Rueckgabebestand'!$C$5*AE249</f>
        <v>144.173603065134</v>
      </c>
      <c r="AG249" s="26" t="n">
        <f aca="false">'1 Der Fonds'!$B$8+'1 Der Fonds'!$B$26/AE249-'2 Der Rueckgabebestand'!$C$5</f>
        <v>86.8994213481685</v>
      </c>
      <c r="AH249" s="26" t="n">
        <f aca="false">AF249/($B$249+AF249-'1 Der Fonds'!$B$6)</f>
        <v>0.165588577117284</v>
      </c>
      <c r="AI249" s="26" t="n">
        <f aca="false">AF249+$B$249*'1 Der Fonds'!$B$19/12+AF249*'1 Der Fonds'!$B$20/12-'1 Der Fonds'!$B$6*'1 Der Fonds'!$B$21/12-($B$249+AF249-'1 Der Fonds'!$B$6)*'1 Der Fonds'!$B$22/12-$B$249*'1 Der Fonds'!$B$23/12</f>
        <v>145.855581934738</v>
      </c>
      <c r="AJ249" s="26" t="n">
        <f aca="false">($B$249+AI249-'1 Der Fonds'!$B$6)/AG249</f>
        <v>10.0386811373529</v>
      </c>
      <c r="AK249" s="26" t="n">
        <f aca="false">AI249+'1 Der Fonds'!$B$26-'2 Der Rueckgabebestand'!$C$6*AJ249</f>
        <v>143.836241366062</v>
      </c>
      <c r="AL249" s="26" t="n">
        <f aca="false">AG249+'1 Der Fonds'!$B$26/AJ249-'2 Der Rueckgabebestand'!$C$6</f>
        <v>86.6982653854432</v>
      </c>
      <c r="AM249" s="26" t="n">
        <f aca="false">AK249/($B$249+AK249-'1 Der Fonds'!$B$6)</f>
        <v>0.165265140677469</v>
      </c>
      <c r="AN249" s="26" t="n">
        <f aca="false">AK249+$B$249*'1 Der Fonds'!$B$19/12+AK249*'1 Der Fonds'!$B$20/12-'1 Der Fonds'!$B$6*'1 Der Fonds'!$B$21/12-($B$249+AK249-'1 Der Fonds'!$B$6)*'1 Der Fonds'!$B$22/12-$B$249*'1 Der Fonds'!$B$23/12</f>
        <v>145.517896930704</v>
      </c>
      <c r="AO249" s="26" t="n">
        <f aca="false">($B$249+AN249-'1 Der Fonds'!$B$6)/AL249</f>
        <v>10.0580777833776</v>
      </c>
      <c r="AP249" s="26" t="n">
        <f aca="false">AN249+'1 Der Fonds'!$B$26-'2 Der Rueckgabebestand'!$C$7*AO249</f>
        <v>126.390125807273</v>
      </c>
      <c r="AQ249" s="26" t="n">
        <f aca="false">AL249+'1 Der Fonds'!$B$26/AO249-'2 Der Rueckgabebestand'!$C$7</f>
        <v>84.7965331125986</v>
      </c>
      <c r="AR249" s="26" t="n">
        <f aca="false">AP249/($B$249+AP249-'1 Der Fonds'!$B$6)</f>
        <v>0.148190396374496</v>
      </c>
      <c r="AS249" s="26" t="n">
        <f aca="false">AP249+$B$249*'1 Der Fonds'!$B$19/12+AP249*'1 Der Fonds'!$B$20/12-'1 Der Fonds'!$B$6*'1 Der Fonds'!$B$21/12-($B$249+AP249-'1 Der Fonds'!$B$6)*'1 Der Fonds'!$B$22/12-$B$249*'1 Der Fonds'!$B$23/12</f>
        <v>128.055062177839</v>
      </c>
      <c r="AT249" s="26" t="n">
        <f aca="false">($B$249+AS249-'1 Der Fonds'!$B$6)/AQ249</f>
        <v>10.0777122697116</v>
      </c>
      <c r="AU249" s="26" t="n">
        <f aca="false">AS249+'1 Der Fonds'!$B$26-'2 Der Rueckgabebestand'!$C$8*AT249</f>
        <v>99.8141541417329</v>
      </c>
      <c r="AV249" s="26" t="n">
        <f aca="false">AQ249+'1 Der Fonds'!$B$26/AT249-'2 Der Rueckgabebestand'!$C$8</f>
        <v>81.9942197223877</v>
      </c>
      <c r="AW249" s="26" t="n">
        <f aca="false">AU249/($B$249+AU249-'1 Der Fonds'!$B$6)</f>
        <v>0.120794438339746</v>
      </c>
      <c r="AX249" s="26" t="n">
        <f aca="false">AU249+$B$249*'1 Der Fonds'!$B$19/12+AU249*'1 Der Fonds'!$B$20/12-'1 Der Fonds'!$B$6*'1 Der Fonds'!$B$21/12-($B$249+AU249-'1 Der Fonds'!$B$6)*'1 Der Fonds'!$B$22/12-$B$249*'1 Der Fonds'!$B$23/12</f>
        <v>101.453621872785</v>
      </c>
      <c r="AY249" s="26" t="n">
        <f aca="false">($B$249+AX249-'1 Der Fonds'!$B$6)/AV249</f>
        <v>10.0977071880924</v>
      </c>
      <c r="AZ249" s="26" t="n">
        <f aca="false">AX249+'1 Der Fonds'!$B$26-'2 Der Rueckgabebestand'!$C$9*AY249</f>
        <v>78.199583183745</v>
      </c>
      <c r="BA249" s="26" t="n">
        <f aca="false">AV249+'1 Der Fonds'!$B$26/AY249-'2 Der Rueckgabebestand'!$C$9</f>
        <v>79.6913168697022</v>
      </c>
      <c r="BB249" s="26" t="n">
        <f aca="false">AZ249/($B$249+AZ249-'1 Der Fonds'!$B$6)</f>
        <v>0.0971786053055391</v>
      </c>
      <c r="BC249" s="26" t="n">
        <f aca="false">AZ249+$B$249*'1 Der Fonds'!$B$19/12+AZ249*'1 Der Fonds'!$B$20/12-'1 Der Fonds'!$B$6*'1 Der Fonds'!$B$21/12-($B$249+AZ249-'1 Der Fonds'!$B$6)*'1 Der Fonds'!$B$22/12-$B$249*'1 Der Fonds'!$B$23/12</f>
        <v>79.8183369509627</v>
      </c>
      <c r="BD249" s="26" t="n">
        <f aca="false">($B$249+BC249-'1 Der Fonds'!$B$6)/BA249</f>
        <v>10.1180199879156</v>
      </c>
      <c r="BE249" s="26" t="n">
        <f aca="false">BC249+'1 Der Fonds'!$B$26-'2 Der Rueckgabebestand'!$C$10*BD249</f>
        <v>68.6531089678809</v>
      </c>
      <c r="BF249" s="26" t="n">
        <f aca="false">BA249+'1 Der Fonds'!$B$26/BD249-'2 Der Rueckgabebestand'!$C$10</f>
        <v>78.5878175688097</v>
      </c>
      <c r="BG249" s="26" t="n">
        <f aca="false">BE249/($B$249+BE249-'1 Der Fonds'!$B$6)</f>
        <v>0.0863394837970181</v>
      </c>
      <c r="BH249" s="26" t="n">
        <f aca="false">BE249+$B$249*'1 Der Fonds'!$B$19/12+BE249*'1 Der Fonds'!$B$20/12-'1 Der Fonds'!$B$6*'1 Der Fonds'!$B$21/12-($B$249+BE249-'1 Der Fonds'!$B$6)*'1 Der Fonds'!$B$22/12-$B$249*'1 Der Fonds'!$B$23/12</f>
        <v>70.2627140306418</v>
      </c>
      <c r="BI249" s="26" t="n">
        <f aca="false">($B$249+BH249-'1 Der Fonds'!$B$6)/BF249</f>
        <v>10.13850159833</v>
      </c>
      <c r="BJ249" s="26" t="n">
        <f aca="false">BH249+'1 Der Fonds'!$B$26-'2 Der Rueckgabebestand'!$C$11*BI249</f>
        <v>67.1796130716438</v>
      </c>
      <c r="BK249" s="26" t="n">
        <f aca="false">BF249+'1 Der Fonds'!$B$26/BI249-'2 Der Rueckgabebestand'!$C$11</f>
        <v>78.2837192827764</v>
      </c>
      <c r="BL249" s="26" t="n">
        <f aca="false">BJ249/($B$249+BJ249-'1 Der Fonds'!$B$6)</f>
        <v>0.0846432388651762</v>
      </c>
      <c r="BM249" s="26" t="n">
        <f aca="false">BJ249+$B$249*'1 Der Fonds'!$B$19/12+BJ249*'1 Der Fonds'!$B$20/12-'1 Der Fonds'!$B$6*'1 Der Fonds'!$B$21/12-($B$249+BJ249-'1 Der Fonds'!$B$6)*'1 Der Fonds'!$B$22/12-$B$249*'1 Der Fonds'!$B$23/12</f>
        <v>68.7878060341708</v>
      </c>
      <c r="BN249" s="26" t="n">
        <f aca="false">($B$249+BM249-'1 Der Fonds'!$B$6)/BK249</f>
        <v>10.1590447326785</v>
      </c>
      <c r="BO249" s="26" t="n">
        <f aca="false">BM249+'1 Der Fonds'!$B$26-'2 Der Rueckgabebestand'!$C$12*BN249</f>
        <v>66.7082836678316</v>
      </c>
      <c r="BP249" s="26" t="n">
        <f aca="false">BK249+'1 Der Fonds'!$B$26/BN249-'2 Der Rueckgabebestand'!$C$12</f>
        <v>78.0790226384501</v>
      </c>
      <c r="BQ249" s="26" t="n">
        <f aca="false">BO249/($B$249+BO249-'1 Der Fonds'!$B$6)</f>
        <v>0.0840993280596735</v>
      </c>
      <c r="BR249" s="26" t="n">
        <f aca="false">BO249+$B$249*'1 Der Fonds'!$B$19/12+BO249*'1 Der Fonds'!$B$20/12-'1 Der Fonds'!$B$6*'1 Der Fonds'!$B$21/12-($B$249+BO249-'1 Der Fonds'!$B$6)*'1 Der Fonds'!$B$22/12-$B$249*'1 Der Fonds'!$B$23/12</f>
        <v>68.3160249396799</v>
      </c>
      <c r="BS249" s="26" t="n">
        <f aca="false">($B$249+BR249-'1 Der Fonds'!$B$6)/BP249</f>
        <v>10.1796359390937</v>
      </c>
      <c r="BT249" s="26" t="n">
        <f aca="false">BR249+'1 Der Fonds'!$B$26-'2 Der Rueckgabebestand'!$C$13*BS249</f>
        <v>66.7351887670877</v>
      </c>
      <c r="BU249" s="26" t="n">
        <f aca="false">BP249+'1 Der Fonds'!$B$26/BS249-'2 Der Rueckgabebestand'!$C$13</f>
        <v>77.9237286591713</v>
      </c>
      <c r="BV249" s="26" t="n">
        <f aca="false">BT249/($B$249+BT249-'1 Der Fonds'!$B$6)</f>
        <v>0.0841303937496938</v>
      </c>
      <c r="BW249" s="26" t="n">
        <f aca="false">BT249+$B$249*'1 Der Fonds'!$B$19/12+BT249*'1 Der Fonds'!$B$20/12-'1 Der Fonds'!$B$6*'1 Der Fonds'!$B$21/12-($B$249+BT249-'1 Der Fonds'!$B$6)*'1 Der Fonds'!$B$22/12-$B$249*'1 Der Fonds'!$B$23/12</f>
        <v>68.3429558229895</v>
      </c>
      <c r="BX249" s="26" t="n">
        <f aca="false">($B$249+BW249-'1 Der Fonds'!$B$6)/BU249</f>
        <v>10.2002685125546</v>
      </c>
      <c r="BY249" s="26" t="n">
        <f aca="false">BW249+'1 Der Fonds'!$B$26-'2 Der Rueckgabebestand'!$C$14*BX249</f>
        <v>67.2628484179677</v>
      </c>
      <c r="BZ249" s="26" t="n">
        <f aca="false">BU249+'1 Der Fonds'!$B$26/BX249-'2 Der Rueckgabebestand'!$C$14</f>
        <v>77.8178385638574</v>
      </c>
      <c r="CA249" s="26" t="n">
        <f aca="false">BY249/($B$249+BY249-'1 Der Fonds'!$B$6)</f>
        <v>0.0847392247596721</v>
      </c>
      <c r="CB249" s="26" t="n">
        <f aca="false">BY249+$B$249*'1 Der Fonds'!$B$19/12+BY249*'1 Der Fonds'!$B$20/12-'1 Der Fonds'!$B$6*'1 Der Fonds'!$B$21/12-($B$249+BY249-'1 Der Fonds'!$B$6)*'1 Der Fonds'!$B$22/12-$B$249*'1 Der Fonds'!$B$23/12</f>
        <v>68.8711211477016</v>
      </c>
      <c r="CC249" s="26" t="n">
        <f aca="false">($B$249+CB249-'1 Der Fonds'!$B$6)/BZ249</f>
        <v>10.2209356598233</v>
      </c>
      <c r="CD249" s="26" t="n">
        <f aca="false">CB249+'1 Der Fonds'!$B$26-'2 Der Rueckgabebestand'!$C$15*CC249</f>
        <v>67.7827468837723</v>
      </c>
      <c r="CE249" s="26" t="n">
        <f aca="false">BZ249+'1 Der Fonds'!$B$26/CC249-'2 Der Rueckgabebestand'!$C$15</f>
        <v>77.7113537663639</v>
      </c>
      <c r="CF249" s="26" t="n">
        <f aca="false">CD249/($B$249+CD249-'1 Der Fonds'!$B$6)</f>
        <v>0.0853383094996157</v>
      </c>
      <c r="CG249" s="26" t="n">
        <f aca="false">CD249+$B$249*'1 Der Fonds'!$B$19/12+CD249*'1 Der Fonds'!$B$20/12-'1 Der Fonds'!$B$6*'1 Der Fonds'!$B$21/12-($B$249+CD249-'1 Der Fonds'!$B$6)*'1 Der Fonds'!$B$22/12-$B$249*'1 Der Fonds'!$B$23/12</f>
        <v>69.3915178495359</v>
      </c>
      <c r="CH249" s="26" t="n">
        <f aca="false">($B$249+CG249-'1 Der Fonds'!$B$6)/CE249</f>
        <v>10.2416375378346</v>
      </c>
      <c r="CI249" s="26" t="n">
        <f aca="false">CG249+'1 Der Fonds'!$B$26-'2 Der Rueckgabebestand'!$C$16*CH249</f>
        <v>67.2706990806186</v>
      </c>
      <c r="CJ249" s="26" t="n">
        <f aca="false">CE249+'1 Der Fonds'!$B$26/CH249-'2 Der Rueckgabebestand'!$C$16</f>
        <v>77.5042756735216</v>
      </c>
      <c r="CK249" s="26" t="n">
        <f aca="false">CI249/($B$249+CI249-'1 Der Fonds'!$B$6)</f>
        <v>0.0847482770005678</v>
      </c>
      <c r="CL249" s="26" t="n">
        <f aca="false">$A$249+$B$249*'1 Der Fonds'!$B$19/12+$A$249*'1 Der Fonds'!$B$20/12-'1 Der Fonds'!$B$6*'1 Der Fonds'!$B$21/12-($B$249+$A$249-'1 Der Fonds'!$B$6)*'1 Der Fonds'!$B$22/12-$B$249*'1 Der Fonds'!$B$23/12</f>
        <v>145.181333333333</v>
      </c>
      <c r="CM249" s="26" t="n">
        <f aca="false">($B$249+CL249-'1 Der Fonds'!$B$6)/'1 Der Fonds'!$B$8</f>
        <v>10.0193256704981</v>
      </c>
      <c r="CN249" s="26" t="n">
        <f aca="false">CL249+0-'2 Der Rueckgabebestand'!$C$5*CM249</f>
        <v>141.173603065134</v>
      </c>
      <c r="CO249" s="26" t="n">
        <f aca="false">'1 Der Fonds'!$B$8+0/CM249-'2 Der Rueckgabebestand'!$C$5</f>
        <v>86.6</v>
      </c>
      <c r="CP249" s="26" t="n">
        <f aca="false">CN249/($B$249+CN249-'1 Der Fonds'!$B$6)</f>
        <v>0.162703581815127</v>
      </c>
      <c r="CQ249" s="26" t="n">
        <f aca="false">CN249+$B$249*'1 Der Fonds'!$B$19/12+CN249*'1 Der Fonds'!$B$20/12-'1 Der Fonds'!$B$6*'1 Der Fonds'!$B$21/12-($B$249+CN249-'1 Der Fonds'!$B$6)*'1 Der Fonds'!$B$22/12-$B$249*'1 Der Fonds'!$B$23/12</f>
        <v>142.852706934738</v>
      </c>
      <c r="CR249" s="26" t="n">
        <f aca="false">($B$249+CQ249-'1 Der Fonds'!$B$6)/CO249</f>
        <v>10.0387148606783</v>
      </c>
      <c r="CS249" s="26" t="n">
        <f aca="false">CQ249+0-'2 Der Rueckgabebestand'!$C$6*CR249</f>
        <v>137.833349504399</v>
      </c>
      <c r="CT249" s="26" t="n">
        <f aca="false">CO249+0/CR249-'2 Der Rueckgabebestand'!$C$6</f>
        <v>86.1</v>
      </c>
      <c r="CU249" s="26" t="n">
        <f aca="false">CS249/($B$249+CS249-'1 Der Fonds'!$B$6)</f>
        <v>0.159467813643233</v>
      </c>
      <c r="CV249" s="26" t="n">
        <f aca="false">CS249+$B$249*'1 Der Fonds'!$B$19/12+CS249*'1 Der Fonds'!$B$20/12-'1 Der Fonds'!$B$6*'1 Der Fonds'!$B$21/12-($B$249+CS249-'1 Der Fonds'!$B$6)*'1 Der Fonds'!$B$22/12-$B$249*'1 Der Fonds'!$B$23/12</f>
        <v>139.509252297674</v>
      </c>
      <c r="CW249" s="26" t="n">
        <f aca="false">($B$249+CV249-'1 Der Fonds'!$B$6)/CT249</f>
        <v>10.0581794691948</v>
      </c>
      <c r="CX249" s="26" t="n">
        <f aca="false">CV249+0-'2 Der Rueckgabebestand'!$C$7*CW249</f>
        <v>117.381257465445</v>
      </c>
      <c r="CY249" s="26" t="n">
        <f aca="false">CT249+0/CW249-'2 Der Rueckgabebestand'!$C$7</f>
        <v>83.9</v>
      </c>
      <c r="CZ249" s="26" t="n">
        <f aca="false">CX249/($B$249+CX249-'1 Der Fonds'!$B$6)</f>
        <v>0.139096888841914</v>
      </c>
      <c r="DA249" s="26" t="n">
        <f aca="false">CX249+$B$249*'1 Der Fonds'!$B$19/12+CX249*'1 Der Fonds'!$B$20/12-'1 Der Fonds'!$B$6*'1 Der Fonds'!$B$21/12-($B$249+CX249-'1 Der Fonds'!$B$6)*'1 Der Fonds'!$B$22/12-$B$249*'1 Der Fonds'!$B$23/12</f>
        <v>119.037560337183</v>
      </c>
      <c r="DB249" s="26" t="n">
        <f aca="false">($B$249+DA249-'1 Der Fonds'!$B$6)/CY249</f>
        <v>10.0779208621834</v>
      </c>
      <c r="DC249" s="26" t="n">
        <f aca="false">DA249+0-'2 Der Rueckgabebestand'!$C$8*DB249</f>
        <v>87.7960056644148</v>
      </c>
      <c r="DD249" s="26" t="n">
        <f aca="false">CY249+0/DB249-'2 Der Rueckgabebestand'!$C$8</f>
        <v>80.8</v>
      </c>
      <c r="DE249" s="26" t="n">
        <f aca="false">DC249/($B$249+DC249-'1 Der Fonds'!$B$6)</f>
        <v>0.107818293413804</v>
      </c>
      <c r="DF249" s="26" t="n">
        <f aca="false">DC249+$B$249*'1 Der Fonds'!$B$19/12+DC249*'1 Der Fonds'!$B$20/12-'1 Der Fonds'!$B$6*'1 Der Fonds'!$B$21/12-($B$249+DC249-'1 Der Fonds'!$B$6)*'1 Der Fonds'!$B$22/12-$B$249*'1 Der Fonds'!$B$23/12</f>
        <v>89.4239560031766</v>
      </c>
      <c r="DG249" s="26" t="n">
        <f aca="false">($B$249+DF249-'1 Der Fonds'!$B$6)/DD249</f>
        <v>10.0980687624156</v>
      </c>
      <c r="DH249" s="26" t="n">
        <f aca="false">DF249+0-'2 Der Rueckgabebestand'!$C$9*DG249</f>
        <v>63.1689772208961</v>
      </c>
      <c r="DI249" s="26" t="n">
        <f aca="false">DD249+0/DG249-'2 Der Rueckgabebestand'!$C$9</f>
        <v>78.2</v>
      </c>
      <c r="DJ249" s="26" t="n">
        <f aca="false">DH249/($B$249+DH249-'1 Der Fonds'!$B$6)</f>
        <v>0.0799942495439146</v>
      </c>
      <c r="DK249" s="26" t="n">
        <f aca="false">DH249+$B$249*'1 Der Fonds'!$B$19/12+DH249*'1 Der Fonds'!$B$20/12-'1 Der Fonds'!$B$6*'1 Der Fonds'!$B$21/12-($B$249+DH249-'1 Der Fonds'!$B$6)*'1 Der Fonds'!$B$22/12-$B$249*'1 Der Fonds'!$B$23/12</f>
        <v>64.7733266573995</v>
      </c>
      <c r="DL249" s="26" t="n">
        <f aca="false">($B$249+DK249-'1 Der Fonds'!$B$6)/DI249</f>
        <v>10.1185847398644</v>
      </c>
      <c r="DM249" s="26" t="n">
        <f aca="false">DK249+0-'2 Der Rueckgabebestand'!$C$10*DL249</f>
        <v>50.6073080215893</v>
      </c>
      <c r="DN249" s="26" t="n">
        <f aca="false">DI249+0/DL249-'2 Der Rueckgabebestand'!$C$10</f>
        <v>76.8</v>
      </c>
      <c r="DO249" s="26" t="n">
        <f aca="false">DM249/($B$249+DM249-'1 Der Fonds'!$B$6)</f>
        <v>0.0651226767515913</v>
      </c>
      <c r="DP249" s="26" t="n">
        <f aca="false">DM249+$B$249*'1 Der Fonds'!$B$19/12+DM249*'1 Der Fonds'!$B$20/12-'1 Der Fonds'!$B$6*'1 Der Fonds'!$B$21/12-($B$249+DM249-'1 Der Fonds'!$B$6)*'1 Der Fonds'!$B$22/12-$B$249*'1 Der Fonds'!$B$23/12</f>
        <v>52.1996191917766</v>
      </c>
      <c r="DQ249" s="26" t="n">
        <f aca="false">($B$249+DP249-'1 Der Fonds'!$B$6)/DN249</f>
        <v>10.1393179582263</v>
      </c>
      <c r="DR249" s="26" t="n">
        <f aca="false">DP249+0-'2 Der Rueckgabebestand'!$C$11*DQ249</f>
        <v>46.1160284168409</v>
      </c>
      <c r="DS249" s="26" t="n">
        <f aca="false">DN249+0/DQ249-'2 Der Rueckgabebestand'!$C$11</f>
        <v>76.2</v>
      </c>
      <c r="DT249" s="26" t="n">
        <f aca="false">DR249/($B$249+DR249-'1 Der Fonds'!$B$6)</f>
        <v>0.0596881590863921</v>
      </c>
      <c r="DU249" s="26" t="n">
        <f aca="false">DR249+$B$249*'1 Der Fonds'!$B$19/12+DR249*'1 Der Fonds'!$B$20/12-'1 Der Fonds'!$B$6*'1 Der Fonds'!$B$21/12-($B$249+DR249-'1 Der Fonds'!$B$6)*'1 Der Fonds'!$B$22/12-$B$249*'1 Der Fonds'!$B$23/12</f>
        <v>47.7040354440737</v>
      </c>
      <c r="DV249" s="26" t="n">
        <f aca="false">($B$249+DU249-'1 Der Fonds'!$B$6)/DS249</f>
        <v>10.1601579454603</v>
      </c>
      <c r="DW249" s="26" t="n">
        <f aca="false">DU249+0-'2 Der Rueckgabebestand'!$C$12*DV249</f>
        <v>42.6239564713435</v>
      </c>
      <c r="DX249" s="26" t="n">
        <f aca="false">DS249+0/DV249-'2 Der Rueckgabebestand'!$C$12</f>
        <v>75.7</v>
      </c>
      <c r="DY249" s="26" t="n">
        <f aca="false">DW249/($B$249+DW249-'1 Der Fonds'!$B$6)</f>
        <v>0.0554188386835557</v>
      </c>
      <c r="DZ249" s="26" t="n">
        <f aca="false">DW249+$B$249*'1 Der Fonds'!$B$19/12+DW249*'1 Der Fonds'!$B$20/12-'1 Der Fonds'!$B$6*'1 Der Fonds'!$B$21/12-($B$249+DW249-'1 Der Fonds'!$B$6)*'1 Der Fonds'!$B$22/12-$B$249*'1 Der Fonds'!$B$23/12</f>
        <v>44.2086169296286</v>
      </c>
      <c r="EA249" s="26" t="n">
        <f aca="false">($B$249+DZ249-'1 Der Fonds'!$B$6)/DX249</f>
        <v>10.1810913729145</v>
      </c>
      <c r="EB249" s="26" t="n">
        <f aca="false">DZ249+0-'2 Der Rueckgabebestand'!$C$13*EA249</f>
        <v>39.627125811817</v>
      </c>
      <c r="EC249" s="26" t="n">
        <f aca="false">DX249+0/EA249-'2 Der Rueckgabebestand'!$C$13</f>
        <v>75.25</v>
      </c>
      <c r="ED249" s="26" t="n">
        <f aca="false">EB249/($B$249+EB249-'1 Der Fonds'!$B$6)</f>
        <v>0.0517239560860433</v>
      </c>
      <c r="EE249" s="26" t="n">
        <f aca="false">EB249+$B$249*'1 Der Fonds'!$B$19/12+EB249*'1 Der Fonds'!$B$20/12-'1 Der Fonds'!$B$6*'1 Der Fonds'!$B$21/12-($B$249+EB249-'1 Der Fonds'!$B$6)*'1 Der Fonds'!$B$22/12-$B$249*'1 Der Fonds'!$B$23/12</f>
        <v>41.2089143073867</v>
      </c>
      <c r="EF249" s="26" t="n">
        <f aca="false">($B$249+EE249-'1 Der Fonds'!$B$6)/EC249</f>
        <v>10.2021118180384</v>
      </c>
      <c r="EG249" s="26" t="n">
        <f aca="false">EE249+0-'2 Der Rueckgabebestand'!$C$14*EF249</f>
        <v>37.1280695801713</v>
      </c>
      <c r="EH249" s="26" t="n">
        <f aca="false">EC249+0/EF249-'2 Der Rueckgabebestand'!$C$14</f>
        <v>74.85</v>
      </c>
      <c r="EI249" s="26" t="n">
        <f aca="false">EG249/($B$249+EG249-'1 Der Fonds'!$B$6)</f>
        <v>0.048620619198275</v>
      </c>
      <c r="EJ249" s="26" t="n">
        <f aca="false">EG249+$B$249*'1 Der Fonds'!$B$19/12+EG249*'1 Der Fonds'!$B$20/12-'1 Der Fonds'!$B$6*'1 Der Fonds'!$B$21/12-($B$249+EG249-'1 Der Fonds'!$B$6)*'1 Der Fonds'!$B$22/12-$B$249*'1 Der Fonds'!$B$23/12</f>
        <v>38.7074631468523</v>
      </c>
      <c r="EK249" s="26" t="n">
        <f aca="false">($B$249+EJ249-'1 Der Fonds'!$B$6)/EH249</f>
        <v>10.2232126004924</v>
      </c>
      <c r="EL249" s="26" t="n">
        <f aca="false">EJ249+0-'2 Der Rueckgabebestand'!$C$15*EK249</f>
        <v>34.6181781066554</v>
      </c>
      <c r="EM249" s="26" t="n">
        <f aca="false">EH249+0/EK249-'2 Der Rueckgabebestand'!$C$15</f>
        <v>74.45</v>
      </c>
      <c r="EN249" s="26" t="n">
        <f aca="false">EL249/($B$249+EL249-'1 Der Fonds'!$B$6)</f>
        <v>0.0454833153410827</v>
      </c>
      <c r="EO249" s="26" t="n">
        <f aca="false">EL249+$B$249*'1 Der Fonds'!$B$19/12+EL249*'1 Der Fonds'!$B$20/12-'1 Der Fonds'!$B$6*'1 Der Fonds'!$B$21/12-($B$249+EL249-'1 Der Fonds'!$B$6)*'1 Der Fonds'!$B$22/12-$B$249*'1 Der Fonds'!$B$23/12</f>
        <v>36.1951663606743</v>
      </c>
      <c r="EP249" s="26" t="n">
        <f aca="false">($B$249+EO249-'1 Der Fonds'!$B$6)/EM249</f>
        <v>10.2443944440655</v>
      </c>
      <c r="EQ249" s="26" t="n">
        <f aca="false">EO249+0-'2 Der Rueckgabebestand'!$C$16*EP249</f>
        <v>31.0729691386415</v>
      </c>
      <c r="ER249" s="26" t="n">
        <f aca="false">EM249+0/EP249-'2 Der Rueckgabebestand'!$C$16</f>
        <v>73.95</v>
      </c>
      <c r="ES249" s="26" t="n">
        <f aca="false">EQ249/($B$249+EQ249-'1 Der Fonds'!$B$6)</f>
        <v>0.0410164702338461</v>
      </c>
      <c r="ET249" s="14" t="n">
        <f aca="false">IF(C249=1,$A$249,1000000)</f>
        <v>143.5</v>
      </c>
      <c r="EU249" s="14" t="n">
        <f aca="false">IF(D249=1,$A$249,1000000)</f>
        <v>143.5</v>
      </c>
      <c r="EV249" s="14" t="n">
        <f aca="false">IF(E249=1,$A$249,1000000)</f>
        <v>143.5</v>
      </c>
      <c r="EW249" s="14" t="n">
        <f aca="false">IF(F249=1,$A$249,1000000)</f>
        <v>143.5</v>
      </c>
      <c r="EX249" s="14" t="n">
        <f aca="false">IF(G249=1,$A$249,1000000)</f>
        <v>143.5</v>
      </c>
      <c r="EY249" s="14" t="n">
        <f aca="false">IF(H249=1,$A$249,1000000)</f>
        <v>143.5</v>
      </c>
      <c r="EZ249" s="14" t="n">
        <f aca="false">IF(I249=1,$A$249,1000000)</f>
        <v>143.5</v>
      </c>
      <c r="FA249" s="14" t="n">
        <f aca="false">IF(J249=1,$A$249,1000000)</f>
        <v>143.5</v>
      </c>
      <c r="FB249" s="14" t="n">
        <f aca="false">IF(K249=1,$A$249,1000000)</f>
        <v>143.5</v>
      </c>
      <c r="FC249" s="14" t="n">
        <f aca="false">IF(L249=1,$A$249,1000000)</f>
        <v>143.5</v>
      </c>
      <c r="FD249" s="14" t="n">
        <f aca="false">IF(M249=1,$A$249,1000000)</f>
        <v>143.5</v>
      </c>
      <c r="FE249" s="14" t="n">
        <f aca="false">IF(N249=1,$A$249,1000000)</f>
        <v>143.5</v>
      </c>
      <c r="FF249" s="14" t="n">
        <f aca="false">IF(O249=1,$A$249,1000000)</f>
        <v>143.5</v>
      </c>
      <c r="FG249" s="14" t="n">
        <f aca="false">IF(P249=1,$A$249,1000000)</f>
        <v>143.5</v>
      </c>
      <c r="FH249" s="14" t="n">
        <f aca="false">IF(Q249=1,$A$249,1000000)</f>
        <v>143.5</v>
      </c>
      <c r="FI249" s="14" t="n">
        <f aca="false">IF(R249=1,$A$249,1000000)</f>
        <v>143.5</v>
      </c>
      <c r="FJ249" s="14" t="n">
        <f aca="false">IF(S249=1,$A$249,1000000)</f>
        <v>143.5</v>
      </c>
      <c r="FK249" s="14" t="n">
        <f aca="false">IF(T249=1,$A$249,1000000)</f>
        <v>143.5</v>
      </c>
      <c r="FL249" s="14" t="n">
        <f aca="false">IF(U249=1,$A$249,1000000)</f>
        <v>143.5</v>
      </c>
      <c r="FM249" s="14" t="n">
        <f aca="false">IF(V249=1,$A$249,1000000)</f>
        <v>143.5</v>
      </c>
      <c r="FN249" s="14" t="n">
        <f aca="false">IF(W249=1,$A$249,1000000)</f>
        <v>143.5</v>
      </c>
      <c r="FO249" s="26" t="n">
        <f aca="false">IF(X249=1,$A$249,1000000)</f>
        <v>1000000</v>
      </c>
      <c r="FP249" s="26" t="n">
        <f aca="false">IF(Y249=1,$A$249,1000000)</f>
        <v>1000000</v>
      </c>
      <c r="FQ249" s="26" t="n">
        <f aca="false">IF(Z249=1,$A$249,1000000)</f>
        <v>1000000</v>
      </c>
    </row>
    <row r="250" customFormat="false" ht="15" hidden="false" customHeight="false" outlineLevel="0" collapsed="false">
      <c r="A250" s="14" t="n">
        <f aca="false">A249+$B$38</f>
        <v>144</v>
      </c>
      <c r="B250" s="14" t="n">
        <f aca="false">'1 Der Fonds'!$B$36-A250</f>
        <v>976</v>
      </c>
      <c r="C250" s="26" t="n">
        <f aca="false">IF(AH250&gt;='1 Der Fonds'!$B$12,1,0)</f>
        <v>1</v>
      </c>
      <c r="D250" s="26" t="n">
        <f aca="false">IF(AND(C250=1,AM250&gt;='1 Der Fonds'!$B$12),1,0)</f>
        <v>1</v>
      </c>
      <c r="E250" s="26" t="n">
        <f aca="false">IF(AND(D250=1,AR250&gt;='1 Der Fonds'!$B$12),1,0)</f>
        <v>1</v>
      </c>
      <c r="F250" s="26" t="n">
        <f aca="false">IF(AND(E250=1,AW250&gt;='1 Der Fonds'!$B$12),1,0)</f>
        <v>1</v>
      </c>
      <c r="G250" s="26" t="n">
        <f aca="false">IF(AND(F250=1,BB250&gt;='1 Der Fonds'!$B$12),1,0)</f>
        <v>1</v>
      </c>
      <c r="H250" s="26" t="n">
        <f aca="false">IF(AND(G250=1,BG250&gt;='1 Der Fonds'!$B$12),1,0)</f>
        <v>1</v>
      </c>
      <c r="I250" s="26" t="n">
        <f aca="false">IF(AND(H250=1,BL250&gt;='1 Der Fonds'!$B$12),1,0)</f>
        <v>1</v>
      </c>
      <c r="J250" s="26" t="n">
        <f aca="false">IF(AND(I250=1,BQ250&gt;='1 Der Fonds'!$B$12),1,0)</f>
        <v>1</v>
      </c>
      <c r="K250" s="26" t="n">
        <f aca="false">IF(AND(J250=1,BV250&gt;='1 Der Fonds'!$B$12),1,0)</f>
        <v>1</v>
      </c>
      <c r="L250" s="26" t="n">
        <f aca="false">IF(AND(K250=1,CA250&gt;='1 Der Fonds'!$B$12),1,0)</f>
        <v>1</v>
      </c>
      <c r="M250" s="26" t="n">
        <f aca="false">IF(AND(L250=1,CF250&gt;='1 Der Fonds'!$B$12),1,0)</f>
        <v>1</v>
      </c>
      <c r="N250" s="26" t="n">
        <f aca="false">IF(AND(M250=1,CK250&gt;='1 Der Fonds'!$B$12),1,0)</f>
        <v>1</v>
      </c>
      <c r="O250" s="26" t="n">
        <f aca="false">IF(CP250&gt;='1 Der Fonds'!$B$12,1,0)</f>
        <v>1</v>
      </c>
      <c r="P250" s="26" t="n">
        <f aca="false">IF(AND(O250=1,CU250&gt;='1 Der Fonds'!$B$12),1,0)</f>
        <v>1</v>
      </c>
      <c r="Q250" s="26" t="n">
        <f aca="false">IF(AND(P250=1,CZ250&gt;='1 Der Fonds'!$B$12),1,0)</f>
        <v>1</v>
      </c>
      <c r="R250" s="26" t="n">
        <f aca="false">IF(AND(Q250=1,DE250&gt;='1 Der Fonds'!$B$12),1,0)</f>
        <v>1</v>
      </c>
      <c r="S250" s="26" t="n">
        <f aca="false">IF(AND(R250=1,DJ250&gt;='1 Der Fonds'!$B$12),1,0)</f>
        <v>1</v>
      </c>
      <c r="T250" s="26" t="n">
        <f aca="false">IF(AND(S250=1,DO250&gt;='1 Der Fonds'!$B$12),1,0)</f>
        <v>1</v>
      </c>
      <c r="U250" s="26" t="n">
        <f aca="false">IF(AND(T250=1,DT250&gt;='1 Der Fonds'!$B$12),1,0)</f>
        <v>1</v>
      </c>
      <c r="V250" s="26" t="n">
        <f aca="false">IF(AND(U250=1,DY250&gt;='1 Der Fonds'!$B$12),1,0)</f>
        <v>1</v>
      </c>
      <c r="W250" s="26" t="n">
        <f aca="false">IF(AND(V250=1,ED250&gt;='1 Der Fonds'!$B$12),1,0)</f>
        <v>1</v>
      </c>
      <c r="X250" s="26" t="n">
        <f aca="false">IF(AND(W250=1,EI250&gt;='1 Der Fonds'!$B$12),1,0)</f>
        <v>0</v>
      </c>
      <c r="Y250" s="26" t="n">
        <f aca="false">IF(AND(X250=1,EN250&gt;='1 Der Fonds'!$B$12),1,0)</f>
        <v>0</v>
      </c>
      <c r="Z250" s="26" t="n">
        <f aca="false">IF(AND(Y250=1,ES250&gt;='1 Der Fonds'!$B$12),1,0)</f>
        <v>0</v>
      </c>
      <c r="AD250" s="26" t="n">
        <f aca="false">$A$250+$B$250*'1 Der Fonds'!$B$19/12+$A$250*'1 Der Fonds'!$B$20/12-'1 Der Fonds'!$B$6*'1 Der Fonds'!$B$21/12-($B$250+$A$250-'1 Der Fonds'!$B$6)*'1 Der Fonds'!$B$22/12-$B$250*'1 Der Fonds'!$B$23/12</f>
        <v>145.68075</v>
      </c>
      <c r="AE250" s="26" t="n">
        <f aca="false">($B$250+AD250-'1 Der Fonds'!$B$6)/'1 Der Fonds'!$B$8</f>
        <v>10.0193189655172</v>
      </c>
      <c r="AF250" s="26" t="n">
        <f aca="false">AD250+'1 Der Fonds'!$B$26-'2 Der Rueckgabebestand'!$C$5*AE250</f>
        <v>144.673022413793</v>
      </c>
      <c r="AG250" s="26" t="n">
        <f aca="false">'1 Der Fonds'!$B$8+'1 Der Fonds'!$B$26/AE250-'2 Der Rueckgabebestand'!$C$5</f>
        <v>86.8994215485429</v>
      </c>
      <c r="AH250" s="26" t="n">
        <f aca="false">AF250/($B$250+AF250-'1 Der Fonds'!$B$6)</f>
        <v>0.166162289044757</v>
      </c>
      <c r="AI250" s="26" t="n">
        <f aca="false">AF250+$B$250*'1 Der Fonds'!$B$19/12+AF250*'1 Der Fonds'!$B$20/12-'1 Der Fonds'!$B$6*'1 Der Fonds'!$B$21/12-($B$250+AF250-'1 Der Fonds'!$B$6)*'1 Der Fonds'!$B$22/12-$B$250*'1 Der Fonds'!$B$23/12</f>
        <v>146.354417393606</v>
      </c>
      <c r="AJ250" s="26" t="n">
        <f aca="false">($B$250+AI250-'1 Der Fonds'!$B$6)/AG250</f>
        <v>10.0386677131827</v>
      </c>
      <c r="AK250" s="26" t="n">
        <f aca="false">AI250+'1 Der Fonds'!$B$26-'2 Der Rueckgabebestand'!$C$6*AJ250</f>
        <v>144.335083537015</v>
      </c>
      <c r="AL250" s="26" t="n">
        <f aca="false">AG250+'1 Der Fonds'!$B$26/AJ250-'2 Der Rueckgabebestand'!$C$6</f>
        <v>86.6982659854456</v>
      </c>
      <c r="AM250" s="26" t="n">
        <f aca="false">AK250/($B$250+AK250-'1 Der Fonds'!$B$6)</f>
        <v>0.165838521584631</v>
      </c>
      <c r="AN250" s="26" t="n">
        <f aca="false">AK250+$B$250*'1 Der Fonds'!$B$19/12+AK250*'1 Der Fonds'!$B$20/12-'1 Der Fonds'!$B$6*'1 Der Fonds'!$B$21/12-($B$250+AK250-'1 Der Fonds'!$B$6)*'1 Der Fonds'!$B$22/12-$B$250*'1 Der Fonds'!$B$23/12</f>
        <v>146.016154658738</v>
      </c>
      <c r="AO250" s="26" t="n">
        <f aca="false">($B$250+AN250-'1 Der Fonds'!$B$6)/AL250</f>
        <v>10.0580576179589</v>
      </c>
      <c r="AP250" s="26" t="n">
        <f aca="false">AN250+'1 Der Fonds'!$B$26-'2 Der Rueckgabebestand'!$C$7*AO250</f>
        <v>126.888427899228</v>
      </c>
      <c r="AQ250" s="26" t="n">
        <f aca="false">AL250+'1 Der Fonds'!$B$26/AO250-'2 Der Rueckgabebestand'!$C$7</f>
        <v>84.7965343105985</v>
      </c>
      <c r="AR250" s="26" t="n">
        <f aca="false">AP250/($B$250+AP250-'1 Der Fonds'!$B$6)</f>
        <v>0.148774943765822</v>
      </c>
      <c r="AS250" s="26" t="n">
        <f aca="false">AP250+$B$250*'1 Der Fonds'!$B$19/12+AP250*'1 Der Fonds'!$B$20/12-'1 Der Fonds'!$B$6*'1 Der Fonds'!$B$21/12-($B$250+AP250-'1 Der Fonds'!$B$6)*'1 Der Fonds'!$B$22/12-$B$250*'1 Der Fonds'!$B$23/12</f>
        <v>128.552779309298</v>
      </c>
      <c r="AT250" s="26" t="n">
        <f aca="false">($B$250+AS250-'1 Der Fonds'!$B$6)/AQ250</f>
        <v>10.0776852056145</v>
      </c>
      <c r="AU250" s="26" t="n">
        <f aca="false">AS250+'1 Der Fonds'!$B$26-'2 Der Rueckgabebestand'!$C$8*AT250</f>
        <v>100.311955171894</v>
      </c>
      <c r="AV250" s="26" t="n">
        <f aca="false">AQ250+'1 Der Fonds'!$B$26/AT250-'2 Der Rueckgabebestand'!$C$8</f>
        <v>81.994221719839</v>
      </c>
      <c r="AW250" s="26" t="n">
        <f aca="false">AU250/($B$250+AU250-'1 Der Fonds'!$B$6)</f>
        <v>0.121397196959381</v>
      </c>
      <c r="AX250" s="26" t="n">
        <f aca="false">AU250+$B$250*'1 Der Fonds'!$B$19/12+AU250*'1 Der Fonds'!$B$20/12-'1 Der Fonds'!$B$6*'1 Der Fonds'!$B$21/12-($B$250+AU250-'1 Der Fonds'!$B$6)*'1 Der Fonds'!$B$22/12-$B$250*'1 Der Fonds'!$B$23/12</f>
        <v>101.950837462267</v>
      </c>
      <c r="AY250" s="26" t="n">
        <f aca="false">($B$250+AX250-'1 Der Fonds'!$B$6)/AV250</f>
        <v>10.0976729834846</v>
      </c>
      <c r="AZ250" s="26" t="n">
        <f aca="false">AX250+'1 Der Fonds'!$B$26-'2 Der Rueckgabebestand'!$C$9*AY250</f>
        <v>78.6968877052066</v>
      </c>
      <c r="BA250" s="26" t="n">
        <f aca="false">AV250+'1 Der Fonds'!$B$26/AY250-'2 Der Rueckgabebestand'!$C$9</f>
        <v>79.6913198735331</v>
      </c>
      <c r="BB250" s="26" t="n">
        <f aca="false">AZ250/($B$250+AZ250-'1 Der Fonds'!$B$6)</f>
        <v>0.0977969331155615</v>
      </c>
      <c r="BC250" s="26" t="n">
        <f aca="false">AZ250+$B$250*'1 Der Fonds'!$B$19/12+AZ250*'1 Der Fonds'!$B$20/12-'1 Der Fonds'!$B$6*'1 Der Fonds'!$B$21/12-($B$250+AZ250-'1 Der Fonds'!$B$6)*'1 Der Fonds'!$B$22/12-$B$250*'1 Der Fonds'!$B$23/12</f>
        <v>80.3150555559241</v>
      </c>
      <c r="BD250" s="26" t="n">
        <f aca="false">($B$250+BC250-'1 Der Fonds'!$B$6)/BA250</f>
        <v>10.1179784302169</v>
      </c>
      <c r="BE250" s="26" t="n">
        <f aca="false">BC250+'1 Der Fonds'!$B$26-'2 Der Rueckgabebestand'!$C$10*BD250</f>
        <v>69.1498857536204</v>
      </c>
      <c r="BF250" s="26" t="n">
        <f aca="false">BA250+'1 Der Fonds'!$B$26/BD250-'2 Der Rueckgabebestand'!$C$10</f>
        <v>78.5878217904615</v>
      </c>
      <c r="BG250" s="26" t="n">
        <f aca="false">BE250/($B$250+BE250-'1 Der Fonds'!$B$6)</f>
        <v>0.0869645924530092</v>
      </c>
      <c r="BH250" s="26" t="n">
        <f aca="false">BE250+$B$250*'1 Der Fonds'!$B$19/12+BE250*'1 Der Fonds'!$B$20/12-'1 Der Fonds'!$B$6*'1 Der Fonds'!$B$21/12-($B$250+BE250-'1 Der Fonds'!$B$6)*'1 Der Fonds'!$B$22/12-$B$250*'1 Der Fonds'!$B$23/12</f>
        <v>70.7589043941343</v>
      </c>
      <c r="BI250" s="26" t="n">
        <f aca="false">($B$250+BH250-'1 Der Fonds'!$B$6)/BF250</f>
        <v>10.1384525775321</v>
      </c>
      <c r="BJ250" s="26" t="n">
        <f aca="false">BH250+'1 Der Fonds'!$B$26-'2 Der Rueckgabebestand'!$C$11*BI250</f>
        <v>67.6758328476151</v>
      </c>
      <c r="BK250" s="26" t="n">
        <f aca="false">BF250+'1 Der Fonds'!$B$26/BI250-'2 Der Rueckgabebestand'!$C$11</f>
        <v>78.2837249351533</v>
      </c>
      <c r="BL250" s="26" t="n">
        <f aca="false">BJ250/($B$250+BJ250-'1 Der Fonds'!$B$6)</f>
        <v>0.085268859207672</v>
      </c>
      <c r="BM250" s="26" t="n">
        <f aca="false">BJ250+$B$250*'1 Der Fonds'!$B$19/12+BJ250*'1 Der Fonds'!$B$20/12-'1 Der Fonds'!$B$6*'1 Der Fonds'!$B$21/12-($B$250+BJ250-'1 Der Fonds'!$B$6)*'1 Der Fonds'!$B$22/12-$B$250*'1 Der Fonds'!$B$23/12</f>
        <v>69.2834388540941</v>
      </c>
      <c r="BN250" s="26" t="n">
        <f aca="false">($B$250+BM250-'1 Der Fonds'!$B$6)/BK250</f>
        <v>10.158988212593</v>
      </c>
      <c r="BO250" s="26" t="n">
        <f aca="false">BM250+'1 Der Fonds'!$B$26-'2 Der Rueckgabebestand'!$C$12*BN250</f>
        <v>67.2039447477976</v>
      </c>
      <c r="BP250" s="26" t="n">
        <f aca="false">BK250+'1 Der Fonds'!$B$26/BN250-'2 Der Rueckgabebestand'!$C$12</f>
        <v>78.0790299337634</v>
      </c>
      <c r="BQ250" s="26" t="n">
        <f aca="false">BO250/($B$250+BO250-'1 Der Fonds'!$B$6)</f>
        <v>0.084724672882414</v>
      </c>
      <c r="BR250" s="26" t="n">
        <f aca="false">BO250+$B$250*'1 Der Fonds'!$B$19/12+BO250*'1 Der Fonds'!$B$20/12-'1 Der Fonds'!$B$6*'1 Der Fonds'!$B$21/12-($B$250+BO250-'1 Der Fonds'!$B$6)*'1 Der Fonds'!$B$22/12-$B$250*'1 Der Fonds'!$B$23/12</f>
        <v>68.8110985281809</v>
      </c>
      <c r="BS250" s="26" t="n">
        <f aca="false">($B$250+BR250-'1 Der Fonds'!$B$6)/BP250</f>
        <v>10.1795718927661</v>
      </c>
      <c r="BT250" s="26" t="n">
        <f aca="false">BR250+'1 Der Fonds'!$B$26-'2 Der Rueckgabebestand'!$C$13*BS250</f>
        <v>67.2302911764361</v>
      </c>
      <c r="BU250" s="26" t="n">
        <f aca="false">BP250+'1 Der Fonds'!$B$26/BS250-'2 Der Rueckgabebestand'!$C$13</f>
        <v>77.9237378086723</v>
      </c>
      <c r="BV250" s="26" t="n">
        <f aca="false">BT250/($B$250+BT250-'1 Der Fonds'!$B$6)</f>
        <v>0.0847550729268384</v>
      </c>
      <c r="BW250" s="26" t="n">
        <f aca="false">BT250+$B$250*'1 Der Fonds'!$B$19/12+BT250*'1 Der Fonds'!$B$20/12-'1 Der Fonds'!$B$6*'1 Der Fonds'!$B$21/12-($B$250+BT250-'1 Der Fonds'!$B$6)*'1 Der Fonds'!$B$22/12-$B$250*'1 Der Fonds'!$B$23/12</f>
        <v>68.8374702054802</v>
      </c>
      <c r="BX250" s="26" t="n">
        <f aca="false">($B$250+BW250-'1 Der Fonds'!$B$6)/BU250</f>
        <v>10.2001969176204</v>
      </c>
      <c r="BY250" s="26" t="n">
        <f aca="false">BW250+'1 Der Fonds'!$B$26-'2 Der Rueckgabebestand'!$C$14*BX250</f>
        <v>67.7573914384321</v>
      </c>
      <c r="BZ250" s="26" t="n">
        <f aca="false">BU250+'1 Der Fonds'!$B$26/BX250-'2 Der Rueckgabebestand'!$C$14</f>
        <v>77.8178497777087</v>
      </c>
      <c r="CA250" s="26" t="n">
        <f aca="false">BY250/($B$250+BY250-'1 Der Fonds'!$B$6)</f>
        <v>0.0853628478541074</v>
      </c>
      <c r="CB250" s="26" t="n">
        <f aca="false">BY250+$B$250*'1 Der Fonds'!$B$19/12+BY250*'1 Der Fonds'!$B$20/12-'1 Der Fonds'!$B$6*'1 Der Fonds'!$B$21/12-($B$250+BY250-'1 Der Fonds'!$B$6)*'1 Der Fonds'!$B$22/12-$B$250*'1 Der Fonds'!$B$23/12</f>
        <v>69.3650756052272</v>
      </c>
      <c r="CC250" s="26" t="n">
        <f aca="false">($B$250+CB250-'1 Der Fonds'!$B$6)/BZ250</f>
        <v>10.2208564985699</v>
      </c>
      <c r="CD250" s="26" t="n">
        <f aca="false">CB250+'1 Der Fonds'!$B$26-'2 Der Rueckgabebestand'!$C$15*CC250</f>
        <v>68.2767330057993</v>
      </c>
      <c r="CE250" s="26" t="n">
        <f aca="false">BZ250+'1 Der Fonds'!$B$26/CC250-'2 Der Rueckgabebestand'!$C$15</f>
        <v>77.7113672535112</v>
      </c>
      <c r="CF250" s="26" t="n">
        <f aca="false">CD250/($B$250+CD250-'1 Der Fonds'!$B$6)</f>
        <v>0.0859608876460703</v>
      </c>
      <c r="CG250" s="26" t="n">
        <f aca="false">CD250+$B$250*'1 Der Fonds'!$B$19/12+CD250*'1 Der Fonds'!$B$20/12-'1 Der Fonds'!$B$6*'1 Der Fonds'!$B$21/12-($B$250+CD250-'1 Der Fonds'!$B$6)*'1 Der Fonds'!$B$22/12-$B$250*'1 Der Fonds'!$B$23/12</f>
        <v>69.8849148749298</v>
      </c>
      <c r="CH250" s="26" t="n">
        <f aca="false">($B$250+CG250-'1 Der Fonds'!$B$6)/CE250</f>
        <v>10.241550792416</v>
      </c>
      <c r="CI250" s="26" t="n">
        <f aca="false">CG250+'1 Der Fonds'!$B$26-'2 Der Rueckgabebestand'!$C$16*CH250</f>
        <v>67.7641394787218</v>
      </c>
      <c r="CJ250" s="26" t="n">
        <f aca="false">CE250+'1 Der Fonds'!$B$26/CH250-'2 Der Rueckgabebestand'!$C$16</f>
        <v>77.5042916417026</v>
      </c>
      <c r="CK250" s="26" t="n">
        <f aca="false">CI250/($B$250+CI250-'1 Der Fonds'!$B$6)</f>
        <v>0.0853706234741515</v>
      </c>
      <c r="CL250" s="26" t="n">
        <f aca="false">$A$250+$B$250*'1 Der Fonds'!$B$19/12+$A$250*'1 Der Fonds'!$B$20/12-'1 Der Fonds'!$B$6*'1 Der Fonds'!$B$21/12-($B$250+$A$250-'1 Der Fonds'!$B$6)*'1 Der Fonds'!$B$22/12-$B$250*'1 Der Fonds'!$B$23/12</f>
        <v>145.68075</v>
      </c>
      <c r="CM250" s="26" t="n">
        <f aca="false">($B$250+CL250-'1 Der Fonds'!$B$6)/'1 Der Fonds'!$B$8</f>
        <v>10.0193189655172</v>
      </c>
      <c r="CN250" s="26" t="n">
        <f aca="false">CL250+0-'2 Der Rueckgabebestand'!$C$5*CM250</f>
        <v>141.673022413793</v>
      </c>
      <c r="CO250" s="26" t="n">
        <f aca="false">'1 Der Fonds'!$B$8+0/CM250-'2 Der Rueckgabebestand'!$C$5</f>
        <v>86.6</v>
      </c>
      <c r="CP250" s="26" t="n">
        <f aca="false">CN250/($B$250+CN250-'1 Der Fonds'!$B$6)</f>
        <v>0.163279275434507</v>
      </c>
      <c r="CQ250" s="26" t="n">
        <f aca="false">CN250+$B$250*'1 Der Fonds'!$B$19/12+CN250*'1 Der Fonds'!$B$20/12-'1 Der Fonds'!$B$6*'1 Der Fonds'!$B$21/12-($B$250+CN250-'1 Der Fonds'!$B$6)*'1 Der Fonds'!$B$22/12-$B$250*'1 Der Fonds'!$B$23/12</f>
        <v>143.351542393606</v>
      </c>
      <c r="CR250" s="26" t="n">
        <f aca="false">($B$250+CQ250-'1 Der Fonds'!$B$6)/CO250</f>
        <v>10.0387014133211</v>
      </c>
      <c r="CS250" s="26" t="n">
        <f aca="false">CQ250+0-'2 Der Rueckgabebestand'!$C$6*CR250</f>
        <v>138.332191686946</v>
      </c>
      <c r="CT250" s="26" t="n">
        <f aca="false">CO250+0/CR250-'2 Der Rueckgabebestand'!$C$6</f>
        <v>86.1</v>
      </c>
      <c r="CU250" s="26" t="n">
        <f aca="false">CS250/($B$250+CS250-'1 Der Fonds'!$B$6)</f>
        <v>0.160045168995682</v>
      </c>
      <c r="CV250" s="26" t="n">
        <f aca="false">CS250+$B$250*'1 Der Fonds'!$B$19/12+CS250*'1 Der Fonds'!$B$20/12-'1 Der Fonds'!$B$6*'1 Der Fonds'!$B$21/12-($B$250+CS250-'1 Der Fonds'!$B$6)*'1 Der Fonds'!$B$22/12-$B$250*'1 Der Fonds'!$B$23/12</f>
        <v>140.007510037312</v>
      </c>
      <c r="CW250" s="26" t="n">
        <f aca="false">($B$250+CV250-'1 Der Fonds'!$B$6)/CT250</f>
        <v>10.0581592338828</v>
      </c>
      <c r="CX250" s="26" t="n">
        <f aca="false">CV250+0-'2 Der Rueckgabebestand'!$C$7*CW250</f>
        <v>117.87955972277</v>
      </c>
      <c r="CY250" s="26" t="n">
        <f aca="false">CT250+0/CW250-'2 Der Rueckgabebestand'!$C$7</f>
        <v>83.9</v>
      </c>
      <c r="CZ250" s="26" t="n">
        <f aca="false">CX250/($B$250+CX250-'1 Der Fonds'!$B$6)</f>
        <v>0.139687658463366</v>
      </c>
      <c r="DA250" s="26" t="n">
        <f aca="false">CX250+$B$250*'1 Der Fonds'!$B$19/12+CX250*'1 Der Fonds'!$B$20/12-'1 Der Fonds'!$B$6*'1 Der Fonds'!$B$21/12-($B$250+CX250-'1 Der Fonds'!$B$6)*'1 Der Fonds'!$B$22/12-$B$250*'1 Der Fonds'!$B$23/12</f>
        <v>119.535277634171</v>
      </c>
      <c r="DB250" s="26" t="n">
        <f aca="false">($B$250+DA250-'1 Der Fonds'!$B$6)/CY250</f>
        <v>10.0778936547577</v>
      </c>
      <c r="DC250" s="26" t="n">
        <f aca="false">DA250+0-'2 Der Rueckgabebestand'!$C$8*DB250</f>
        <v>88.2938073044223</v>
      </c>
      <c r="DD250" s="26" t="n">
        <f aca="false">CY250+0/DB250-'2 Der Rueckgabebestand'!$C$8</f>
        <v>80.8</v>
      </c>
      <c r="DE250" s="26" t="n">
        <f aca="false">DC250/($B$250+DC250-'1 Der Fonds'!$B$6)</f>
        <v>0.108429913763809</v>
      </c>
      <c r="DF250" s="26" t="n">
        <f aca="false">DC250+$B$250*'1 Der Fonds'!$B$19/12+DC250*'1 Der Fonds'!$B$20/12-'1 Der Fonds'!$B$6*'1 Der Fonds'!$B$21/12-($B$250+DC250-'1 Der Fonds'!$B$6)*'1 Der Fonds'!$B$22/12-$B$250*'1 Der Fonds'!$B$23/12</f>
        <v>89.921172203089</v>
      </c>
      <c r="DG250" s="26" t="n">
        <f aca="false">($B$250+DF250-'1 Der Fonds'!$B$6)/DD250</f>
        <v>10.0980343094442</v>
      </c>
      <c r="DH250" s="26" t="n">
        <f aca="false">DF250+0-'2 Der Rueckgabebestand'!$C$9*DG250</f>
        <v>63.6662829985342</v>
      </c>
      <c r="DI250" s="26" t="n">
        <f aca="false">DD250+0/DG250-'2 Der Rueckgabebestand'!$C$9</f>
        <v>78.2</v>
      </c>
      <c r="DJ250" s="26" t="n">
        <f aca="false">DH250/($B$250+DH250-'1 Der Fonds'!$B$6)</f>
        <v>0.0806242894869203</v>
      </c>
      <c r="DK250" s="26" t="n">
        <f aca="false">DH250+$B$250*'1 Der Fonds'!$B$19/12+DH250*'1 Der Fonds'!$B$20/12-'1 Der Fonds'!$B$6*'1 Der Fonds'!$B$21/12-($B$250+DH250-'1 Der Fonds'!$B$6)*'1 Der Fonds'!$B$22/12-$B$250*'1 Der Fonds'!$B$23/12</f>
        <v>65.2700465197411</v>
      </c>
      <c r="DL250" s="26" t="n">
        <f aca="false">($B$250+DK250-'1 Der Fonds'!$B$6)/DI250</f>
        <v>10.1185427943701</v>
      </c>
      <c r="DM250" s="26" t="n">
        <f aca="false">DK250+0-'2 Der Rueckgabebestand'!$C$10*DL250</f>
        <v>51.104086607623</v>
      </c>
      <c r="DN250" s="26" t="n">
        <f aca="false">DI250+0/DL250-'2 Der Rueckgabebestand'!$C$10</f>
        <v>76.8</v>
      </c>
      <c r="DO250" s="26" t="n">
        <f aca="false">DM250/($B$250+DM250-'1 Der Fonds'!$B$6)</f>
        <v>0.0657622157550518</v>
      </c>
      <c r="DP250" s="26" t="n">
        <f aca="false">DM250+$B$250*'1 Der Fonds'!$B$19/12+DM250*'1 Der Fonds'!$B$20/12-'1 Der Fonds'!$B$6*'1 Der Fonds'!$B$21/12-($B$250+DM250-'1 Der Fonds'!$B$6)*'1 Der Fonds'!$B$22/12-$B$250*'1 Der Fonds'!$B$23/12</f>
        <v>52.6958113572886</v>
      </c>
      <c r="DQ250" s="26" t="n">
        <f aca="false">($B$250+DP250-'1 Der Fonds'!$B$6)/DN250</f>
        <v>10.139268377048</v>
      </c>
      <c r="DR250" s="26" t="n">
        <f aca="false">DP250+0-'2 Der Rueckgabebestand'!$C$11*DQ250</f>
        <v>46.6122503310598</v>
      </c>
      <c r="DS250" s="26" t="n">
        <f aca="false">DN250+0/DQ250-'2 Der Rueckgabebestand'!$C$11</f>
        <v>76.2</v>
      </c>
      <c r="DT250" s="26" t="n">
        <f aca="false">DR250/($B$250+DR250-'1 Der Fonds'!$B$6)</f>
        <v>0.0603307161012354</v>
      </c>
      <c r="DU250" s="26" t="n">
        <f aca="false">DR250+$B$250*'1 Der Fonds'!$B$19/12+DR250*'1 Der Fonds'!$B$20/12-'1 Der Fonds'!$B$6*'1 Der Fonds'!$B$21/12-($B$250+DR250-'1 Der Fonds'!$B$6)*'1 Der Fonds'!$B$22/12-$B$250*'1 Der Fonds'!$B$23/12</f>
        <v>48.1996704042937</v>
      </c>
      <c r="DV250" s="26" t="n">
        <f aca="false">($B$250+DU250-'1 Der Fonds'!$B$6)/DS250</f>
        <v>10.1601006614737</v>
      </c>
      <c r="DW250" s="26" t="n">
        <f aca="false">DU250+0-'2 Der Rueckgabebestand'!$C$12*DV250</f>
        <v>43.1196200735569</v>
      </c>
      <c r="DX250" s="26" t="n">
        <f aca="false">DS250+0/DV250-'2 Der Rueckgabebestand'!$C$12</f>
        <v>75.7</v>
      </c>
      <c r="DY250" s="26" t="n">
        <f aca="false">DW250/($B$250+DW250-'1 Der Fonds'!$B$6)</f>
        <v>0.0560636069450848</v>
      </c>
      <c r="DZ250" s="26" t="n">
        <f aca="false">DW250+$B$250*'1 Der Fonds'!$B$19/12+DW250*'1 Der Fonds'!$B$20/12-'1 Der Fonds'!$B$6*'1 Der Fonds'!$B$21/12-($B$250+DW250-'1 Der Fonds'!$B$6)*'1 Der Fonds'!$B$22/12-$B$250*'1 Der Fonds'!$B$23/12</f>
        <v>44.703693042794</v>
      </c>
      <c r="EA250" s="26" t="n">
        <f aca="false">($B$250+DZ250-'1 Der Fonds'!$B$6)/DX250</f>
        <v>10.1810263281743</v>
      </c>
      <c r="EB250" s="26" t="n">
        <f aca="false">DZ250+0-'2 Der Rueckgabebestand'!$C$13*EA250</f>
        <v>40.1222311951156</v>
      </c>
      <c r="EC250" s="26" t="n">
        <f aca="false">DX250+0/EA250-'2 Der Rueckgabebestand'!$C$13</f>
        <v>75.25</v>
      </c>
      <c r="ED250" s="26" t="n">
        <f aca="false">EB250/($B$250+EB250-'1 Der Fonds'!$B$6)</f>
        <v>0.0523705350940238</v>
      </c>
      <c r="EE250" s="26" t="n">
        <f aca="false">EB250+$B$250*'1 Der Fonds'!$B$19/12+EB250*'1 Der Fonds'!$B$20/12-'1 Der Fonds'!$B$6*'1 Der Fonds'!$B$21/12-($B$250+EB250-'1 Der Fonds'!$B$6)*'1 Der Fonds'!$B$22/12-$B$250*'1 Der Fonds'!$B$23/12</f>
        <v>41.7034316666776</v>
      </c>
      <c r="EF250" s="26" t="n">
        <f aca="false">($B$250+EE250-'1 Der Fonds'!$B$6)/EC250</f>
        <v>10.2020389590256</v>
      </c>
      <c r="EG250" s="26" t="n">
        <f aca="false">EE250+0-'2 Der Rueckgabebestand'!$C$14*EF250</f>
        <v>37.6226160830673</v>
      </c>
      <c r="EH250" s="26" t="n">
        <f aca="false">EC250+0/EF250-'2 Der Rueckgabebestand'!$C$14</f>
        <v>74.85</v>
      </c>
      <c r="EI250" s="26" t="n">
        <f aca="false">EG250/($B$250+EG250-'1 Der Fonds'!$B$6)</f>
        <v>0.0492685985075313</v>
      </c>
      <c r="EJ250" s="26" t="n">
        <f aca="false">EG250+$B$250*'1 Der Fonds'!$B$19/12+EG250*'1 Der Fonds'!$B$20/12-'1 Der Fonds'!$B$6*'1 Der Fonds'!$B$21/12-($B$250+EG250-'1 Der Fonds'!$B$6)*'1 Der Fonds'!$B$22/12-$B$250*'1 Der Fonds'!$B$23/12</f>
        <v>39.2014210901469</v>
      </c>
      <c r="EK250" s="26" t="n">
        <f aca="false">($B$250+EJ250-'1 Der Fonds'!$B$6)/EH250</f>
        <v>10.2231318782919</v>
      </c>
      <c r="EL250" s="26" t="n">
        <f aca="false">EJ250+0-'2 Der Rueckgabebestand'!$C$15*EK250</f>
        <v>35.1121683388302</v>
      </c>
      <c r="EM250" s="26" t="n">
        <f aca="false">EH250+0/EK250-'2 Der Rueckgabebestand'!$C$15</f>
        <v>74.45</v>
      </c>
      <c r="EN250" s="26" t="n">
        <f aca="false">EL250/($B$250+EL250-'1 Der Fonds'!$B$6)</f>
        <v>0.0461327118386038</v>
      </c>
      <c r="EO250" s="26" t="n">
        <f aca="false">EL250+$B$250*'1 Der Fonds'!$B$19/12+EL250*'1 Der Fonds'!$B$20/12-'1 Der Fonds'!$B$6*'1 Der Fonds'!$B$21/12-($B$250+EL250-'1 Der Fonds'!$B$6)*'1 Der Fonds'!$B$22/12-$B$250*'1 Der Fonds'!$B$23/12</f>
        <v>36.6885675001549</v>
      </c>
      <c r="EP250" s="26" t="n">
        <f aca="false">($B$250+EO250-'1 Der Fonds'!$B$6)/EM250</f>
        <v>10.24430580927</v>
      </c>
      <c r="EQ250" s="26" t="n">
        <f aca="false">EO250+0-'2 Der Rueckgabebestand'!$C$16*EP250</f>
        <v>31.5664145955199</v>
      </c>
      <c r="ER250" s="26" t="n">
        <f aca="false">EM250+0/EP250-'2 Der Rueckgabebestand'!$C$16</f>
        <v>73.95</v>
      </c>
      <c r="ES250" s="26" t="n">
        <f aca="false">EQ250/($B$250+EQ250-'1 Der Fonds'!$B$6)</f>
        <v>0.041668181148677</v>
      </c>
      <c r="ET250" s="14" t="n">
        <f aca="false">IF(C250=1,$A$250,1000000)</f>
        <v>144</v>
      </c>
      <c r="EU250" s="14" t="n">
        <f aca="false">IF(D250=1,$A$250,1000000)</f>
        <v>144</v>
      </c>
      <c r="EV250" s="14" t="n">
        <f aca="false">IF(E250=1,$A$250,1000000)</f>
        <v>144</v>
      </c>
      <c r="EW250" s="14" t="n">
        <f aca="false">IF(F250=1,$A$250,1000000)</f>
        <v>144</v>
      </c>
      <c r="EX250" s="14" t="n">
        <f aca="false">IF(G250=1,$A$250,1000000)</f>
        <v>144</v>
      </c>
      <c r="EY250" s="14" t="n">
        <f aca="false">IF(H250=1,$A$250,1000000)</f>
        <v>144</v>
      </c>
      <c r="EZ250" s="14" t="n">
        <f aca="false">IF(I250=1,$A$250,1000000)</f>
        <v>144</v>
      </c>
      <c r="FA250" s="14" t="n">
        <f aca="false">IF(J250=1,$A$250,1000000)</f>
        <v>144</v>
      </c>
      <c r="FB250" s="14" t="n">
        <f aca="false">IF(K250=1,$A$250,1000000)</f>
        <v>144</v>
      </c>
      <c r="FC250" s="14" t="n">
        <f aca="false">IF(L250=1,$A$250,1000000)</f>
        <v>144</v>
      </c>
      <c r="FD250" s="14" t="n">
        <f aca="false">IF(M250=1,$A$250,1000000)</f>
        <v>144</v>
      </c>
      <c r="FE250" s="14" t="n">
        <f aca="false">IF(N250=1,$A$250,1000000)</f>
        <v>144</v>
      </c>
      <c r="FF250" s="14" t="n">
        <f aca="false">IF(O250=1,$A$250,1000000)</f>
        <v>144</v>
      </c>
      <c r="FG250" s="14" t="n">
        <f aca="false">IF(P250=1,$A$250,1000000)</f>
        <v>144</v>
      </c>
      <c r="FH250" s="14" t="n">
        <f aca="false">IF(Q250=1,$A$250,1000000)</f>
        <v>144</v>
      </c>
      <c r="FI250" s="14" t="n">
        <f aca="false">IF(R250=1,$A$250,1000000)</f>
        <v>144</v>
      </c>
      <c r="FJ250" s="14" t="n">
        <f aca="false">IF(S250=1,$A$250,1000000)</f>
        <v>144</v>
      </c>
      <c r="FK250" s="14" t="n">
        <f aca="false">IF(T250=1,$A$250,1000000)</f>
        <v>144</v>
      </c>
      <c r="FL250" s="14" t="n">
        <f aca="false">IF(U250=1,$A$250,1000000)</f>
        <v>144</v>
      </c>
      <c r="FM250" s="14" t="n">
        <f aca="false">IF(V250=1,$A$250,1000000)</f>
        <v>144</v>
      </c>
      <c r="FN250" s="14" t="n">
        <f aca="false">IF(W250=1,$A$250,1000000)</f>
        <v>144</v>
      </c>
      <c r="FO250" s="26" t="n">
        <f aca="false">IF(X250=1,$A$250,1000000)</f>
        <v>1000000</v>
      </c>
      <c r="FP250" s="26" t="n">
        <f aca="false">IF(Y250=1,$A$250,1000000)</f>
        <v>1000000</v>
      </c>
      <c r="FQ250" s="26" t="n">
        <f aca="false">IF(Z250=1,$A$250,1000000)</f>
        <v>1000000</v>
      </c>
    </row>
    <row r="251" customFormat="false" ht="15" hidden="false" customHeight="false" outlineLevel="0" collapsed="false">
      <c r="A251" s="14" t="n">
        <f aca="false">A250+$B$38</f>
        <v>144.5</v>
      </c>
      <c r="B251" s="14" t="n">
        <f aca="false">'1 Der Fonds'!$B$36-A251</f>
        <v>975.5</v>
      </c>
      <c r="C251" s="26" t="n">
        <f aca="false">IF(AH251&gt;='1 Der Fonds'!$B$12,1,0)</f>
        <v>1</v>
      </c>
      <c r="D251" s="26" t="n">
        <f aca="false">IF(AND(C251=1,AM251&gt;='1 Der Fonds'!$B$12),1,0)</f>
        <v>1</v>
      </c>
      <c r="E251" s="26" t="n">
        <f aca="false">IF(AND(D251=1,AR251&gt;='1 Der Fonds'!$B$12),1,0)</f>
        <v>1</v>
      </c>
      <c r="F251" s="26" t="n">
        <f aca="false">IF(AND(E251=1,AW251&gt;='1 Der Fonds'!$B$12),1,0)</f>
        <v>1</v>
      </c>
      <c r="G251" s="26" t="n">
        <f aca="false">IF(AND(F251=1,BB251&gt;='1 Der Fonds'!$B$12),1,0)</f>
        <v>1</v>
      </c>
      <c r="H251" s="26" t="n">
        <f aca="false">IF(AND(G251=1,BG251&gt;='1 Der Fonds'!$B$12),1,0)</f>
        <v>1</v>
      </c>
      <c r="I251" s="26" t="n">
        <f aca="false">IF(AND(H251=1,BL251&gt;='1 Der Fonds'!$B$12),1,0)</f>
        <v>1</v>
      </c>
      <c r="J251" s="26" t="n">
        <f aca="false">IF(AND(I251=1,BQ251&gt;='1 Der Fonds'!$B$12),1,0)</f>
        <v>1</v>
      </c>
      <c r="K251" s="26" t="n">
        <f aca="false">IF(AND(J251=1,BV251&gt;='1 Der Fonds'!$B$12),1,0)</f>
        <v>1</v>
      </c>
      <c r="L251" s="26" t="n">
        <f aca="false">IF(AND(K251=1,CA251&gt;='1 Der Fonds'!$B$12),1,0)</f>
        <v>1</v>
      </c>
      <c r="M251" s="26" t="n">
        <f aca="false">IF(AND(L251=1,CF251&gt;='1 Der Fonds'!$B$12),1,0)</f>
        <v>1</v>
      </c>
      <c r="N251" s="26" t="n">
        <f aca="false">IF(AND(M251=1,CK251&gt;='1 Der Fonds'!$B$12),1,0)</f>
        <v>1</v>
      </c>
      <c r="O251" s="26" t="n">
        <f aca="false">IF(CP251&gt;='1 Der Fonds'!$B$12,1,0)</f>
        <v>1</v>
      </c>
      <c r="P251" s="26" t="n">
        <f aca="false">IF(AND(O251=1,CU251&gt;='1 Der Fonds'!$B$12),1,0)</f>
        <v>1</v>
      </c>
      <c r="Q251" s="26" t="n">
        <f aca="false">IF(AND(P251=1,CZ251&gt;='1 Der Fonds'!$B$12),1,0)</f>
        <v>1</v>
      </c>
      <c r="R251" s="26" t="n">
        <f aca="false">IF(AND(Q251=1,DE251&gt;='1 Der Fonds'!$B$12),1,0)</f>
        <v>1</v>
      </c>
      <c r="S251" s="26" t="n">
        <f aca="false">IF(AND(R251=1,DJ251&gt;='1 Der Fonds'!$B$12),1,0)</f>
        <v>1</v>
      </c>
      <c r="T251" s="26" t="n">
        <f aca="false">IF(AND(S251=1,DO251&gt;='1 Der Fonds'!$B$12),1,0)</f>
        <v>1</v>
      </c>
      <c r="U251" s="26" t="n">
        <f aca="false">IF(AND(T251=1,DT251&gt;='1 Der Fonds'!$B$12),1,0)</f>
        <v>1</v>
      </c>
      <c r="V251" s="26" t="n">
        <f aca="false">IF(AND(U251=1,DY251&gt;='1 Der Fonds'!$B$12),1,0)</f>
        <v>1</v>
      </c>
      <c r="W251" s="26" t="n">
        <f aca="false">IF(AND(V251=1,ED251&gt;='1 Der Fonds'!$B$12),1,0)</f>
        <v>1</v>
      </c>
      <c r="X251" s="26" t="n">
        <f aca="false">IF(AND(W251=1,EI251&gt;='1 Der Fonds'!$B$12),1,0)</f>
        <v>0</v>
      </c>
      <c r="Y251" s="26" t="n">
        <f aca="false">IF(AND(X251=1,EN251&gt;='1 Der Fonds'!$B$12),1,0)</f>
        <v>0</v>
      </c>
      <c r="Z251" s="26" t="n">
        <f aca="false">IF(AND(Y251=1,ES251&gt;='1 Der Fonds'!$B$12),1,0)</f>
        <v>0</v>
      </c>
      <c r="AD251" s="26" t="n">
        <f aca="false">$A$251+$B$251*'1 Der Fonds'!$B$19/12+$A$251*'1 Der Fonds'!$B$20/12-'1 Der Fonds'!$B$6*'1 Der Fonds'!$B$21/12-($B$251+$A$251-'1 Der Fonds'!$B$6)*'1 Der Fonds'!$B$22/12-$B$251*'1 Der Fonds'!$B$23/12</f>
        <v>146.180166666667</v>
      </c>
      <c r="AE251" s="26" t="n">
        <f aca="false">($B$251+AD251-'1 Der Fonds'!$B$6)/'1 Der Fonds'!$B$8</f>
        <v>10.0193122605364</v>
      </c>
      <c r="AF251" s="26" t="n">
        <f aca="false">AD251+'1 Der Fonds'!$B$26-'2 Der Rueckgabebestand'!$C$5*AE251</f>
        <v>145.172441762452</v>
      </c>
      <c r="AG251" s="26" t="n">
        <f aca="false">'1 Der Fonds'!$B$8+'1 Der Fonds'!$B$26/AE251-'2 Der Rueckgabebestand'!$C$5</f>
        <v>86.8994217489175</v>
      </c>
      <c r="AH251" s="26" t="n">
        <f aca="false">AF251/($B$251+AF251-'1 Der Fonds'!$B$6)</f>
        <v>0.166736001737448</v>
      </c>
      <c r="AI251" s="26" t="n">
        <f aca="false">AF251+$B$251*'1 Der Fonds'!$B$19/12+AF251*'1 Der Fonds'!$B$20/12-'1 Der Fonds'!$B$6*'1 Der Fonds'!$B$21/12-($B$251+AF251-'1 Der Fonds'!$B$6)*'1 Der Fonds'!$B$22/12-$B$251*'1 Der Fonds'!$B$23/12</f>
        <v>146.853252852474</v>
      </c>
      <c r="AJ251" s="26" t="n">
        <f aca="false">($B$251+AI251-'1 Der Fonds'!$B$6)/AG251</f>
        <v>10.0386542890125</v>
      </c>
      <c r="AK251" s="26" t="n">
        <f aca="false">AI251+'1 Der Fonds'!$B$26-'2 Der Rueckgabebestand'!$C$6*AJ251</f>
        <v>144.833925707968</v>
      </c>
      <c r="AL251" s="26" t="n">
        <f aca="false">AG251+'1 Der Fonds'!$B$26/AJ251-'2 Der Rueckgabebestand'!$C$6</f>
        <v>86.6982665854494</v>
      </c>
      <c r="AM251" s="26" t="n">
        <f aca="false">AK251/($B$251+AK251-'1 Der Fonds'!$B$6)</f>
        <v>0.166411904017362</v>
      </c>
      <c r="AN251" s="26" t="n">
        <f aca="false">AK251+$B$251*'1 Der Fonds'!$B$19/12+AK251*'1 Der Fonds'!$B$20/12-'1 Der Fonds'!$B$6*'1 Der Fonds'!$B$21/12-($B$251+AK251-'1 Der Fonds'!$B$6)*'1 Der Fonds'!$B$22/12-$B$251*'1 Der Fonds'!$B$23/12</f>
        <v>146.514412386772</v>
      </c>
      <c r="AO251" s="26" t="n">
        <f aca="false">($B$251+AN251-'1 Der Fonds'!$B$6)/AL251</f>
        <v>10.0580374525403</v>
      </c>
      <c r="AP251" s="26" t="n">
        <f aca="false">AN251+'1 Der Fonds'!$B$26-'2 Der Rueckgabebestand'!$C$7*AO251</f>
        <v>127.386729991183</v>
      </c>
      <c r="AQ251" s="26" t="n">
        <f aca="false">AL251+'1 Der Fonds'!$B$26/AO251-'2 Der Rueckgabebestand'!$C$7</f>
        <v>84.7965355086022</v>
      </c>
      <c r="AR251" s="26" t="n">
        <f aca="false">AP251/($B$251+AP251-'1 Der Fonds'!$B$6)</f>
        <v>0.149359493484557</v>
      </c>
      <c r="AS251" s="26" t="n">
        <f aca="false">AP251+$B$251*'1 Der Fonds'!$B$19/12+AP251*'1 Der Fonds'!$B$20/12-'1 Der Fonds'!$B$6*'1 Der Fonds'!$B$21/12-($B$251+AP251-'1 Der Fonds'!$B$6)*'1 Der Fonds'!$B$22/12-$B$251*'1 Der Fonds'!$B$23/12</f>
        <v>129.050496440758</v>
      </c>
      <c r="AT251" s="26" t="n">
        <f aca="false">($B$251+AS251-'1 Der Fonds'!$B$6)/AQ251</f>
        <v>10.0776581415177</v>
      </c>
      <c r="AU251" s="26" t="n">
        <f aca="false">AS251+'1 Der Fonds'!$B$26-'2 Der Rueckgabebestand'!$C$8*AT251</f>
        <v>100.809756202053</v>
      </c>
      <c r="AV251" s="26" t="n">
        <f aca="false">AQ251+'1 Der Fonds'!$B$26/AT251-'2 Der Rueckgabebestand'!$C$8</f>
        <v>81.9942237172983</v>
      </c>
      <c r="AW251" s="26" t="n">
        <f aca="false">AU251/($B$251+AU251-'1 Der Fonds'!$B$6)</f>
        <v>0.121999958787129</v>
      </c>
      <c r="AX251" s="26" t="n">
        <f aca="false">AU251+$B$251*'1 Der Fonds'!$B$19/12+AU251*'1 Der Fonds'!$B$20/12-'1 Der Fonds'!$B$6*'1 Der Fonds'!$B$21/12-($B$251+AU251-'1 Der Fonds'!$B$6)*'1 Der Fonds'!$B$22/12-$B$251*'1 Der Fonds'!$B$23/12</f>
        <v>102.448053051747</v>
      </c>
      <c r="AY251" s="26" t="n">
        <f aca="false">($B$251+AX251-'1 Der Fonds'!$B$6)/AV251</f>
        <v>10.0976387788775</v>
      </c>
      <c r="AZ251" s="26" t="n">
        <f aca="false">AX251+'1 Der Fonds'!$B$26-'2 Der Rueckgabebestand'!$C$9*AY251</f>
        <v>79.1941922266653</v>
      </c>
      <c r="BA251" s="26" t="n">
        <f aca="false">AV251+'1 Der Fonds'!$B$26/AY251-'2 Der Rueckgabebestand'!$C$9</f>
        <v>79.6913228773787</v>
      </c>
      <c r="BB251" s="26" t="n">
        <f aca="false">AZ251/($B$251+AZ251-'1 Der Fonds'!$B$6)</f>
        <v>0.0984152650679974</v>
      </c>
      <c r="BC251" s="26" t="n">
        <f aca="false">AZ251+$B$251*'1 Der Fonds'!$B$19/12+AZ251*'1 Der Fonds'!$B$20/12-'1 Der Fonds'!$B$6*'1 Der Fonds'!$B$21/12-($B$251+AZ251-'1 Der Fonds'!$B$6)*'1 Der Fonds'!$B$22/12-$B$251*'1 Der Fonds'!$B$23/12</f>
        <v>80.8117741608826</v>
      </c>
      <c r="BD251" s="26" t="n">
        <f aca="false">($B$251+BC251-'1 Der Fonds'!$B$6)/BA251</f>
        <v>10.1179368725194</v>
      </c>
      <c r="BE251" s="26" t="n">
        <f aca="false">BC251+'1 Der Fonds'!$B$26-'2 Der Rueckgabebestand'!$C$10*BD251</f>
        <v>69.6466625393553</v>
      </c>
      <c r="BF251" s="26" t="n">
        <f aca="false">BA251+'1 Der Fonds'!$B$26/BD251-'2 Der Rueckgabebestand'!$C$10</f>
        <v>78.5878260121381</v>
      </c>
      <c r="BG251" s="26" t="n">
        <f aca="false">BE251/($B$251+BE251-'1 Der Fonds'!$B$6)</f>
        <v>0.0875897061768881</v>
      </c>
      <c r="BH251" s="26" t="n">
        <f aca="false">BE251+$B$251*'1 Der Fonds'!$B$19/12+BE251*'1 Der Fonds'!$B$20/12-'1 Der Fonds'!$B$6*'1 Der Fonds'!$B$21/12-($B$251+BE251-'1 Der Fonds'!$B$6)*'1 Der Fonds'!$B$22/12-$B$251*'1 Der Fonds'!$B$23/12</f>
        <v>71.2550947576222</v>
      </c>
      <c r="BI251" s="26" t="n">
        <f aca="false">($B$251+BH251-'1 Der Fonds'!$B$6)/BF251</f>
        <v>10.1384035567361</v>
      </c>
      <c r="BJ251" s="26" t="n">
        <f aca="false">BH251+'1 Der Fonds'!$B$26-'2 Der Rueckgabebestand'!$C$11*BI251</f>
        <v>68.1720526235805</v>
      </c>
      <c r="BK251" s="26" t="n">
        <f aca="false">BF251+'1 Der Fonds'!$B$26/BI251-'2 Der Rueckgabebestand'!$C$11</f>
        <v>78.2837305875687</v>
      </c>
      <c r="BL251" s="26" t="n">
        <f aca="false">BJ251/($B$251+BJ251-'1 Der Fonds'!$B$6)</f>
        <v>0.0858944855097637</v>
      </c>
      <c r="BM251" s="26" t="n">
        <f aca="false">BJ251+$B$251*'1 Der Fonds'!$B$19/12+BJ251*'1 Der Fonds'!$B$20/12-'1 Der Fonds'!$B$6*'1 Der Fonds'!$B$21/12-($B$251+BJ251-'1 Der Fonds'!$B$6)*'1 Der Fonds'!$B$22/12-$B$251*'1 Der Fonds'!$B$23/12</f>
        <v>69.7790716740115</v>
      </c>
      <c r="BN251" s="26" t="n">
        <f aca="false">($B$251+BM251-'1 Der Fonds'!$B$6)/BK251</f>
        <v>10.1589316925106</v>
      </c>
      <c r="BO251" s="26" t="n">
        <f aca="false">BM251+'1 Der Fonds'!$B$26-'2 Der Rueckgabebestand'!$C$12*BN251</f>
        <v>67.6996058277562</v>
      </c>
      <c r="BP251" s="26" t="n">
        <f aca="false">BK251+'1 Der Fonds'!$B$26/BN251-'2 Der Rueckgabebestand'!$C$12</f>
        <v>78.0790372291334</v>
      </c>
      <c r="BQ251" s="26" t="n">
        <f aca="false">BO251/($B$251+BO251-'1 Der Fonds'!$B$6)</f>
        <v>0.0853500245466047</v>
      </c>
      <c r="BR251" s="26" t="n">
        <f aca="false">BO251+$B$251*'1 Der Fonds'!$B$19/12+BO251*'1 Der Fonds'!$B$20/12-'1 Der Fonds'!$B$6*'1 Der Fonds'!$B$21/12-($B$251+BO251-'1 Der Fonds'!$B$6)*'1 Der Fonds'!$B$22/12-$B$251*'1 Der Fonds'!$B$23/12</f>
        <v>69.3061721166745</v>
      </c>
      <c r="BS251" s="26" t="n">
        <f aca="false">($B$251+BR251-'1 Der Fonds'!$B$6)/BP251</f>
        <v>10.179507846443</v>
      </c>
      <c r="BT251" s="26" t="n">
        <f aca="false">BR251+'1 Der Fonds'!$B$26-'2 Der Rueckgabebestand'!$C$13*BS251</f>
        <v>67.7253935857751</v>
      </c>
      <c r="BU251" s="26" t="n">
        <f aca="false">BP251+'1 Der Fonds'!$B$26/BS251-'2 Der Rueckgabebestand'!$C$13</f>
        <v>77.9237469582534</v>
      </c>
      <c r="BV251" s="26" t="n">
        <f aca="false">BT251/($B$251+BT251-'1 Der Fonds'!$B$6)</f>
        <v>0.0853797598178527</v>
      </c>
      <c r="BW251" s="26" t="n">
        <f aca="false">BT251+$B$251*'1 Der Fonds'!$B$19/12+BT251*'1 Der Fonds'!$B$20/12-'1 Der Fonds'!$B$6*'1 Der Fonds'!$B$21/12-($B$251+BT251-'1 Der Fonds'!$B$6)*'1 Der Fonds'!$B$22/12-$B$251*'1 Der Fonds'!$B$23/12</f>
        <v>69.3319845879615</v>
      </c>
      <c r="BX251" s="26" t="n">
        <f aca="false">($B$251+BW251-'1 Der Fonds'!$B$6)/BU251</f>
        <v>10.2001253226925</v>
      </c>
      <c r="BY251" s="26" t="n">
        <f aca="false">BW251+'1 Der Fonds'!$B$26-'2 Der Rueckgabebestand'!$C$14*BX251</f>
        <v>68.2519344588845</v>
      </c>
      <c r="BZ251" s="26" t="n">
        <f aca="false">BU251+'1 Der Fonds'!$B$26/BX251-'2 Der Rueckgabebestand'!$C$14</f>
        <v>77.8178609916688</v>
      </c>
      <c r="CA251" s="26" t="n">
        <f aca="false">BY251/($B$251+BY251-'1 Der Fonds'!$B$6)</f>
        <v>0.0859864795232444</v>
      </c>
      <c r="CB251" s="26" t="n">
        <f aca="false">BY251+$B$251*'1 Der Fonds'!$B$19/12+BY251*'1 Der Fonds'!$B$20/12-'1 Der Fonds'!$B$6*'1 Der Fonds'!$B$21/12-($B$251+BY251-'1 Der Fonds'!$B$6)*'1 Der Fonds'!$B$22/12-$B$251*'1 Der Fonds'!$B$23/12</f>
        <v>69.8590300627409</v>
      </c>
      <c r="CC251" s="26" t="n">
        <f aca="false">($B$251+CB251-'1 Der Fonds'!$B$6)/BZ251</f>
        <v>10.2207773373248</v>
      </c>
      <c r="CD251" s="26" t="n">
        <f aca="false">CB251+'1 Der Fonds'!$B$26-'2 Der Rueckgabebestand'!$C$15*CC251</f>
        <v>68.770719127811</v>
      </c>
      <c r="CE251" s="26" t="n">
        <f aca="false">BZ251+'1 Der Fonds'!$B$26/CC251-'2 Der Rueckgabebestand'!$C$15</f>
        <v>77.7113807408022</v>
      </c>
      <c r="CF251" s="26" t="n">
        <f aca="false">CD251/($B$251+CD251-'1 Der Fonds'!$B$6)</f>
        <v>0.0865834752202979</v>
      </c>
      <c r="CG251" s="26" t="n">
        <f aca="false">CD251+$B$251*'1 Der Fonds'!$B$19/12+CD251*'1 Der Fonds'!$B$20/12-'1 Der Fonds'!$B$6*'1 Der Fonds'!$B$21/12-($B$251+CD251-'1 Der Fonds'!$B$6)*'1 Der Fonds'!$B$22/12-$B$251*'1 Der Fonds'!$B$23/12</f>
        <v>70.3783119003085</v>
      </c>
      <c r="CH251" s="26" t="n">
        <f aca="false">($B$251+CG251-'1 Der Fonds'!$B$6)/CE251</f>
        <v>10.2414640470084</v>
      </c>
      <c r="CI251" s="26" t="n">
        <f aca="false">CG251+'1 Der Fonds'!$B$26-'2 Der Rueckgabebestand'!$C$16*CH251</f>
        <v>68.2575798768043</v>
      </c>
      <c r="CJ251" s="26" t="n">
        <f aca="false">CE251+'1 Der Fonds'!$B$26/CH251-'2 Der Rueckgabebestand'!$C$16</f>
        <v>77.5043076100691</v>
      </c>
      <c r="CK251" s="26" t="n">
        <f aca="false">CI251/($B$251+CI251-'1 Der Fonds'!$B$6)</f>
        <v>0.0859929802338369</v>
      </c>
      <c r="CL251" s="26" t="n">
        <f aca="false">$A$251+$B$251*'1 Der Fonds'!$B$19/12+$A$251*'1 Der Fonds'!$B$20/12-'1 Der Fonds'!$B$6*'1 Der Fonds'!$B$21/12-($B$251+$A$251-'1 Der Fonds'!$B$6)*'1 Der Fonds'!$B$22/12-$B$251*'1 Der Fonds'!$B$23/12</f>
        <v>146.180166666667</v>
      </c>
      <c r="CM251" s="26" t="n">
        <f aca="false">($B$251+CL251-'1 Der Fonds'!$B$6)/'1 Der Fonds'!$B$8</f>
        <v>10.0193122605364</v>
      </c>
      <c r="CN251" s="26" t="n">
        <f aca="false">CL251+0-'2 Der Rueckgabebestand'!$C$5*CM251</f>
        <v>142.172441762452</v>
      </c>
      <c r="CO251" s="26" t="n">
        <f aca="false">'1 Der Fonds'!$B$8+0/CM251-'2 Der Rueckgabebestand'!$C$5</f>
        <v>86.6</v>
      </c>
      <c r="CP251" s="26" t="n">
        <f aca="false">CN251/($B$251+CN251-'1 Der Fonds'!$B$6)</f>
        <v>0.163854969824402</v>
      </c>
      <c r="CQ251" s="26" t="n">
        <f aca="false">CN251+$B$251*'1 Der Fonds'!$B$19/12+CN251*'1 Der Fonds'!$B$20/12-'1 Der Fonds'!$B$6*'1 Der Fonds'!$B$21/12-($B$251+CN251-'1 Der Fonds'!$B$6)*'1 Der Fonds'!$B$22/12-$B$251*'1 Der Fonds'!$B$23/12</f>
        <v>143.850377852474</v>
      </c>
      <c r="CR251" s="26" t="n">
        <f aca="false">($B$251+CQ251-'1 Der Fonds'!$B$6)/CO251</f>
        <v>10.0386879659639</v>
      </c>
      <c r="CS251" s="26" t="n">
        <f aca="false">CQ251+0-'2 Der Rueckgabebestand'!$C$6*CR251</f>
        <v>138.831033869493</v>
      </c>
      <c r="CT251" s="26" t="n">
        <f aca="false">CO251+0/CR251-'2 Der Rueckgabebestand'!$C$6</f>
        <v>86.1</v>
      </c>
      <c r="CU251" s="26" t="n">
        <f aca="false">CS251/($B$251+CS251-'1 Der Fonds'!$B$6)</f>
        <v>0.160622525894928</v>
      </c>
      <c r="CV251" s="26" t="n">
        <f aca="false">CS251+$B$251*'1 Der Fonds'!$B$19/12+CS251*'1 Der Fonds'!$B$20/12-'1 Der Fonds'!$B$6*'1 Der Fonds'!$B$21/12-($B$251+CS251-'1 Der Fonds'!$B$6)*'1 Der Fonds'!$B$22/12-$B$251*'1 Der Fonds'!$B$23/12</f>
        <v>140.505767776951</v>
      </c>
      <c r="CW251" s="26" t="n">
        <f aca="false">($B$251+CV251-'1 Der Fonds'!$B$6)/CT251</f>
        <v>10.0581389985709</v>
      </c>
      <c r="CX251" s="26" t="n">
        <f aca="false">CV251+0-'2 Der Rueckgabebestand'!$C$7*CW251</f>
        <v>118.377861980095</v>
      </c>
      <c r="CY251" s="26" t="n">
        <f aca="false">CT251+0/CW251-'2 Der Rueckgabebestand'!$C$7</f>
        <v>83.9</v>
      </c>
      <c r="CZ251" s="26" t="n">
        <f aca="false">CX251/($B$251+CX251-'1 Der Fonds'!$B$6)</f>
        <v>0.14027843046188</v>
      </c>
      <c r="DA251" s="26" t="n">
        <f aca="false">CX251+$B$251*'1 Der Fonds'!$B$19/12+CX251*'1 Der Fonds'!$B$20/12-'1 Der Fonds'!$B$6*'1 Der Fonds'!$B$21/12-($B$251+CX251-'1 Der Fonds'!$B$6)*'1 Der Fonds'!$B$22/12-$B$251*'1 Der Fonds'!$B$23/12</f>
        <v>120.032994931159</v>
      </c>
      <c r="DB251" s="26" t="n">
        <f aca="false">($B$251+DA251-'1 Der Fonds'!$B$6)/CY251</f>
        <v>10.0778664473321</v>
      </c>
      <c r="DC251" s="26" t="n">
        <f aca="false">DA251+0-'2 Der Rueckgabebestand'!$C$8*DB251</f>
        <v>88.7916089444298</v>
      </c>
      <c r="DD251" s="26" t="n">
        <f aca="false">CY251+0/DB251-'2 Der Rueckgabebestand'!$C$8</f>
        <v>80.8</v>
      </c>
      <c r="DE251" s="26" t="n">
        <f aca="false">DC251/($B$251+DC251-'1 Der Fonds'!$B$6)</f>
        <v>0.109041537416222</v>
      </c>
      <c r="DF251" s="26" t="n">
        <f aca="false">DC251+$B$251*'1 Der Fonds'!$B$19/12+DC251*'1 Der Fonds'!$B$20/12-'1 Der Fonds'!$B$6*'1 Der Fonds'!$B$21/12-($B$251+DC251-'1 Der Fonds'!$B$6)*'1 Der Fonds'!$B$22/12-$B$251*'1 Der Fonds'!$B$23/12</f>
        <v>90.4183884030015</v>
      </c>
      <c r="DG251" s="26" t="n">
        <f aca="false">($B$251+DF251-'1 Der Fonds'!$B$6)/DD251</f>
        <v>10.0979998564728</v>
      </c>
      <c r="DH251" s="26" t="n">
        <f aca="false">DF251+0-'2 Der Rueckgabebestand'!$C$9*DG251</f>
        <v>64.1635887761723</v>
      </c>
      <c r="DI251" s="26" t="n">
        <f aca="false">DD251+0/DG251-'2 Der Rueckgabebestand'!$C$9</f>
        <v>78.2</v>
      </c>
      <c r="DJ251" s="26" t="n">
        <f aca="false">DH251/($B$251+DH251-'1 Der Fonds'!$B$6)</f>
        <v>0.0812543337291436</v>
      </c>
      <c r="DK251" s="26" t="n">
        <f aca="false">DH251+$B$251*'1 Der Fonds'!$B$19/12+DH251*'1 Der Fonds'!$B$20/12-'1 Der Fonds'!$B$6*'1 Der Fonds'!$B$21/12-($B$251+DH251-'1 Der Fonds'!$B$6)*'1 Der Fonds'!$B$22/12-$B$251*'1 Der Fonds'!$B$23/12</f>
        <v>65.7667663820828</v>
      </c>
      <c r="DL251" s="26" t="n">
        <f aca="false">($B$251+DK251-'1 Der Fonds'!$B$6)/DI251</f>
        <v>10.1185008488757</v>
      </c>
      <c r="DM251" s="26" t="n">
        <f aca="false">DK251+0-'2 Der Rueckgabebestand'!$C$10*DL251</f>
        <v>51.6008651936568</v>
      </c>
      <c r="DN251" s="26" t="n">
        <f aca="false">DI251+0/DL251-'2 Der Rueckgabebestand'!$C$10</f>
        <v>76.8</v>
      </c>
      <c r="DO251" s="26" t="n">
        <f aca="false">DM251/($B$251+DM251-'1 Der Fonds'!$B$6)</f>
        <v>0.0664017600608354</v>
      </c>
      <c r="DP251" s="26" t="n">
        <f aca="false">DM251+$B$251*'1 Der Fonds'!$B$19/12+DM251*'1 Der Fonds'!$B$20/12-'1 Der Fonds'!$B$6*'1 Der Fonds'!$B$21/12-($B$251+DM251-'1 Der Fonds'!$B$6)*'1 Der Fonds'!$B$22/12-$B$251*'1 Der Fonds'!$B$23/12</f>
        <v>53.1920035228007</v>
      </c>
      <c r="DQ251" s="26" t="n">
        <f aca="false">($B$251+DP251-'1 Der Fonds'!$B$6)/DN251</f>
        <v>10.1392187958698</v>
      </c>
      <c r="DR251" s="26" t="n">
        <f aca="false">DP251+0-'2 Der Rueckgabebestand'!$C$11*DQ251</f>
        <v>47.1084722452788</v>
      </c>
      <c r="DS251" s="26" t="n">
        <f aca="false">DN251+0/DQ251-'2 Der Rueckgabebestand'!$C$11</f>
        <v>76.2</v>
      </c>
      <c r="DT251" s="26" t="n">
        <f aca="false">DR251/($B$251+DR251-'1 Der Fonds'!$B$6)</f>
        <v>0.0609732794003369</v>
      </c>
      <c r="DU251" s="26" t="n">
        <f aca="false">DR251+$B$251*'1 Der Fonds'!$B$19/12+DR251*'1 Der Fonds'!$B$20/12-'1 Der Fonds'!$B$6*'1 Der Fonds'!$B$21/12-($B$251+DR251-'1 Der Fonds'!$B$6)*'1 Der Fonds'!$B$22/12-$B$251*'1 Der Fonds'!$B$23/12</f>
        <v>48.6953053645139</v>
      </c>
      <c r="DV251" s="26" t="n">
        <f aca="false">($B$251+DU251-'1 Der Fonds'!$B$6)/DS251</f>
        <v>10.1600433774871</v>
      </c>
      <c r="DW251" s="26" t="n">
        <f aca="false">DU251+0-'2 Der Rueckgabebestand'!$C$12*DV251</f>
        <v>43.6152836757703</v>
      </c>
      <c r="DX251" s="26" t="n">
        <f aca="false">DS251+0/DV251-'2 Der Rueckgabebestand'!$C$12</f>
        <v>75.7</v>
      </c>
      <c r="DY251" s="26" t="n">
        <f aca="false">DW251/($B$251+DW251-'1 Der Fonds'!$B$6)</f>
        <v>0.056708382477232</v>
      </c>
      <c r="DZ251" s="26" t="n">
        <f aca="false">DW251+$B$251*'1 Der Fonds'!$B$19/12+DW251*'1 Der Fonds'!$B$20/12-'1 Der Fonds'!$B$6*'1 Der Fonds'!$B$21/12-($B$251+DW251-'1 Der Fonds'!$B$6)*'1 Der Fonds'!$B$22/12-$B$251*'1 Der Fonds'!$B$23/12</f>
        <v>45.1987691559596</v>
      </c>
      <c r="EA251" s="26" t="n">
        <f aca="false">($B$251+DZ251-'1 Der Fonds'!$B$6)/DX251</f>
        <v>10.1809612834341</v>
      </c>
      <c r="EB251" s="26" t="n">
        <f aca="false">DZ251+0-'2 Der Rueckgabebestand'!$C$13*EA251</f>
        <v>40.6173365784143</v>
      </c>
      <c r="EC251" s="26" t="n">
        <f aca="false">DX251+0/EA251-'2 Der Rueckgabebestand'!$C$13</f>
        <v>75.25</v>
      </c>
      <c r="ED251" s="26" t="n">
        <f aca="false">EB251/($B$251+EB251-'1 Der Fonds'!$B$6)</f>
        <v>0.0530171223638104</v>
      </c>
      <c r="EE251" s="26" t="n">
        <f aca="false">EB251+$B$251*'1 Der Fonds'!$B$19/12+EB251*'1 Der Fonds'!$B$20/12-'1 Der Fonds'!$B$6*'1 Der Fonds'!$B$21/12-($B$251+EB251-'1 Der Fonds'!$B$6)*'1 Der Fonds'!$B$22/12-$B$251*'1 Der Fonds'!$B$23/12</f>
        <v>42.1979490259686</v>
      </c>
      <c r="EF251" s="26" t="n">
        <f aca="false">($B$251+EE251-'1 Der Fonds'!$B$6)/EC251</f>
        <v>10.2019661000129</v>
      </c>
      <c r="EG251" s="26" t="n">
        <f aca="false">EE251+0-'2 Der Rueckgabebestand'!$C$14*EF251</f>
        <v>38.1171625859635</v>
      </c>
      <c r="EH251" s="26" t="n">
        <f aca="false">EC251+0/EF251-'2 Der Rueckgabebestand'!$C$14</f>
        <v>74.85</v>
      </c>
      <c r="EI251" s="26" t="n">
        <f aca="false">EG251/($B$251+EG251-'1 Der Fonds'!$B$6)</f>
        <v>0.0499165870720886</v>
      </c>
      <c r="EJ251" s="26" t="n">
        <f aca="false">EG251+$B$251*'1 Der Fonds'!$B$19/12+EG251*'1 Der Fonds'!$B$20/12-'1 Der Fonds'!$B$6*'1 Der Fonds'!$B$21/12-($B$251+EG251-'1 Der Fonds'!$B$6)*'1 Der Fonds'!$B$22/12-$B$251*'1 Der Fonds'!$B$23/12</f>
        <v>39.6953790334417</v>
      </c>
      <c r="EK251" s="26" t="n">
        <f aca="false">($B$251+EJ251-'1 Der Fonds'!$B$6)/EH251</f>
        <v>10.2230511560914</v>
      </c>
      <c r="EL251" s="26" t="n">
        <f aca="false">EJ251+0-'2 Der Rueckgabebestand'!$C$15*EK251</f>
        <v>35.6061585710051</v>
      </c>
      <c r="EM251" s="26" t="n">
        <f aca="false">EH251+0/EK251-'2 Der Rueckgabebestand'!$C$15</f>
        <v>74.45</v>
      </c>
      <c r="EN251" s="26" t="n">
        <f aca="false">EL251/($B$251+EL251-'1 Der Fonds'!$B$6)</f>
        <v>0.0467821185915201</v>
      </c>
      <c r="EO251" s="26" t="n">
        <f aca="false">EL251+$B$251*'1 Der Fonds'!$B$19/12+EL251*'1 Der Fonds'!$B$20/12-'1 Der Fonds'!$B$6*'1 Der Fonds'!$B$21/12-($B$251+EL251-'1 Der Fonds'!$B$6)*'1 Der Fonds'!$B$22/12-$B$251*'1 Der Fonds'!$B$23/12</f>
        <v>37.1819686396356</v>
      </c>
      <c r="EP251" s="26" t="n">
        <f aca="false">($B$251+EO251-'1 Der Fonds'!$B$6)/EM251</f>
        <v>10.2442171744746</v>
      </c>
      <c r="EQ251" s="26" t="n">
        <f aca="false">EO251+0-'2 Der Rueckgabebestand'!$C$16*EP251</f>
        <v>32.0598600523983</v>
      </c>
      <c r="ER251" s="26" t="n">
        <f aca="false">EM251+0/EP251-'2 Der Rueckgabebestand'!$C$16</f>
        <v>73.95</v>
      </c>
      <c r="ES251" s="26" t="n">
        <f aca="false">EQ251/($B$251+EQ251-'1 Der Fonds'!$B$6)</f>
        <v>0.0423199033409463</v>
      </c>
      <c r="ET251" s="14" t="n">
        <f aca="false">IF(C251=1,$A$251,1000000)</f>
        <v>144.5</v>
      </c>
      <c r="EU251" s="14" t="n">
        <f aca="false">IF(D251=1,$A$251,1000000)</f>
        <v>144.5</v>
      </c>
      <c r="EV251" s="14" t="n">
        <f aca="false">IF(E251=1,$A$251,1000000)</f>
        <v>144.5</v>
      </c>
      <c r="EW251" s="14" t="n">
        <f aca="false">IF(F251=1,$A$251,1000000)</f>
        <v>144.5</v>
      </c>
      <c r="EX251" s="14" t="n">
        <f aca="false">IF(G251=1,$A$251,1000000)</f>
        <v>144.5</v>
      </c>
      <c r="EY251" s="14" t="n">
        <f aca="false">IF(H251=1,$A$251,1000000)</f>
        <v>144.5</v>
      </c>
      <c r="EZ251" s="14" t="n">
        <f aca="false">IF(I251=1,$A$251,1000000)</f>
        <v>144.5</v>
      </c>
      <c r="FA251" s="14" t="n">
        <f aca="false">IF(J251=1,$A$251,1000000)</f>
        <v>144.5</v>
      </c>
      <c r="FB251" s="14" t="n">
        <f aca="false">IF(K251=1,$A$251,1000000)</f>
        <v>144.5</v>
      </c>
      <c r="FC251" s="14" t="n">
        <f aca="false">IF(L251=1,$A$251,1000000)</f>
        <v>144.5</v>
      </c>
      <c r="FD251" s="14" t="n">
        <f aca="false">IF(M251=1,$A$251,1000000)</f>
        <v>144.5</v>
      </c>
      <c r="FE251" s="14" t="n">
        <f aca="false">IF(N251=1,$A$251,1000000)</f>
        <v>144.5</v>
      </c>
      <c r="FF251" s="14" t="n">
        <f aca="false">IF(O251=1,$A$251,1000000)</f>
        <v>144.5</v>
      </c>
      <c r="FG251" s="14" t="n">
        <f aca="false">IF(P251=1,$A$251,1000000)</f>
        <v>144.5</v>
      </c>
      <c r="FH251" s="14" t="n">
        <f aca="false">IF(Q251=1,$A$251,1000000)</f>
        <v>144.5</v>
      </c>
      <c r="FI251" s="14" t="n">
        <f aca="false">IF(R251=1,$A$251,1000000)</f>
        <v>144.5</v>
      </c>
      <c r="FJ251" s="14" t="n">
        <f aca="false">IF(S251=1,$A$251,1000000)</f>
        <v>144.5</v>
      </c>
      <c r="FK251" s="14" t="n">
        <f aca="false">IF(T251=1,$A$251,1000000)</f>
        <v>144.5</v>
      </c>
      <c r="FL251" s="14" t="n">
        <f aca="false">IF(U251=1,$A$251,1000000)</f>
        <v>144.5</v>
      </c>
      <c r="FM251" s="14" t="n">
        <f aca="false">IF(V251=1,$A$251,1000000)</f>
        <v>144.5</v>
      </c>
      <c r="FN251" s="14" t="n">
        <f aca="false">IF(W251=1,$A$251,1000000)</f>
        <v>144.5</v>
      </c>
      <c r="FO251" s="26" t="n">
        <f aca="false">IF(X251=1,$A$251,1000000)</f>
        <v>1000000</v>
      </c>
      <c r="FP251" s="26" t="n">
        <f aca="false">IF(Y251=1,$A$251,1000000)</f>
        <v>1000000</v>
      </c>
      <c r="FQ251" s="26" t="n">
        <f aca="false">IF(Z251=1,$A$251,1000000)</f>
        <v>1000000</v>
      </c>
    </row>
    <row r="252" customFormat="false" ht="15" hidden="false" customHeight="false" outlineLevel="0" collapsed="false">
      <c r="A252" s="14" t="n">
        <f aca="false">A251+$B$38</f>
        <v>145</v>
      </c>
      <c r="B252" s="14" t="n">
        <f aca="false">'1 Der Fonds'!$B$36-A252</f>
        <v>975</v>
      </c>
      <c r="C252" s="26" t="n">
        <f aca="false">IF(AH252&gt;='1 Der Fonds'!$B$12,1,0)</f>
        <v>1</v>
      </c>
      <c r="D252" s="26" t="n">
        <f aca="false">IF(AND(C252=1,AM252&gt;='1 Der Fonds'!$B$12),1,0)</f>
        <v>1</v>
      </c>
      <c r="E252" s="26" t="n">
        <f aca="false">IF(AND(D252=1,AR252&gt;='1 Der Fonds'!$B$12),1,0)</f>
        <v>1</v>
      </c>
      <c r="F252" s="26" t="n">
        <f aca="false">IF(AND(E252=1,AW252&gt;='1 Der Fonds'!$B$12),1,0)</f>
        <v>1</v>
      </c>
      <c r="G252" s="26" t="n">
        <f aca="false">IF(AND(F252=1,BB252&gt;='1 Der Fonds'!$B$12),1,0)</f>
        <v>1</v>
      </c>
      <c r="H252" s="26" t="n">
        <f aca="false">IF(AND(G252=1,BG252&gt;='1 Der Fonds'!$B$12),1,0)</f>
        <v>1</v>
      </c>
      <c r="I252" s="26" t="n">
        <f aca="false">IF(AND(H252=1,BL252&gt;='1 Der Fonds'!$B$12),1,0)</f>
        <v>1</v>
      </c>
      <c r="J252" s="26" t="n">
        <f aca="false">IF(AND(I252=1,BQ252&gt;='1 Der Fonds'!$B$12),1,0)</f>
        <v>1</v>
      </c>
      <c r="K252" s="26" t="n">
        <f aca="false">IF(AND(J252=1,BV252&gt;='1 Der Fonds'!$B$12),1,0)</f>
        <v>1</v>
      </c>
      <c r="L252" s="26" t="n">
        <f aca="false">IF(AND(K252=1,CA252&gt;='1 Der Fonds'!$B$12),1,0)</f>
        <v>1</v>
      </c>
      <c r="M252" s="26" t="n">
        <f aca="false">IF(AND(L252=1,CF252&gt;='1 Der Fonds'!$B$12),1,0)</f>
        <v>1</v>
      </c>
      <c r="N252" s="26" t="n">
        <f aca="false">IF(AND(M252=1,CK252&gt;='1 Der Fonds'!$B$12),1,0)</f>
        <v>1</v>
      </c>
      <c r="O252" s="26" t="n">
        <f aca="false">IF(CP252&gt;='1 Der Fonds'!$B$12,1,0)</f>
        <v>1</v>
      </c>
      <c r="P252" s="26" t="n">
        <f aca="false">IF(AND(O252=1,CU252&gt;='1 Der Fonds'!$B$12),1,0)</f>
        <v>1</v>
      </c>
      <c r="Q252" s="26" t="n">
        <f aca="false">IF(AND(P252=1,CZ252&gt;='1 Der Fonds'!$B$12),1,0)</f>
        <v>1</v>
      </c>
      <c r="R252" s="26" t="n">
        <f aca="false">IF(AND(Q252=1,DE252&gt;='1 Der Fonds'!$B$12),1,0)</f>
        <v>1</v>
      </c>
      <c r="S252" s="26" t="n">
        <f aca="false">IF(AND(R252=1,DJ252&gt;='1 Der Fonds'!$B$12),1,0)</f>
        <v>1</v>
      </c>
      <c r="T252" s="26" t="n">
        <f aca="false">IF(AND(S252=1,DO252&gt;='1 Der Fonds'!$B$12),1,0)</f>
        <v>1</v>
      </c>
      <c r="U252" s="26" t="n">
        <f aca="false">IF(AND(T252=1,DT252&gt;='1 Der Fonds'!$B$12),1,0)</f>
        <v>1</v>
      </c>
      <c r="V252" s="26" t="n">
        <f aca="false">IF(AND(U252=1,DY252&gt;='1 Der Fonds'!$B$12),1,0)</f>
        <v>1</v>
      </c>
      <c r="W252" s="26" t="n">
        <f aca="false">IF(AND(V252=1,ED252&gt;='1 Der Fonds'!$B$12),1,0)</f>
        <v>1</v>
      </c>
      <c r="X252" s="26" t="n">
        <f aca="false">IF(AND(W252=1,EI252&gt;='1 Der Fonds'!$B$12),1,0)</f>
        <v>1</v>
      </c>
      <c r="Y252" s="26" t="n">
        <f aca="false">IF(AND(X252=1,EN252&gt;='1 Der Fonds'!$B$12),1,0)</f>
        <v>0</v>
      </c>
      <c r="Z252" s="26" t="n">
        <f aca="false">IF(AND(Y252=1,ES252&gt;='1 Der Fonds'!$B$12),1,0)</f>
        <v>0</v>
      </c>
      <c r="AD252" s="26" t="n">
        <f aca="false">$A$252+$B$252*'1 Der Fonds'!$B$19/12+$A$252*'1 Der Fonds'!$B$20/12-'1 Der Fonds'!$B$6*'1 Der Fonds'!$B$21/12-($B$252+$A$252-'1 Der Fonds'!$B$6)*'1 Der Fonds'!$B$22/12-$B$252*'1 Der Fonds'!$B$23/12</f>
        <v>146.679583333333</v>
      </c>
      <c r="AE252" s="26" t="n">
        <f aca="false">($B$252+AD252-'1 Der Fonds'!$B$6)/'1 Der Fonds'!$B$8</f>
        <v>10.0193055555556</v>
      </c>
      <c r="AF252" s="26" t="n">
        <f aca="false">AD252+'1 Der Fonds'!$B$26-'2 Der Rueckgabebestand'!$C$5*AE252</f>
        <v>145.671861111111</v>
      </c>
      <c r="AG252" s="26" t="n">
        <f aca="false">'1 Der Fonds'!$B$8+'1 Der Fonds'!$B$26/AE252-'2 Der Rueckgabebestand'!$C$5</f>
        <v>86.8994219492923</v>
      </c>
      <c r="AH252" s="26" t="n">
        <f aca="false">AF252/($B$252+AF252-'1 Der Fonds'!$B$6)</f>
        <v>0.167309715195357</v>
      </c>
      <c r="AI252" s="26" t="n">
        <f aca="false">AF252+$B$252*'1 Der Fonds'!$B$19/12+AF252*'1 Der Fonds'!$B$20/12-'1 Der Fonds'!$B$6*'1 Der Fonds'!$B$21/12-($B$252+AF252-'1 Der Fonds'!$B$6)*'1 Der Fonds'!$B$22/12-$B$252*'1 Der Fonds'!$B$23/12</f>
        <v>147.352088311343</v>
      </c>
      <c r="AJ252" s="26" t="n">
        <f aca="false">($B$252+AI252-'1 Der Fonds'!$B$6)/AG252</f>
        <v>10.0386408648423</v>
      </c>
      <c r="AK252" s="26" t="n">
        <f aca="false">AI252+'1 Der Fonds'!$B$26-'2 Der Rueckgabebestand'!$C$6*AJ252</f>
        <v>145.332767878921</v>
      </c>
      <c r="AL252" s="26" t="n">
        <f aca="false">AG252+'1 Der Fonds'!$B$26/AJ252-'2 Der Rueckgabebestand'!$C$6</f>
        <v>86.6982671854544</v>
      </c>
      <c r="AM252" s="26" t="n">
        <f aca="false">AK252/($B$252+AK252-'1 Der Fonds'!$B$6)</f>
        <v>0.166985287975667</v>
      </c>
      <c r="AN252" s="26" t="n">
        <f aca="false">AK252+$B$252*'1 Der Fonds'!$B$19/12+AK252*'1 Der Fonds'!$B$20/12-'1 Der Fonds'!$B$6*'1 Der Fonds'!$B$21/12-($B$252+AK252-'1 Der Fonds'!$B$6)*'1 Der Fonds'!$B$22/12-$B$252*'1 Der Fonds'!$B$23/12</f>
        <v>147.012670114805</v>
      </c>
      <c r="AO252" s="26" t="n">
        <f aca="false">($B$252+AN252-'1 Der Fonds'!$B$6)/AL252</f>
        <v>10.0580172871218</v>
      </c>
      <c r="AP252" s="26" t="n">
        <f aca="false">AN252+'1 Der Fonds'!$B$26-'2 Der Rueckgabebestand'!$C$7*AO252</f>
        <v>127.885032083137</v>
      </c>
      <c r="AQ252" s="26" t="n">
        <f aca="false">AL252+'1 Der Fonds'!$B$26/AO252-'2 Der Rueckgabebestand'!$C$7</f>
        <v>84.7965367066095</v>
      </c>
      <c r="AR252" s="26" t="n">
        <f aca="false">AP252/($B$252+AP252-'1 Der Fonds'!$B$6)</f>
        <v>0.149944045530713</v>
      </c>
      <c r="AS252" s="26" t="n">
        <f aca="false">AP252+$B$252*'1 Der Fonds'!$B$19/12+AP252*'1 Der Fonds'!$B$20/12-'1 Der Fonds'!$B$6*'1 Der Fonds'!$B$21/12-($B$252+AP252-'1 Der Fonds'!$B$6)*'1 Der Fonds'!$B$22/12-$B$252*'1 Der Fonds'!$B$23/12</f>
        <v>129.548213572217</v>
      </c>
      <c r="AT252" s="26" t="n">
        <f aca="false">($B$252+AS252-'1 Der Fonds'!$B$6)/AQ252</f>
        <v>10.0776310774212</v>
      </c>
      <c r="AU252" s="26" t="n">
        <f aca="false">AS252+'1 Der Fonds'!$B$26-'2 Der Rueckgabebestand'!$C$8*AT252</f>
        <v>101.307557232211</v>
      </c>
      <c r="AV252" s="26" t="n">
        <f aca="false">AQ252+'1 Der Fonds'!$B$26/AT252-'2 Der Rueckgabebestand'!$C$8</f>
        <v>81.9942257147656</v>
      </c>
      <c r="AW252" s="26" t="n">
        <f aca="false">AU252/($B$252+AU252-'1 Der Fonds'!$B$6)</f>
        <v>0.122602723823015</v>
      </c>
      <c r="AX252" s="26" t="n">
        <f aca="false">AU252+$B$252*'1 Der Fonds'!$B$19/12+AU252*'1 Der Fonds'!$B$20/12-'1 Der Fonds'!$B$6*'1 Der Fonds'!$B$21/12-($B$252+AU252-'1 Der Fonds'!$B$6)*'1 Der Fonds'!$B$22/12-$B$252*'1 Der Fonds'!$B$23/12</f>
        <v>102.945268641225</v>
      </c>
      <c r="AY252" s="26" t="n">
        <f aca="false">($B$252+AX252-'1 Der Fonds'!$B$6)/AV252</f>
        <v>10.097604574271</v>
      </c>
      <c r="AZ252" s="26" t="n">
        <f aca="false">AX252+'1 Der Fonds'!$B$26-'2 Der Rueckgabebestand'!$C$9*AY252</f>
        <v>79.6914967481209</v>
      </c>
      <c r="BA252" s="26" t="n">
        <f aca="false">AV252+'1 Der Fonds'!$B$26/AY252-'2 Der Rueckgabebestand'!$C$9</f>
        <v>79.6913258812392</v>
      </c>
      <c r="BB252" s="26" t="n">
        <f aca="false">AZ252/($B$252+AZ252-'1 Der Fonds'!$B$6)</f>
        <v>0.0990336011628881</v>
      </c>
      <c r="BC252" s="26" t="n">
        <f aca="false">AZ252+$B$252*'1 Der Fonds'!$B$19/12+AZ252*'1 Der Fonds'!$B$20/12-'1 Der Fonds'!$B$6*'1 Der Fonds'!$B$21/12-($B$252+AZ252-'1 Der Fonds'!$B$6)*'1 Der Fonds'!$B$22/12-$B$252*'1 Der Fonds'!$B$23/12</f>
        <v>81.3084927658378</v>
      </c>
      <c r="BD252" s="26" t="n">
        <f aca="false">($B$252+BC252-'1 Der Fonds'!$B$6)/BA252</f>
        <v>10.1178953148232</v>
      </c>
      <c r="BE252" s="26" t="n">
        <f aca="false">BC252+'1 Der Fonds'!$B$26-'2 Der Rueckgabebestand'!$C$10*BD252</f>
        <v>70.1434393250854</v>
      </c>
      <c r="BF252" s="26" t="n">
        <f aca="false">BA252+'1 Der Fonds'!$B$26/BD252-'2 Der Rueckgabebestand'!$C$10</f>
        <v>78.5878302338395</v>
      </c>
      <c r="BG252" s="26" t="n">
        <f aca="false">BE252/($B$252+BE252-'1 Der Fonds'!$B$6)</f>
        <v>0.0882148249687161</v>
      </c>
      <c r="BH252" s="26" t="n">
        <f aca="false">BE252+$B$252*'1 Der Fonds'!$B$19/12+BE252*'1 Der Fonds'!$B$20/12-'1 Der Fonds'!$B$6*'1 Der Fonds'!$B$21/12-($B$252+BE252-'1 Der Fonds'!$B$6)*'1 Der Fonds'!$B$22/12-$B$252*'1 Der Fonds'!$B$23/12</f>
        <v>71.7512851211052</v>
      </c>
      <c r="BI252" s="26" t="n">
        <f aca="false">($B$252+BH252-'1 Der Fonds'!$B$6)/BF252</f>
        <v>10.1383545359422</v>
      </c>
      <c r="BJ252" s="26" t="n">
        <f aca="false">BH252+'1 Der Fonds'!$B$26-'2 Der Rueckgabebestand'!$C$11*BI252</f>
        <v>68.6682723995399</v>
      </c>
      <c r="BK252" s="26" t="n">
        <f aca="false">BF252+'1 Der Fonds'!$B$26/BI252-'2 Der Rueckgabebestand'!$C$11</f>
        <v>78.2837362400227</v>
      </c>
      <c r="BL252" s="26" t="n">
        <f aca="false">BJ252/($B$252+BJ252-'1 Der Fonds'!$B$6)</f>
        <v>0.0865201177715362</v>
      </c>
      <c r="BM252" s="26" t="n">
        <f aca="false">BJ252+$B$252*'1 Der Fonds'!$B$19/12+BJ252*'1 Der Fonds'!$B$20/12-'1 Der Fonds'!$B$6*'1 Der Fonds'!$B$21/12-($B$252+BJ252-'1 Der Fonds'!$B$6)*'1 Der Fonds'!$B$22/12-$B$252*'1 Der Fonds'!$B$23/12</f>
        <v>70.2747044939228</v>
      </c>
      <c r="BN252" s="26" t="n">
        <f aca="false">($B$252+BM252-'1 Der Fonds'!$B$6)/BK252</f>
        <v>10.1588751724312</v>
      </c>
      <c r="BO252" s="26" t="n">
        <f aca="false">BM252+'1 Der Fonds'!$B$26-'2 Der Rueckgabebestand'!$C$12*BN252</f>
        <v>68.1952669077072</v>
      </c>
      <c r="BP252" s="26" t="n">
        <f aca="false">BK252+'1 Der Fonds'!$B$26/BN252-'2 Der Rueckgabebestand'!$C$12</f>
        <v>78.0790445245601</v>
      </c>
      <c r="BQ252" s="26" t="n">
        <f aca="false">BO252/($B$252+BO252-'1 Der Fonds'!$B$6)</f>
        <v>0.0859753830523576</v>
      </c>
      <c r="BR252" s="26" t="n">
        <f aca="false">BO252+$B$252*'1 Der Fonds'!$B$19/12+BO252*'1 Der Fonds'!$B$20/12-'1 Der Fonds'!$B$6*'1 Der Fonds'!$B$21/12-($B$252+BO252-'1 Der Fonds'!$B$6)*'1 Der Fonds'!$B$22/12-$B$252*'1 Der Fonds'!$B$23/12</f>
        <v>69.8012457051604</v>
      </c>
      <c r="BS252" s="26" t="n">
        <f aca="false">($B$252+BR252-'1 Der Fonds'!$B$6)/BP252</f>
        <v>10.1794438001243</v>
      </c>
      <c r="BT252" s="26" t="n">
        <f aca="false">BR252+'1 Der Fonds'!$B$26-'2 Der Rueckgabebestand'!$C$13*BS252</f>
        <v>68.2204959951044</v>
      </c>
      <c r="BU252" s="26" t="n">
        <f aca="false">BP252+'1 Der Fonds'!$B$26/BS252-'2 Der Rueckgabebestand'!$C$13</f>
        <v>77.9237561079143</v>
      </c>
      <c r="BV252" s="26" t="n">
        <f aca="false">BT252/($B$252+BT252-'1 Der Fonds'!$B$6)</f>
        <v>0.086004454422879</v>
      </c>
      <c r="BW252" s="26" t="n">
        <f aca="false">BT252+$B$252*'1 Der Fonds'!$B$19/12+BT252*'1 Der Fonds'!$B$20/12-'1 Der Fonds'!$B$6*'1 Der Fonds'!$B$21/12-($B$252+BT252-'1 Der Fonds'!$B$6)*'1 Der Fonds'!$B$22/12-$B$252*'1 Der Fonds'!$B$23/12</f>
        <v>69.8264989704331</v>
      </c>
      <c r="BX252" s="26" t="n">
        <f aca="false">($B$252+BW252-'1 Der Fonds'!$B$6)/BU252</f>
        <v>10.2000537277708</v>
      </c>
      <c r="BY252" s="26" t="n">
        <f aca="false">BW252+'1 Der Fonds'!$B$26-'2 Der Rueckgabebestand'!$C$14*BX252</f>
        <v>68.7464774793248</v>
      </c>
      <c r="BZ252" s="26" t="n">
        <f aca="false">BU252+'1 Der Fonds'!$B$26/BX252-'2 Der Rueckgabebestand'!$C$14</f>
        <v>77.8178722057376</v>
      </c>
      <c r="CA252" s="26" t="n">
        <f aca="false">BY252/($B$252+BY252-'1 Der Fonds'!$B$6)</f>
        <v>0.0866101197672596</v>
      </c>
      <c r="CB252" s="26" t="n">
        <f aca="false">BY252+$B$252*'1 Der Fonds'!$B$19/12+BY252*'1 Der Fonds'!$B$20/12-'1 Der Fonds'!$B$6*'1 Der Fonds'!$B$21/12-($B$252+BY252-'1 Der Fonds'!$B$6)*'1 Der Fonds'!$B$22/12-$B$252*'1 Der Fonds'!$B$23/12</f>
        <v>70.3529845202425</v>
      </c>
      <c r="CC252" s="26" t="n">
        <f aca="false">($B$252+CB252-'1 Der Fonds'!$B$6)/BZ252</f>
        <v>10.2206981760881</v>
      </c>
      <c r="CD252" s="26" t="n">
        <f aca="false">CB252+'1 Der Fonds'!$B$26-'2 Der Rueckgabebestand'!$C$15*CC252</f>
        <v>69.2647052498072</v>
      </c>
      <c r="CE252" s="26" t="n">
        <f aca="false">BZ252+'1 Der Fonds'!$B$26/CC252-'2 Der Rueckgabebestand'!$C$15</f>
        <v>77.7113942282369</v>
      </c>
      <c r="CF252" s="26" t="n">
        <f aca="false">CD252/($B$252+CD252-'1 Der Fonds'!$B$6)</f>
        <v>0.0872060722225124</v>
      </c>
      <c r="CG252" s="26" t="n">
        <f aca="false">CD252+$B$252*'1 Der Fonds'!$B$19/12+CD252*'1 Der Fonds'!$B$20/12-'1 Der Fonds'!$B$6*'1 Der Fonds'!$B$21/12-($B$252+CD252-'1 Der Fonds'!$B$6)*'1 Der Fonds'!$B$22/12-$B$252*'1 Der Fonds'!$B$23/12</f>
        <v>70.8717089256716</v>
      </c>
      <c r="CH252" s="26" t="n">
        <f aca="false">($B$252+CG252-'1 Der Fonds'!$B$6)/CE252</f>
        <v>10.2413773016118</v>
      </c>
      <c r="CI252" s="26" t="n">
        <f aca="false">CG252+'1 Der Fonds'!$B$26-'2 Der Rueckgabebestand'!$C$16*CH252</f>
        <v>68.7510202748657</v>
      </c>
      <c r="CJ252" s="26" t="n">
        <f aca="false">CE252+'1 Der Fonds'!$B$26/CH252-'2 Der Rueckgabebestand'!$C$16</f>
        <v>77.504323578621</v>
      </c>
      <c r="CK252" s="26" t="n">
        <f aca="false">CI252/($B$252+CI252-'1 Der Fonds'!$B$6)</f>
        <v>0.0866153472798789</v>
      </c>
      <c r="CL252" s="26" t="n">
        <f aca="false">$A$252+$B$252*'1 Der Fonds'!$B$19/12+$A$252*'1 Der Fonds'!$B$20/12-'1 Der Fonds'!$B$6*'1 Der Fonds'!$B$21/12-($B$252+$A$252-'1 Der Fonds'!$B$6)*'1 Der Fonds'!$B$22/12-$B$252*'1 Der Fonds'!$B$23/12</f>
        <v>146.679583333333</v>
      </c>
      <c r="CM252" s="26" t="n">
        <f aca="false">($B$252+CL252-'1 Der Fonds'!$B$6)/'1 Der Fonds'!$B$8</f>
        <v>10.0193055555556</v>
      </c>
      <c r="CN252" s="26" t="n">
        <f aca="false">CL252+0-'2 Der Rueckgabebestand'!$C$5*CM252</f>
        <v>142.671861111111</v>
      </c>
      <c r="CO252" s="26" t="n">
        <f aca="false">'1 Der Fonds'!$B$8+0/CM252-'2 Der Rueckgabebestand'!$C$5</f>
        <v>86.6</v>
      </c>
      <c r="CP252" s="26" t="n">
        <f aca="false">CN252/($B$252+CN252-'1 Der Fonds'!$B$6)</f>
        <v>0.164430664984814</v>
      </c>
      <c r="CQ252" s="26" t="n">
        <f aca="false">CN252+$B$252*'1 Der Fonds'!$B$19/12+CN252*'1 Der Fonds'!$B$20/12-'1 Der Fonds'!$B$6*'1 Der Fonds'!$B$21/12-($B$252+CN252-'1 Der Fonds'!$B$6)*'1 Der Fonds'!$B$22/12-$B$252*'1 Der Fonds'!$B$23/12</f>
        <v>144.349213311343</v>
      </c>
      <c r="CR252" s="26" t="n">
        <f aca="false">($B$252+CQ252-'1 Der Fonds'!$B$6)/CO252</f>
        <v>10.0386745186067</v>
      </c>
      <c r="CS252" s="26" t="n">
        <f aca="false">CQ252+0-'2 Der Rueckgabebestand'!$C$6*CR252</f>
        <v>139.329876052039</v>
      </c>
      <c r="CT252" s="26" t="n">
        <f aca="false">CO252+0/CR252-'2 Der Rueckgabebestand'!$C$6</f>
        <v>86.1</v>
      </c>
      <c r="CU252" s="26" t="n">
        <f aca="false">CS252/($B$252+CS252-'1 Der Fonds'!$B$6)</f>
        <v>0.161199884340976</v>
      </c>
      <c r="CV252" s="26" t="n">
        <f aca="false">CS252+$B$252*'1 Der Fonds'!$B$19/12+CS252*'1 Der Fonds'!$B$20/12-'1 Der Fonds'!$B$6*'1 Der Fonds'!$B$21/12-($B$252+CS252-'1 Der Fonds'!$B$6)*'1 Der Fonds'!$B$22/12-$B$252*'1 Der Fonds'!$B$23/12</f>
        <v>141.004025516589</v>
      </c>
      <c r="CW252" s="26" t="n">
        <f aca="false">($B$252+CV252-'1 Der Fonds'!$B$6)/CT252</f>
        <v>10.0581187632589</v>
      </c>
      <c r="CX252" s="26" t="n">
        <f aca="false">CV252+0-'2 Der Rueckgabebestand'!$C$7*CW252</f>
        <v>118.87616423742</v>
      </c>
      <c r="CY252" s="26" t="n">
        <f aca="false">CT252+0/CW252-'2 Der Rueckgabebestand'!$C$7</f>
        <v>83.9</v>
      </c>
      <c r="CZ252" s="26" t="n">
        <f aca="false">CX252/($B$252+CX252-'1 Der Fonds'!$B$6)</f>
        <v>0.14086920483747</v>
      </c>
      <c r="DA252" s="26" t="n">
        <f aca="false">CX252+$B$252*'1 Der Fonds'!$B$19/12+CX252*'1 Der Fonds'!$B$20/12-'1 Der Fonds'!$B$6*'1 Der Fonds'!$B$21/12-($B$252+CX252-'1 Der Fonds'!$B$6)*'1 Der Fonds'!$B$22/12-$B$252*'1 Der Fonds'!$B$23/12</f>
        <v>120.530712228147</v>
      </c>
      <c r="DB252" s="26" t="n">
        <f aca="false">($B$252+DA252-'1 Der Fonds'!$B$6)/CY252</f>
        <v>10.0778392399064</v>
      </c>
      <c r="DC252" s="26" t="n">
        <f aca="false">DA252+0-'2 Der Rueckgabebestand'!$C$8*DB252</f>
        <v>89.2894105844372</v>
      </c>
      <c r="DD252" s="26" t="n">
        <f aca="false">CY252+0/DB252-'2 Der Rueckgabebestand'!$C$8</f>
        <v>80.8</v>
      </c>
      <c r="DE252" s="26" t="n">
        <f aca="false">DC252/($B$252+DC252-'1 Der Fonds'!$B$6)</f>
        <v>0.10965316437107</v>
      </c>
      <c r="DF252" s="26" t="n">
        <f aca="false">DC252+$B$252*'1 Der Fonds'!$B$19/12+DC252*'1 Der Fonds'!$B$20/12-'1 Der Fonds'!$B$6*'1 Der Fonds'!$B$21/12-($B$252+DC252-'1 Der Fonds'!$B$6)*'1 Der Fonds'!$B$22/12-$B$252*'1 Der Fonds'!$B$23/12</f>
        <v>90.9156046029139</v>
      </c>
      <c r="DG252" s="26" t="n">
        <f aca="false">($B$252+DF252-'1 Der Fonds'!$B$6)/DD252</f>
        <v>10.0979654035014</v>
      </c>
      <c r="DH252" s="26" t="n">
        <f aca="false">DF252+0-'2 Der Rueckgabebestand'!$C$9*DG252</f>
        <v>64.6608945538103</v>
      </c>
      <c r="DI252" s="26" t="n">
        <f aca="false">DD252+0/DG252-'2 Der Rueckgabebestand'!$C$9</f>
        <v>78.2</v>
      </c>
      <c r="DJ252" s="26" t="n">
        <f aca="false">DH252/($B$252+DH252-'1 Der Fonds'!$B$6)</f>
        <v>0.081884382270628</v>
      </c>
      <c r="DK252" s="26" t="n">
        <f aca="false">DH252+$B$252*'1 Der Fonds'!$B$19/12+DH252*'1 Der Fonds'!$B$20/12-'1 Der Fonds'!$B$6*'1 Der Fonds'!$B$21/12-($B$252+DH252-'1 Der Fonds'!$B$6)*'1 Der Fonds'!$B$22/12-$B$252*'1 Der Fonds'!$B$23/12</f>
        <v>66.2634862444243</v>
      </c>
      <c r="DL252" s="26" t="n">
        <f aca="false">($B$252+DK252-'1 Der Fonds'!$B$6)/DI252</f>
        <v>10.1184589033814</v>
      </c>
      <c r="DM252" s="26" t="n">
        <f aca="false">DK252+0-'2 Der Rueckgabebestand'!$C$10*DL252</f>
        <v>52.0976437796904</v>
      </c>
      <c r="DN252" s="26" t="n">
        <f aca="false">DI252+0/DL252-'2 Der Rueckgabebestand'!$C$10</f>
        <v>76.8</v>
      </c>
      <c r="DO252" s="26" t="n">
        <f aca="false">DM252/($B$252+DM252-'1 Der Fonds'!$B$6)</f>
        <v>0.0670413096690076</v>
      </c>
      <c r="DP252" s="26" t="n">
        <f aca="false">DM252+$B$252*'1 Der Fonds'!$B$19/12+DM252*'1 Der Fonds'!$B$20/12-'1 Der Fonds'!$B$6*'1 Der Fonds'!$B$21/12-($B$252+DM252-'1 Der Fonds'!$B$6)*'1 Der Fonds'!$B$22/12-$B$252*'1 Der Fonds'!$B$23/12</f>
        <v>53.6881956883126</v>
      </c>
      <c r="DQ252" s="26" t="n">
        <f aca="false">($B$252+DP252-'1 Der Fonds'!$B$6)/DN252</f>
        <v>10.1391692146916</v>
      </c>
      <c r="DR252" s="26" t="n">
        <f aca="false">DP252+0-'2 Der Rueckgabebestand'!$C$11*DQ252</f>
        <v>47.6046941594976</v>
      </c>
      <c r="DS252" s="26" t="n">
        <f aca="false">DN252+0/DQ252-'2 Der Rueckgabebestand'!$C$11</f>
        <v>76.2</v>
      </c>
      <c r="DT252" s="26" t="n">
        <f aca="false">DR252/($B$252+DR252-'1 Der Fonds'!$B$6)</f>
        <v>0.0616158489837884</v>
      </c>
      <c r="DU252" s="26" t="n">
        <f aca="false">DR252+$B$252*'1 Der Fonds'!$B$19/12+DR252*'1 Der Fonds'!$B$20/12-'1 Der Fonds'!$B$6*'1 Der Fonds'!$B$21/12-($B$252+DR252-'1 Der Fonds'!$B$6)*'1 Der Fonds'!$B$22/12-$B$252*'1 Der Fonds'!$B$23/12</f>
        <v>49.1909403247338</v>
      </c>
      <c r="DV252" s="26" t="n">
        <f aca="false">($B$252+DU252-'1 Der Fonds'!$B$6)/DS252</f>
        <v>10.1599860935004</v>
      </c>
      <c r="DW252" s="26" t="n">
        <f aca="false">DU252+0-'2 Der Rueckgabebestand'!$C$12*DV252</f>
        <v>44.1109472779836</v>
      </c>
      <c r="DX252" s="26" t="n">
        <f aca="false">DS252+0/DV252-'2 Der Rueckgabebestand'!$C$12</f>
        <v>75.7</v>
      </c>
      <c r="DY252" s="26" t="n">
        <f aca="false">DW252/($B$252+DW252-'1 Der Fonds'!$B$6)</f>
        <v>0.0573531652801197</v>
      </c>
      <c r="DZ252" s="26" t="n">
        <f aca="false">DW252+$B$252*'1 Der Fonds'!$B$19/12+DW252*'1 Der Fonds'!$B$20/12-'1 Der Fonds'!$B$6*'1 Der Fonds'!$B$21/12-($B$252+DW252-'1 Der Fonds'!$B$6)*'1 Der Fonds'!$B$22/12-$B$252*'1 Der Fonds'!$B$23/12</f>
        <v>45.693845269125</v>
      </c>
      <c r="EA252" s="26" t="n">
        <f aca="false">($B$252+DZ252-'1 Der Fonds'!$B$6)/DX252</f>
        <v>10.1808962386939</v>
      </c>
      <c r="EB252" s="26" t="n">
        <f aca="false">DZ252+0-'2 Der Rueckgabebestand'!$C$13*EA252</f>
        <v>41.1124419617128</v>
      </c>
      <c r="EC252" s="26" t="n">
        <f aca="false">DX252+0/EA252-'2 Der Rueckgabebestand'!$C$13</f>
        <v>75.25</v>
      </c>
      <c r="ED252" s="26" t="n">
        <f aca="false">EB252/($B$252+EB252-'1 Der Fonds'!$B$6)</f>
        <v>0.0536637178955611</v>
      </c>
      <c r="EE252" s="26" t="n">
        <f aca="false">EB252+$B$252*'1 Der Fonds'!$B$19/12+EB252*'1 Der Fonds'!$B$20/12-'1 Der Fonds'!$B$6*'1 Der Fonds'!$B$21/12-($B$252+EB252-'1 Der Fonds'!$B$6)*'1 Der Fonds'!$B$22/12-$B$252*'1 Der Fonds'!$B$23/12</f>
        <v>42.6924663852594</v>
      </c>
      <c r="EF252" s="26" t="n">
        <f aca="false">($B$252+EE252-'1 Der Fonds'!$B$6)/EC252</f>
        <v>10.2018932410001</v>
      </c>
      <c r="EG252" s="26" t="n">
        <f aca="false">EE252+0-'2 Der Rueckgabebestand'!$C$14*EF252</f>
        <v>38.6117090888594</v>
      </c>
      <c r="EH252" s="26" t="n">
        <f aca="false">EC252+0/EF252-'2 Der Rueckgabebestand'!$C$14</f>
        <v>74.85</v>
      </c>
      <c r="EI252" s="26" t="n">
        <f aca="false">EG252/($B$252+EG252-'1 Der Fonds'!$B$6)</f>
        <v>0.0505645848921447</v>
      </c>
      <c r="EJ252" s="26" t="n">
        <f aca="false">EG252+$B$252*'1 Der Fonds'!$B$19/12+EG252*'1 Der Fonds'!$B$20/12-'1 Der Fonds'!$B$6*'1 Der Fonds'!$B$21/12-($B$252+EG252-'1 Der Fonds'!$B$6)*'1 Der Fonds'!$B$22/12-$B$252*'1 Der Fonds'!$B$23/12</f>
        <v>40.1893369767362</v>
      </c>
      <c r="EK252" s="26" t="n">
        <f aca="false">($B$252+EJ252-'1 Der Fonds'!$B$6)/EH252</f>
        <v>10.2229704338909</v>
      </c>
      <c r="EL252" s="26" t="n">
        <f aca="false">EJ252+0-'2 Der Rueckgabebestand'!$C$15*EK252</f>
        <v>36.1001488031798</v>
      </c>
      <c r="EM252" s="26" t="n">
        <f aca="false">EH252+0/EK252-'2 Der Rueckgabebestand'!$C$15</f>
        <v>74.45</v>
      </c>
      <c r="EN252" s="26" t="n">
        <f aca="false">EL252/($B$252+EL252-'1 Der Fonds'!$B$6)</f>
        <v>0.0474315356000742</v>
      </c>
      <c r="EO252" s="26" t="n">
        <f aca="false">EL252+$B$252*'1 Der Fonds'!$B$19/12+EL252*'1 Der Fonds'!$B$20/12-'1 Der Fonds'!$B$6*'1 Der Fonds'!$B$21/12-($B$252+EL252-'1 Der Fonds'!$B$6)*'1 Der Fonds'!$B$22/12-$B$252*'1 Der Fonds'!$B$23/12</f>
        <v>37.6753697791162</v>
      </c>
      <c r="EP252" s="26" t="n">
        <f aca="false">($B$252+EO252-'1 Der Fonds'!$B$6)/EM252</f>
        <v>10.2441285396792</v>
      </c>
      <c r="EQ252" s="26" t="n">
        <f aca="false">EO252+0-'2 Der Rueckgabebestand'!$C$16*EP252</f>
        <v>32.5533055092766</v>
      </c>
      <c r="ER252" s="26" t="n">
        <f aca="false">EM252+0/EP252-'2 Der Rueckgabebestand'!$C$16</f>
        <v>73.95</v>
      </c>
      <c r="ES252" s="26" t="n">
        <f aca="false">EQ252/($B$252+EQ252-'1 Der Fonds'!$B$6)</f>
        <v>0.0429716368109465</v>
      </c>
      <c r="ET252" s="14" t="n">
        <f aca="false">IF(C252=1,$A$252,1000000)</f>
        <v>145</v>
      </c>
      <c r="EU252" s="14" t="n">
        <f aca="false">IF(D252=1,$A$252,1000000)</f>
        <v>145</v>
      </c>
      <c r="EV252" s="14" t="n">
        <f aca="false">IF(E252=1,$A$252,1000000)</f>
        <v>145</v>
      </c>
      <c r="EW252" s="14" t="n">
        <f aca="false">IF(F252=1,$A$252,1000000)</f>
        <v>145</v>
      </c>
      <c r="EX252" s="14" t="n">
        <f aca="false">IF(G252=1,$A$252,1000000)</f>
        <v>145</v>
      </c>
      <c r="EY252" s="14" t="n">
        <f aca="false">IF(H252=1,$A$252,1000000)</f>
        <v>145</v>
      </c>
      <c r="EZ252" s="14" t="n">
        <f aca="false">IF(I252=1,$A$252,1000000)</f>
        <v>145</v>
      </c>
      <c r="FA252" s="14" t="n">
        <f aca="false">IF(J252=1,$A$252,1000000)</f>
        <v>145</v>
      </c>
      <c r="FB252" s="14" t="n">
        <f aca="false">IF(K252=1,$A$252,1000000)</f>
        <v>145</v>
      </c>
      <c r="FC252" s="14" t="n">
        <f aca="false">IF(L252=1,$A$252,1000000)</f>
        <v>145</v>
      </c>
      <c r="FD252" s="14" t="n">
        <f aca="false">IF(M252=1,$A$252,1000000)</f>
        <v>145</v>
      </c>
      <c r="FE252" s="14" t="n">
        <f aca="false">IF(N252=1,$A$252,1000000)</f>
        <v>145</v>
      </c>
      <c r="FF252" s="14" t="n">
        <f aca="false">IF(O252=1,$A$252,1000000)</f>
        <v>145</v>
      </c>
      <c r="FG252" s="14" t="n">
        <f aca="false">IF(P252=1,$A$252,1000000)</f>
        <v>145</v>
      </c>
      <c r="FH252" s="14" t="n">
        <f aca="false">IF(Q252=1,$A$252,1000000)</f>
        <v>145</v>
      </c>
      <c r="FI252" s="14" t="n">
        <f aca="false">IF(R252=1,$A$252,1000000)</f>
        <v>145</v>
      </c>
      <c r="FJ252" s="14" t="n">
        <f aca="false">IF(S252=1,$A$252,1000000)</f>
        <v>145</v>
      </c>
      <c r="FK252" s="14" t="n">
        <f aca="false">IF(T252=1,$A$252,1000000)</f>
        <v>145</v>
      </c>
      <c r="FL252" s="14" t="n">
        <f aca="false">IF(U252=1,$A$252,1000000)</f>
        <v>145</v>
      </c>
      <c r="FM252" s="14" t="n">
        <f aca="false">IF(V252=1,$A$252,1000000)</f>
        <v>145</v>
      </c>
      <c r="FN252" s="14" t="n">
        <f aca="false">IF(W252=1,$A$252,1000000)</f>
        <v>145</v>
      </c>
      <c r="FO252" s="14" t="n">
        <f aca="false">IF(X252=1,$A$252,1000000)</f>
        <v>145</v>
      </c>
      <c r="FP252" s="26" t="n">
        <f aca="false">IF(Y252=1,$A$252,1000000)</f>
        <v>1000000</v>
      </c>
      <c r="FQ252" s="26" t="n">
        <f aca="false">IF(Z252=1,$A$252,1000000)</f>
        <v>1000000</v>
      </c>
    </row>
    <row r="253" customFormat="false" ht="15" hidden="false" customHeight="false" outlineLevel="0" collapsed="false">
      <c r="A253" s="14" t="n">
        <f aca="false">A252+$B$38</f>
        <v>145.5</v>
      </c>
      <c r="B253" s="14" t="n">
        <f aca="false">'1 Der Fonds'!$B$36-A253</f>
        <v>974.5</v>
      </c>
      <c r="C253" s="26" t="n">
        <f aca="false">IF(AH253&gt;='1 Der Fonds'!$B$12,1,0)</f>
        <v>1</v>
      </c>
      <c r="D253" s="26" t="n">
        <f aca="false">IF(AND(C253=1,AM253&gt;='1 Der Fonds'!$B$12),1,0)</f>
        <v>1</v>
      </c>
      <c r="E253" s="26" t="n">
        <f aca="false">IF(AND(D253=1,AR253&gt;='1 Der Fonds'!$B$12),1,0)</f>
        <v>1</v>
      </c>
      <c r="F253" s="26" t="n">
        <f aca="false">IF(AND(E253=1,AW253&gt;='1 Der Fonds'!$B$12),1,0)</f>
        <v>1</v>
      </c>
      <c r="G253" s="26" t="n">
        <f aca="false">IF(AND(F253=1,BB253&gt;='1 Der Fonds'!$B$12),1,0)</f>
        <v>1</v>
      </c>
      <c r="H253" s="26" t="n">
        <f aca="false">IF(AND(G253=1,BG253&gt;='1 Der Fonds'!$B$12),1,0)</f>
        <v>1</v>
      </c>
      <c r="I253" s="26" t="n">
        <f aca="false">IF(AND(H253=1,BL253&gt;='1 Der Fonds'!$B$12),1,0)</f>
        <v>1</v>
      </c>
      <c r="J253" s="26" t="n">
        <f aca="false">IF(AND(I253=1,BQ253&gt;='1 Der Fonds'!$B$12),1,0)</f>
        <v>1</v>
      </c>
      <c r="K253" s="26" t="n">
        <f aca="false">IF(AND(J253=1,BV253&gt;='1 Der Fonds'!$B$12),1,0)</f>
        <v>1</v>
      </c>
      <c r="L253" s="26" t="n">
        <f aca="false">IF(AND(K253=1,CA253&gt;='1 Der Fonds'!$B$12),1,0)</f>
        <v>1</v>
      </c>
      <c r="M253" s="26" t="n">
        <f aca="false">IF(AND(L253=1,CF253&gt;='1 Der Fonds'!$B$12),1,0)</f>
        <v>1</v>
      </c>
      <c r="N253" s="26" t="n">
        <f aca="false">IF(AND(M253=1,CK253&gt;='1 Der Fonds'!$B$12),1,0)</f>
        <v>1</v>
      </c>
      <c r="O253" s="26" t="n">
        <f aca="false">IF(CP253&gt;='1 Der Fonds'!$B$12,1,0)</f>
        <v>1</v>
      </c>
      <c r="P253" s="26" t="n">
        <f aca="false">IF(AND(O253=1,CU253&gt;='1 Der Fonds'!$B$12),1,0)</f>
        <v>1</v>
      </c>
      <c r="Q253" s="26" t="n">
        <f aca="false">IF(AND(P253=1,CZ253&gt;='1 Der Fonds'!$B$12),1,0)</f>
        <v>1</v>
      </c>
      <c r="R253" s="26" t="n">
        <f aca="false">IF(AND(Q253=1,DE253&gt;='1 Der Fonds'!$B$12),1,0)</f>
        <v>1</v>
      </c>
      <c r="S253" s="26" t="n">
        <f aca="false">IF(AND(R253=1,DJ253&gt;='1 Der Fonds'!$B$12),1,0)</f>
        <v>1</v>
      </c>
      <c r="T253" s="26" t="n">
        <f aca="false">IF(AND(S253=1,DO253&gt;='1 Der Fonds'!$B$12),1,0)</f>
        <v>1</v>
      </c>
      <c r="U253" s="26" t="n">
        <f aca="false">IF(AND(T253=1,DT253&gt;='1 Der Fonds'!$B$12),1,0)</f>
        <v>1</v>
      </c>
      <c r="V253" s="26" t="n">
        <f aca="false">IF(AND(U253=1,DY253&gt;='1 Der Fonds'!$B$12),1,0)</f>
        <v>1</v>
      </c>
      <c r="W253" s="26" t="n">
        <f aca="false">IF(AND(V253=1,ED253&gt;='1 Der Fonds'!$B$12),1,0)</f>
        <v>1</v>
      </c>
      <c r="X253" s="26" t="n">
        <f aca="false">IF(AND(W253=1,EI253&gt;='1 Der Fonds'!$B$12),1,0)</f>
        <v>1</v>
      </c>
      <c r="Y253" s="26" t="n">
        <f aca="false">IF(AND(X253=1,EN253&gt;='1 Der Fonds'!$B$12),1,0)</f>
        <v>0</v>
      </c>
      <c r="Z253" s="26" t="n">
        <f aca="false">IF(AND(Y253=1,ES253&gt;='1 Der Fonds'!$B$12),1,0)</f>
        <v>0</v>
      </c>
      <c r="AD253" s="26" t="n">
        <f aca="false">$A$253+$B$253*'1 Der Fonds'!$B$19/12+$A$253*'1 Der Fonds'!$B$20/12-'1 Der Fonds'!$B$6*'1 Der Fonds'!$B$21/12-($B$253+$A$253-'1 Der Fonds'!$B$6)*'1 Der Fonds'!$B$22/12-$B$253*'1 Der Fonds'!$B$23/12</f>
        <v>147.179</v>
      </c>
      <c r="AE253" s="26" t="n">
        <f aca="false">($B$253+AD253-'1 Der Fonds'!$B$6)/'1 Der Fonds'!$B$8</f>
        <v>10.0192988505747</v>
      </c>
      <c r="AF253" s="26" t="n">
        <f aca="false">AD253+'1 Der Fonds'!$B$26-'2 Der Rueckgabebestand'!$C$5*AE253</f>
        <v>146.17128045977</v>
      </c>
      <c r="AG253" s="26" t="n">
        <f aca="false">'1 Der Fonds'!$B$8+'1 Der Fonds'!$B$26/AE253-'2 Der Rueckgabebestand'!$C$5</f>
        <v>86.8994221496675</v>
      </c>
      <c r="AH253" s="26" t="n">
        <f aca="false">AF253/($B$253+AF253-'1 Der Fonds'!$B$6)</f>
        <v>0.167883429418485</v>
      </c>
      <c r="AI253" s="26" t="n">
        <f aca="false">AF253+$B$253*'1 Der Fonds'!$B$19/12+AF253*'1 Der Fonds'!$B$20/12-'1 Der Fonds'!$B$6*'1 Der Fonds'!$B$21/12-($B$253+AF253-'1 Der Fonds'!$B$6)*'1 Der Fonds'!$B$22/12-$B$253*'1 Der Fonds'!$B$23/12</f>
        <v>147.850923770211</v>
      </c>
      <c r="AJ253" s="26" t="n">
        <f aca="false">($B$253+AI253-'1 Der Fonds'!$B$6)/AG253</f>
        <v>10.0386274406722</v>
      </c>
      <c r="AK253" s="26" t="n">
        <f aca="false">AI253+'1 Der Fonds'!$B$26-'2 Der Rueckgabebestand'!$C$6*AJ253</f>
        <v>145.831610049875</v>
      </c>
      <c r="AL253" s="26" t="n">
        <f aca="false">AG253+'1 Der Fonds'!$B$26/AJ253-'2 Der Rueckgabebestand'!$C$6</f>
        <v>86.6982677854608</v>
      </c>
      <c r="AM253" s="26" t="n">
        <f aca="false">AK253/($B$253+AK253-'1 Der Fonds'!$B$6)</f>
        <v>0.167558673459554</v>
      </c>
      <c r="AN253" s="26" t="n">
        <f aca="false">AK253+$B$253*'1 Der Fonds'!$B$19/12+AK253*'1 Der Fonds'!$B$20/12-'1 Der Fonds'!$B$6*'1 Der Fonds'!$B$21/12-($B$253+AK253-'1 Der Fonds'!$B$6)*'1 Der Fonds'!$B$22/12-$B$253*'1 Der Fonds'!$B$23/12</f>
        <v>147.510927842839</v>
      </c>
      <c r="AO253" s="26" t="n">
        <f aca="false">($B$253+AN253-'1 Der Fonds'!$B$6)/AL253</f>
        <v>10.0579971217034</v>
      </c>
      <c r="AP253" s="26" t="n">
        <f aca="false">AN253+'1 Der Fonds'!$B$26-'2 Der Rueckgabebestand'!$C$7*AO253</f>
        <v>128.383334175092</v>
      </c>
      <c r="AQ253" s="26" t="n">
        <f aca="false">AL253+'1 Der Fonds'!$B$26/AO253-'2 Der Rueckgabebestand'!$C$7</f>
        <v>84.7965379046207</v>
      </c>
      <c r="AR253" s="26" t="n">
        <f aca="false">AP253/($B$253+AP253-'1 Der Fonds'!$B$6)</f>
        <v>0.150528599904304</v>
      </c>
      <c r="AS253" s="26" t="n">
        <f aca="false">AP253+$B$253*'1 Der Fonds'!$B$19/12+AP253*'1 Der Fonds'!$B$20/12-'1 Der Fonds'!$B$6*'1 Der Fonds'!$B$21/12-($B$253+AP253-'1 Der Fonds'!$B$6)*'1 Der Fonds'!$B$22/12-$B$253*'1 Der Fonds'!$B$23/12</f>
        <v>130.045930703676</v>
      </c>
      <c r="AT253" s="26" t="n">
        <f aca="false">($B$253+AS253-'1 Der Fonds'!$B$6)/AQ253</f>
        <v>10.0776040133251</v>
      </c>
      <c r="AU253" s="26" t="n">
        <f aca="false">AS253+'1 Der Fonds'!$B$26-'2 Der Rueckgabebestand'!$C$8*AT253</f>
        <v>101.805358262368</v>
      </c>
      <c r="AV253" s="26" t="n">
        <f aca="false">AQ253+'1 Der Fonds'!$B$26/AT253-'2 Der Rueckgabebestand'!$C$8</f>
        <v>81.9942277122409</v>
      </c>
      <c r="AW253" s="26" t="n">
        <f aca="false">AU253/($B$253+AU253-'1 Der Fonds'!$B$6)</f>
        <v>0.123205492067066</v>
      </c>
      <c r="AX253" s="26" t="n">
        <f aca="false">AU253+$B$253*'1 Der Fonds'!$B$19/12+AU253*'1 Der Fonds'!$B$20/12-'1 Der Fonds'!$B$6*'1 Der Fonds'!$B$21/12-($B$253+AU253-'1 Der Fonds'!$B$6)*'1 Der Fonds'!$B$22/12-$B$253*'1 Der Fonds'!$B$23/12</f>
        <v>103.442484230703</v>
      </c>
      <c r="AY253" s="26" t="n">
        <f aca="false">($B$253+AX253-'1 Der Fonds'!$B$6)/AV253</f>
        <v>10.0975703696652</v>
      </c>
      <c r="AZ253" s="26" t="n">
        <f aca="false">AX253+'1 Der Fonds'!$B$26-'2 Der Rueckgabebestand'!$C$9*AY253</f>
        <v>80.1888012695736</v>
      </c>
      <c r="BA253" s="26" t="n">
        <f aca="false">AV253+'1 Der Fonds'!$B$26/AY253-'2 Der Rueckgabebestand'!$C$9</f>
        <v>79.6913288851144</v>
      </c>
      <c r="BB253" s="26" t="n">
        <f aca="false">AZ253/($B$253+AZ253-'1 Der Fonds'!$B$6)</f>
        <v>0.0996519414002757</v>
      </c>
      <c r="BC253" s="26" t="n">
        <f aca="false">AZ253+$B$253*'1 Der Fonds'!$B$19/12+AZ253*'1 Der Fonds'!$B$20/12-'1 Der Fonds'!$B$6*'1 Der Fonds'!$B$21/12-($B$253+AZ253-'1 Der Fonds'!$B$6)*'1 Der Fonds'!$B$22/12-$B$253*'1 Der Fonds'!$B$23/12</f>
        <v>81.8052113707903</v>
      </c>
      <c r="BD253" s="26" t="n">
        <f aca="false">($B$253+BC253-'1 Der Fonds'!$B$6)/BA253</f>
        <v>10.1178537571282</v>
      </c>
      <c r="BE253" s="26" t="n">
        <f aca="false">BC253+'1 Der Fonds'!$B$26-'2 Der Rueckgabebestand'!$C$10*BD253</f>
        <v>70.6402161108109</v>
      </c>
      <c r="BF253" s="26" t="n">
        <f aca="false">BA253+'1 Der Fonds'!$B$26/BD253-'2 Der Rueckgabebestand'!$C$10</f>
        <v>78.5878344555657</v>
      </c>
      <c r="BG253" s="26" t="n">
        <f aca="false">BE253/($B$253+BE253-'1 Der Fonds'!$B$6)</f>
        <v>0.0888399488285554</v>
      </c>
      <c r="BH253" s="26" t="n">
        <f aca="false">BE253+$B$253*'1 Der Fonds'!$B$19/12+BE253*'1 Der Fonds'!$B$20/12-'1 Der Fonds'!$B$6*'1 Der Fonds'!$B$21/12-($B$253+BE253-'1 Der Fonds'!$B$6)*'1 Der Fonds'!$B$22/12-$B$253*'1 Der Fonds'!$B$23/12</f>
        <v>72.2474754845838</v>
      </c>
      <c r="BI253" s="26" t="n">
        <f aca="false">($B$253+BH253-'1 Der Fonds'!$B$6)/BF253</f>
        <v>10.1383055151503</v>
      </c>
      <c r="BJ253" s="26" t="n">
        <f aca="false">BH253+'1 Der Fonds'!$B$26-'2 Der Rueckgabebestand'!$C$11*BI253</f>
        <v>69.1644921754936</v>
      </c>
      <c r="BK253" s="26" t="n">
        <f aca="false">BF253+'1 Der Fonds'!$B$26/BI253-'2 Der Rueckgabebestand'!$C$11</f>
        <v>78.2837418925153</v>
      </c>
      <c r="BL253" s="26" t="n">
        <f aca="false">BJ253/($B$253+BJ253-'1 Der Fonds'!$B$6)</f>
        <v>0.0871457559930753</v>
      </c>
      <c r="BM253" s="26" t="n">
        <f aca="false">BJ253+$B$253*'1 Der Fonds'!$B$19/12+BJ253*'1 Der Fonds'!$B$20/12-'1 Der Fonds'!$B$6*'1 Der Fonds'!$B$21/12-($B$253+BJ253-'1 Der Fonds'!$B$6)*'1 Der Fonds'!$B$22/12-$B$253*'1 Der Fonds'!$B$23/12</f>
        <v>70.7703373138284</v>
      </c>
      <c r="BN253" s="26" t="n">
        <f aca="false">($B$253+BM253-'1 Der Fonds'!$B$6)/BK253</f>
        <v>10.158818652355</v>
      </c>
      <c r="BO253" s="26" t="n">
        <f aca="false">BM253+'1 Der Fonds'!$B$26-'2 Der Rueckgabebestand'!$C$12*BN253</f>
        <v>68.6909279876509</v>
      </c>
      <c r="BP253" s="26" t="n">
        <f aca="false">BK253+'1 Der Fonds'!$B$26/BN253-'2 Der Rueckgabebestand'!$C$12</f>
        <v>78.0790518200436</v>
      </c>
      <c r="BQ253" s="26" t="n">
        <f aca="false">BO253/($B$253+BO253-'1 Der Fonds'!$B$6)</f>
        <v>0.0866007483997855</v>
      </c>
      <c r="BR253" s="26" t="n">
        <f aca="false">BO253+$B$253*'1 Der Fonds'!$B$19/12+BO253*'1 Der Fonds'!$B$20/12-'1 Der Fonds'!$B$6*'1 Der Fonds'!$B$21/12-($B$253+BO253-'1 Der Fonds'!$B$6)*'1 Der Fonds'!$B$22/12-$B$253*'1 Der Fonds'!$B$23/12</f>
        <v>70.2963192936391</v>
      </c>
      <c r="BS253" s="26" t="n">
        <f aca="false">($B$253+BR253-'1 Der Fonds'!$B$6)/BP253</f>
        <v>10.1793797538101</v>
      </c>
      <c r="BT253" s="26" t="n">
        <f aca="false">BR253+'1 Der Fonds'!$B$26-'2 Der Rueckgabebestand'!$C$13*BS253</f>
        <v>68.7155984044245</v>
      </c>
      <c r="BU253" s="26" t="n">
        <f aca="false">BP253+'1 Der Fonds'!$B$26/BS253-'2 Der Rueckgabebestand'!$C$13</f>
        <v>77.9237652576553</v>
      </c>
      <c r="BV253" s="26" t="n">
        <f aca="false">BT253/($B$253+BT253-'1 Der Fonds'!$B$6)</f>
        <v>0.0866291567420609</v>
      </c>
      <c r="BW253" s="26" t="n">
        <f aca="false">BT253+$B$253*'1 Der Fonds'!$B$19/12+BT253*'1 Der Fonds'!$B$20/12-'1 Der Fonds'!$B$6*'1 Der Fonds'!$B$21/12-($B$253+BT253-'1 Der Fonds'!$B$6)*'1 Der Fonds'!$B$22/12-$B$253*'1 Der Fonds'!$B$23/12</f>
        <v>70.3210133528955</v>
      </c>
      <c r="BX253" s="26" t="n">
        <f aca="false">($B$253+BW253-'1 Der Fonds'!$B$6)/BU253</f>
        <v>10.1999821328553</v>
      </c>
      <c r="BY253" s="26" t="n">
        <f aca="false">BW253+'1 Der Fonds'!$B$26-'2 Der Rueckgabebestand'!$C$14*BX253</f>
        <v>69.2410204997533</v>
      </c>
      <c r="BZ253" s="26" t="n">
        <f aca="false">BU253+'1 Der Fonds'!$B$26/BX253-'2 Der Rueckgabebestand'!$C$14</f>
        <v>77.8178834199152</v>
      </c>
      <c r="CA253" s="26" t="n">
        <f aca="false">BY253/($B$253+BY253-'1 Der Fonds'!$B$6)</f>
        <v>0.0872337685863305</v>
      </c>
      <c r="CB253" s="26" t="n">
        <f aca="false">BY253+$B$253*'1 Der Fonds'!$B$19/12+BY253*'1 Der Fonds'!$B$20/12-'1 Der Fonds'!$B$6*'1 Der Fonds'!$B$21/12-($B$253+BY253-'1 Der Fonds'!$B$6)*'1 Der Fonds'!$B$22/12-$B$253*'1 Der Fonds'!$B$23/12</f>
        <v>70.8469389777323</v>
      </c>
      <c r="CC253" s="26" t="n">
        <f aca="false">($B$253+CB253-'1 Der Fonds'!$B$6)/BZ253</f>
        <v>10.2206190148598</v>
      </c>
      <c r="CD253" s="26" t="n">
        <f aca="false">CB253+'1 Der Fonds'!$B$26-'2 Der Rueckgabebestand'!$C$15*CC253</f>
        <v>69.7586913717883</v>
      </c>
      <c r="CE253" s="26" t="n">
        <f aca="false">BZ253+'1 Der Fonds'!$B$26/CC253-'2 Der Rueckgabebestand'!$C$15</f>
        <v>77.7114077158153</v>
      </c>
      <c r="CF253" s="26" t="n">
        <f aca="false">CD253/($B$253+CD253-'1 Der Fonds'!$B$6)</f>
        <v>0.0878286786529285</v>
      </c>
      <c r="CG253" s="26" t="n">
        <f aca="false">CD253+$B$253*'1 Der Fonds'!$B$19/12+CD253*'1 Der Fonds'!$B$20/12-'1 Der Fonds'!$B$6*'1 Der Fonds'!$B$21/12-($B$253+CD253-'1 Der Fonds'!$B$6)*'1 Der Fonds'!$B$22/12-$B$253*'1 Der Fonds'!$B$23/12</f>
        <v>71.3651059510196</v>
      </c>
      <c r="CH253" s="26" t="n">
        <f aca="false">($B$253+CG253-'1 Der Fonds'!$B$6)/CE253</f>
        <v>10.2412905562261</v>
      </c>
      <c r="CI253" s="26" t="n">
        <f aca="false">CG253+'1 Der Fonds'!$B$26-'2 Der Rueckgabebestand'!$C$16*CH253</f>
        <v>69.2444606729066</v>
      </c>
      <c r="CJ253" s="26" t="n">
        <f aca="false">CE253+'1 Der Fonds'!$B$26/CH253-'2 Der Rueckgabebestand'!$C$16</f>
        <v>77.5043395473584</v>
      </c>
      <c r="CK253" s="26" t="n">
        <f aca="false">CI253/($B$253+CI253-'1 Der Fonds'!$B$6)</f>
        <v>0.087237724612533</v>
      </c>
      <c r="CL253" s="26" t="n">
        <f aca="false">$A$253+$B$253*'1 Der Fonds'!$B$19/12+$A$253*'1 Der Fonds'!$B$20/12-'1 Der Fonds'!$B$6*'1 Der Fonds'!$B$21/12-($B$253+$A$253-'1 Der Fonds'!$B$6)*'1 Der Fonds'!$B$22/12-$B$253*'1 Der Fonds'!$B$23/12</f>
        <v>147.179</v>
      </c>
      <c r="CM253" s="26" t="n">
        <f aca="false">($B$253+CL253-'1 Der Fonds'!$B$6)/'1 Der Fonds'!$B$8</f>
        <v>10.0192988505747</v>
      </c>
      <c r="CN253" s="26" t="n">
        <f aca="false">CL253+0-'2 Der Rueckgabebestand'!$C$5*CM253</f>
        <v>143.17128045977</v>
      </c>
      <c r="CO253" s="26" t="n">
        <f aca="false">'1 Der Fonds'!$B$8+0/CM253-'2 Der Rueckgabebestand'!$C$5</f>
        <v>86.6</v>
      </c>
      <c r="CP253" s="26" t="n">
        <f aca="false">CN253/($B$253+CN253-'1 Der Fonds'!$B$6)</f>
        <v>0.165006360915744</v>
      </c>
      <c r="CQ253" s="26" t="n">
        <f aca="false">CN253+$B$253*'1 Der Fonds'!$B$19/12+CN253*'1 Der Fonds'!$B$20/12-'1 Der Fonds'!$B$6*'1 Der Fonds'!$B$21/12-($B$253+CN253-'1 Der Fonds'!$B$6)*'1 Der Fonds'!$B$22/12-$B$253*'1 Der Fonds'!$B$23/12</f>
        <v>144.848048770211</v>
      </c>
      <c r="CR253" s="26" t="n">
        <f aca="false">($B$253+CQ253-'1 Der Fonds'!$B$6)/CO253</f>
        <v>10.0386610712495</v>
      </c>
      <c r="CS253" s="26" t="n">
        <f aca="false">CQ253+0-'2 Der Rueckgabebestand'!$C$6*CR253</f>
        <v>139.828718234586</v>
      </c>
      <c r="CT253" s="26" t="n">
        <f aca="false">CO253+0/CR253-'2 Der Rueckgabebestand'!$C$6</f>
        <v>86.1</v>
      </c>
      <c r="CU253" s="26" t="n">
        <f aca="false">CS253/($B$253+CS253-'1 Der Fonds'!$B$6)</f>
        <v>0.161777244333834</v>
      </c>
      <c r="CV253" s="26" t="n">
        <f aca="false">CS253+$B$253*'1 Der Fonds'!$B$19/12+CS253*'1 Der Fonds'!$B$20/12-'1 Der Fonds'!$B$6*'1 Der Fonds'!$B$21/12-($B$253+CS253-'1 Der Fonds'!$B$6)*'1 Der Fonds'!$B$22/12-$B$253*'1 Der Fonds'!$B$23/12</f>
        <v>141.502283256227</v>
      </c>
      <c r="CW253" s="26" t="n">
        <f aca="false">($B$253+CV253-'1 Der Fonds'!$B$6)/CT253</f>
        <v>10.0580985279469</v>
      </c>
      <c r="CX253" s="26" t="n">
        <f aca="false">CV253+0-'2 Der Rueckgabebestand'!$C$7*CW253</f>
        <v>119.374466494744</v>
      </c>
      <c r="CY253" s="26" t="n">
        <f aca="false">CT253+0/CW253-'2 Der Rueckgabebestand'!$C$7</f>
        <v>83.9</v>
      </c>
      <c r="CZ253" s="26" t="n">
        <f aca="false">CX253/($B$253+CX253-'1 Der Fonds'!$B$6)</f>
        <v>0.14145998159015</v>
      </c>
      <c r="DA253" s="26" t="n">
        <f aca="false">CX253+$B$253*'1 Der Fonds'!$B$19/12+CX253*'1 Der Fonds'!$B$20/12-'1 Der Fonds'!$B$6*'1 Der Fonds'!$B$21/12-($B$253+CX253-'1 Der Fonds'!$B$6)*'1 Der Fonds'!$B$22/12-$B$253*'1 Der Fonds'!$B$23/12</f>
        <v>121.028429525135</v>
      </c>
      <c r="DB253" s="26" t="n">
        <f aca="false">($B$253+DA253-'1 Der Fonds'!$B$6)/CY253</f>
        <v>10.0778120324808</v>
      </c>
      <c r="DC253" s="26" t="n">
        <f aca="false">DA253+0-'2 Der Rueckgabebestand'!$C$8*DB253</f>
        <v>89.7872122244448</v>
      </c>
      <c r="DD253" s="26" t="n">
        <f aca="false">CY253+0/DB253-'2 Der Rueckgabebestand'!$C$8</f>
        <v>80.8</v>
      </c>
      <c r="DE253" s="26" t="n">
        <f aca="false">DC253/($B$253+DC253-'1 Der Fonds'!$B$6)</f>
        <v>0.11026479462838</v>
      </c>
      <c r="DF253" s="26" t="n">
        <f aca="false">DC253+$B$253*'1 Der Fonds'!$B$19/12+DC253*'1 Der Fonds'!$B$20/12-'1 Der Fonds'!$B$6*'1 Der Fonds'!$B$21/12-($B$253+DC253-'1 Der Fonds'!$B$6)*'1 Der Fonds'!$B$22/12-$B$253*'1 Der Fonds'!$B$23/12</f>
        <v>91.4128208028266</v>
      </c>
      <c r="DG253" s="26" t="n">
        <f aca="false">($B$253+DF253-'1 Der Fonds'!$B$6)/DD253</f>
        <v>10.09793095053</v>
      </c>
      <c r="DH253" s="26" t="n">
        <f aca="false">DF253+0-'2 Der Rueckgabebestand'!$C$9*DG253</f>
        <v>65.1582003314485</v>
      </c>
      <c r="DI253" s="26" t="n">
        <f aca="false">DD253+0/DG253-'2 Der Rueckgabebestand'!$C$9</f>
        <v>78.2</v>
      </c>
      <c r="DJ253" s="26" t="n">
        <f aca="false">DH253/($B$253+DH253-'1 Der Fonds'!$B$6)</f>
        <v>0.0825144351114181</v>
      </c>
      <c r="DK253" s="26" t="n">
        <f aca="false">DH253+$B$253*'1 Der Fonds'!$B$19/12+DH253*'1 Der Fonds'!$B$20/12-'1 Der Fonds'!$B$6*'1 Der Fonds'!$B$21/12-($B$253+DH253-'1 Der Fonds'!$B$6)*'1 Der Fonds'!$B$22/12-$B$253*'1 Der Fonds'!$B$23/12</f>
        <v>66.7602061067661</v>
      </c>
      <c r="DL253" s="26" t="n">
        <f aca="false">($B$253+DK253-'1 Der Fonds'!$B$6)/DI253</f>
        <v>10.118416957887</v>
      </c>
      <c r="DM253" s="26" t="n">
        <f aca="false">DK253+0-'2 Der Rueckgabebestand'!$C$10*DL253</f>
        <v>52.5944223657243</v>
      </c>
      <c r="DN253" s="26" t="n">
        <f aca="false">DI253+0/DL253-'2 Der Rueckgabebestand'!$C$10</f>
        <v>76.8</v>
      </c>
      <c r="DO253" s="26" t="n">
        <f aca="false">DM253/($B$253+DM253-'1 Der Fonds'!$B$6)</f>
        <v>0.067680864579635</v>
      </c>
      <c r="DP253" s="26" t="n">
        <f aca="false">DM253+$B$253*'1 Der Fonds'!$B$19/12+DM253*'1 Der Fonds'!$B$20/12-'1 Der Fonds'!$B$6*'1 Der Fonds'!$B$21/12-($B$253+DM253-'1 Der Fonds'!$B$6)*'1 Der Fonds'!$B$22/12-$B$253*'1 Der Fonds'!$B$23/12</f>
        <v>54.1843878538248</v>
      </c>
      <c r="DQ253" s="26" t="n">
        <f aca="false">($B$253+DP253-'1 Der Fonds'!$B$6)/DN253</f>
        <v>10.1391196335133</v>
      </c>
      <c r="DR253" s="26" t="n">
        <f aca="false">DP253+0-'2 Der Rueckgabebestand'!$C$11*DQ253</f>
        <v>48.1009160737168</v>
      </c>
      <c r="DS253" s="26" t="n">
        <f aca="false">DN253+0/DQ253-'2 Der Rueckgabebestand'!$C$11</f>
        <v>76.2</v>
      </c>
      <c r="DT253" s="26" t="n">
        <f aca="false">DR253/($B$253+DR253-'1 Der Fonds'!$B$6)</f>
        <v>0.0622584248516828</v>
      </c>
      <c r="DU253" s="26" t="n">
        <f aca="false">DR253+$B$253*'1 Der Fonds'!$B$19/12+DR253*'1 Der Fonds'!$B$20/12-'1 Der Fonds'!$B$6*'1 Der Fonds'!$B$21/12-($B$253+DR253-'1 Der Fonds'!$B$6)*'1 Der Fonds'!$B$22/12-$B$253*'1 Der Fonds'!$B$23/12</f>
        <v>49.6865752849541</v>
      </c>
      <c r="DV253" s="26" t="n">
        <f aca="false">($B$253+DU253-'1 Der Fonds'!$B$6)/DS253</f>
        <v>10.1599288095138</v>
      </c>
      <c r="DW253" s="26" t="n">
        <f aca="false">DU253+0-'2 Der Rueckgabebestand'!$C$12*DV253</f>
        <v>44.6066108801972</v>
      </c>
      <c r="DX253" s="26" t="n">
        <f aca="false">DS253+0/DV253-'2 Der Rueckgabebestand'!$C$12</f>
        <v>75.7</v>
      </c>
      <c r="DY253" s="26" t="n">
        <f aca="false">DW253/($B$253+DW253-'1 Der Fonds'!$B$6)</f>
        <v>0.0579979553538716</v>
      </c>
      <c r="DZ253" s="26" t="n">
        <f aca="false">DW253+$B$253*'1 Der Fonds'!$B$19/12+DW253*'1 Der Fonds'!$B$20/12-'1 Der Fonds'!$B$6*'1 Der Fonds'!$B$21/12-($B$253+DW253-'1 Der Fonds'!$B$6)*'1 Der Fonds'!$B$22/12-$B$253*'1 Der Fonds'!$B$23/12</f>
        <v>46.1889213822907</v>
      </c>
      <c r="EA253" s="26" t="n">
        <f aca="false">($B$253+DZ253-'1 Der Fonds'!$B$6)/DX253</f>
        <v>10.1808311939536</v>
      </c>
      <c r="EB253" s="26" t="n">
        <f aca="false">DZ253+0-'2 Der Rueckgabebestand'!$C$13*EA253</f>
        <v>41.6075473450115</v>
      </c>
      <c r="EC253" s="26" t="n">
        <f aca="false">DX253+0/EA253-'2 Der Rueckgabebestand'!$C$13</f>
        <v>75.25</v>
      </c>
      <c r="ED253" s="26" t="n">
        <f aca="false">EB253/($B$253+EB253-'1 Der Fonds'!$B$6)</f>
        <v>0.0543103216894349</v>
      </c>
      <c r="EE253" s="26" t="n">
        <f aca="false">EB253+$B$253*'1 Der Fonds'!$B$19/12+EB253*'1 Der Fonds'!$B$20/12-'1 Der Fonds'!$B$6*'1 Der Fonds'!$B$21/12-($B$253+EB253-'1 Der Fonds'!$B$6)*'1 Der Fonds'!$B$22/12-$B$253*'1 Der Fonds'!$B$23/12</f>
        <v>43.1869837445505</v>
      </c>
      <c r="EF253" s="26" t="n">
        <f aca="false">($B$253+EE253-'1 Der Fonds'!$B$6)/EC253</f>
        <v>10.2018203819874</v>
      </c>
      <c r="EG253" s="26" t="n">
        <f aca="false">EE253+0-'2 Der Rueckgabebestand'!$C$14*EF253</f>
        <v>39.1062555917555</v>
      </c>
      <c r="EH253" s="26" t="n">
        <f aca="false">EC253+0/EF253-'2 Der Rueckgabebestand'!$C$14</f>
        <v>74.85</v>
      </c>
      <c r="EI253" s="26" t="n">
        <f aca="false">EG253/($B$253+EG253-'1 Der Fonds'!$B$6)</f>
        <v>0.0512125919678987</v>
      </c>
      <c r="EJ253" s="26" t="n">
        <f aca="false">EG253+$B$253*'1 Der Fonds'!$B$19/12+EG253*'1 Der Fonds'!$B$20/12-'1 Der Fonds'!$B$6*'1 Der Fonds'!$B$21/12-($B$253+EG253-'1 Der Fonds'!$B$6)*'1 Der Fonds'!$B$22/12-$B$253*'1 Der Fonds'!$B$23/12</f>
        <v>40.683294920031</v>
      </c>
      <c r="EK253" s="26" t="n">
        <f aca="false">($B$253+EJ253-'1 Der Fonds'!$B$6)/EH253</f>
        <v>10.2228897116905</v>
      </c>
      <c r="EL253" s="26" t="n">
        <f aca="false">EJ253+0-'2 Der Rueckgabebestand'!$C$15*EK253</f>
        <v>36.5941390353548</v>
      </c>
      <c r="EM253" s="26" t="n">
        <f aca="false">EH253+0/EK253-'2 Der Rueckgabebestand'!$C$15</f>
        <v>74.45</v>
      </c>
      <c r="EN253" s="26" t="n">
        <f aca="false">EL253/($B$253+EL253-'1 Der Fonds'!$B$6)</f>
        <v>0.0480809628645096</v>
      </c>
      <c r="EO253" s="26" t="n">
        <f aca="false">EL253+$B$253*'1 Der Fonds'!$B$19/12+EL253*'1 Der Fonds'!$B$20/12-'1 Der Fonds'!$B$6*'1 Der Fonds'!$B$21/12-($B$253+EL253-'1 Der Fonds'!$B$6)*'1 Der Fonds'!$B$22/12-$B$253*'1 Der Fonds'!$B$23/12</f>
        <v>38.168770918597</v>
      </c>
      <c r="EP253" s="26" t="n">
        <f aca="false">($B$253+EO253-'1 Der Fonds'!$B$6)/EM253</f>
        <v>10.2440399048838</v>
      </c>
      <c r="EQ253" s="26" t="n">
        <f aca="false">EO253+0-'2 Der Rueckgabebestand'!$C$16*EP253</f>
        <v>33.0467509661551</v>
      </c>
      <c r="ER253" s="26" t="n">
        <f aca="false">EM253+0/EP253-'2 Der Rueckgabebestand'!$C$16</f>
        <v>73.95</v>
      </c>
      <c r="ES253" s="26" t="n">
        <f aca="false">EQ253/($B$253+EQ253-'1 Der Fonds'!$B$6)</f>
        <v>0.0436233815589707</v>
      </c>
      <c r="ET253" s="14" t="n">
        <f aca="false">IF(C253=1,$A$253,1000000)</f>
        <v>145.5</v>
      </c>
      <c r="EU253" s="14" t="n">
        <f aca="false">IF(D253=1,$A$253,1000000)</f>
        <v>145.5</v>
      </c>
      <c r="EV253" s="14" t="n">
        <f aca="false">IF(E253=1,$A$253,1000000)</f>
        <v>145.5</v>
      </c>
      <c r="EW253" s="14" t="n">
        <f aca="false">IF(F253=1,$A$253,1000000)</f>
        <v>145.5</v>
      </c>
      <c r="EX253" s="14" t="n">
        <f aca="false">IF(G253=1,$A$253,1000000)</f>
        <v>145.5</v>
      </c>
      <c r="EY253" s="14" t="n">
        <f aca="false">IF(H253=1,$A$253,1000000)</f>
        <v>145.5</v>
      </c>
      <c r="EZ253" s="14" t="n">
        <f aca="false">IF(I253=1,$A$253,1000000)</f>
        <v>145.5</v>
      </c>
      <c r="FA253" s="14" t="n">
        <f aca="false">IF(J253=1,$A$253,1000000)</f>
        <v>145.5</v>
      </c>
      <c r="FB253" s="14" t="n">
        <f aca="false">IF(K253=1,$A$253,1000000)</f>
        <v>145.5</v>
      </c>
      <c r="FC253" s="14" t="n">
        <f aca="false">IF(L253=1,$A$253,1000000)</f>
        <v>145.5</v>
      </c>
      <c r="FD253" s="14" t="n">
        <f aca="false">IF(M253=1,$A$253,1000000)</f>
        <v>145.5</v>
      </c>
      <c r="FE253" s="14" t="n">
        <f aca="false">IF(N253=1,$A$253,1000000)</f>
        <v>145.5</v>
      </c>
      <c r="FF253" s="14" t="n">
        <f aca="false">IF(O253=1,$A$253,1000000)</f>
        <v>145.5</v>
      </c>
      <c r="FG253" s="14" t="n">
        <f aca="false">IF(P253=1,$A$253,1000000)</f>
        <v>145.5</v>
      </c>
      <c r="FH253" s="14" t="n">
        <f aca="false">IF(Q253=1,$A$253,1000000)</f>
        <v>145.5</v>
      </c>
      <c r="FI253" s="14" t="n">
        <f aca="false">IF(R253=1,$A$253,1000000)</f>
        <v>145.5</v>
      </c>
      <c r="FJ253" s="14" t="n">
        <f aca="false">IF(S253=1,$A$253,1000000)</f>
        <v>145.5</v>
      </c>
      <c r="FK253" s="14" t="n">
        <f aca="false">IF(T253=1,$A$253,1000000)</f>
        <v>145.5</v>
      </c>
      <c r="FL253" s="14" t="n">
        <f aca="false">IF(U253=1,$A$253,1000000)</f>
        <v>145.5</v>
      </c>
      <c r="FM253" s="14" t="n">
        <f aca="false">IF(V253=1,$A$253,1000000)</f>
        <v>145.5</v>
      </c>
      <c r="FN253" s="14" t="n">
        <f aca="false">IF(W253=1,$A$253,1000000)</f>
        <v>145.5</v>
      </c>
      <c r="FO253" s="14" t="n">
        <f aca="false">IF(X253=1,$A$253,1000000)</f>
        <v>145.5</v>
      </c>
      <c r="FP253" s="26" t="n">
        <f aca="false">IF(Y253=1,$A$253,1000000)</f>
        <v>1000000</v>
      </c>
      <c r="FQ253" s="26" t="n">
        <f aca="false">IF(Z253=1,$A$253,1000000)</f>
        <v>1000000</v>
      </c>
    </row>
    <row r="254" customFormat="false" ht="15" hidden="false" customHeight="false" outlineLevel="0" collapsed="false">
      <c r="A254" s="14" t="n">
        <f aca="false">A253+$B$38</f>
        <v>146</v>
      </c>
      <c r="B254" s="14" t="n">
        <f aca="false">'1 Der Fonds'!$B$36-A254</f>
        <v>974</v>
      </c>
      <c r="C254" s="26" t="n">
        <f aca="false">IF(AH254&gt;='1 Der Fonds'!$B$12,1,0)</f>
        <v>1</v>
      </c>
      <c r="D254" s="26" t="n">
        <f aca="false">IF(AND(C254=1,AM254&gt;='1 Der Fonds'!$B$12),1,0)</f>
        <v>1</v>
      </c>
      <c r="E254" s="26" t="n">
        <f aca="false">IF(AND(D254=1,AR254&gt;='1 Der Fonds'!$B$12),1,0)</f>
        <v>1</v>
      </c>
      <c r="F254" s="26" t="n">
        <f aca="false">IF(AND(E254=1,AW254&gt;='1 Der Fonds'!$B$12),1,0)</f>
        <v>1</v>
      </c>
      <c r="G254" s="26" t="n">
        <f aca="false">IF(AND(F254=1,BB254&gt;='1 Der Fonds'!$B$12),1,0)</f>
        <v>1</v>
      </c>
      <c r="H254" s="26" t="n">
        <f aca="false">IF(AND(G254=1,BG254&gt;='1 Der Fonds'!$B$12),1,0)</f>
        <v>1</v>
      </c>
      <c r="I254" s="26" t="n">
        <f aca="false">IF(AND(H254=1,BL254&gt;='1 Der Fonds'!$B$12),1,0)</f>
        <v>1</v>
      </c>
      <c r="J254" s="26" t="n">
        <f aca="false">IF(AND(I254=1,BQ254&gt;='1 Der Fonds'!$B$12),1,0)</f>
        <v>1</v>
      </c>
      <c r="K254" s="26" t="n">
        <f aca="false">IF(AND(J254=1,BV254&gt;='1 Der Fonds'!$B$12),1,0)</f>
        <v>1</v>
      </c>
      <c r="L254" s="26" t="n">
        <f aca="false">IF(AND(K254=1,CA254&gt;='1 Der Fonds'!$B$12),1,0)</f>
        <v>1</v>
      </c>
      <c r="M254" s="26" t="n">
        <f aca="false">IF(AND(L254=1,CF254&gt;='1 Der Fonds'!$B$12),1,0)</f>
        <v>1</v>
      </c>
      <c r="N254" s="26" t="n">
        <f aca="false">IF(AND(M254=1,CK254&gt;='1 Der Fonds'!$B$12),1,0)</f>
        <v>1</v>
      </c>
      <c r="O254" s="26" t="n">
        <f aca="false">IF(CP254&gt;='1 Der Fonds'!$B$12,1,0)</f>
        <v>1</v>
      </c>
      <c r="P254" s="26" t="n">
        <f aca="false">IF(AND(O254=1,CU254&gt;='1 Der Fonds'!$B$12),1,0)</f>
        <v>1</v>
      </c>
      <c r="Q254" s="26" t="n">
        <f aca="false">IF(AND(P254=1,CZ254&gt;='1 Der Fonds'!$B$12),1,0)</f>
        <v>1</v>
      </c>
      <c r="R254" s="26" t="n">
        <f aca="false">IF(AND(Q254=1,DE254&gt;='1 Der Fonds'!$B$12),1,0)</f>
        <v>1</v>
      </c>
      <c r="S254" s="26" t="n">
        <f aca="false">IF(AND(R254=1,DJ254&gt;='1 Der Fonds'!$B$12),1,0)</f>
        <v>1</v>
      </c>
      <c r="T254" s="26" t="n">
        <f aca="false">IF(AND(S254=1,DO254&gt;='1 Der Fonds'!$B$12),1,0)</f>
        <v>1</v>
      </c>
      <c r="U254" s="26" t="n">
        <f aca="false">IF(AND(T254=1,DT254&gt;='1 Der Fonds'!$B$12),1,0)</f>
        <v>1</v>
      </c>
      <c r="V254" s="26" t="n">
        <f aca="false">IF(AND(U254=1,DY254&gt;='1 Der Fonds'!$B$12),1,0)</f>
        <v>1</v>
      </c>
      <c r="W254" s="26" t="n">
        <f aca="false">IF(AND(V254=1,ED254&gt;='1 Der Fonds'!$B$12),1,0)</f>
        <v>1</v>
      </c>
      <c r="X254" s="26" t="n">
        <f aca="false">IF(AND(W254=1,EI254&gt;='1 Der Fonds'!$B$12),1,0)</f>
        <v>1</v>
      </c>
      <c r="Y254" s="26" t="n">
        <f aca="false">IF(AND(X254=1,EN254&gt;='1 Der Fonds'!$B$12),1,0)</f>
        <v>0</v>
      </c>
      <c r="Z254" s="26" t="n">
        <f aca="false">IF(AND(Y254=1,ES254&gt;='1 Der Fonds'!$B$12),1,0)</f>
        <v>0</v>
      </c>
      <c r="AD254" s="26" t="n">
        <f aca="false">$A$254+$B$254*'1 Der Fonds'!$B$19/12+$A$254*'1 Der Fonds'!$B$20/12-'1 Der Fonds'!$B$6*'1 Der Fonds'!$B$21/12-($B$254+$A$254-'1 Der Fonds'!$B$6)*'1 Der Fonds'!$B$22/12-$B$254*'1 Der Fonds'!$B$23/12</f>
        <v>147.678416666667</v>
      </c>
      <c r="AE254" s="26" t="n">
        <f aca="false">($B$254+AD254-'1 Der Fonds'!$B$6)/'1 Der Fonds'!$B$8</f>
        <v>10.0192921455939</v>
      </c>
      <c r="AF254" s="26" t="n">
        <f aca="false">AD254+'1 Der Fonds'!$B$26-'2 Der Rueckgabebestand'!$C$5*AE254</f>
        <v>146.670699808429</v>
      </c>
      <c r="AG254" s="26" t="n">
        <f aca="false">'1 Der Fonds'!$B$8+'1 Der Fonds'!$B$26/AE254-'2 Der Rueckgabebestand'!$C$5</f>
        <v>86.8994223500429</v>
      </c>
      <c r="AH254" s="26" t="n">
        <f aca="false">AF254/($B$254+AF254-'1 Der Fonds'!$B$6)</f>
        <v>0.168457144406836</v>
      </c>
      <c r="AI254" s="26" t="n">
        <f aca="false">AF254+$B$254*'1 Der Fonds'!$B$19/12+AF254*'1 Der Fonds'!$B$20/12-'1 Der Fonds'!$B$6*'1 Der Fonds'!$B$21/12-($B$254+AF254-'1 Der Fonds'!$B$6)*'1 Der Fonds'!$B$22/12-$B$254*'1 Der Fonds'!$B$23/12</f>
        <v>148.349759229079</v>
      </c>
      <c r="AJ254" s="26" t="n">
        <f aca="false">($B$254+AI254-'1 Der Fonds'!$B$6)/AG254</f>
        <v>10.0386140165021</v>
      </c>
      <c r="AK254" s="26" t="n">
        <f aca="false">AI254+'1 Der Fonds'!$B$26-'2 Der Rueckgabebestand'!$C$6*AJ254</f>
        <v>146.330452220828</v>
      </c>
      <c r="AL254" s="26" t="n">
        <f aca="false">AG254+'1 Der Fonds'!$B$26/AJ254-'2 Der Rueckgabebestand'!$C$6</f>
        <v>86.6982683854685</v>
      </c>
      <c r="AM254" s="26" t="n">
        <f aca="false">AK254/($B$254+AK254-'1 Der Fonds'!$B$6)</f>
        <v>0.168132060469027</v>
      </c>
      <c r="AN254" s="26" t="n">
        <f aca="false">AK254+$B$254*'1 Der Fonds'!$B$19/12+AK254*'1 Der Fonds'!$B$20/12-'1 Der Fonds'!$B$6*'1 Der Fonds'!$B$21/12-($B$254+AK254-'1 Der Fonds'!$B$6)*'1 Der Fonds'!$B$22/12-$B$254*'1 Der Fonds'!$B$23/12</f>
        <v>148.009185570873</v>
      </c>
      <c r="AO254" s="26" t="n">
        <f aca="false">($B$254+AN254-'1 Der Fonds'!$B$6)/AL254</f>
        <v>10.0579769562852</v>
      </c>
      <c r="AP254" s="26" t="n">
        <f aca="false">AN254+'1 Der Fonds'!$B$26-'2 Der Rueckgabebestand'!$C$7*AO254</f>
        <v>128.881636267045</v>
      </c>
      <c r="AQ254" s="26" t="n">
        <f aca="false">AL254+'1 Der Fonds'!$B$26/AO254-'2 Der Rueckgabebestand'!$C$7</f>
        <v>84.7965391026355</v>
      </c>
      <c r="AR254" s="26" t="n">
        <f aca="false">AP254/($B$254+AP254-'1 Der Fonds'!$B$6)</f>
        <v>0.151113156605345</v>
      </c>
      <c r="AS254" s="26" t="n">
        <f aca="false">AP254+$B$254*'1 Der Fonds'!$B$19/12+AP254*'1 Der Fonds'!$B$20/12-'1 Der Fonds'!$B$6*'1 Der Fonds'!$B$21/12-($B$254+AP254-'1 Der Fonds'!$B$6)*'1 Der Fonds'!$B$22/12-$B$254*'1 Der Fonds'!$B$23/12</f>
        <v>130.543647835134</v>
      </c>
      <c r="AT254" s="26" t="n">
        <f aca="false">($B$254+AS254-'1 Der Fonds'!$B$6)/AQ254</f>
        <v>10.0775769492292</v>
      </c>
      <c r="AU254" s="26" t="n">
        <f aca="false">AS254+'1 Der Fonds'!$B$26-'2 Der Rueckgabebestand'!$C$8*AT254</f>
        <v>102.303159292524</v>
      </c>
      <c r="AV254" s="26" t="n">
        <f aca="false">AQ254+'1 Der Fonds'!$B$26/AT254-'2 Der Rueckgabebestand'!$C$8</f>
        <v>81.9942297097243</v>
      </c>
      <c r="AW254" s="26" t="n">
        <f aca="false">AU254/($B$254+AU254-'1 Der Fonds'!$B$6)</f>
        <v>0.123808263519306</v>
      </c>
      <c r="AX254" s="26" t="n">
        <f aca="false">AU254+$B$254*'1 Der Fonds'!$B$19/12+AU254*'1 Der Fonds'!$B$20/12-'1 Der Fonds'!$B$6*'1 Der Fonds'!$B$21/12-($B$254+AU254-'1 Der Fonds'!$B$6)*'1 Der Fonds'!$B$22/12-$B$254*'1 Der Fonds'!$B$23/12</f>
        <v>103.939699820179</v>
      </c>
      <c r="AY254" s="26" t="n">
        <f aca="false">($B$254+AX254-'1 Der Fonds'!$B$6)/AV254</f>
        <v>10.09753616506</v>
      </c>
      <c r="AZ254" s="26" t="n">
        <f aca="false">AX254+'1 Der Fonds'!$B$26-'2 Der Rueckgabebestand'!$C$9*AY254</f>
        <v>80.6861057910231</v>
      </c>
      <c r="BA254" s="26" t="n">
        <f aca="false">AV254+'1 Der Fonds'!$B$26/AY254-'2 Der Rueckgabebestand'!$C$9</f>
        <v>79.6913318890045</v>
      </c>
      <c r="BB254" s="26" t="n">
        <f aca="false">AZ254/($B$254+AZ254-'1 Der Fonds'!$B$6)</f>
        <v>0.100270285780201</v>
      </c>
      <c r="BC254" s="26" t="n">
        <f aca="false">AZ254+$B$254*'1 Der Fonds'!$B$19/12+AZ254*'1 Der Fonds'!$B$20/12-'1 Der Fonds'!$B$6*'1 Der Fonds'!$B$21/12-($B$254+AZ254-'1 Der Fonds'!$B$6)*'1 Der Fonds'!$B$22/12-$B$254*'1 Der Fonds'!$B$23/12</f>
        <v>82.3019299757395</v>
      </c>
      <c r="BD254" s="26" t="n">
        <f aca="false">($B$254+BC254-'1 Der Fonds'!$B$6)/BA254</f>
        <v>10.1178121994343</v>
      </c>
      <c r="BE254" s="26" t="n">
        <f aca="false">BC254+'1 Der Fonds'!$B$26-'2 Der Rueckgabebestand'!$C$10*BD254</f>
        <v>71.1369928965314</v>
      </c>
      <c r="BF254" s="26" t="n">
        <f aca="false">BA254+'1 Der Fonds'!$B$26/BD254-'2 Der Rueckgabebestand'!$C$10</f>
        <v>78.5878386773167</v>
      </c>
      <c r="BG254" s="26" t="n">
        <f aca="false">BE254/($B$254+BE254-'1 Der Fonds'!$B$6)</f>
        <v>0.0894650777564669</v>
      </c>
      <c r="BH254" s="26" t="n">
        <f aca="false">BE254+$B$254*'1 Der Fonds'!$B$19/12+BE254*'1 Der Fonds'!$B$20/12-'1 Der Fonds'!$B$6*'1 Der Fonds'!$B$21/12-($B$254+BE254-'1 Der Fonds'!$B$6)*'1 Der Fonds'!$B$22/12-$B$254*'1 Der Fonds'!$B$23/12</f>
        <v>72.7436658480573</v>
      </c>
      <c r="BI254" s="26" t="n">
        <f aca="false">($B$254+BH254-'1 Der Fonds'!$B$6)/BF254</f>
        <v>10.1382564943605</v>
      </c>
      <c r="BJ254" s="26" t="n">
        <f aca="false">BH254+'1 Der Fonds'!$B$26-'2 Der Rueckgabebestand'!$C$11*BI254</f>
        <v>69.660711951441</v>
      </c>
      <c r="BK254" s="26" t="n">
        <f aca="false">BF254+'1 Der Fonds'!$B$26/BI254-'2 Der Rueckgabebestand'!$C$11</f>
        <v>78.2837475450464</v>
      </c>
      <c r="BL254" s="26" t="n">
        <f aca="false">BJ254/($B$254+BJ254-'1 Der Fonds'!$B$6)</f>
        <v>0.0877714001744654</v>
      </c>
      <c r="BM254" s="26" t="n">
        <f aca="false">BJ254+$B$254*'1 Der Fonds'!$B$19/12+BJ254*'1 Der Fonds'!$B$20/12-'1 Der Fonds'!$B$6*'1 Der Fonds'!$B$21/12-($B$254+BJ254-'1 Der Fonds'!$B$6)*'1 Der Fonds'!$B$22/12-$B$254*'1 Der Fonds'!$B$23/12</f>
        <v>71.2659701337279</v>
      </c>
      <c r="BN254" s="26" t="n">
        <f aca="false">($B$254+BM254-'1 Der Fonds'!$B$6)/BK254</f>
        <v>10.1587621322818</v>
      </c>
      <c r="BO254" s="26" t="n">
        <f aca="false">BM254+'1 Der Fonds'!$B$26-'2 Der Rueckgabebestand'!$C$12*BN254</f>
        <v>69.1865890675869</v>
      </c>
      <c r="BP254" s="26" t="n">
        <f aca="false">BK254+'1 Der Fonds'!$B$26/BN254-'2 Der Rueckgabebestand'!$C$12</f>
        <v>78.0790591155838</v>
      </c>
      <c r="BQ254" s="26" t="n">
        <f aca="false">BO254/($B$254+BO254-'1 Der Fonds'!$B$6)</f>
        <v>0.087226120589</v>
      </c>
      <c r="BR254" s="26" t="n">
        <f aca="false">BO254+$B$254*'1 Der Fonds'!$B$19/12+BO254*'1 Der Fonds'!$B$20/12-'1 Der Fonds'!$B$6*'1 Der Fonds'!$B$21/12-($B$254+BO254-'1 Der Fonds'!$B$6)*'1 Der Fonds'!$B$22/12-$B$254*'1 Der Fonds'!$B$23/12</f>
        <v>70.7913928821101</v>
      </c>
      <c r="BS254" s="26" t="n">
        <f aca="false">($B$254+BR254-'1 Der Fonds'!$B$6)/BP254</f>
        <v>10.1793157075003</v>
      </c>
      <c r="BT254" s="26" t="n">
        <f aca="false">BR254+'1 Der Fonds'!$B$26-'2 Der Rueckgabebestand'!$C$13*BS254</f>
        <v>69.2107008137349</v>
      </c>
      <c r="BU254" s="26" t="n">
        <f aca="false">BP254+'1 Der Fonds'!$B$26/BS254-'2 Der Rueckgabebestand'!$C$13</f>
        <v>77.9237744074761</v>
      </c>
      <c r="BV254" s="26" t="n">
        <f aca="false">BT254/($B$254+BT254-'1 Der Fonds'!$B$6)</f>
        <v>0.0872538667755407</v>
      </c>
      <c r="BW254" s="26" t="n">
        <f aca="false">BT254+$B$254*'1 Der Fonds'!$B$19/12+BT254*'1 Der Fonds'!$B$20/12-'1 Der Fonds'!$B$6*'1 Der Fonds'!$B$21/12-($B$254+BT254-'1 Der Fonds'!$B$6)*'1 Der Fonds'!$B$22/12-$B$254*'1 Der Fonds'!$B$23/12</f>
        <v>70.8155277353481</v>
      </c>
      <c r="BX254" s="26" t="n">
        <f aca="false">($B$254+BW254-'1 Der Fonds'!$B$6)/BU254</f>
        <v>10.1999105379461</v>
      </c>
      <c r="BY254" s="26" t="n">
        <f aca="false">BW254+'1 Der Fonds'!$B$26-'2 Der Rueckgabebestand'!$C$14*BX254</f>
        <v>69.7355635201697</v>
      </c>
      <c r="BZ254" s="26" t="n">
        <f aca="false">BU254+'1 Der Fonds'!$B$26/BX254-'2 Der Rueckgabebestand'!$C$14</f>
        <v>77.8178946342016</v>
      </c>
      <c r="CA254" s="26" t="n">
        <f aca="false">BY254/($B$254+BY254-'1 Der Fonds'!$B$6)</f>
        <v>0.0878574259806334</v>
      </c>
      <c r="CB254" s="26" t="n">
        <f aca="false">BY254+$B$254*'1 Der Fonds'!$B$19/12+BY254*'1 Der Fonds'!$B$20/12-'1 Der Fonds'!$B$6*'1 Der Fonds'!$B$21/12-($B$254+BY254-'1 Der Fonds'!$B$6)*'1 Der Fonds'!$B$22/12-$B$254*'1 Der Fonds'!$B$23/12</f>
        <v>71.3408934352098</v>
      </c>
      <c r="CC254" s="26" t="n">
        <f aca="false">($B$254+CB254-'1 Der Fonds'!$B$6)/BZ254</f>
        <v>10.2205398536399</v>
      </c>
      <c r="CD254" s="26" t="n">
        <f aca="false">CB254+'1 Der Fonds'!$B$26-'2 Der Rueckgabebestand'!$C$15*CC254</f>
        <v>70.2526774937539</v>
      </c>
      <c r="CE254" s="26" t="n">
        <f aca="false">BZ254+'1 Der Fonds'!$B$26/CC254-'2 Der Rueckgabebestand'!$C$15</f>
        <v>77.7114212035375</v>
      </c>
      <c r="CF254" s="26" t="n">
        <f aca="false">CD254/($B$254+CD254-'1 Der Fonds'!$B$6)</f>
        <v>0.0884512945117599</v>
      </c>
      <c r="CG254" s="26" t="n">
        <f aca="false">CD254+$B$254*'1 Der Fonds'!$B$19/12+CD254*'1 Der Fonds'!$B$20/12-'1 Der Fonds'!$B$6*'1 Der Fonds'!$B$21/12-($B$254+CD254-'1 Der Fonds'!$B$6)*'1 Der Fonds'!$B$22/12-$B$254*'1 Der Fonds'!$B$23/12</f>
        <v>71.8585029763521</v>
      </c>
      <c r="CH254" s="26" t="n">
        <f aca="false">($B$254+CG254-'1 Der Fonds'!$B$6)/CE254</f>
        <v>10.2412038108515</v>
      </c>
      <c r="CI254" s="26" t="n">
        <f aca="false">CG254+'1 Der Fonds'!$B$26-'2 Der Rueckgabebestand'!$C$16*CH254</f>
        <v>69.7379010709263</v>
      </c>
      <c r="CJ254" s="26" t="n">
        <f aca="false">CE254+'1 Der Fonds'!$B$26/CH254-'2 Der Rueckgabebestand'!$C$16</f>
        <v>77.5043555162812</v>
      </c>
      <c r="CK254" s="26" t="n">
        <f aca="false">CI254/($B$254+CI254-'1 Der Fonds'!$B$6)</f>
        <v>0.0878601122320537</v>
      </c>
      <c r="CL254" s="26" t="n">
        <f aca="false">$A$254+$B$254*'1 Der Fonds'!$B$19/12+$A$254*'1 Der Fonds'!$B$20/12-'1 Der Fonds'!$B$6*'1 Der Fonds'!$B$21/12-($B$254+$A$254-'1 Der Fonds'!$B$6)*'1 Der Fonds'!$B$22/12-$B$254*'1 Der Fonds'!$B$23/12</f>
        <v>147.678416666667</v>
      </c>
      <c r="CM254" s="26" t="n">
        <f aca="false">($B$254+CL254-'1 Der Fonds'!$B$6)/'1 Der Fonds'!$B$8</f>
        <v>10.0192921455939</v>
      </c>
      <c r="CN254" s="26" t="n">
        <f aca="false">CL254+0-'2 Der Rueckgabebestand'!$C$5*CM254</f>
        <v>143.670699808429</v>
      </c>
      <c r="CO254" s="26" t="n">
        <f aca="false">'1 Der Fonds'!$B$8+0/CM254-'2 Der Rueckgabebestand'!$C$5</f>
        <v>86.6</v>
      </c>
      <c r="CP254" s="26" t="n">
        <f aca="false">CN254/($B$254+CN254-'1 Der Fonds'!$B$6)</f>
        <v>0.165582057617193</v>
      </c>
      <c r="CQ254" s="26" t="n">
        <f aca="false">CN254+$B$254*'1 Der Fonds'!$B$19/12+CN254*'1 Der Fonds'!$B$20/12-'1 Der Fonds'!$B$6*'1 Der Fonds'!$B$21/12-($B$254+CN254-'1 Der Fonds'!$B$6)*'1 Der Fonds'!$B$22/12-$B$254*'1 Der Fonds'!$B$23/12</f>
        <v>145.346884229079</v>
      </c>
      <c r="CR254" s="26" t="n">
        <f aca="false">($B$254+CQ254-'1 Der Fonds'!$B$6)/CO254</f>
        <v>10.0386476238924</v>
      </c>
      <c r="CS254" s="26" t="n">
        <f aca="false">CQ254+0-'2 Der Rueckgabebestand'!$C$6*CR254</f>
        <v>140.327560417133</v>
      </c>
      <c r="CT254" s="26" t="n">
        <f aca="false">CO254+0/CR254-'2 Der Rueckgabebestand'!$C$6</f>
        <v>86.1</v>
      </c>
      <c r="CU254" s="26" t="n">
        <f aca="false">CS254/($B$254+CS254-'1 Der Fonds'!$B$6)</f>
        <v>0.162354605873506</v>
      </c>
      <c r="CV254" s="26" t="n">
        <f aca="false">CS254+$B$254*'1 Der Fonds'!$B$19/12+CS254*'1 Der Fonds'!$B$20/12-'1 Der Fonds'!$B$6*'1 Der Fonds'!$B$21/12-($B$254+CS254-'1 Der Fonds'!$B$6)*'1 Der Fonds'!$B$22/12-$B$254*'1 Der Fonds'!$B$23/12</f>
        <v>142.000540995866</v>
      </c>
      <c r="CW254" s="26" t="n">
        <f aca="false">($B$254+CV254-'1 Der Fonds'!$B$6)/CT254</f>
        <v>10.0580782926349</v>
      </c>
      <c r="CX254" s="26" t="n">
        <f aca="false">CV254+0-'2 Der Rueckgabebestand'!$C$7*CW254</f>
        <v>119.872768752069</v>
      </c>
      <c r="CY254" s="26" t="n">
        <f aca="false">CT254+0/CW254-'2 Der Rueckgabebestand'!$C$7</f>
        <v>83.9</v>
      </c>
      <c r="CZ254" s="26" t="n">
        <f aca="false">CX254/($B$254+CX254-'1 Der Fonds'!$B$6)</f>
        <v>0.142050760719935</v>
      </c>
      <c r="DA254" s="26" t="n">
        <f aca="false">CX254+$B$254*'1 Der Fonds'!$B$19/12+CX254*'1 Der Fonds'!$B$20/12-'1 Der Fonds'!$B$6*'1 Der Fonds'!$B$21/12-($B$254+CX254-'1 Der Fonds'!$B$6)*'1 Der Fonds'!$B$22/12-$B$254*'1 Der Fonds'!$B$23/12</f>
        <v>121.526146822123</v>
      </c>
      <c r="DB254" s="26" t="n">
        <f aca="false">($B$254+DA254-'1 Der Fonds'!$B$6)/CY254</f>
        <v>10.0777848250551</v>
      </c>
      <c r="DC254" s="26" t="n">
        <f aca="false">DA254+0-'2 Der Rueckgabebestand'!$C$8*DB254</f>
        <v>90.2850138644521</v>
      </c>
      <c r="DD254" s="26" t="n">
        <f aca="false">CY254+0/DB254-'2 Der Rueckgabebestand'!$C$8</f>
        <v>80.8</v>
      </c>
      <c r="DE254" s="26" t="n">
        <f aca="false">DC254/($B$254+DC254-'1 Der Fonds'!$B$6)</f>
        <v>0.110876428188179</v>
      </c>
      <c r="DF254" s="26" t="n">
        <f aca="false">DC254+$B$254*'1 Der Fonds'!$B$19/12+DC254*'1 Der Fonds'!$B$20/12-'1 Der Fonds'!$B$6*'1 Der Fonds'!$B$21/12-($B$254+DC254-'1 Der Fonds'!$B$6)*'1 Der Fonds'!$B$22/12-$B$254*'1 Der Fonds'!$B$23/12</f>
        <v>91.9100370027389</v>
      </c>
      <c r="DG254" s="26" t="n">
        <f aca="false">($B$254+DF254-'1 Der Fonds'!$B$6)/DD254</f>
        <v>10.0978964975586</v>
      </c>
      <c r="DH254" s="26" t="n">
        <f aca="false">DF254+0-'2 Der Rueckgabebestand'!$C$9*DG254</f>
        <v>65.6555061090864</v>
      </c>
      <c r="DI254" s="26" t="n">
        <f aca="false">DD254+0/DG254-'2 Der Rueckgabebestand'!$C$9</f>
        <v>78.2</v>
      </c>
      <c r="DJ254" s="26" t="n">
        <f aca="false">DH254/($B$254+DH254-'1 Der Fonds'!$B$6)</f>
        <v>0.0831444922515572</v>
      </c>
      <c r="DK254" s="26" t="n">
        <f aca="false">DH254+$B$254*'1 Der Fonds'!$B$19/12+DH254*'1 Der Fonds'!$B$20/12-'1 Der Fonds'!$B$6*'1 Der Fonds'!$B$21/12-($B$254+DH254-'1 Der Fonds'!$B$6)*'1 Der Fonds'!$B$22/12-$B$254*'1 Der Fonds'!$B$23/12</f>
        <v>67.2569259691076</v>
      </c>
      <c r="DL254" s="26" t="n">
        <f aca="false">($B$254+DK254-'1 Der Fonds'!$B$6)/DI254</f>
        <v>10.1183750123927</v>
      </c>
      <c r="DM254" s="26" t="n">
        <f aca="false">DK254+0-'2 Der Rueckgabebestand'!$C$10*DL254</f>
        <v>53.0912009517579</v>
      </c>
      <c r="DN254" s="26" t="n">
        <f aca="false">DI254+0/DL254-'2 Der Rueckgabebestand'!$C$10</f>
        <v>76.8</v>
      </c>
      <c r="DO254" s="26" t="n">
        <f aca="false">DM254/($B$254+DM254-'1 Der Fonds'!$B$6)</f>
        <v>0.0683204247927828</v>
      </c>
      <c r="DP254" s="26" t="n">
        <f aca="false">DM254+$B$254*'1 Der Fonds'!$B$19/12+DM254*'1 Der Fonds'!$B$20/12-'1 Der Fonds'!$B$6*'1 Der Fonds'!$B$21/12-($B$254+DM254-'1 Der Fonds'!$B$6)*'1 Der Fonds'!$B$22/12-$B$254*'1 Der Fonds'!$B$23/12</f>
        <v>54.6805800193366</v>
      </c>
      <c r="DQ254" s="26" t="n">
        <f aca="false">($B$254+DP254-'1 Der Fonds'!$B$6)/DN254</f>
        <v>10.1390700523351</v>
      </c>
      <c r="DR254" s="26" t="n">
        <f aca="false">DP254+0-'2 Der Rueckgabebestand'!$C$11*DQ254</f>
        <v>48.5971379879356</v>
      </c>
      <c r="DS254" s="26" t="n">
        <f aca="false">DN254+0/DQ254-'2 Der Rueckgabebestand'!$C$11</f>
        <v>76.2</v>
      </c>
      <c r="DT254" s="26" t="n">
        <f aca="false">DR254/($B$254+DR254-'1 Der Fonds'!$B$6)</f>
        <v>0.0629010070041114</v>
      </c>
      <c r="DU254" s="26" t="n">
        <f aca="false">DR254+$B$254*'1 Der Fonds'!$B$19/12+DR254*'1 Der Fonds'!$B$20/12-'1 Der Fonds'!$B$6*'1 Der Fonds'!$B$21/12-($B$254+DR254-'1 Der Fonds'!$B$6)*'1 Der Fonds'!$B$22/12-$B$254*'1 Der Fonds'!$B$23/12</f>
        <v>50.182210245174</v>
      </c>
      <c r="DV254" s="26" t="n">
        <f aca="false">($B$254+DU254-'1 Der Fonds'!$B$6)/DS254</f>
        <v>10.1598715255272</v>
      </c>
      <c r="DW254" s="26" t="n">
        <f aca="false">DU254+0-'2 Der Rueckgabebestand'!$C$12*DV254</f>
        <v>45.1022744824104</v>
      </c>
      <c r="DX254" s="26" t="n">
        <f aca="false">DS254+0/DV254-'2 Der Rueckgabebestand'!$C$12</f>
        <v>75.7</v>
      </c>
      <c r="DY254" s="26" t="n">
        <f aca="false">DW254/($B$254+DW254-'1 Der Fonds'!$B$6)</f>
        <v>0.0586427526986099</v>
      </c>
      <c r="DZ254" s="26" t="n">
        <f aca="false">DW254+$B$254*'1 Der Fonds'!$B$19/12+DW254*'1 Der Fonds'!$B$20/12-'1 Der Fonds'!$B$6*'1 Der Fonds'!$B$21/12-($B$254+DW254-'1 Der Fonds'!$B$6)*'1 Der Fonds'!$B$22/12-$B$254*'1 Der Fonds'!$B$23/12</f>
        <v>46.683997495456</v>
      </c>
      <c r="EA254" s="26" t="n">
        <f aca="false">($B$254+DZ254-'1 Der Fonds'!$B$6)/DX254</f>
        <v>10.1807661492134</v>
      </c>
      <c r="EB254" s="26" t="n">
        <f aca="false">DZ254+0-'2 Der Rueckgabebestand'!$C$13*EA254</f>
        <v>42.10265272831</v>
      </c>
      <c r="EC254" s="26" t="n">
        <f aca="false">DX254+0/EA254-'2 Der Rueckgabebestand'!$C$13</f>
        <v>75.25</v>
      </c>
      <c r="ED254" s="26" t="n">
        <f aca="false">EB254/($B$254+EB254-'1 Der Fonds'!$B$6)</f>
        <v>0.0549569337455894</v>
      </c>
      <c r="EE254" s="26" t="n">
        <f aca="false">EB254+$B$254*'1 Der Fonds'!$B$19/12+EB254*'1 Der Fonds'!$B$20/12-'1 Der Fonds'!$B$6*'1 Der Fonds'!$B$21/12-($B$254+EB254-'1 Der Fonds'!$B$6)*'1 Der Fonds'!$B$22/12-$B$254*'1 Der Fonds'!$B$23/12</f>
        <v>43.6815011038413</v>
      </c>
      <c r="EF254" s="26" t="n">
        <f aca="false">($B$254+EE254-'1 Der Fonds'!$B$6)/EC254</f>
        <v>10.2017475229746</v>
      </c>
      <c r="EG254" s="26" t="n">
        <f aca="false">EE254+0-'2 Der Rueckgabebestand'!$C$14*EF254</f>
        <v>39.6008020946514</v>
      </c>
      <c r="EH254" s="26" t="n">
        <f aca="false">EC254+0/EF254-'2 Der Rueckgabebestand'!$C$14</f>
        <v>74.85</v>
      </c>
      <c r="EI254" s="26" t="n">
        <f aca="false">EG254/($B$254+EG254-'1 Der Fonds'!$B$6)</f>
        <v>0.0518606082995481</v>
      </c>
      <c r="EJ254" s="26" t="n">
        <f aca="false">EG254+$B$254*'1 Der Fonds'!$B$19/12+EG254*'1 Der Fonds'!$B$20/12-'1 Der Fonds'!$B$6*'1 Der Fonds'!$B$21/12-($B$254+EG254-'1 Der Fonds'!$B$6)*'1 Der Fonds'!$B$22/12-$B$254*'1 Der Fonds'!$B$23/12</f>
        <v>41.1772528633255</v>
      </c>
      <c r="EK254" s="26" t="n">
        <f aca="false">($B$254+EJ254-'1 Der Fonds'!$B$6)/EH254</f>
        <v>10.22280898949</v>
      </c>
      <c r="EL254" s="26" t="n">
        <f aca="false">EJ254+0-'2 Der Rueckgabebestand'!$C$15*EK254</f>
        <v>37.0881292675295</v>
      </c>
      <c r="EM254" s="26" t="n">
        <f aca="false">EH254+0/EK254-'2 Der Rueckgabebestand'!$C$15</f>
        <v>74.45</v>
      </c>
      <c r="EN254" s="26" t="n">
        <f aca="false">EL254/($B$254+EL254-'1 Der Fonds'!$B$6)</f>
        <v>0.0487304003850685</v>
      </c>
      <c r="EO254" s="26" t="n">
        <f aca="false">EL254+$B$254*'1 Der Fonds'!$B$19/12+EL254*'1 Der Fonds'!$B$20/12-'1 Der Fonds'!$B$6*'1 Der Fonds'!$B$21/12-($B$254+EL254-'1 Der Fonds'!$B$6)*'1 Der Fonds'!$B$22/12-$B$254*'1 Der Fonds'!$B$23/12</f>
        <v>38.6621720580775</v>
      </c>
      <c r="EP254" s="26" t="n">
        <f aca="false">($B$254+EO254-'1 Der Fonds'!$B$6)/EM254</f>
        <v>10.2439512700884</v>
      </c>
      <c r="EQ254" s="26" t="n">
        <f aca="false">EO254+0-'2 Der Rueckgabebestand'!$C$16*EP254</f>
        <v>33.5401964230334</v>
      </c>
      <c r="ER254" s="26" t="n">
        <f aca="false">EM254+0/EP254-'2 Der Rueckgabebestand'!$C$16</f>
        <v>73.95</v>
      </c>
      <c r="ES254" s="26" t="n">
        <f aca="false">EQ254/($B$254+EQ254-'1 Der Fonds'!$B$6)</f>
        <v>0.044275137585311</v>
      </c>
      <c r="ET254" s="14" t="n">
        <f aca="false">IF(C254=1,$A$254,1000000)</f>
        <v>146</v>
      </c>
      <c r="EU254" s="14" t="n">
        <f aca="false">IF(D254=1,$A$254,1000000)</f>
        <v>146</v>
      </c>
      <c r="EV254" s="14" t="n">
        <f aca="false">IF(E254=1,$A$254,1000000)</f>
        <v>146</v>
      </c>
      <c r="EW254" s="14" t="n">
        <f aca="false">IF(F254=1,$A$254,1000000)</f>
        <v>146</v>
      </c>
      <c r="EX254" s="14" t="n">
        <f aca="false">IF(G254=1,$A$254,1000000)</f>
        <v>146</v>
      </c>
      <c r="EY254" s="14" t="n">
        <f aca="false">IF(H254=1,$A$254,1000000)</f>
        <v>146</v>
      </c>
      <c r="EZ254" s="14" t="n">
        <f aca="false">IF(I254=1,$A$254,1000000)</f>
        <v>146</v>
      </c>
      <c r="FA254" s="14" t="n">
        <f aca="false">IF(J254=1,$A$254,1000000)</f>
        <v>146</v>
      </c>
      <c r="FB254" s="14" t="n">
        <f aca="false">IF(K254=1,$A$254,1000000)</f>
        <v>146</v>
      </c>
      <c r="FC254" s="14" t="n">
        <f aca="false">IF(L254=1,$A$254,1000000)</f>
        <v>146</v>
      </c>
      <c r="FD254" s="14" t="n">
        <f aca="false">IF(M254=1,$A$254,1000000)</f>
        <v>146</v>
      </c>
      <c r="FE254" s="14" t="n">
        <f aca="false">IF(N254=1,$A$254,1000000)</f>
        <v>146</v>
      </c>
      <c r="FF254" s="14" t="n">
        <f aca="false">IF(O254=1,$A$254,1000000)</f>
        <v>146</v>
      </c>
      <c r="FG254" s="14" t="n">
        <f aca="false">IF(P254=1,$A$254,1000000)</f>
        <v>146</v>
      </c>
      <c r="FH254" s="14" t="n">
        <f aca="false">IF(Q254=1,$A$254,1000000)</f>
        <v>146</v>
      </c>
      <c r="FI254" s="14" t="n">
        <f aca="false">IF(R254=1,$A$254,1000000)</f>
        <v>146</v>
      </c>
      <c r="FJ254" s="14" t="n">
        <f aca="false">IF(S254=1,$A$254,1000000)</f>
        <v>146</v>
      </c>
      <c r="FK254" s="14" t="n">
        <f aca="false">IF(T254=1,$A$254,1000000)</f>
        <v>146</v>
      </c>
      <c r="FL254" s="14" t="n">
        <f aca="false">IF(U254=1,$A$254,1000000)</f>
        <v>146</v>
      </c>
      <c r="FM254" s="14" t="n">
        <f aca="false">IF(V254=1,$A$254,1000000)</f>
        <v>146</v>
      </c>
      <c r="FN254" s="14" t="n">
        <f aca="false">IF(W254=1,$A$254,1000000)</f>
        <v>146</v>
      </c>
      <c r="FO254" s="14" t="n">
        <f aca="false">IF(X254=1,$A$254,1000000)</f>
        <v>146</v>
      </c>
      <c r="FP254" s="26" t="n">
        <f aca="false">IF(Y254=1,$A$254,1000000)</f>
        <v>1000000</v>
      </c>
      <c r="FQ254" s="26" t="n">
        <f aca="false">IF(Z254=1,$A$254,1000000)</f>
        <v>1000000</v>
      </c>
    </row>
    <row r="255" customFormat="false" ht="15" hidden="false" customHeight="false" outlineLevel="0" collapsed="false">
      <c r="A255" s="14" t="n">
        <f aca="false">A254+$B$38</f>
        <v>146.5</v>
      </c>
      <c r="B255" s="14" t="n">
        <f aca="false">'1 Der Fonds'!$B$36-A255</f>
        <v>973.5</v>
      </c>
      <c r="C255" s="26" t="n">
        <f aca="false">IF(AH255&gt;='1 Der Fonds'!$B$12,1,0)</f>
        <v>1</v>
      </c>
      <c r="D255" s="26" t="n">
        <f aca="false">IF(AND(C255=1,AM255&gt;='1 Der Fonds'!$B$12),1,0)</f>
        <v>1</v>
      </c>
      <c r="E255" s="26" t="n">
        <f aca="false">IF(AND(D255=1,AR255&gt;='1 Der Fonds'!$B$12),1,0)</f>
        <v>1</v>
      </c>
      <c r="F255" s="26" t="n">
        <f aca="false">IF(AND(E255=1,AW255&gt;='1 Der Fonds'!$B$12),1,0)</f>
        <v>1</v>
      </c>
      <c r="G255" s="26" t="n">
        <f aca="false">IF(AND(F255=1,BB255&gt;='1 Der Fonds'!$B$12),1,0)</f>
        <v>1</v>
      </c>
      <c r="H255" s="26" t="n">
        <f aca="false">IF(AND(G255=1,BG255&gt;='1 Der Fonds'!$B$12),1,0)</f>
        <v>1</v>
      </c>
      <c r="I255" s="26" t="n">
        <f aca="false">IF(AND(H255=1,BL255&gt;='1 Der Fonds'!$B$12),1,0)</f>
        <v>1</v>
      </c>
      <c r="J255" s="26" t="n">
        <f aca="false">IF(AND(I255=1,BQ255&gt;='1 Der Fonds'!$B$12),1,0)</f>
        <v>1</v>
      </c>
      <c r="K255" s="26" t="n">
        <f aca="false">IF(AND(J255=1,BV255&gt;='1 Der Fonds'!$B$12),1,0)</f>
        <v>1</v>
      </c>
      <c r="L255" s="26" t="n">
        <f aca="false">IF(AND(K255=1,CA255&gt;='1 Der Fonds'!$B$12),1,0)</f>
        <v>1</v>
      </c>
      <c r="M255" s="26" t="n">
        <f aca="false">IF(AND(L255=1,CF255&gt;='1 Der Fonds'!$B$12),1,0)</f>
        <v>1</v>
      </c>
      <c r="N255" s="26" t="n">
        <f aca="false">IF(AND(M255=1,CK255&gt;='1 Der Fonds'!$B$12),1,0)</f>
        <v>1</v>
      </c>
      <c r="O255" s="26" t="n">
        <f aca="false">IF(CP255&gt;='1 Der Fonds'!$B$12,1,0)</f>
        <v>1</v>
      </c>
      <c r="P255" s="26" t="n">
        <f aca="false">IF(AND(O255=1,CU255&gt;='1 Der Fonds'!$B$12),1,0)</f>
        <v>1</v>
      </c>
      <c r="Q255" s="26" t="n">
        <f aca="false">IF(AND(P255=1,CZ255&gt;='1 Der Fonds'!$B$12),1,0)</f>
        <v>1</v>
      </c>
      <c r="R255" s="26" t="n">
        <f aca="false">IF(AND(Q255=1,DE255&gt;='1 Der Fonds'!$B$12),1,0)</f>
        <v>1</v>
      </c>
      <c r="S255" s="26" t="n">
        <f aca="false">IF(AND(R255=1,DJ255&gt;='1 Der Fonds'!$B$12),1,0)</f>
        <v>1</v>
      </c>
      <c r="T255" s="26" t="n">
        <f aca="false">IF(AND(S255=1,DO255&gt;='1 Der Fonds'!$B$12),1,0)</f>
        <v>1</v>
      </c>
      <c r="U255" s="26" t="n">
        <f aca="false">IF(AND(T255=1,DT255&gt;='1 Der Fonds'!$B$12),1,0)</f>
        <v>1</v>
      </c>
      <c r="V255" s="26" t="n">
        <f aca="false">IF(AND(U255=1,DY255&gt;='1 Der Fonds'!$B$12),1,0)</f>
        <v>1</v>
      </c>
      <c r="W255" s="26" t="n">
        <f aca="false">IF(AND(V255=1,ED255&gt;='1 Der Fonds'!$B$12),1,0)</f>
        <v>1</v>
      </c>
      <c r="X255" s="26" t="n">
        <f aca="false">IF(AND(W255=1,EI255&gt;='1 Der Fonds'!$B$12),1,0)</f>
        <v>1</v>
      </c>
      <c r="Y255" s="26" t="n">
        <f aca="false">IF(AND(X255=1,EN255&gt;='1 Der Fonds'!$B$12),1,0)</f>
        <v>0</v>
      </c>
      <c r="Z255" s="26" t="n">
        <f aca="false">IF(AND(Y255=1,ES255&gt;='1 Der Fonds'!$B$12),1,0)</f>
        <v>0</v>
      </c>
      <c r="AD255" s="26" t="n">
        <f aca="false">$A$255+$B$255*'1 Der Fonds'!$B$19/12+$A$255*'1 Der Fonds'!$B$20/12-'1 Der Fonds'!$B$6*'1 Der Fonds'!$B$21/12-($B$255+$A$255-'1 Der Fonds'!$B$6)*'1 Der Fonds'!$B$22/12-$B$255*'1 Der Fonds'!$B$23/12</f>
        <v>148.177833333333</v>
      </c>
      <c r="AE255" s="26" t="n">
        <f aca="false">($B$255+AD255-'1 Der Fonds'!$B$6)/'1 Der Fonds'!$B$8</f>
        <v>10.019285440613</v>
      </c>
      <c r="AF255" s="26" t="n">
        <f aca="false">AD255+'1 Der Fonds'!$B$26-'2 Der Rueckgabebestand'!$C$5*AE255</f>
        <v>147.170119157088</v>
      </c>
      <c r="AG255" s="26" t="n">
        <f aca="false">'1 Der Fonds'!$B$8+'1 Der Fonds'!$B$26/AE255-'2 Der Rueckgabebestand'!$C$5</f>
        <v>86.8994225504186</v>
      </c>
      <c r="AH255" s="26" t="n">
        <f aca="false">AF255/($B$255+AF255-'1 Der Fonds'!$B$6)</f>
        <v>0.169030860160409</v>
      </c>
      <c r="AI255" s="26" t="n">
        <f aca="false">AF255+$B$255*'1 Der Fonds'!$B$19/12+AF255*'1 Der Fonds'!$B$20/12-'1 Der Fonds'!$B$6*'1 Der Fonds'!$B$21/12-($B$255+AF255-'1 Der Fonds'!$B$6)*'1 Der Fonds'!$B$22/12-$B$255*'1 Der Fonds'!$B$23/12</f>
        <v>148.848594687947</v>
      </c>
      <c r="AJ255" s="26" t="n">
        <f aca="false">($B$255+AI255-'1 Der Fonds'!$B$6)/AG255</f>
        <v>10.0386005923321</v>
      </c>
      <c r="AK255" s="26" t="n">
        <f aca="false">AI255+'1 Der Fonds'!$B$26-'2 Der Rueckgabebestand'!$C$6*AJ255</f>
        <v>146.829294391781</v>
      </c>
      <c r="AL255" s="26" t="n">
        <f aca="false">AG255+'1 Der Fonds'!$B$26/AJ255-'2 Der Rueckgabebestand'!$C$6</f>
        <v>86.6982689854776</v>
      </c>
      <c r="AM255" s="26" t="n">
        <f aca="false">AK255/($B$255+AK255-'1 Der Fonds'!$B$6)</f>
        <v>0.168705449004093</v>
      </c>
      <c r="AN255" s="26" t="n">
        <f aca="false">AK255+$B$255*'1 Der Fonds'!$B$19/12+AK255*'1 Der Fonds'!$B$20/12-'1 Der Fonds'!$B$6*'1 Der Fonds'!$B$21/12-($B$255+AK255-'1 Der Fonds'!$B$6)*'1 Der Fonds'!$B$22/12-$B$255*'1 Der Fonds'!$B$23/12</f>
        <v>148.507443298906</v>
      </c>
      <c r="AO255" s="26" t="n">
        <f aca="false">($B$255+AN255-'1 Der Fonds'!$B$6)/AL255</f>
        <v>10.0579567908671</v>
      </c>
      <c r="AP255" s="26" t="n">
        <f aca="false">AN255+'1 Der Fonds'!$B$26-'2 Der Rueckgabebestand'!$C$7*AO255</f>
        <v>129.379938358999</v>
      </c>
      <c r="AQ255" s="26" t="n">
        <f aca="false">AL255+'1 Der Fonds'!$B$26/AO255-'2 Der Rueckgabebestand'!$C$7</f>
        <v>84.7965403006541</v>
      </c>
      <c r="AR255" s="26" t="n">
        <f aca="false">AP255/($B$255+AP255-'1 Der Fonds'!$B$6)</f>
        <v>0.15169771563385</v>
      </c>
      <c r="AS255" s="26" t="n">
        <f aca="false">AP255+$B$255*'1 Der Fonds'!$B$19/12+AP255*'1 Der Fonds'!$B$20/12-'1 Der Fonds'!$B$6*'1 Der Fonds'!$B$21/12-($B$255+AP255-'1 Der Fonds'!$B$6)*'1 Der Fonds'!$B$22/12-$B$255*'1 Der Fonds'!$B$23/12</f>
        <v>131.041364966593</v>
      </c>
      <c r="AT255" s="26" t="n">
        <f aca="false">($B$255+AS255-'1 Der Fonds'!$B$6)/AQ255</f>
        <v>10.0775498851337</v>
      </c>
      <c r="AU255" s="26" t="n">
        <f aca="false">AS255+'1 Der Fonds'!$B$26-'2 Der Rueckgabebestand'!$C$8*AT255</f>
        <v>102.800960322678</v>
      </c>
      <c r="AV255" s="26" t="n">
        <f aca="false">AQ255+'1 Der Fonds'!$B$26/AT255-'2 Der Rueckgabebestand'!$C$8</f>
        <v>81.9942317072157</v>
      </c>
      <c r="AW255" s="26" t="n">
        <f aca="false">AU255/($B$255+AU255-'1 Der Fonds'!$B$6)</f>
        <v>0.124411038179762</v>
      </c>
      <c r="AX255" s="26" t="n">
        <f aca="false">AU255+$B$255*'1 Der Fonds'!$B$19/12+AU255*'1 Der Fonds'!$B$20/12-'1 Der Fonds'!$B$6*'1 Der Fonds'!$B$21/12-($B$255+AU255-'1 Der Fonds'!$B$6)*'1 Der Fonds'!$B$22/12-$B$255*'1 Der Fonds'!$B$23/12</f>
        <v>104.436915409654</v>
      </c>
      <c r="AY255" s="26" t="n">
        <f aca="false">($B$255+AX255-'1 Der Fonds'!$B$6)/AV255</f>
        <v>10.0975019604555</v>
      </c>
      <c r="AZ255" s="26" t="n">
        <f aca="false">AX255+'1 Der Fonds'!$B$26-'2 Der Rueckgabebestand'!$C$9*AY255</f>
        <v>81.1834103124699</v>
      </c>
      <c r="BA255" s="26" t="n">
        <f aca="false">AV255+'1 Der Fonds'!$B$26/AY255-'2 Der Rueckgabebestand'!$C$9</f>
        <v>79.6913348929094</v>
      </c>
      <c r="BB255" s="26" t="n">
        <f aca="false">AZ255/($B$255+AZ255-'1 Der Fonds'!$B$6)</f>
        <v>0.100888634302707</v>
      </c>
      <c r="BC255" s="26" t="n">
        <f aca="false">AZ255+$B$255*'1 Der Fonds'!$B$19/12+AZ255*'1 Der Fonds'!$B$20/12-'1 Der Fonds'!$B$6*'1 Der Fonds'!$B$21/12-($B$255+AZ255-'1 Der Fonds'!$B$6)*'1 Der Fonds'!$B$22/12-$B$255*'1 Der Fonds'!$B$23/12</f>
        <v>82.798648580686</v>
      </c>
      <c r="BD255" s="26" t="n">
        <f aca="false">($B$255+BC255-'1 Der Fonds'!$B$6)/BA255</f>
        <v>10.1177706417417</v>
      </c>
      <c r="BE255" s="26" t="n">
        <f aca="false">BC255+'1 Der Fonds'!$B$26-'2 Der Rueckgabebestand'!$C$10*BD255</f>
        <v>71.6337696822476</v>
      </c>
      <c r="BF255" s="26" t="n">
        <f aca="false">BA255+'1 Der Fonds'!$B$26/BD255-'2 Der Rueckgabebestand'!$C$10</f>
        <v>78.5878428990924</v>
      </c>
      <c r="BG255" s="26" t="n">
        <f aca="false">BE255/($B$255+BE255-'1 Der Fonds'!$B$6)</f>
        <v>0.090090211752513</v>
      </c>
      <c r="BH255" s="26" t="n">
        <f aca="false">BE255+$B$255*'1 Der Fonds'!$B$19/12+BE255*'1 Der Fonds'!$B$20/12-'1 Der Fonds'!$B$6*'1 Der Fonds'!$B$21/12-($B$255+BE255-'1 Der Fonds'!$B$6)*'1 Der Fonds'!$B$22/12-$B$255*'1 Der Fonds'!$B$23/12</f>
        <v>73.2398562115265</v>
      </c>
      <c r="BI255" s="26" t="n">
        <f aca="false">($B$255+BH255-'1 Der Fonds'!$B$6)/BF255</f>
        <v>10.1382074735726</v>
      </c>
      <c r="BJ255" s="26" t="n">
        <f aca="false">BH255+'1 Der Fonds'!$B$26-'2 Der Rueckgabebestand'!$C$11*BI255</f>
        <v>70.1569317273829</v>
      </c>
      <c r="BK255" s="26" t="n">
        <f aca="false">BF255+'1 Der Fonds'!$B$26/BI255-'2 Der Rueckgabebestand'!$C$11</f>
        <v>78.2837531976161</v>
      </c>
      <c r="BL255" s="26" t="n">
        <f aca="false">BJ255/($B$255+BJ255-'1 Der Fonds'!$B$6)</f>
        <v>0.0883970503157924</v>
      </c>
      <c r="BM255" s="26" t="n">
        <f aca="false">BJ255+$B$255*'1 Der Fonds'!$B$19/12+BJ255*'1 Der Fonds'!$B$20/12-'1 Der Fonds'!$B$6*'1 Der Fonds'!$B$21/12-($B$255+BJ255-'1 Der Fonds'!$B$6)*'1 Der Fonds'!$B$22/12-$B$255*'1 Der Fonds'!$B$23/12</f>
        <v>71.7616029536217</v>
      </c>
      <c r="BN255" s="26" t="n">
        <f aca="false">($B$255+BM255-'1 Der Fonds'!$B$6)/BK255</f>
        <v>10.1587056122117</v>
      </c>
      <c r="BO255" s="26" t="n">
        <f aca="false">BM255+'1 Der Fonds'!$B$26-'2 Der Rueckgabebestand'!$C$12*BN255</f>
        <v>69.6822501475158</v>
      </c>
      <c r="BP255" s="26" t="n">
        <f aca="false">BK255+'1 Der Fonds'!$B$26/BN255-'2 Der Rueckgabebestand'!$C$12</f>
        <v>78.0790664111808</v>
      </c>
      <c r="BQ255" s="26" t="n">
        <f aca="false">BO255/($B$255+BO255-'1 Der Fonds'!$B$6)</f>
        <v>0.0878514996201142</v>
      </c>
      <c r="BR255" s="26" t="n">
        <f aca="false">BO255+$B$255*'1 Der Fonds'!$B$19/12+BO255*'1 Der Fonds'!$B$20/12-'1 Der Fonds'!$B$6*'1 Der Fonds'!$B$21/12-($B$255+BO255-'1 Der Fonds'!$B$6)*'1 Der Fonds'!$B$22/12-$B$255*'1 Der Fonds'!$B$23/12</f>
        <v>71.2864664705738</v>
      </c>
      <c r="BS255" s="26" t="n">
        <f aca="false">($B$255+BR255-'1 Der Fonds'!$B$6)/BP255</f>
        <v>10.1792516611951</v>
      </c>
      <c r="BT255" s="26" t="n">
        <f aca="false">BR255+'1 Der Fonds'!$B$26-'2 Der Rueckgabebestand'!$C$13*BS255</f>
        <v>69.705803223036</v>
      </c>
      <c r="BU255" s="26" t="n">
        <f aca="false">BP255+'1 Der Fonds'!$B$26/BS255-'2 Der Rueckgabebestand'!$C$13</f>
        <v>77.923783557377</v>
      </c>
      <c r="BV255" s="26" t="n">
        <f aca="false">BT255/($B$255+BT255-'1 Der Fonds'!$B$6)</f>
        <v>0.0878785845234619</v>
      </c>
      <c r="BW255" s="26" t="n">
        <f aca="false">BT255+$B$255*'1 Der Fonds'!$B$19/12+BT255*'1 Der Fonds'!$B$20/12-'1 Der Fonds'!$B$6*'1 Der Fonds'!$B$21/12-($B$255+BT255-'1 Der Fonds'!$B$6)*'1 Der Fonds'!$B$22/12-$B$255*'1 Der Fonds'!$B$23/12</f>
        <v>71.3100421177915</v>
      </c>
      <c r="BX255" s="26" t="n">
        <f aca="false">($B$255+BW255-'1 Der Fonds'!$B$6)/BU255</f>
        <v>10.1998389430431</v>
      </c>
      <c r="BY255" s="26" t="n">
        <f aca="false">BW255+'1 Der Fonds'!$B$26-'2 Der Rueckgabebestand'!$C$14*BX255</f>
        <v>70.2301065405742</v>
      </c>
      <c r="BZ255" s="26" t="n">
        <f aca="false">BU255+'1 Der Fonds'!$B$26/BX255-'2 Der Rueckgabebestand'!$C$14</f>
        <v>77.8179058485967</v>
      </c>
      <c r="CA255" s="26" t="n">
        <f aca="false">BY255/($B$255+BY255-'1 Der Fonds'!$B$6)</f>
        <v>0.0884810919503457</v>
      </c>
      <c r="CB255" s="26" t="n">
        <f aca="false">BY255+$B$255*'1 Der Fonds'!$B$19/12+BY255*'1 Der Fonds'!$B$20/12-'1 Der Fonds'!$B$6*'1 Der Fonds'!$B$21/12-($B$255+BY255-'1 Der Fonds'!$B$6)*'1 Der Fonds'!$B$22/12-$B$255*'1 Der Fonds'!$B$23/12</f>
        <v>71.8348478926756</v>
      </c>
      <c r="CC255" s="26" t="n">
        <f aca="false">($B$255+CB255-'1 Der Fonds'!$B$6)/BZ255</f>
        <v>10.2204606924284</v>
      </c>
      <c r="CD255" s="26" t="n">
        <f aca="false">CB255+'1 Der Fonds'!$B$26-'2 Der Rueckgabebestand'!$C$15*CC255</f>
        <v>70.7466636157043</v>
      </c>
      <c r="CE255" s="26" t="n">
        <f aca="false">BZ255+'1 Der Fonds'!$B$26/CC255-'2 Der Rueckgabebestand'!$C$15</f>
        <v>77.7114346914034</v>
      </c>
      <c r="CF255" s="26" t="n">
        <f aca="false">CD255/($B$255+CD255-'1 Der Fonds'!$B$6)</f>
        <v>0.0890739197992212</v>
      </c>
      <c r="CG255" s="26" t="n">
        <f aca="false">CD255+$B$255*'1 Der Fonds'!$B$19/12+CD255*'1 Der Fonds'!$B$20/12-'1 Der Fonds'!$B$6*'1 Der Fonds'!$B$21/12-($B$255+CD255-'1 Der Fonds'!$B$6)*'1 Der Fonds'!$B$22/12-$B$255*'1 Der Fonds'!$B$23/12</f>
        <v>72.3519000016693</v>
      </c>
      <c r="CH255" s="26" t="n">
        <f aca="false">($B$255+CG255-'1 Der Fonds'!$B$6)/CE255</f>
        <v>10.2411170654878</v>
      </c>
      <c r="CI255" s="26" t="n">
        <f aca="false">CG255+'1 Der Fonds'!$B$26-'2 Der Rueckgabebestand'!$C$16*CH255</f>
        <v>70.2313414689254</v>
      </c>
      <c r="CJ255" s="26" t="n">
        <f aca="false">CE255+'1 Der Fonds'!$B$26/CH255-'2 Der Rueckgabebestand'!$C$16</f>
        <v>77.5043714853895</v>
      </c>
      <c r="CK255" s="26" t="n">
        <f aca="false">CI255/($B$255+CI255-'1 Der Fonds'!$B$6)</f>
        <v>0.0884825101386966</v>
      </c>
      <c r="CL255" s="26" t="n">
        <f aca="false">$A$255+$B$255*'1 Der Fonds'!$B$19/12+$A$255*'1 Der Fonds'!$B$20/12-'1 Der Fonds'!$B$6*'1 Der Fonds'!$B$21/12-($B$255+$A$255-'1 Der Fonds'!$B$6)*'1 Der Fonds'!$B$22/12-$B$255*'1 Der Fonds'!$B$23/12</f>
        <v>148.177833333333</v>
      </c>
      <c r="CM255" s="26" t="n">
        <f aca="false">($B$255+CL255-'1 Der Fonds'!$B$6)/'1 Der Fonds'!$B$8</f>
        <v>10.019285440613</v>
      </c>
      <c r="CN255" s="26" t="n">
        <f aca="false">CL255+0-'2 Der Rueckgabebestand'!$C$5*CM255</f>
        <v>144.170119157088</v>
      </c>
      <c r="CO255" s="26" t="n">
        <f aca="false">'1 Der Fonds'!$B$8+0/CM255-'2 Der Rueckgabebestand'!$C$5</f>
        <v>86.6</v>
      </c>
      <c r="CP255" s="26" t="n">
        <f aca="false">CN255/($B$255+CN255-'1 Der Fonds'!$B$6)</f>
        <v>0.166157755089163</v>
      </c>
      <c r="CQ255" s="26" t="n">
        <f aca="false">CN255+$B$255*'1 Der Fonds'!$B$19/12+CN255*'1 Der Fonds'!$B$20/12-'1 Der Fonds'!$B$6*'1 Der Fonds'!$B$21/12-($B$255+CN255-'1 Der Fonds'!$B$6)*'1 Der Fonds'!$B$22/12-$B$255*'1 Der Fonds'!$B$23/12</f>
        <v>145.845719687947</v>
      </c>
      <c r="CR255" s="26" t="n">
        <f aca="false">($B$255+CQ255-'1 Der Fonds'!$B$6)/CO255</f>
        <v>10.0386341765352</v>
      </c>
      <c r="CS255" s="26" t="n">
        <f aca="false">CQ255+0-'2 Der Rueckgabebestand'!$C$6*CR255</f>
        <v>140.826402599679</v>
      </c>
      <c r="CT255" s="26" t="n">
        <f aca="false">CO255+0/CR255-'2 Der Rueckgabebestand'!$C$6</f>
        <v>86.1</v>
      </c>
      <c r="CU255" s="26" t="n">
        <f aca="false">CS255/($B$255+CS255-'1 Der Fonds'!$B$6)</f>
        <v>0.16293196896</v>
      </c>
      <c r="CV255" s="26" t="n">
        <f aca="false">CS255+$B$255*'1 Der Fonds'!$B$19/12+CS255*'1 Der Fonds'!$B$20/12-'1 Der Fonds'!$B$6*'1 Der Fonds'!$B$21/12-($B$255+CS255-'1 Der Fonds'!$B$6)*'1 Der Fonds'!$B$22/12-$B$255*'1 Der Fonds'!$B$23/12</f>
        <v>142.498798735504</v>
      </c>
      <c r="CW255" s="26" t="n">
        <f aca="false">($B$255+CV255-'1 Der Fonds'!$B$6)/CT255</f>
        <v>10.0580580573229</v>
      </c>
      <c r="CX255" s="26" t="n">
        <f aca="false">CV255+0-'2 Der Rueckgabebestand'!$C$7*CW255</f>
        <v>120.371071009394</v>
      </c>
      <c r="CY255" s="26" t="n">
        <f aca="false">CT255+0/CW255-'2 Der Rueckgabebestand'!$C$7</f>
        <v>83.9</v>
      </c>
      <c r="CZ255" s="26" t="n">
        <f aca="false">CX255/($B$255+CX255-'1 Der Fonds'!$B$6)</f>
        <v>0.142641542226838</v>
      </c>
      <c r="DA255" s="26" t="n">
        <f aca="false">CX255+$B$255*'1 Der Fonds'!$B$19/12+CX255*'1 Der Fonds'!$B$20/12-'1 Der Fonds'!$B$6*'1 Der Fonds'!$B$21/12-($B$255+CX255-'1 Der Fonds'!$B$6)*'1 Der Fonds'!$B$22/12-$B$255*'1 Der Fonds'!$B$23/12</f>
        <v>122.023864119111</v>
      </c>
      <c r="DB255" s="26" t="n">
        <f aca="false">($B$255+DA255-'1 Der Fonds'!$B$6)/CY255</f>
        <v>10.0777576176295</v>
      </c>
      <c r="DC255" s="26" t="n">
        <f aca="false">DA255+0-'2 Der Rueckgabebestand'!$C$8*DB255</f>
        <v>90.7828155044597</v>
      </c>
      <c r="DD255" s="26" t="n">
        <f aca="false">CY255+0/DB255-'2 Der Rueckgabebestand'!$C$8</f>
        <v>80.8</v>
      </c>
      <c r="DE255" s="26" t="n">
        <f aca="false">DC255/($B$255+DC255-'1 Der Fonds'!$B$6)</f>
        <v>0.111488065050493</v>
      </c>
      <c r="DF255" s="26" t="n">
        <f aca="false">DC255+$B$255*'1 Der Fonds'!$B$19/12+DC255*'1 Der Fonds'!$B$20/12-'1 Der Fonds'!$B$6*'1 Der Fonds'!$B$21/12-($B$255+DC255-'1 Der Fonds'!$B$6)*'1 Der Fonds'!$B$22/12-$B$255*'1 Der Fonds'!$B$23/12</f>
        <v>92.4072532026515</v>
      </c>
      <c r="DG255" s="26" t="n">
        <f aca="false">($B$255+DF255-'1 Der Fonds'!$B$6)/DD255</f>
        <v>10.0978620445873</v>
      </c>
      <c r="DH255" s="26" t="n">
        <f aca="false">DF255+0-'2 Der Rueckgabebestand'!$C$9*DG255</f>
        <v>66.1528118867246</v>
      </c>
      <c r="DI255" s="26" t="n">
        <f aca="false">DD255+0/DG255-'2 Der Rueckgabebestand'!$C$9</f>
        <v>78.2</v>
      </c>
      <c r="DJ255" s="26" t="n">
        <f aca="false">DH255/($B$255+DH255-'1 Der Fonds'!$B$6)</f>
        <v>0.0837745536910899</v>
      </c>
      <c r="DK255" s="26" t="n">
        <f aca="false">DH255+$B$255*'1 Der Fonds'!$B$19/12+DH255*'1 Der Fonds'!$B$20/12-'1 Der Fonds'!$B$6*'1 Der Fonds'!$B$21/12-($B$255+DH255-'1 Der Fonds'!$B$6)*'1 Der Fonds'!$B$22/12-$B$255*'1 Der Fonds'!$B$23/12</f>
        <v>67.7536458314493</v>
      </c>
      <c r="DL255" s="26" t="n">
        <f aca="false">($B$255+DK255-'1 Der Fonds'!$B$6)/DI255</f>
        <v>10.1183330668983</v>
      </c>
      <c r="DM255" s="26" t="n">
        <f aca="false">DK255+0-'2 Der Rueckgabebestand'!$C$10*DL255</f>
        <v>53.5879795377917</v>
      </c>
      <c r="DN255" s="26" t="n">
        <f aca="false">DI255+0/DL255-'2 Der Rueckgabebestand'!$C$10</f>
        <v>76.8</v>
      </c>
      <c r="DO255" s="26" t="n">
        <f aca="false">DM255/($B$255+DM255-'1 Der Fonds'!$B$6)</f>
        <v>0.0689599903085177</v>
      </c>
      <c r="DP255" s="26" t="n">
        <f aca="false">DM255+$B$255*'1 Der Fonds'!$B$19/12+DM255*'1 Der Fonds'!$B$20/12-'1 Der Fonds'!$B$6*'1 Der Fonds'!$B$21/12-($B$255+DM255-'1 Der Fonds'!$B$6)*'1 Der Fonds'!$B$22/12-$B$255*'1 Der Fonds'!$B$23/12</f>
        <v>55.1767721848487</v>
      </c>
      <c r="DQ255" s="26" t="n">
        <f aca="false">($B$255+DP255-'1 Der Fonds'!$B$6)/DN255</f>
        <v>10.1390204711569</v>
      </c>
      <c r="DR255" s="26" t="n">
        <f aca="false">DP255+0-'2 Der Rueckgabebestand'!$C$11*DQ255</f>
        <v>49.0933599021546</v>
      </c>
      <c r="DS255" s="26" t="n">
        <f aca="false">DN255+0/DQ255-'2 Der Rueckgabebestand'!$C$11</f>
        <v>76.2</v>
      </c>
      <c r="DT255" s="26" t="n">
        <f aca="false">DR255/($B$255+DR255-'1 Der Fonds'!$B$6)</f>
        <v>0.0635435954411672</v>
      </c>
      <c r="DU255" s="26" t="n">
        <f aca="false">DR255+$B$255*'1 Der Fonds'!$B$19/12+DR255*'1 Der Fonds'!$B$20/12-'1 Der Fonds'!$B$6*'1 Der Fonds'!$B$21/12-($B$255+DR255-'1 Der Fonds'!$B$6)*'1 Der Fonds'!$B$22/12-$B$255*'1 Der Fonds'!$B$23/12</f>
        <v>50.6778452053942</v>
      </c>
      <c r="DV255" s="26" t="n">
        <f aca="false">($B$255+DU255-'1 Der Fonds'!$B$6)/DS255</f>
        <v>10.1598142415406</v>
      </c>
      <c r="DW255" s="26" t="n">
        <f aca="false">DU255+0-'2 Der Rueckgabebestand'!$C$12*DV255</f>
        <v>45.5979380846239</v>
      </c>
      <c r="DX255" s="26" t="n">
        <f aca="false">DS255+0/DV255-'2 Der Rueckgabebestand'!$C$12</f>
        <v>75.7</v>
      </c>
      <c r="DY255" s="26" t="n">
        <f aca="false">DW255/($B$255+DW255-'1 Der Fonds'!$B$6)</f>
        <v>0.0592875573144583</v>
      </c>
      <c r="DZ255" s="26" t="n">
        <f aca="false">DW255+$B$255*'1 Der Fonds'!$B$19/12+DW255*'1 Der Fonds'!$B$20/12-'1 Der Fonds'!$B$6*'1 Der Fonds'!$B$21/12-($B$255+DW255-'1 Der Fonds'!$B$6)*'1 Der Fonds'!$B$22/12-$B$255*'1 Der Fonds'!$B$23/12</f>
        <v>47.1790736086216</v>
      </c>
      <c r="EA255" s="26" t="n">
        <f aca="false">($B$255+DZ255-'1 Der Fonds'!$B$6)/DX255</f>
        <v>10.1807011044732</v>
      </c>
      <c r="EB255" s="26" t="n">
        <f aca="false">DZ255+0-'2 Der Rueckgabebestand'!$C$13*EA255</f>
        <v>42.5977581116087</v>
      </c>
      <c r="EC255" s="26" t="n">
        <f aca="false">DX255+0/EA255-'2 Der Rueckgabebestand'!$C$13</f>
        <v>75.25</v>
      </c>
      <c r="ED255" s="26" t="n">
        <f aca="false">EB255/($B$255+EB255-'1 Der Fonds'!$B$6)</f>
        <v>0.0556035540641836</v>
      </c>
      <c r="EE255" s="26" t="n">
        <f aca="false">EB255+$B$255*'1 Der Fonds'!$B$19/12+EB255*'1 Der Fonds'!$B$20/12-'1 Der Fonds'!$B$6*'1 Der Fonds'!$B$21/12-($B$255+EB255-'1 Der Fonds'!$B$6)*'1 Der Fonds'!$B$22/12-$B$255*'1 Der Fonds'!$B$23/12</f>
        <v>44.1760184631323</v>
      </c>
      <c r="EF255" s="26" t="n">
        <f aca="false">($B$255+EE255-'1 Der Fonds'!$B$6)/EC255</f>
        <v>10.2016746639619</v>
      </c>
      <c r="EG255" s="26" t="n">
        <f aca="false">EE255+0-'2 Der Rueckgabebestand'!$C$14*EF255</f>
        <v>40.0953485975475</v>
      </c>
      <c r="EH255" s="26" t="n">
        <f aca="false">EC255+0/EF255-'2 Der Rueckgabebestand'!$C$14</f>
        <v>74.85</v>
      </c>
      <c r="EI255" s="26" t="n">
        <f aca="false">EG255/($B$255+EG255-'1 Der Fonds'!$B$6)</f>
        <v>0.0525086338872917</v>
      </c>
      <c r="EJ255" s="26" t="n">
        <f aca="false">EG255+$B$255*'1 Der Fonds'!$B$19/12+EG255*'1 Der Fonds'!$B$20/12-'1 Der Fonds'!$B$6*'1 Der Fonds'!$B$21/12-($B$255+EG255-'1 Der Fonds'!$B$6)*'1 Der Fonds'!$B$22/12-$B$255*'1 Der Fonds'!$B$23/12</f>
        <v>41.6712108066202</v>
      </c>
      <c r="EK255" s="26" t="n">
        <f aca="false">($B$255+EJ255-'1 Der Fonds'!$B$6)/EH255</f>
        <v>10.2227282672895</v>
      </c>
      <c r="EL255" s="26" t="n">
        <f aca="false">EJ255+0-'2 Der Rueckgabebestand'!$C$15*EK255</f>
        <v>37.5821194997044</v>
      </c>
      <c r="EM255" s="26" t="n">
        <f aca="false">EH255+0/EK255-'2 Der Rueckgabebestand'!$C$15</f>
        <v>74.45</v>
      </c>
      <c r="EN255" s="26" t="n">
        <f aca="false">EL255/($B$255+EL255-'1 Der Fonds'!$B$6)</f>
        <v>0.0493798481619945</v>
      </c>
      <c r="EO255" s="26" t="n">
        <f aca="false">EL255+$B$255*'1 Der Fonds'!$B$19/12+EL255*'1 Der Fonds'!$B$20/12-'1 Der Fonds'!$B$6*'1 Der Fonds'!$B$21/12-($B$255+EL255-'1 Der Fonds'!$B$6)*'1 Der Fonds'!$B$22/12-$B$255*'1 Der Fonds'!$B$23/12</f>
        <v>39.1555731975582</v>
      </c>
      <c r="EP255" s="26" t="n">
        <f aca="false">($B$255+EO255-'1 Der Fonds'!$B$6)/EM255</f>
        <v>10.2438626352929</v>
      </c>
      <c r="EQ255" s="26" t="n">
        <f aca="false">EO255+0-'2 Der Rueckgabebestand'!$C$16*EP255</f>
        <v>34.0336418799118</v>
      </c>
      <c r="ER255" s="26" t="n">
        <f aca="false">EM255+0/EP255-'2 Der Rueckgabebestand'!$C$16</f>
        <v>73.95</v>
      </c>
      <c r="ES255" s="26" t="n">
        <f aca="false">EQ255/($B$255+EQ255-'1 Der Fonds'!$B$6)</f>
        <v>0.0449269048902609</v>
      </c>
      <c r="ET255" s="14" t="n">
        <f aca="false">IF(C255=1,$A$255,1000000)</f>
        <v>146.5</v>
      </c>
      <c r="EU255" s="14" t="n">
        <f aca="false">IF(D255=1,$A$255,1000000)</f>
        <v>146.5</v>
      </c>
      <c r="EV255" s="14" t="n">
        <f aca="false">IF(E255=1,$A$255,1000000)</f>
        <v>146.5</v>
      </c>
      <c r="EW255" s="14" t="n">
        <f aca="false">IF(F255=1,$A$255,1000000)</f>
        <v>146.5</v>
      </c>
      <c r="EX255" s="14" t="n">
        <f aca="false">IF(G255=1,$A$255,1000000)</f>
        <v>146.5</v>
      </c>
      <c r="EY255" s="14" t="n">
        <f aca="false">IF(H255=1,$A$255,1000000)</f>
        <v>146.5</v>
      </c>
      <c r="EZ255" s="14" t="n">
        <f aca="false">IF(I255=1,$A$255,1000000)</f>
        <v>146.5</v>
      </c>
      <c r="FA255" s="14" t="n">
        <f aca="false">IF(J255=1,$A$255,1000000)</f>
        <v>146.5</v>
      </c>
      <c r="FB255" s="14" t="n">
        <f aca="false">IF(K255=1,$A$255,1000000)</f>
        <v>146.5</v>
      </c>
      <c r="FC255" s="14" t="n">
        <f aca="false">IF(L255=1,$A$255,1000000)</f>
        <v>146.5</v>
      </c>
      <c r="FD255" s="14" t="n">
        <f aca="false">IF(M255=1,$A$255,1000000)</f>
        <v>146.5</v>
      </c>
      <c r="FE255" s="14" t="n">
        <f aca="false">IF(N255=1,$A$255,1000000)</f>
        <v>146.5</v>
      </c>
      <c r="FF255" s="14" t="n">
        <f aca="false">IF(O255=1,$A$255,1000000)</f>
        <v>146.5</v>
      </c>
      <c r="FG255" s="14" t="n">
        <f aca="false">IF(P255=1,$A$255,1000000)</f>
        <v>146.5</v>
      </c>
      <c r="FH255" s="14" t="n">
        <f aca="false">IF(Q255=1,$A$255,1000000)</f>
        <v>146.5</v>
      </c>
      <c r="FI255" s="14" t="n">
        <f aca="false">IF(R255=1,$A$255,1000000)</f>
        <v>146.5</v>
      </c>
      <c r="FJ255" s="14" t="n">
        <f aca="false">IF(S255=1,$A$255,1000000)</f>
        <v>146.5</v>
      </c>
      <c r="FK255" s="14" t="n">
        <f aca="false">IF(T255=1,$A$255,1000000)</f>
        <v>146.5</v>
      </c>
      <c r="FL255" s="14" t="n">
        <f aca="false">IF(U255=1,$A$255,1000000)</f>
        <v>146.5</v>
      </c>
      <c r="FM255" s="14" t="n">
        <f aca="false">IF(V255=1,$A$255,1000000)</f>
        <v>146.5</v>
      </c>
      <c r="FN255" s="14" t="n">
        <f aca="false">IF(W255=1,$A$255,1000000)</f>
        <v>146.5</v>
      </c>
      <c r="FO255" s="14" t="n">
        <f aca="false">IF(X255=1,$A$255,1000000)</f>
        <v>146.5</v>
      </c>
      <c r="FP255" s="26" t="n">
        <f aca="false">IF(Y255=1,$A$255,1000000)</f>
        <v>1000000</v>
      </c>
      <c r="FQ255" s="26" t="n">
        <f aca="false">IF(Z255=1,$A$255,1000000)</f>
        <v>1000000</v>
      </c>
    </row>
    <row r="256" customFormat="false" ht="15" hidden="false" customHeight="false" outlineLevel="0" collapsed="false">
      <c r="A256" s="14" t="n">
        <f aca="false">A255+$B$38</f>
        <v>147</v>
      </c>
      <c r="B256" s="14" t="n">
        <f aca="false">'1 Der Fonds'!$B$36-A256</f>
        <v>973</v>
      </c>
      <c r="C256" s="26" t="n">
        <f aca="false">IF(AH256&gt;='1 Der Fonds'!$B$12,1,0)</f>
        <v>1</v>
      </c>
      <c r="D256" s="26" t="n">
        <f aca="false">IF(AND(C256=1,AM256&gt;='1 Der Fonds'!$B$12),1,0)</f>
        <v>1</v>
      </c>
      <c r="E256" s="26" t="n">
        <f aca="false">IF(AND(D256=1,AR256&gt;='1 Der Fonds'!$B$12),1,0)</f>
        <v>1</v>
      </c>
      <c r="F256" s="26" t="n">
        <f aca="false">IF(AND(E256=1,AW256&gt;='1 Der Fonds'!$B$12),1,0)</f>
        <v>1</v>
      </c>
      <c r="G256" s="26" t="n">
        <f aca="false">IF(AND(F256=1,BB256&gt;='1 Der Fonds'!$B$12),1,0)</f>
        <v>1</v>
      </c>
      <c r="H256" s="26" t="n">
        <f aca="false">IF(AND(G256=1,BG256&gt;='1 Der Fonds'!$B$12),1,0)</f>
        <v>1</v>
      </c>
      <c r="I256" s="26" t="n">
        <f aca="false">IF(AND(H256=1,BL256&gt;='1 Der Fonds'!$B$12),1,0)</f>
        <v>1</v>
      </c>
      <c r="J256" s="26" t="n">
        <f aca="false">IF(AND(I256=1,BQ256&gt;='1 Der Fonds'!$B$12),1,0)</f>
        <v>1</v>
      </c>
      <c r="K256" s="26" t="n">
        <f aca="false">IF(AND(J256=1,BV256&gt;='1 Der Fonds'!$B$12),1,0)</f>
        <v>1</v>
      </c>
      <c r="L256" s="26" t="n">
        <f aca="false">IF(AND(K256=1,CA256&gt;='1 Der Fonds'!$B$12),1,0)</f>
        <v>1</v>
      </c>
      <c r="M256" s="26" t="n">
        <f aca="false">IF(AND(L256=1,CF256&gt;='1 Der Fonds'!$B$12),1,0)</f>
        <v>1</v>
      </c>
      <c r="N256" s="26" t="n">
        <f aca="false">IF(AND(M256=1,CK256&gt;='1 Der Fonds'!$B$12),1,0)</f>
        <v>1</v>
      </c>
      <c r="O256" s="26" t="n">
        <f aca="false">IF(CP256&gt;='1 Der Fonds'!$B$12,1,0)</f>
        <v>1</v>
      </c>
      <c r="P256" s="26" t="n">
        <f aca="false">IF(AND(O256=1,CU256&gt;='1 Der Fonds'!$B$12),1,0)</f>
        <v>1</v>
      </c>
      <c r="Q256" s="26" t="n">
        <f aca="false">IF(AND(P256=1,CZ256&gt;='1 Der Fonds'!$B$12),1,0)</f>
        <v>1</v>
      </c>
      <c r="R256" s="26" t="n">
        <f aca="false">IF(AND(Q256=1,DE256&gt;='1 Der Fonds'!$B$12),1,0)</f>
        <v>1</v>
      </c>
      <c r="S256" s="26" t="n">
        <f aca="false">IF(AND(R256=1,DJ256&gt;='1 Der Fonds'!$B$12),1,0)</f>
        <v>1</v>
      </c>
      <c r="T256" s="26" t="n">
        <f aca="false">IF(AND(S256=1,DO256&gt;='1 Der Fonds'!$B$12),1,0)</f>
        <v>1</v>
      </c>
      <c r="U256" s="26" t="n">
        <f aca="false">IF(AND(T256=1,DT256&gt;='1 Der Fonds'!$B$12),1,0)</f>
        <v>1</v>
      </c>
      <c r="V256" s="26" t="n">
        <f aca="false">IF(AND(U256=1,DY256&gt;='1 Der Fonds'!$B$12),1,0)</f>
        <v>1</v>
      </c>
      <c r="W256" s="26" t="n">
        <f aca="false">IF(AND(V256=1,ED256&gt;='1 Der Fonds'!$B$12),1,0)</f>
        <v>1</v>
      </c>
      <c r="X256" s="26" t="n">
        <f aca="false">IF(AND(W256=1,EI256&gt;='1 Der Fonds'!$B$12),1,0)</f>
        <v>1</v>
      </c>
      <c r="Y256" s="26" t="n">
        <f aca="false">IF(AND(X256=1,EN256&gt;='1 Der Fonds'!$B$12),1,0)</f>
        <v>1</v>
      </c>
      <c r="Z256" s="26" t="n">
        <f aca="false">IF(AND(Y256=1,ES256&gt;='1 Der Fonds'!$B$12),1,0)</f>
        <v>0</v>
      </c>
      <c r="AD256" s="26" t="n">
        <f aca="false">$A$256+$B$256*'1 Der Fonds'!$B$19/12+$A$256*'1 Der Fonds'!$B$20/12-'1 Der Fonds'!$B$6*'1 Der Fonds'!$B$21/12-($B$256+$A$256-'1 Der Fonds'!$B$6)*'1 Der Fonds'!$B$22/12-$B$256*'1 Der Fonds'!$B$23/12</f>
        <v>148.67725</v>
      </c>
      <c r="AE256" s="26" t="n">
        <f aca="false">($B$256+AD256-'1 Der Fonds'!$B$6)/'1 Der Fonds'!$B$8</f>
        <v>10.0192787356322</v>
      </c>
      <c r="AF256" s="26" t="n">
        <f aca="false">AD256+'1 Der Fonds'!$B$26-'2 Der Rueckgabebestand'!$C$5*AE256</f>
        <v>147.669538505747</v>
      </c>
      <c r="AG256" s="26" t="n">
        <f aca="false">'1 Der Fonds'!$B$8+'1 Der Fonds'!$B$26/AE256-'2 Der Rueckgabebestand'!$C$5</f>
        <v>86.8994227507945</v>
      </c>
      <c r="AH256" s="26" t="n">
        <f aca="false">AF256/($B$256+AF256-'1 Der Fonds'!$B$6)</f>
        <v>0.169604576679206</v>
      </c>
      <c r="AI256" s="26" t="n">
        <f aca="false">AF256+$B$256*'1 Der Fonds'!$B$19/12+AF256*'1 Der Fonds'!$B$20/12-'1 Der Fonds'!$B$6*'1 Der Fonds'!$B$21/12-($B$256+AF256-'1 Der Fonds'!$B$6)*'1 Der Fonds'!$B$22/12-$B$256*'1 Der Fonds'!$B$23/12</f>
        <v>149.347430146815</v>
      </c>
      <c r="AJ256" s="26" t="n">
        <f aca="false">($B$256+AI256-'1 Der Fonds'!$B$6)/AG256</f>
        <v>10.0385871681621</v>
      </c>
      <c r="AK256" s="26" t="n">
        <f aca="false">AI256+'1 Der Fonds'!$B$26-'2 Der Rueckgabebestand'!$C$6*AJ256</f>
        <v>147.328136562734</v>
      </c>
      <c r="AL256" s="26" t="n">
        <f aca="false">AG256+'1 Der Fonds'!$B$26/AJ256-'2 Der Rueckgabebestand'!$C$6</f>
        <v>86.698269585488</v>
      </c>
      <c r="AM256" s="26" t="n">
        <f aca="false">AK256/($B$256+AK256-'1 Der Fonds'!$B$6)</f>
        <v>0.169278839064758</v>
      </c>
      <c r="AN256" s="26" t="n">
        <f aca="false">AK256+$B$256*'1 Der Fonds'!$B$19/12+AK256*'1 Der Fonds'!$B$20/12-'1 Der Fonds'!$B$6*'1 Der Fonds'!$B$21/12-($B$256+AK256-'1 Der Fonds'!$B$6)*'1 Der Fonds'!$B$22/12-$B$256*'1 Der Fonds'!$B$23/12</f>
        <v>149.00570102694</v>
      </c>
      <c r="AO256" s="26" t="n">
        <f aca="false">($B$256+AN256-'1 Der Fonds'!$B$6)/AL256</f>
        <v>10.0579366254491</v>
      </c>
      <c r="AP256" s="26" t="n">
        <f aca="false">AN256+'1 Der Fonds'!$B$26-'2 Der Rueckgabebestand'!$C$7*AO256</f>
        <v>129.878240450952</v>
      </c>
      <c r="AQ256" s="26" t="n">
        <f aca="false">AL256+'1 Der Fonds'!$B$26/AO256-'2 Der Rueckgabebestand'!$C$7</f>
        <v>84.7965414986764</v>
      </c>
      <c r="AR256" s="26" t="n">
        <f aca="false">AP256/($B$256+AP256-'1 Der Fonds'!$B$6)</f>
        <v>0.152282276989832</v>
      </c>
      <c r="AS256" s="26" t="n">
        <f aca="false">AP256+$B$256*'1 Der Fonds'!$B$19/12+AP256*'1 Der Fonds'!$B$20/12-'1 Der Fonds'!$B$6*'1 Der Fonds'!$B$21/12-($B$256+AP256-'1 Der Fonds'!$B$6)*'1 Der Fonds'!$B$22/12-$B$256*'1 Der Fonds'!$B$23/12</f>
        <v>131.539082098051</v>
      </c>
      <c r="AT256" s="26" t="n">
        <f aca="false">($B$256+AS256-'1 Der Fonds'!$B$6)/AQ256</f>
        <v>10.0775228210385</v>
      </c>
      <c r="AU256" s="26" t="n">
        <f aca="false">AS256+'1 Der Fonds'!$B$26-'2 Der Rueckgabebestand'!$C$8*AT256</f>
        <v>103.298761352831</v>
      </c>
      <c r="AV256" s="26" t="n">
        <f aca="false">AQ256+'1 Der Fonds'!$B$26/AT256-'2 Der Rueckgabebestand'!$C$8</f>
        <v>81.994233704715</v>
      </c>
      <c r="AW256" s="26" t="n">
        <f aca="false">AU256/($B$256+AU256-'1 Der Fonds'!$B$6)</f>
        <v>0.125013816048458</v>
      </c>
      <c r="AX256" s="26" t="n">
        <f aca="false">AU256+$B$256*'1 Der Fonds'!$B$19/12+AU256*'1 Der Fonds'!$B$20/12-'1 Der Fonds'!$B$6*'1 Der Fonds'!$B$21/12-($B$256+AU256-'1 Der Fonds'!$B$6)*'1 Der Fonds'!$B$22/12-$B$256*'1 Der Fonds'!$B$23/12</f>
        <v>104.934130999128</v>
      </c>
      <c r="AY256" s="26" t="n">
        <f aca="false">($B$256+AX256-'1 Der Fonds'!$B$6)/AV256</f>
        <v>10.0974677558517</v>
      </c>
      <c r="AZ256" s="26" t="n">
        <f aca="false">AX256+'1 Der Fonds'!$B$26-'2 Der Rueckgabebestand'!$C$9*AY256</f>
        <v>81.6807148339135</v>
      </c>
      <c r="BA256" s="26" t="n">
        <f aca="false">AV256+'1 Der Fonds'!$B$26/AY256-'2 Der Rueckgabebestand'!$C$9</f>
        <v>79.6913378968291</v>
      </c>
      <c r="BB256" s="26" t="n">
        <f aca="false">AZ256/($B$256+AZ256-'1 Der Fonds'!$B$6)</f>
        <v>0.101506986967834</v>
      </c>
      <c r="BC256" s="26" t="n">
        <f aca="false">AZ256+$B$256*'1 Der Fonds'!$B$19/12+AZ256*'1 Der Fonds'!$B$20/12-'1 Der Fonds'!$B$6*'1 Der Fonds'!$B$21/12-($B$256+AZ256-'1 Der Fonds'!$B$6)*'1 Der Fonds'!$B$22/12-$B$256*'1 Der Fonds'!$B$23/12</f>
        <v>83.2953671856293</v>
      </c>
      <c r="BD256" s="26" t="n">
        <f aca="false">($B$256+BC256-'1 Der Fonds'!$B$6)/BA256</f>
        <v>10.1177290840503</v>
      </c>
      <c r="BE256" s="26" t="n">
        <f aca="false">BC256+'1 Der Fonds'!$B$26-'2 Der Rueckgabebestand'!$C$10*BD256</f>
        <v>72.1305464679589</v>
      </c>
      <c r="BF256" s="26" t="n">
        <f aca="false">BA256+'1 Der Fonds'!$B$26/BD256-'2 Der Rueckgabebestand'!$C$10</f>
        <v>78.587847120893</v>
      </c>
      <c r="BG256" s="26" t="n">
        <f aca="false">BE256/($B$256+BE256-'1 Der Fonds'!$B$6)</f>
        <v>0.0907153508167548</v>
      </c>
      <c r="BH256" s="26" t="n">
        <f aca="false">BE256+$B$256*'1 Der Fonds'!$B$19/12+BE256*'1 Der Fonds'!$B$20/12-'1 Der Fonds'!$B$6*'1 Der Fonds'!$B$21/12-($B$256+BE256-'1 Der Fonds'!$B$6)*'1 Der Fonds'!$B$22/12-$B$256*'1 Der Fonds'!$B$23/12</f>
        <v>73.7360465749907</v>
      </c>
      <c r="BI256" s="26" t="n">
        <f aca="false">($B$256+BH256-'1 Der Fonds'!$B$6)/BF256</f>
        <v>10.1381584527867</v>
      </c>
      <c r="BJ256" s="26" t="n">
        <f aca="false">BH256+'1 Der Fonds'!$B$26-'2 Der Rueckgabebestand'!$C$11*BI256</f>
        <v>70.6531515033187</v>
      </c>
      <c r="BK256" s="26" t="n">
        <f aca="false">BF256+'1 Der Fonds'!$B$26/BI256-'2 Der Rueckgabebestand'!$C$11</f>
        <v>78.2837588502244</v>
      </c>
      <c r="BL256" s="26" t="n">
        <f aca="false">BJ256/($B$256+BJ256-'1 Der Fonds'!$B$6)</f>
        <v>0.089022706417141</v>
      </c>
      <c r="BM256" s="26" t="n">
        <f aca="false">BJ256+$B$256*'1 Der Fonds'!$B$19/12+BJ256*'1 Der Fonds'!$B$20/12-'1 Der Fonds'!$B$6*'1 Der Fonds'!$B$21/12-($B$256+BJ256-'1 Der Fonds'!$B$6)*'1 Der Fonds'!$B$22/12-$B$256*'1 Der Fonds'!$B$23/12</f>
        <v>72.2572357735093</v>
      </c>
      <c r="BN256" s="26" t="n">
        <f aca="false">($B$256+BM256-'1 Der Fonds'!$B$6)/BK256</f>
        <v>10.1586490921447</v>
      </c>
      <c r="BO256" s="26" t="n">
        <f aca="false">BM256+'1 Der Fonds'!$B$26-'2 Der Rueckgabebestand'!$C$12*BN256</f>
        <v>70.177911227437</v>
      </c>
      <c r="BP256" s="26" t="n">
        <f aca="false">BK256+'1 Der Fonds'!$B$26/BN256-'2 Der Rueckgabebestand'!$C$12</f>
        <v>78.0790737068346</v>
      </c>
      <c r="BQ256" s="26" t="n">
        <f aca="false">BO256/($B$256+BO256-'1 Der Fonds'!$B$6)</f>
        <v>0.0884768854932397</v>
      </c>
      <c r="BR256" s="26" t="n">
        <f aca="false">BO256+$B$256*'1 Der Fonds'!$B$19/12+BO256*'1 Der Fonds'!$B$20/12-'1 Der Fonds'!$B$6*'1 Der Fonds'!$B$21/12-($B$256+BO256-'1 Der Fonds'!$B$6)*'1 Der Fonds'!$B$22/12-$B$256*'1 Der Fonds'!$B$23/12</f>
        <v>71.7815400590299</v>
      </c>
      <c r="BS256" s="26" t="n">
        <f aca="false">($B$256+BR256-'1 Der Fonds'!$B$6)/BP256</f>
        <v>10.1791876148943</v>
      </c>
      <c r="BT256" s="26" t="n">
        <f aca="false">BR256+'1 Der Fonds'!$B$26-'2 Der Rueckgabebestand'!$C$13*BS256</f>
        <v>70.2009056323275</v>
      </c>
      <c r="BU256" s="26" t="n">
        <f aca="false">BP256+'1 Der Fonds'!$B$26/BS256-'2 Der Rueckgabebestand'!$C$13</f>
        <v>77.9237927073578</v>
      </c>
      <c r="BV256" s="26" t="n">
        <f aca="false">BT256/($B$256+BT256-'1 Der Fonds'!$B$6)</f>
        <v>0.0885033099859668</v>
      </c>
      <c r="BW256" s="26" t="n">
        <f aca="false">BT256+$B$256*'1 Der Fonds'!$B$19/12+BT256*'1 Der Fonds'!$B$20/12-'1 Der Fonds'!$B$6*'1 Der Fonds'!$B$21/12-($B$256+BT256-'1 Der Fonds'!$B$6)*'1 Der Fonds'!$B$22/12-$B$256*'1 Der Fonds'!$B$23/12</f>
        <v>71.8045565002252</v>
      </c>
      <c r="BX256" s="26" t="n">
        <f aca="false">($B$256+BW256-'1 Der Fonds'!$B$6)/BU256</f>
        <v>10.1997673481463</v>
      </c>
      <c r="BY256" s="26" t="n">
        <f aca="false">BW256+'1 Der Fonds'!$B$26-'2 Der Rueckgabebestand'!$C$14*BX256</f>
        <v>70.7246495609666</v>
      </c>
      <c r="BZ256" s="26" t="n">
        <f aca="false">BU256+'1 Der Fonds'!$B$26/BX256-'2 Der Rueckgabebestand'!$C$14</f>
        <v>77.8179170631006</v>
      </c>
      <c r="CA256" s="26" t="n">
        <f aca="false">BY256/($B$256+BY256-'1 Der Fonds'!$B$6)</f>
        <v>0.0891047664956438</v>
      </c>
      <c r="CB256" s="26" t="n">
        <f aca="false">BY256+$B$256*'1 Der Fonds'!$B$19/12+BY256*'1 Der Fonds'!$B$20/12-'1 Der Fonds'!$B$6*'1 Der Fonds'!$B$21/12-($B$256+BY256-'1 Der Fonds'!$B$6)*'1 Der Fonds'!$B$22/12-$B$256*'1 Der Fonds'!$B$23/12</f>
        <v>72.3288023501292</v>
      </c>
      <c r="CC256" s="26" t="n">
        <f aca="false">($B$256+CB256-'1 Der Fonds'!$B$6)/BZ256</f>
        <v>10.2203815312252</v>
      </c>
      <c r="CD256" s="26" t="n">
        <f aca="false">CB256+'1 Der Fonds'!$B$26-'2 Der Rueckgabebestand'!$C$15*CC256</f>
        <v>71.2406497376392</v>
      </c>
      <c r="CE256" s="26" t="n">
        <f aca="false">BZ256+'1 Der Fonds'!$B$26/CC256-'2 Der Rueckgabebestand'!$C$15</f>
        <v>77.711448179413</v>
      </c>
      <c r="CF256" s="26" t="n">
        <f aca="false">CD256/($B$256+CD256-'1 Der Fonds'!$B$6)</f>
        <v>0.0896965545155263</v>
      </c>
      <c r="CG256" s="26" t="n">
        <f aca="false">CD256+$B$256*'1 Der Fonds'!$B$19/12+CD256*'1 Der Fonds'!$B$20/12-'1 Der Fonds'!$B$6*'1 Der Fonds'!$B$21/12-($B$256+CD256-'1 Der Fonds'!$B$6)*'1 Der Fonds'!$B$22/12-$B$256*'1 Der Fonds'!$B$23/12</f>
        <v>72.8452970269711</v>
      </c>
      <c r="CH256" s="26" t="n">
        <f aca="false">($B$256+CG256-'1 Der Fonds'!$B$6)/CE256</f>
        <v>10.241030320135</v>
      </c>
      <c r="CI256" s="26" t="n">
        <f aca="false">CG256+'1 Der Fonds'!$B$26-'2 Der Rueckgabebestand'!$C$16*CH256</f>
        <v>70.7247818669035</v>
      </c>
      <c r="CJ256" s="26" t="n">
        <f aca="false">CE256+'1 Der Fonds'!$B$26/CH256-'2 Der Rueckgabebestand'!$C$16</f>
        <v>77.5043874546832</v>
      </c>
      <c r="CK256" s="26" t="n">
        <f aca="false">CI256/($B$256+CI256-'1 Der Fonds'!$B$6)</f>
        <v>0.0891049183327164</v>
      </c>
      <c r="CL256" s="26" t="n">
        <f aca="false">$A$256+$B$256*'1 Der Fonds'!$B$19/12+$A$256*'1 Der Fonds'!$B$20/12-'1 Der Fonds'!$B$6*'1 Der Fonds'!$B$21/12-($B$256+$A$256-'1 Der Fonds'!$B$6)*'1 Der Fonds'!$B$22/12-$B$256*'1 Der Fonds'!$B$23/12</f>
        <v>148.67725</v>
      </c>
      <c r="CM256" s="26" t="n">
        <f aca="false">($B$256+CL256-'1 Der Fonds'!$B$6)/'1 Der Fonds'!$B$8</f>
        <v>10.0192787356322</v>
      </c>
      <c r="CN256" s="26" t="n">
        <f aca="false">CL256+0-'2 Der Rueckgabebestand'!$C$5*CM256</f>
        <v>144.669538505747</v>
      </c>
      <c r="CO256" s="26" t="n">
        <f aca="false">'1 Der Fonds'!$B$8+0/CM256-'2 Der Rueckgabebestand'!$C$5</f>
        <v>86.6</v>
      </c>
      <c r="CP256" s="26" t="n">
        <f aca="false">CN256/($B$256+CN256-'1 Der Fonds'!$B$6)</f>
        <v>0.166733453331656</v>
      </c>
      <c r="CQ256" s="26" t="n">
        <f aca="false">CN256+$B$256*'1 Der Fonds'!$B$19/12+CN256*'1 Der Fonds'!$B$20/12-'1 Der Fonds'!$B$6*'1 Der Fonds'!$B$21/12-($B$256+CN256-'1 Der Fonds'!$B$6)*'1 Der Fonds'!$B$22/12-$B$256*'1 Der Fonds'!$B$23/12</f>
        <v>146.344555146815</v>
      </c>
      <c r="CR256" s="26" t="n">
        <f aca="false">($B$256+CQ256-'1 Der Fonds'!$B$6)/CO256</f>
        <v>10.038620729178</v>
      </c>
      <c r="CS256" s="26" t="n">
        <f aca="false">CQ256+0-'2 Der Rueckgabebestand'!$C$6*CR256</f>
        <v>141.325244782226</v>
      </c>
      <c r="CT256" s="26" t="n">
        <f aca="false">CO256+0/CR256-'2 Der Rueckgabebestand'!$C$6</f>
        <v>86.1</v>
      </c>
      <c r="CU256" s="26" t="n">
        <f aca="false">CS256/($B$256+CS256-'1 Der Fonds'!$B$6)</f>
        <v>0.163509333593321</v>
      </c>
      <c r="CV256" s="26" t="n">
        <f aca="false">CS256+$B$256*'1 Der Fonds'!$B$19/12+CS256*'1 Der Fonds'!$B$20/12-'1 Der Fonds'!$B$6*'1 Der Fonds'!$B$21/12-($B$256+CS256-'1 Der Fonds'!$B$6)*'1 Der Fonds'!$B$22/12-$B$256*'1 Der Fonds'!$B$23/12</f>
        <v>142.997056475142</v>
      </c>
      <c r="CW256" s="26" t="n">
        <f aca="false">($B$256+CV256-'1 Der Fonds'!$B$6)/CT256</f>
        <v>10.0580378220109</v>
      </c>
      <c r="CX256" s="26" t="n">
        <f aca="false">CV256+0-'2 Der Rueckgabebestand'!$C$7*CW256</f>
        <v>120.869373266718</v>
      </c>
      <c r="CY256" s="26" t="n">
        <f aca="false">CT256+0/CW256-'2 Der Rueckgabebestand'!$C$7</f>
        <v>83.9</v>
      </c>
      <c r="CZ256" s="26" t="n">
        <f aca="false">CX256/($B$256+CX256-'1 Der Fonds'!$B$6)</f>
        <v>0.143232326110875</v>
      </c>
      <c r="DA256" s="26" t="n">
        <f aca="false">CX256+$B$256*'1 Der Fonds'!$B$19/12+CX256*'1 Der Fonds'!$B$20/12-'1 Der Fonds'!$B$6*'1 Der Fonds'!$B$21/12-($B$256+CX256-'1 Der Fonds'!$B$6)*'1 Der Fonds'!$B$22/12-$B$256*'1 Der Fonds'!$B$23/12</f>
        <v>122.521581416099</v>
      </c>
      <c r="DB256" s="26" t="n">
        <f aca="false">($B$256+DA256-'1 Der Fonds'!$B$6)/CY256</f>
        <v>10.0777304102038</v>
      </c>
      <c r="DC256" s="26" t="n">
        <f aca="false">DA256+0-'2 Der Rueckgabebestand'!$C$8*DB256</f>
        <v>91.2806171444671</v>
      </c>
      <c r="DD256" s="26" t="n">
        <f aca="false">CY256+0/DB256-'2 Der Rueckgabebestand'!$C$8</f>
        <v>80.8</v>
      </c>
      <c r="DE256" s="26" t="n">
        <f aca="false">DC256/($B$256+DC256-'1 Der Fonds'!$B$6)</f>
        <v>0.112099705215349</v>
      </c>
      <c r="DF256" s="26" t="n">
        <f aca="false">DC256+$B$256*'1 Der Fonds'!$B$19/12+DC256*'1 Der Fonds'!$B$20/12-'1 Der Fonds'!$B$6*'1 Der Fonds'!$B$21/12-($B$256+DC256-'1 Der Fonds'!$B$6)*'1 Der Fonds'!$B$22/12-$B$256*'1 Der Fonds'!$B$23/12</f>
        <v>92.9044694025639</v>
      </c>
      <c r="DG256" s="26" t="n">
        <f aca="false">($B$256+DF256-'1 Der Fonds'!$B$6)/DD256</f>
        <v>10.0978275916159</v>
      </c>
      <c r="DH256" s="26" t="n">
        <f aca="false">DF256+0-'2 Der Rueckgabebestand'!$C$9*DG256</f>
        <v>66.6501176643626</v>
      </c>
      <c r="DI256" s="26" t="n">
        <f aca="false">DD256+0/DG256-'2 Der Rueckgabebestand'!$C$9</f>
        <v>78.2</v>
      </c>
      <c r="DJ256" s="26" t="n">
        <f aca="false">DH256/($B$256+DH256-'1 Der Fonds'!$B$6)</f>
        <v>0.08440461943006</v>
      </c>
      <c r="DK256" s="26" t="n">
        <f aca="false">DH256+$B$256*'1 Der Fonds'!$B$19/12+DH256*'1 Der Fonds'!$B$20/12-'1 Der Fonds'!$B$6*'1 Der Fonds'!$B$21/12-($B$256+DH256-'1 Der Fonds'!$B$6)*'1 Der Fonds'!$B$22/12-$B$256*'1 Der Fonds'!$B$23/12</f>
        <v>68.250365693791</v>
      </c>
      <c r="DL256" s="26" t="n">
        <f aca="false">($B$256+DK256-'1 Der Fonds'!$B$6)/DI256</f>
        <v>10.118291121404</v>
      </c>
      <c r="DM256" s="26" t="n">
        <f aca="false">DK256+0-'2 Der Rueckgabebestand'!$C$10*DL256</f>
        <v>54.0847581238254</v>
      </c>
      <c r="DN256" s="26" t="n">
        <f aca="false">DI256+0/DL256-'2 Der Rueckgabebestand'!$C$10</f>
        <v>76.8</v>
      </c>
      <c r="DO256" s="26" t="n">
        <f aca="false">DM256/($B$256+DM256-'1 Der Fonds'!$B$6)</f>
        <v>0.069599561126905</v>
      </c>
      <c r="DP256" s="26" t="n">
        <f aca="false">DM256+$B$256*'1 Der Fonds'!$B$19/12+DM256*'1 Der Fonds'!$B$20/12-'1 Der Fonds'!$B$6*'1 Der Fonds'!$B$21/12-($B$256+DM256-'1 Der Fonds'!$B$6)*'1 Der Fonds'!$B$22/12-$B$256*'1 Der Fonds'!$B$23/12</f>
        <v>55.6729643503607</v>
      </c>
      <c r="DQ256" s="26" t="n">
        <f aca="false">($B$256+DP256-'1 Der Fonds'!$B$6)/DN256</f>
        <v>10.1389708899787</v>
      </c>
      <c r="DR256" s="26" t="n">
        <f aca="false">DP256+0-'2 Der Rueckgabebestand'!$C$11*DQ256</f>
        <v>49.5895818163735</v>
      </c>
      <c r="DS256" s="26" t="n">
        <f aca="false">DN256+0/DQ256-'2 Der Rueckgabebestand'!$C$11</f>
        <v>76.2</v>
      </c>
      <c r="DT256" s="26" t="n">
        <f aca="false">DR256/($B$256+DR256-'1 Der Fonds'!$B$6)</f>
        <v>0.0641861901629419</v>
      </c>
      <c r="DU256" s="26" t="n">
        <f aca="false">DR256+$B$256*'1 Der Fonds'!$B$19/12+DR256*'1 Der Fonds'!$B$20/12-'1 Der Fonds'!$B$6*'1 Der Fonds'!$B$21/12-($B$256+DR256-'1 Der Fonds'!$B$6)*'1 Der Fonds'!$B$22/12-$B$256*'1 Der Fonds'!$B$23/12</f>
        <v>51.1734801656142</v>
      </c>
      <c r="DV256" s="26" t="n">
        <f aca="false">($B$256+DU256-'1 Der Fonds'!$B$6)/DS256</f>
        <v>10.159756957554</v>
      </c>
      <c r="DW256" s="26" t="n">
        <f aca="false">DU256+0-'2 Der Rueckgabebestand'!$C$12*DV256</f>
        <v>46.0936016868372</v>
      </c>
      <c r="DX256" s="26" t="n">
        <f aca="false">DS256+0/DV256-'2 Der Rueckgabebestand'!$C$12</f>
        <v>75.7</v>
      </c>
      <c r="DY256" s="26" t="n">
        <f aca="false">DW256/($B$256+DW256-'1 Der Fonds'!$B$6)</f>
        <v>0.0599323692015394</v>
      </c>
      <c r="DZ256" s="26" t="n">
        <f aca="false">DW256+$B$256*'1 Der Fonds'!$B$19/12+DW256*'1 Der Fonds'!$B$20/12-'1 Der Fonds'!$B$6*'1 Der Fonds'!$B$21/12-($B$256+DW256-'1 Der Fonds'!$B$6)*'1 Der Fonds'!$B$22/12-$B$256*'1 Der Fonds'!$B$23/12</f>
        <v>47.6741497217871</v>
      </c>
      <c r="EA256" s="26" t="n">
        <f aca="false">($B$256+DZ256-'1 Der Fonds'!$B$6)/DX256</f>
        <v>10.180636059733</v>
      </c>
      <c r="EB256" s="26" t="n">
        <f aca="false">DZ256+0-'2 Der Rueckgabebestand'!$C$13*EA256</f>
        <v>43.0928634949073</v>
      </c>
      <c r="EC256" s="26" t="n">
        <f aca="false">DX256+0/EA256-'2 Der Rueckgabebestand'!$C$13</f>
        <v>75.25</v>
      </c>
      <c r="ED256" s="26" t="n">
        <f aca="false">EB256/($B$256+EB256-'1 Der Fonds'!$B$6)</f>
        <v>0.0562501826453755</v>
      </c>
      <c r="EE256" s="26" t="n">
        <f aca="false">EB256+$B$256*'1 Der Fonds'!$B$19/12+EB256*'1 Der Fonds'!$B$20/12-'1 Der Fonds'!$B$6*'1 Der Fonds'!$B$21/12-($B$256+EB256-'1 Der Fonds'!$B$6)*'1 Der Fonds'!$B$22/12-$B$256*'1 Der Fonds'!$B$23/12</f>
        <v>44.6705358224232</v>
      </c>
      <c r="EF256" s="26" t="n">
        <f aca="false">($B$256+EE256-'1 Der Fonds'!$B$6)/EC256</f>
        <v>10.2016018049491</v>
      </c>
      <c r="EG256" s="26" t="n">
        <f aca="false">EE256+0-'2 Der Rueckgabebestand'!$C$14*EF256</f>
        <v>40.5898951004436</v>
      </c>
      <c r="EH256" s="26" t="n">
        <f aca="false">EC256+0/EF256-'2 Der Rueckgabebestand'!$C$14</f>
        <v>74.85</v>
      </c>
      <c r="EI256" s="26" t="n">
        <f aca="false">EG256/($B$256+EG256-'1 Der Fonds'!$B$6)</f>
        <v>0.0531566687313277</v>
      </c>
      <c r="EJ256" s="26" t="n">
        <f aca="false">EG256+$B$256*'1 Der Fonds'!$B$19/12+EG256*'1 Der Fonds'!$B$20/12-'1 Der Fonds'!$B$6*'1 Der Fonds'!$B$21/12-($B$256+EG256-'1 Der Fonds'!$B$6)*'1 Der Fonds'!$B$22/12-$B$256*'1 Der Fonds'!$B$23/12</f>
        <v>42.1651687499148</v>
      </c>
      <c r="EK256" s="26" t="n">
        <f aca="false">($B$256+EJ256-'1 Der Fonds'!$B$6)/EH256</f>
        <v>10.222647545089</v>
      </c>
      <c r="EL256" s="26" t="n">
        <f aca="false">EJ256+0-'2 Der Rueckgabebestand'!$C$15*EK256</f>
        <v>38.0761097318792</v>
      </c>
      <c r="EM256" s="26" t="n">
        <f aca="false">EH256+0/EK256-'2 Der Rueckgabebestand'!$C$15</f>
        <v>74.45</v>
      </c>
      <c r="EN256" s="26" t="n">
        <f aca="false">EL256/($B$256+EL256-'1 Der Fonds'!$B$6)</f>
        <v>0.0500293061955303</v>
      </c>
      <c r="EO256" s="26" t="n">
        <f aca="false">EL256+$B$256*'1 Der Fonds'!$B$19/12+EL256*'1 Der Fonds'!$B$20/12-'1 Der Fonds'!$B$6*'1 Der Fonds'!$B$21/12-($B$256+EL256-'1 Der Fonds'!$B$6)*'1 Der Fonds'!$B$22/12-$B$256*'1 Der Fonds'!$B$23/12</f>
        <v>39.6489743370389</v>
      </c>
      <c r="EP256" s="26" t="n">
        <f aca="false">($B$256+EO256-'1 Der Fonds'!$B$6)/EM256</f>
        <v>10.2437740004975</v>
      </c>
      <c r="EQ256" s="26" t="n">
        <f aca="false">EO256+0-'2 Der Rueckgabebestand'!$C$16*EP256</f>
        <v>34.5270873367902</v>
      </c>
      <c r="ER256" s="26" t="n">
        <f aca="false">EM256+0/EP256-'2 Der Rueckgabebestand'!$C$16</f>
        <v>73.95</v>
      </c>
      <c r="ES256" s="26" t="n">
        <f aca="false">EQ256/($B$256+EQ256-'1 Der Fonds'!$B$6)</f>
        <v>0.0455786834741128</v>
      </c>
      <c r="ET256" s="14" t="n">
        <f aca="false">IF(C256=1,$A$256,1000000)</f>
        <v>147</v>
      </c>
      <c r="EU256" s="14" t="n">
        <f aca="false">IF(D256=1,$A$256,1000000)</f>
        <v>147</v>
      </c>
      <c r="EV256" s="14" t="n">
        <f aca="false">IF(E256=1,$A$256,1000000)</f>
        <v>147</v>
      </c>
      <c r="EW256" s="14" t="n">
        <f aca="false">IF(F256=1,$A$256,1000000)</f>
        <v>147</v>
      </c>
      <c r="EX256" s="14" t="n">
        <f aca="false">IF(G256=1,$A$256,1000000)</f>
        <v>147</v>
      </c>
      <c r="EY256" s="14" t="n">
        <f aca="false">IF(H256=1,$A$256,1000000)</f>
        <v>147</v>
      </c>
      <c r="EZ256" s="14" t="n">
        <f aca="false">IF(I256=1,$A$256,1000000)</f>
        <v>147</v>
      </c>
      <c r="FA256" s="14" t="n">
        <f aca="false">IF(J256=1,$A$256,1000000)</f>
        <v>147</v>
      </c>
      <c r="FB256" s="14" t="n">
        <f aca="false">IF(K256=1,$A$256,1000000)</f>
        <v>147</v>
      </c>
      <c r="FC256" s="14" t="n">
        <f aca="false">IF(L256=1,$A$256,1000000)</f>
        <v>147</v>
      </c>
      <c r="FD256" s="14" t="n">
        <f aca="false">IF(M256=1,$A$256,1000000)</f>
        <v>147</v>
      </c>
      <c r="FE256" s="14" t="n">
        <f aca="false">IF(N256=1,$A$256,1000000)</f>
        <v>147</v>
      </c>
      <c r="FF256" s="14" t="n">
        <f aca="false">IF(O256=1,$A$256,1000000)</f>
        <v>147</v>
      </c>
      <c r="FG256" s="14" t="n">
        <f aca="false">IF(P256=1,$A$256,1000000)</f>
        <v>147</v>
      </c>
      <c r="FH256" s="14" t="n">
        <f aca="false">IF(Q256=1,$A$256,1000000)</f>
        <v>147</v>
      </c>
      <c r="FI256" s="14" t="n">
        <f aca="false">IF(R256=1,$A$256,1000000)</f>
        <v>147</v>
      </c>
      <c r="FJ256" s="14" t="n">
        <f aca="false">IF(S256=1,$A$256,1000000)</f>
        <v>147</v>
      </c>
      <c r="FK256" s="14" t="n">
        <f aca="false">IF(T256=1,$A$256,1000000)</f>
        <v>147</v>
      </c>
      <c r="FL256" s="14" t="n">
        <f aca="false">IF(U256=1,$A$256,1000000)</f>
        <v>147</v>
      </c>
      <c r="FM256" s="14" t="n">
        <f aca="false">IF(V256=1,$A$256,1000000)</f>
        <v>147</v>
      </c>
      <c r="FN256" s="14" t="n">
        <f aca="false">IF(W256=1,$A$256,1000000)</f>
        <v>147</v>
      </c>
      <c r="FO256" s="14" t="n">
        <f aca="false">IF(X256=1,$A$256,1000000)</f>
        <v>147</v>
      </c>
      <c r="FP256" s="14" t="n">
        <f aca="false">IF(Y256=1,$A$256,1000000)</f>
        <v>147</v>
      </c>
      <c r="FQ256" s="26" t="n">
        <f aca="false">IF(Z256=1,$A$256,1000000)</f>
        <v>1000000</v>
      </c>
    </row>
    <row r="257" customFormat="false" ht="15" hidden="false" customHeight="false" outlineLevel="0" collapsed="false">
      <c r="A257" s="14" t="n">
        <f aca="false">A256+$B$38</f>
        <v>147.5</v>
      </c>
      <c r="B257" s="14" t="n">
        <f aca="false">'1 Der Fonds'!$B$36-A257</f>
        <v>972.5</v>
      </c>
      <c r="C257" s="26" t="n">
        <f aca="false">IF(AH257&gt;='1 Der Fonds'!$B$12,1,0)</f>
        <v>1</v>
      </c>
      <c r="D257" s="26" t="n">
        <f aca="false">IF(AND(C257=1,AM257&gt;='1 Der Fonds'!$B$12),1,0)</f>
        <v>1</v>
      </c>
      <c r="E257" s="26" t="n">
        <f aca="false">IF(AND(D257=1,AR257&gt;='1 Der Fonds'!$B$12),1,0)</f>
        <v>1</v>
      </c>
      <c r="F257" s="26" t="n">
        <f aca="false">IF(AND(E257=1,AW257&gt;='1 Der Fonds'!$B$12),1,0)</f>
        <v>1</v>
      </c>
      <c r="G257" s="26" t="n">
        <f aca="false">IF(AND(F257=1,BB257&gt;='1 Der Fonds'!$B$12),1,0)</f>
        <v>1</v>
      </c>
      <c r="H257" s="26" t="n">
        <f aca="false">IF(AND(G257=1,BG257&gt;='1 Der Fonds'!$B$12),1,0)</f>
        <v>1</v>
      </c>
      <c r="I257" s="26" t="n">
        <f aca="false">IF(AND(H257=1,BL257&gt;='1 Der Fonds'!$B$12),1,0)</f>
        <v>1</v>
      </c>
      <c r="J257" s="26" t="n">
        <f aca="false">IF(AND(I257=1,BQ257&gt;='1 Der Fonds'!$B$12),1,0)</f>
        <v>1</v>
      </c>
      <c r="K257" s="26" t="n">
        <f aca="false">IF(AND(J257=1,BV257&gt;='1 Der Fonds'!$B$12),1,0)</f>
        <v>1</v>
      </c>
      <c r="L257" s="26" t="n">
        <f aca="false">IF(AND(K257=1,CA257&gt;='1 Der Fonds'!$B$12),1,0)</f>
        <v>1</v>
      </c>
      <c r="M257" s="26" t="n">
        <f aca="false">IF(AND(L257=1,CF257&gt;='1 Der Fonds'!$B$12),1,0)</f>
        <v>1</v>
      </c>
      <c r="N257" s="26" t="n">
        <f aca="false">IF(AND(M257=1,CK257&gt;='1 Der Fonds'!$B$12),1,0)</f>
        <v>1</v>
      </c>
      <c r="O257" s="26" t="n">
        <f aca="false">IF(CP257&gt;='1 Der Fonds'!$B$12,1,0)</f>
        <v>1</v>
      </c>
      <c r="P257" s="26" t="n">
        <f aca="false">IF(AND(O257=1,CU257&gt;='1 Der Fonds'!$B$12),1,0)</f>
        <v>1</v>
      </c>
      <c r="Q257" s="26" t="n">
        <f aca="false">IF(AND(P257=1,CZ257&gt;='1 Der Fonds'!$B$12),1,0)</f>
        <v>1</v>
      </c>
      <c r="R257" s="26" t="n">
        <f aca="false">IF(AND(Q257=1,DE257&gt;='1 Der Fonds'!$B$12),1,0)</f>
        <v>1</v>
      </c>
      <c r="S257" s="26" t="n">
        <f aca="false">IF(AND(R257=1,DJ257&gt;='1 Der Fonds'!$B$12),1,0)</f>
        <v>1</v>
      </c>
      <c r="T257" s="26" t="n">
        <f aca="false">IF(AND(S257=1,DO257&gt;='1 Der Fonds'!$B$12),1,0)</f>
        <v>1</v>
      </c>
      <c r="U257" s="26" t="n">
        <f aca="false">IF(AND(T257=1,DT257&gt;='1 Der Fonds'!$B$12),1,0)</f>
        <v>1</v>
      </c>
      <c r="V257" s="26" t="n">
        <f aca="false">IF(AND(U257=1,DY257&gt;='1 Der Fonds'!$B$12),1,0)</f>
        <v>1</v>
      </c>
      <c r="W257" s="26" t="n">
        <f aca="false">IF(AND(V257=1,ED257&gt;='1 Der Fonds'!$B$12),1,0)</f>
        <v>1</v>
      </c>
      <c r="X257" s="26" t="n">
        <f aca="false">IF(AND(W257=1,EI257&gt;='1 Der Fonds'!$B$12),1,0)</f>
        <v>1</v>
      </c>
      <c r="Y257" s="26" t="n">
        <f aca="false">IF(AND(X257=1,EN257&gt;='1 Der Fonds'!$B$12),1,0)</f>
        <v>1</v>
      </c>
      <c r="Z257" s="26" t="n">
        <f aca="false">IF(AND(Y257=1,ES257&gt;='1 Der Fonds'!$B$12),1,0)</f>
        <v>0</v>
      </c>
      <c r="AD257" s="26" t="n">
        <f aca="false">$A$257+$B$257*'1 Der Fonds'!$B$19/12+$A$257*'1 Der Fonds'!$B$20/12-'1 Der Fonds'!$B$6*'1 Der Fonds'!$B$21/12-($B$257+$A$257-'1 Der Fonds'!$B$6)*'1 Der Fonds'!$B$22/12-$B$257*'1 Der Fonds'!$B$23/12</f>
        <v>149.176666666667</v>
      </c>
      <c r="AE257" s="26" t="n">
        <f aca="false">($B$257+AD257-'1 Der Fonds'!$B$6)/'1 Der Fonds'!$B$8</f>
        <v>10.0192720306513</v>
      </c>
      <c r="AF257" s="26" t="n">
        <f aca="false">AD257+'1 Der Fonds'!$B$26-'2 Der Rueckgabebestand'!$C$5*AE257</f>
        <v>148.168957854406</v>
      </c>
      <c r="AG257" s="26" t="n">
        <f aca="false">'1 Der Fonds'!$B$8+'1 Der Fonds'!$B$26/AE257-'2 Der Rueckgabebestand'!$C$5</f>
        <v>86.8994229511707</v>
      </c>
      <c r="AH257" s="26" t="n">
        <f aca="false">AF257/($B$257+AF257-'1 Der Fonds'!$B$6)</f>
        <v>0.17017829396323</v>
      </c>
      <c r="AI257" s="26" t="n">
        <f aca="false">AF257+$B$257*'1 Der Fonds'!$B$19/12+AF257*'1 Der Fonds'!$B$20/12-'1 Der Fonds'!$B$6*'1 Der Fonds'!$B$21/12-($B$257+AF257-'1 Der Fonds'!$B$6)*'1 Der Fonds'!$B$22/12-$B$257*'1 Der Fonds'!$B$23/12</f>
        <v>149.846265605683</v>
      </c>
      <c r="AJ257" s="26" t="n">
        <f aca="false">($B$257+AI257-'1 Der Fonds'!$B$6)/AG257</f>
        <v>10.0385737439921</v>
      </c>
      <c r="AK257" s="26" t="n">
        <f aca="false">AI257+'1 Der Fonds'!$B$26-'2 Der Rueckgabebestand'!$C$6*AJ257</f>
        <v>147.826978733687</v>
      </c>
      <c r="AL257" s="26" t="n">
        <f aca="false">AG257+'1 Der Fonds'!$B$26/AJ257-'2 Der Rueckgabebestand'!$C$6</f>
        <v>86.6982701854998</v>
      </c>
      <c r="AM257" s="26" t="n">
        <f aca="false">AK257/($B$257+AK257-'1 Der Fonds'!$B$6)</f>
        <v>0.169852230651029</v>
      </c>
      <c r="AN257" s="26" t="n">
        <f aca="false">AK257+$B$257*'1 Der Fonds'!$B$19/12+AK257*'1 Der Fonds'!$B$20/12-'1 Der Fonds'!$B$6*'1 Der Fonds'!$B$21/12-($B$257+AK257-'1 Der Fonds'!$B$6)*'1 Der Fonds'!$B$22/12-$B$257*'1 Der Fonds'!$B$23/12</f>
        <v>149.503958754974</v>
      </c>
      <c r="AO257" s="26" t="n">
        <f aca="false">($B$257+AN257-'1 Der Fonds'!$B$6)/AL257</f>
        <v>10.0579164600312</v>
      </c>
      <c r="AP257" s="26" t="n">
        <f aca="false">AN257+'1 Der Fonds'!$B$26-'2 Der Rueckgabebestand'!$C$7*AO257</f>
        <v>130.376542542905</v>
      </c>
      <c r="AQ257" s="26" t="n">
        <f aca="false">AL257+'1 Der Fonds'!$B$26/AO257-'2 Der Rueckgabebestand'!$C$7</f>
        <v>84.7965426967024</v>
      </c>
      <c r="AR257" s="26" t="n">
        <f aca="false">AP257/($B$257+AP257-'1 Der Fonds'!$B$6)</f>
        <v>0.152866840673304</v>
      </c>
      <c r="AS257" s="26" t="n">
        <f aca="false">AP257+$B$257*'1 Der Fonds'!$B$19/12+AP257*'1 Der Fonds'!$B$20/12-'1 Der Fonds'!$B$6*'1 Der Fonds'!$B$21/12-($B$257+AP257-'1 Der Fonds'!$B$6)*'1 Der Fonds'!$B$22/12-$B$257*'1 Der Fonds'!$B$23/12</f>
        <v>132.036799229509</v>
      </c>
      <c r="AT257" s="26" t="n">
        <f aca="false">($B$257+AS257-'1 Der Fonds'!$B$6)/AQ257</f>
        <v>10.0774957569436</v>
      </c>
      <c r="AU257" s="26" t="n">
        <f aca="false">AS257+'1 Der Fonds'!$B$26-'2 Der Rueckgabebestand'!$C$8*AT257</f>
        <v>103.796562382983</v>
      </c>
      <c r="AV257" s="26" t="n">
        <f aca="false">AQ257+'1 Der Fonds'!$B$26/AT257-'2 Der Rueckgabebestand'!$C$8</f>
        <v>81.9942357022225</v>
      </c>
      <c r="AW257" s="26" t="n">
        <f aca="false">AU257/($B$257+AU257-'1 Der Fonds'!$B$6)</f>
        <v>0.125616597125421</v>
      </c>
      <c r="AX257" s="26" t="n">
        <f aca="false">AU257+$B$257*'1 Der Fonds'!$B$19/12+AU257*'1 Der Fonds'!$B$20/12-'1 Der Fonds'!$B$6*'1 Der Fonds'!$B$21/12-($B$257+AU257-'1 Der Fonds'!$B$6)*'1 Der Fonds'!$B$22/12-$B$257*'1 Der Fonds'!$B$23/12</f>
        <v>105.4313465886</v>
      </c>
      <c r="AY257" s="26" t="n">
        <f aca="false">($B$257+AX257-'1 Der Fonds'!$B$6)/AV257</f>
        <v>10.0974335512485</v>
      </c>
      <c r="AZ257" s="26" t="n">
        <f aca="false">AX257+'1 Der Fonds'!$B$26-'2 Der Rueckgabebestand'!$C$9*AY257</f>
        <v>82.1780193553541</v>
      </c>
      <c r="BA257" s="26" t="n">
        <f aca="false">AV257+'1 Der Fonds'!$B$26/AY257-'2 Der Rueckgabebestand'!$C$9</f>
        <v>79.6913409007636</v>
      </c>
      <c r="BB257" s="26" t="n">
        <f aca="false">AZ257/($B$257+AZ257-'1 Der Fonds'!$B$6)</f>
        <v>0.102125343775624</v>
      </c>
      <c r="BC257" s="26" t="n">
        <f aca="false">AZ257+$B$257*'1 Der Fonds'!$B$19/12+AZ257*'1 Der Fonds'!$B$20/12-'1 Der Fonds'!$B$6*'1 Der Fonds'!$B$21/12-($B$257+AZ257-'1 Der Fonds'!$B$6)*'1 Der Fonds'!$B$22/12-$B$257*'1 Der Fonds'!$B$23/12</f>
        <v>83.7920857905697</v>
      </c>
      <c r="BD257" s="26" t="n">
        <f aca="false">($B$257+BC257-'1 Der Fonds'!$B$6)/BA257</f>
        <v>10.1176875263601</v>
      </c>
      <c r="BE257" s="26" t="n">
        <f aca="false">BC257+'1 Der Fonds'!$B$26-'2 Der Rueckgabebestand'!$C$10*BD257</f>
        <v>72.6273232536655</v>
      </c>
      <c r="BF257" s="26" t="n">
        <f aca="false">BA257+'1 Der Fonds'!$B$26/BD257-'2 Der Rueckgabebestand'!$C$10</f>
        <v>78.5878513427183</v>
      </c>
      <c r="BG257" s="26" t="n">
        <f aca="false">BE257/($B$257+BE257-'1 Der Fonds'!$B$6)</f>
        <v>0.0913404949492542</v>
      </c>
      <c r="BH257" s="26" t="n">
        <f aca="false">BE257+$B$257*'1 Der Fonds'!$B$19/12+BE257*'1 Der Fonds'!$B$20/12-'1 Der Fonds'!$B$6*'1 Der Fonds'!$B$21/12-($B$257+BE257-'1 Der Fonds'!$B$6)*'1 Der Fonds'!$B$22/12-$B$257*'1 Der Fonds'!$B$23/12</f>
        <v>74.2322369384502</v>
      </c>
      <c r="BI257" s="26" t="n">
        <f aca="false">($B$257+BH257-'1 Der Fonds'!$B$6)/BF257</f>
        <v>10.1381094320029</v>
      </c>
      <c r="BJ257" s="26" t="n">
        <f aca="false">BH257+'1 Der Fonds'!$B$26-'2 Der Rueckgabebestand'!$C$11*BI257</f>
        <v>71.1493712792485</v>
      </c>
      <c r="BK257" s="26" t="n">
        <f aca="false">BF257+'1 Der Fonds'!$B$26/BI257-'2 Der Rueckgabebestand'!$C$11</f>
        <v>78.2837645028712</v>
      </c>
      <c r="BL257" s="26" t="n">
        <f aca="false">BJ257/($B$257+BJ257-'1 Der Fonds'!$B$6)</f>
        <v>0.0896483684785965</v>
      </c>
      <c r="BM257" s="26" t="n">
        <f aca="false">BJ257+$B$257*'1 Der Fonds'!$B$19/12+BJ257*'1 Der Fonds'!$B$20/12-'1 Der Fonds'!$B$6*'1 Der Fonds'!$B$21/12-($B$257+BJ257-'1 Der Fonds'!$B$6)*'1 Der Fonds'!$B$22/12-$B$257*'1 Der Fonds'!$B$23/12</f>
        <v>72.7528685933911</v>
      </c>
      <c r="BN257" s="26" t="n">
        <f aca="false">($B$257+BM257-'1 Der Fonds'!$B$6)/BK257</f>
        <v>10.1585925720808</v>
      </c>
      <c r="BO257" s="26" t="n">
        <f aca="false">BM257+'1 Der Fonds'!$B$26-'2 Der Rueckgabebestand'!$C$12*BN257</f>
        <v>70.6735723073507</v>
      </c>
      <c r="BP257" s="26" t="n">
        <f aca="false">BK257+'1 Der Fonds'!$B$26/BN257-'2 Der Rueckgabebestand'!$C$12</f>
        <v>78.0790810025451</v>
      </c>
      <c r="BQ257" s="26" t="n">
        <f aca="false">BO257/($B$257+BO257-'1 Der Fonds'!$B$6)</f>
        <v>0.0891022782084891</v>
      </c>
      <c r="BR257" s="26" t="n">
        <f aca="false">BO257+$B$257*'1 Der Fonds'!$B$19/12+BO257*'1 Der Fonds'!$B$20/12-'1 Der Fonds'!$B$6*'1 Der Fonds'!$B$21/12-($B$257+BO257-'1 Der Fonds'!$B$6)*'1 Der Fonds'!$B$22/12-$B$257*'1 Der Fonds'!$B$23/12</f>
        <v>72.2766136474786</v>
      </c>
      <c r="BS257" s="26" t="n">
        <f aca="false">($B$257+BR257-'1 Der Fonds'!$B$6)/BP257</f>
        <v>10.179123568598</v>
      </c>
      <c r="BT257" s="26" t="n">
        <f aca="false">BR257+'1 Der Fonds'!$B$26-'2 Der Rueckgabebestand'!$C$13*BS257</f>
        <v>70.6960080416096</v>
      </c>
      <c r="BU257" s="26" t="n">
        <f aca="false">BP257+'1 Der Fonds'!$B$26/BS257-'2 Der Rueckgabebestand'!$C$13</f>
        <v>77.9238018574185</v>
      </c>
      <c r="BV257" s="26" t="n">
        <f aca="false">BT257/($B$257+BT257-'1 Der Fonds'!$B$6)</f>
        <v>0.0891280431631988</v>
      </c>
      <c r="BW257" s="26" t="n">
        <f aca="false">BT257+$B$257*'1 Der Fonds'!$B$19/12+BT257*'1 Der Fonds'!$B$20/12-'1 Der Fonds'!$B$6*'1 Der Fonds'!$B$21/12-($B$257+BT257-'1 Der Fonds'!$B$6)*'1 Der Fonds'!$B$22/12-$B$257*'1 Der Fonds'!$B$23/12</f>
        <v>72.2990708826494</v>
      </c>
      <c r="BX257" s="26" t="n">
        <f aca="false">($B$257+BW257-'1 Der Fonds'!$B$6)/BU257</f>
        <v>10.1996957532557</v>
      </c>
      <c r="BY257" s="26" t="n">
        <f aca="false">BW257+'1 Der Fonds'!$B$26-'2 Der Rueckgabebestand'!$C$14*BX257</f>
        <v>71.2191925813472</v>
      </c>
      <c r="BZ257" s="26" t="n">
        <f aca="false">BU257+'1 Der Fonds'!$B$26/BX257-'2 Der Rueckgabebestand'!$C$14</f>
        <v>77.8179282777132</v>
      </c>
      <c r="CA257" s="26" t="n">
        <f aca="false">BY257/($B$257+BY257-'1 Der Fonds'!$B$6)</f>
        <v>0.089728449616705</v>
      </c>
      <c r="CB257" s="26" t="n">
        <f aca="false">BY257+$B$257*'1 Der Fonds'!$B$19/12+BY257*'1 Der Fonds'!$B$20/12-'1 Der Fonds'!$B$6*'1 Der Fonds'!$B$21/12-($B$257+BY257-'1 Der Fonds'!$B$6)*'1 Der Fonds'!$B$22/12-$B$257*'1 Der Fonds'!$B$23/12</f>
        <v>72.822756807571</v>
      </c>
      <c r="CC257" s="26" t="n">
        <f aca="false">($B$257+CB257-'1 Der Fonds'!$B$6)/BZ257</f>
        <v>10.2203023700304</v>
      </c>
      <c r="CD257" s="26" t="n">
        <f aca="false">CB257+'1 Der Fonds'!$B$26-'2 Der Rueckgabebestand'!$C$15*CC257</f>
        <v>71.7346358595588</v>
      </c>
      <c r="CE257" s="26" t="n">
        <f aca="false">BZ257+'1 Der Fonds'!$B$26/CC257-'2 Der Rueckgabebestand'!$C$15</f>
        <v>77.7114616675664</v>
      </c>
      <c r="CF257" s="26" t="n">
        <f aca="false">CD257/($B$257+CD257-'1 Der Fonds'!$B$6)</f>
        <v>0.0903191986608896</v>
      </c>
      <c r="CG257" s="26" t="n">
        <f aca="false">CD257+$B$257*'1 Der Fonds'!$B$19/12+CD257*'1 Der Fonds'!$B$20/12-'1 Der Fonds'!$B$6*'1 Der Fonds'!$B$21/12-($B$257+CD257-'1 Der Fonds'!$B$6)*'1 Der Fonds'!$B$22/12-$B$257*'1 Der Fonds'!$B$23/12</f>
        <v>73.3386940522576</v>
      </c>
      <c r="CH257" s="26" t="n">
        <f aca="false">($B$257+CG257-'1 Der Fonds'!$B$6)/CE257</f>
        <v>10.2409435747933</v>
      </c>
      <c r="CI257" s="26" t="n">
        <f aca="false">CG257+'1 Der Fonds'!$B$26-'2 Der Rueckgabebestand'!$C$16*CH257</f>
        <v>71.2182222648609</v>
      </c>
      <c r="CJ257" s="26" t="n">
        <f aca="false">CE257+'1 Der Fonds'!$B$26/CH257-'2 Der Rueckgabebestand'!$C$16</f>
        <v>77.5044034241624</v>
      </c>
      <c r="CK257" s="26" t="n">
        <f aca="false">CI257/($B$257+CI257-'1 Der Fonds'!$B$6)</f>
        <v>0.0897273368143684</v>
      </c>
      <c r="CL257" s="26" t="n">
        <f aca="false">$A$257+$B$257*'1 Der Fonds'!$B$19/12+$A$257*'1 Der Fonds'!$B$20/12-'1 Der Fonds'!$B$6*'1 Der Fonds'!$B$21/12-($B$257+$A$257-'1 Der Fonds'!$B$6)*'1 Der Fonds'!$B$22/12-$B$257*'1 Der Fonds'!$B$23/12</f>
        <v>149.176666666667</v>
      </c>
      <c r="CM257" s="26" t="n">
        <f aca="false">($B$257+CL257-'1 Der Fonds'!$B$6)/'1 Der Fonds'!$B$8</f>
        <v>10.0192720306513</v>
      </c>
      <c r="CN257" s="26" t="n">
        <f aca="false">CL257+0-'2 Der Rueckgabebestand'!$C$5*CM257</f>
        <v>145.168957854406</v>
      </c>
      <c r="CO257" s="26" t="n">
        <f aca="false">'1 Der Fonds'!$B$8+0/CM257-'2 Der Rueckgabebestand'!$C$5</f>
        <v>86.6</v>
      </c>
      <c r="CP257" s="26" t="n">
        <f aca="false">CN257/($B$257+CN257-'1 Der Fonds'!$B$6)</f>
        <v>0.167309152344673</v>
      </c>
      <c r="CQ257" s="26" t="n">
        <f aca="false">CN257+$B$257*'1 Der Fonds'!$B$19/12+CN257*'1 Der Fonds'!$B$20/12-'1 Der Fonds'!$B$6*'1 Der Fonds'!$B$21/12-($B$257+CN257-'1 Der Fonds'!$B$6)*'1 Der Fonds'!$B$22/12-$B$257*'1 Der Fonds'!$B$23/12</f>
        <v>146.843390605683</v>
      </c>
      <c r="CR257" s="26" t="n">
        <f aca="false">($B$257+CQ257-'1 Der Fonds'!$B$6)/CO257</f>
        <v>10.0386072818208</v>
      </c>
      <c r="CS257" s="26" t="n">
        <f aca="false">CQ257+0-'2 Der Rueckgabebestand'!$C$6*CR257</f>
        <v>141.824086964773</v>
      </c>
      <c r="CT257" s="26" t="n">
        <f aca="false">CO257+0/CR257-'2 Der Rueckgabebestand'!$C$6</f>
        <v>86.1</v>
      </c>
      <c r="CU257" s="26" t="n">
        <f aca="false">CS257/($B$257+CS257-'1 Der Fonds'!$B$6)</f>
        <v>0.164086699773476</v>
      </c>
      <c r="CV257" s="26" t="n">
        <f aca="false">CS257+$B$257*'1 Der Fonds'!$B$19/12+CS257*'1 Der Fonds'!$B$20/12-'1 Der Fonds'!$B$6*'1 Der Fonds'!$B$21/12-($B$257+CS257-'1 Der Fonds'!$B$6)*'1 Der Fonds'!$B$22/12-$B$257*'1 Der Fonds'!$B$23/12</f>
        <v>143.495314214781</v>
      </c>
      <c r="CW257" s="26" t="n">
        <f aca="false">($B$257+CV257-'1 Der Fonds'!$B$6)/CT257</f>
        <v>10.058017586699</v>
      </c>
      <c r="CX257" s="26" t="n">
        <f aca="false">CV257+0-'2 Der Rueckgabebestand'!$C$7*CW257</f>
        <v>121.367675524043</v>
      </c>
      <c r="CY257" s="26" t="n">
        <f aca="false">CT257+0/CW257-'2 Der Rueckgabebestand'!$C$7</f>
        <v>83.9</v>
      </c>
      <c r="CZ257" s="26" t="n">
        <f aca="false">CX257/($B$257+CX257-'1 Der Fonds'!$B$6)</f>
        <v>0.143823112372059</v>
      </c>
      <c r="DA257" s="26" t="n">
        <f aca="false">CX257+$B$257*'1 Der Fonds'!$B$19/12+CX257*'1 Der Fonds'!$B$20/12-'1 Der Fonds'!$B$6*'1 Der Fonds'!$B$21/12-($B$257+CX257-'1 Der Fonds'!$B$6)*'1 Der Fonds'!$B$22/12-$B$257*'1 Der Fonds'!$B$23/12</f>
        <v>123.019298713087</v>
      </c>
      <c r="DB257" s="26" t="n">
        <f aca="false">($B$257+DA257-'1 Der Fonds'!$B$6)/CY257</f>
        <v>10.0777032027782</v>
      </c>
      <c r="DC257" s="26" t="n">
        <f aca="false">DA257+0-'2 Der Rueckgabebestand'!$C$8*DB257</f>
        <v>91.7784187844746</v>
      </c>
      <c r="DD257" s="26" t="n">
        <f aca="false">CY257+0/DB257-'2 Der Rueckgabebestand'!$C$8</f>
        <v>80.8</v>
      </c>
      <c r="DE257" s="26" t="n">
        <f aca="false">DC257/($B$257+DC257-'1 Der Fonds'!$B$6)</f>
        <v>0.112711348682774</v>
      </c>
      <c r="DF257" s="26" t="n">
        <f aca="false">DC257+$B$257*'1 Der Fonds'!$B$19/12+DC257*'1 Der Fonds'!$B$20/12-'1 Der Fonds'!$B$6*'1 Der Fonds'!$B$21/12-($B$257+DC257-'1 Der Fonds'!$B$6)*'1 Der Fonds'!$B$22/12-$B$257*'1 Der Fonds'!$B$23/12</f>
        <v>93.4016856024764</v>
      </c>
      <c r="DG257" s="26" t="n">
        <f aca="false">($B$257+DF257-'1 Der Fonds'!$B$6)/DD257</f>
        <v>10.0977931386445</v>
      </c>
      <c r="DH257" s="26" t="n">
        <f aca="false">DF257+0-'2 Der Rueckgabebestand'!$C$9*DG257</f>
        <v>67.1474234420007</v>
      </c>
      <c r="DI257" s="26" t="n">
        <f aca="false">DD257+0/DG257-'2 Der Rueckgabebestand'!$C$9</f>
        <v>78.2</v>
      </c>
      <c r="DJ257" s="26" t="n">
        <f aca="false">DH257/($B$257+DH257-'1 Der Fonds'!$B$6)</f>
        <v>0.0850346894685114</v>
      </c>
      <c r="DK257" s="26" t="n">
        <f aca="false">DH257+$B$257*'1 Der Fonds'!$B$19/12+DH257*'1 Der Fonds'!$B$20/12-'1 Der Fonds'!$B$6*'1 Der Fonds'!$B$21/12-($B$257+DH257-'1 Der Fonds'!$B$6)*'1 Der Fonds'!$B$22/12-$B$257*'1 Der Fonds'!$B$23/12</f>
        <v>68.7470855561326</v>
      </c>
      <c r="DL257" s="26" t="n">
        <f aca="false">($B$257+DK257-'1 Der Fonds'!$B$6)/DI257</f>
        <v>10.1182491759096</v>
      </c>
      <c r="DM257" s="26" t="n">
        <f aca="false">DK257+0-'2 Der Rueckgabebestand'!$C$10*DL257</f>
        <v>54.5815367098591</v>
      </c>
      <c r="DN257" s="26" t="n">
        <f aca="false">DI257+0/DL257-'2 Der Rueckgabebestand'!$C$10</f>
        <v>76.8</v>
      </c>
      <c r="DO257" s="26" t="n">
        <f aca="false">DM257/($B$257+DM257-'1 Der Fonds'!$B$6)</f>
        <v>0.0702391372480111</v>
      </c>
      <c r="DP257" s="26" t="n">
        <f aca="false">DM257+$B$257*'1 Der Fonds'!$B$19/12+DM257*'1 Der Fonds'!$B$20/12-'1 Der Fonds'!$B$6*'1 Der Fonds'!$B$21/12-($B$257+DM257-'1 Der Fonds'!$B$6)*'1 Der Fonds'!$B$22/12-$B$257*'1 Der Fonds'!$B$23/12</f>
        <v>56.1691565158728</v>
      </c>
      <c r="DQ257" s="26" t="n">
        <f aca="false">($B$257+DP257-'1 Der Fonds'!$B$6)/DN257</f>
        <v>10.1389213088004</v>
      </c>
      <c r="DR257" s="26" t="n">
        <f aca="false">DP257+0-'2 Der Rueckgabebestand'!$C$11*DQ257</f>
        <v>50.0858037305925</v>
      </c>
      <c r="DS257" s="26" t="n">
        <f aca="false">DN257+0/DQ257-'2 Der Rueckgabebestand'!$C$11</f>
        <v>76.2</v>
      </c>
      <c r="DT257" s="26" t="n">
        <f aca="false">DR257/($B$257+DR257-'1 Der Fonds'!$B$6)</f>
        <v>0.064828791169528</v>
      </c>
      <c r="DU257" s="26" t="n">
        <f aca="false">DR257+$B$257*'1 Der Fonds'!$B$19/12+DR257*'1 Der Fonds'!$B$20/12-'1 Der Fonds'!$B$6*'1 Der Fonds'!$B$21/12-($B$257+DR257-'1 Der Fonds'!$B$6)*'1 Der Fonds'!$B$22/12-$B$257*'1 Der Fonds'!$B$23/12</f>
        <v>51.6691151258343</v>
      </c>
      <c r="DV257" s="26" t="n">
        <f aca="false">($B$257+DU257-'1 Der Fonds'!$B$6)/DS257</f>
        <v>10.1596996735674</v>
      </c>
      <c r="DW257" s="26" t="n">
        <f aca="false">DU257+0-'2 Der Rueckgabebestand'!$C$12*DV257</f>
        <v>46.5892652890506</v>
      </c>
      <c r="DX257" s="26" t="n">
        <f aca="false">DS257+0/DV257-'2 Der Rueckgabebestand'!$C$12</f>
        <v>75.7</v>
      </c>
      <c r="DY257" s="26" t="n">
        <f aca="false">DW257/($B$257+DW257-'1 Der Fonds'!$B$6)</f>
        <v>0.0605771883599764</v>
      </c>
      <c r="DZ257" s="26" t="n">
        <f aca="false">DW257+$B$257*'1 Der Fonds'!$B$19/12+DW257*'1 Der Fonds'!$B$20/12-'1 Der Fonds'!$B$6*'1 Der Fonds'!$B$21/12-($B$257+DW257-'1 Der Fonds'!$B$6)*'1 Der Fonds'!$B$22/12-$B$257*'1 Der Fonds'!$B$23/12</f>
        <v>48.1692258349527</v>
      </c>
      <c r="EA257" s="26" t="n">
        <f aca="false">($B$257+DZ257-'1 Der Fonds'!$B$6)/DX257</f>
        <v>10.1805710149928</v>
      </c>
      <c r="EB257" s="26" t="n">
        <f aca="false">DZ257+0-'2 Der Rueckgabebestand'!$C$13*EA257</f>
        <v>43.5879688782059</v>
      </c>
      <c r="EC257" s="26" t="n">
        <f aca="false">DX257+0/EA257-'2 Der Rueckgabebestand'!$C$13</f>
        <v>75.25</v>
      </c>
      <c r="ED257" s="26" t="n">
        <f aca="false">EB257/($B$257+EB257-'1 Der Fonds'!$B$6)</f>
        <v>0.0568968194893237</v>
      </c>
      <c r="EE257" s="26" t="n">
        <f aca="false">EB257+$B$257*'1 Der Fonds'!$B$19/12+EB257*'1 Der Fonds'!$B$20/12-'1 Der Fonds'!$B$6*'1 Der Fonds'!$B$21/12-($B$257+EB257-'1 Der Fonds'!$B$6)*'1 Der Fonds'!$B$22/12-$B$257*'1 Der Fonds'!$B$23/12</f>
        <v>45.1650531817142</v>
      </c>
      <c r="EF257" s="26" t="n">
        <f aca="false">($B$257+EE257-'1 Der Fonds'!$B$6)/EC257</f>
        <v>10.2015289459364</v>
      </c>
      <c r="EG257" s="26" t="n">
        <f aca="false">EE257+0-'2 Der Rueckgabebestand'!$C$14*EF257</f>
        <v>41.0844416033396</v>
      </c>
      <c r="EH257" s="26" t="n">
        <f aca="false">EC257+0/EF257-'2 Der Rueckgabebestand'!$C$14</f>
        <v>74.85</v>
      </c>
      <c r="EI257" s="26" t="n">
        <f aca="false">EG257/($B$257+EG257-'1 Der Fonds'!$B$6)</f>
        <v>0.0538047128318544</v>
      </c>
      <c r="EJ257" s="26" t="n">
        <f aca="false">EG257+$B$257*'1 Der Fonds'!$B$19/12+EG257*'1 Der Fonds'!$B$20/12-'1 Der Fonds'!$B$6*'1 Der Fonds'!$B$21/12-($B$257+EG257-'1 Der Fonds'!$B$6)*'1 Der Fonds'!$B$22/12-$B$257*'1 Der Fonds'!$B$23/12</f>
        <v>42.6591266932095</v>
      </c>
      <c r="EK257" s="26" t="n">
        <f aca="false">($B$257+EJ257-'1 Der Fonds'!$B$6)/EH257</f>
        <v>10.2225668228886</v>
      </c>
      <c r="EL257" s="26" t="n">
        <f aca="false">EJ257+0-'2 Der Rueckgabebestand'!$C$15*EK257</f>
        <v>38.5700999640541</v>
      </c>
      <c r="EM257" s="26" t="n">
        <f aca="false">EH257+0/EK257-'2 Der Rueckgabebestand'!$C$15</f>
        <v>74.45</v>
      </c>
      <c r="EN257" s="26" t="n">
        <f aca="false">EL257/($B$257+EL257-'1 Der Fonds'!$B$6)</f>
        <v>0.0506787744859189</v>
      </c>
      <c r="EO257" s="26" t="n">
        <f aca="false">EL257+$B$257*'1 Der Fonds'!$B$19/12+EL257*'1 Der Fonds'!$B$20/12-'1 Der Fonds'!$B$6*'1 Der Fonds'!$B$21/12-($B$257+EL257-'1 Der Fonds'!$B$6)*'1 Der Fonds'!$B$22/12-$B$257*'1 Der Fonds'!$B$23/12</f>
        <v>40.1423754765196</v>
      </c>
      <c r="EP257" s="26" t="n">
        <f aca="false">($B$257+EO257-'1 Der Fonds'!$B$6)/EM257</f>
        <v>10.2436853657021</v>
      </c>
      <c r="EQ257" s="26" t="n">
        <f aca="false">EO257+0-'2 Der Rueckgabebestand'!$C$16*EP257</f>
        <v>35.0205327936686</v>
      </c>
      <c r="ER257" s="26" t="n">
        <f aca="false">EM257+0/EP257-'2 Der Rueckgabebestand'!$C$16</f>
        <v>73.95</v>
      </c>
      <c r="ES257" s="26" t="n">
        <f aca="false">EQ257/($B$257+EQ257-'1 Der Fonds'!$B$6)</f>
        <v>0.0462304733371595</v>
      </c>
      <c r="ET257" s="14" t="n">
        <f aca="false">IF(C257=1,$A$257,1000000)</f>
        <v>147.5</v>
      </c>
      <c r="EU257" s="14" t="n">
        <f aca="false">IF(D257=1,$A$257,1000000)</f>
        <v>147.5</v>
      </c>
      <c r="EV257" s="14" t="n">
        <f aca="false">IF(E257=1,$A$257,1000000)</f>
        <v>147.5</v>
      </c>
      <c r="EW257" s="14" t="n">
        <f aca="false">IF(F257=1,$A$257,1000000)</f>
        <v>147.5</v>
      </c>
      <c r="EX257" s="14" t="n">
        <f aca="false">IF(G257=1,$A$257,1000000)</f>
        <v>147.5</v>
      </c>
      <c r="EY257" s="14" t="n">
        <f aca="false">IF(H257=1,$A$257,1000000)</f>
        <v>147.5</v>
      </c>
      <c r="EZ257" s="14" t="n">
        <f aca="false">IF(I257=1,$A$257,1000000)</f>
        <v>147.5</v>
      </c>
      <c r="FA257" s="14" t="n">
        <f aca="false">IF(J257=1,$A$257,1000000)</f>
        <v>147.5</v>
      </c>
      <c r="FB257" s="14" t="n">
        <f aca="false">IF(K257=1,$A$257,1000000)</f>
        <v>147.5</v>
      </c>
      <c r="FC257" s="14" t="n">
        <f aca="false">IF(L257=1,$A$257,1000000)</f>
        <v>147.5</v>
      </c>
      <c r="FD257" s="14" t="n">
        <f aca="false">IF(M257=1,$A$257,1000000)</f>
        <v>147.5</v>
      </c>
      <c r="FE257" s="14" t="n">
        <f aca="false">IF(N257=1,$A$257,1000000)</f>
        <v>147.5</v>
      </c>
      <c r="FF257" s="14" t="n">
        <f aca="false">IF(O257=1,$A$257,1000000)</f>
        <v>147.5</v>
      </c>
      <c r="FG257" s="14" t="n">
        <f aca="false">IF(P257=1,$A$257,1000000)</f>
        <v>147.5</v>
      </c>
      <c r="FH257" s="14" t="n">
        <f aca="false">IF(Q257=1,$A$257,1000000)</f>
        <v>147.5</v>
      </c>
      <c r="FI257" s="14" t="n">
        <f aca="false">IF(R257=1,$A$257,1000000)</f>
        <v>147.5</v>
      </c>
      <c r="FJ257" s="14" t="n">
        <f aca="false">IF(S257=1,$A$257,1000000)</f>
        <v>147.5</v>
      </c>
      <c r="FK257" s="14" t="n">
        <f aca="false">IF(T257=1,$A$257,1000000)</f>
        <v>147.5</v>
      </c>
      <c r="FL257" s="14" t="n">
        <f aca="false">IF(U257=1,$A$257,1000000)</f>
        <v>147.5</v>
      </c>
      <c r="FM257" s="14" t="n">
        <f aca="false">IF(V257=1,$A$257,1000000)</f>
        <v>147.5</v>
      </c>
      <c r="FN257" s="14" t="n">
        <f aca="false">IF(W257=1,$A$257,1000000)</f>
        <v>147.5</v>
      </c>
      <c r="FO257" s="14" t="n">
        <f aca="false">IF(X257=1,$A$257,1000000)</f>
        <v>147.5</v>
      </c>
      <c r="FP257" s="14" t="n">
        <f aca="false">IF(Y257=1,$A$257,1000000)</f>
        <v>147.5</v>
      </c>
      <c r="FQ257" s="26" t="n">
        <f aca="false">IF(Z257=1,$A$257,1000000)</f>
        <v>1000000</v>
      </c>
    </row>
    <row r="258" customFormat="false" ht="15" hidden="false" customHeight="false" outlineLevel="0" collapsed="false">
      <c r="A258" s="14" t="n">
        <f aca="false">A257+$B$38</f>
        <v>148</v>
      </c>
      <c r="B258" s="14" t="n">
        <f aca="false">'1 Der Fonds'!$B$36-A258</f>
        <v>972</v>
      </c>
      <c r="C258" s="26" t="n">
        <f aca="false">IF(AH258&gt;='1 Der Fonds'!$B$12,1,0)</f>
        <v>1</v>
      </c>
      <c r="D258" s="26" t="n">
        <f aca="false">IF(AND(C258=1,AM258&gt;='1 Der Fonds'!$B$12),1,0)</f>
        <v>1</v>
      </c>
      <c r="E258" s="26" t="n">
        <f aca="false">IF(AND(D258=1,AR258&gt;='1 Der Fonds'!$B$12),1,0)</f>
        <v>1</v>
      </c>
      <c r="F258" s="26" t="n">
        <f aca="false">IF(AND(E258=1,AW258&gt;='1 Der Fonds'!$B$12),1,0)</f>
        <v>1</v>
      </c>
      <c r="G258" s="26" t="n">
        <f aca="false">IF(AND(F258=1,BB258&gt;='1 Der Fonds'!$B$12),1,0)</f>
        <v>1</v>
      </c>
      <c r="H258" s="26" t="n">
        <f aca="false">IF(AND(G258=1,BG258&gt;='1 Der Fonds'!$B$12),1,0)</f>
        <v>1</v>
      </c>
      <c r="I258" s="26" t="n">
        <f aca="false">IF(AND(H258=1,BL258&gt;='1 Der Fonds'!$B$12),1,0)</f>
        <v>1</v>
      </c>
      <c r="J258" s="26" t="n">
        <f aca="false">IF(AND(I258=1,BQ258&gt;='1 Der Fonds'!$B$12),1,0)</f>
        <v>1</v>
      </c>
      <c r="K258" s="26" t="n">
        <f aca="false">IF(AND(J258=1,BV258&gt;='1 Der Fonds'!$B$12),1,0)</f>
        <v>1</v>
      </c>
      <c r="L258" s="26" t="n">
        <f aca="false">IF(AND(K258=1,CA258&gt;='1 Der Fonds'!$B$12),1,0)</f>
        <v>1</v>
      </c>
      <c r="M258" s="26" t="n">
        <f aca="false">IF(AND(L258=1,CF258&gt;='1 Der Fonds'!$B$12),1,0)</f>
        <v>1</v>
      </c>
      <c r="N258" s="26" t="n">
        <f aca="false">IF(AND(M258=1,CK258&gt;='1 Der Fonds'!$B$12),1,0)</f>
        <v>1</v>
      </c>
      <c r="O258" s="26" t="n">
        <f aca="false">IF(CP258&gt;='1 Der Fonds'!$B$12,1,0)</f>
        <v>1</v>
      </c>
      <c r="P258" s="26" t="n">
        <f aca="false">IF(AND(O258=1,CU258&gt;='1 Der Fonds'!$B$12),1,0)</f>
        <v>1</v>
      </c>
      <c r="Q258" s="26" t="n">
        <f aca="false">IF(AND(P258=1,CZ258&gt;='1 Der Fonds'!$B$12),1,0)</f>
        <v>1</v>
      </c>
      <c r="R258" s="26" t="n">
        <f aca="false">IF(AND(Q258=1,DE258&gt;='1 Der Fonds'!$B$12),1,0)</f>
        <v>1</v>
      </c>
      <c r="S258" s="26" t="n">
        <f aca="false">IF(AND(R258=1,DJ258&gt;='1 Der Fonds'!$B$12),1,0)</f>
        <v>1</v>
      </c>
      <c r="T258" s="26" t="n">
        <f aca="false">IF(AND(S258=1,DO258&gt;='1 Der Fonds'!$B$12),1,0)</f>
        <v>1</v>
      </c>
      <c r="U258" s="26" t="n">
        <f aca="false">IF(AND(T258=1,DT258&gt;='1 Der Fonds'!$B$12),1,0)</f>
        <v>1</v>
      </c>
      <c r="V258" s="26" t="n">
        <f aca="false">IF(AND(U258=1,DY258&gt;='1 Der Fonds'!$B$12),1,0)</f>
        <v>1</v>
      </c>
      <c r="W258" s="26" t="n">
        <f aca="false">IF(AND(V258=1,ED258&gt;='1 Der Fonds'!$B$12),1,0)</f>
        <v>1</v>
      </c>
      <c r="X258" s="26" t="n">
        <f aca="false">IF(AND(W258=1,EI258&gt;='1 Der Fonds'!$B$12),1,0)</f>
        <v>1</v>
      </c>
      <c r="Y258" s="26" t="n">
        <f aca="false">IF(AND(X258=1,EN258&gt;='1 Der Fonds'!$B$12),1,0)</f>
        <v>1</v>
      </c>
      <c r="Z258" s="26" t="n">
        <f aca="false">IF(AND(Y258=1,ES258&gt;='1 Der Fonds'!$B$12),1,0)</f>
        <v>0</v>
      </c>
      <c r="AD258" s="26" t="n">
        <f aca="false">$A$258+$B$258*'1 Der Fonds'!$B$19/12+$A$258*'1 Der Fonds'!$B$20/12-'1 Der Fonds'!$B$6*'1 Der Fonds'!$B$21/12-($B$258+$A$258-'1 Der Fonds'!$B$6)*'1 Der Fonds'!$B$22/12-$B$258*'1 Der Fonds'!$B$23/12</f>
        <v>149.676083333333</v>
      </c>
      <c r="AE258" s="26" t="n">
        <f aca="false">($B$258+AD258-'1 Der Fonds'!$B$6)/'1 Der Fonds'!$B$8</f>
        <v>10.0192653256705</v>
      </c>
      <c r="AF258" s="26" t="n">
        <f aca="false">AD258+'1 Der Fonds'!$B$26-'2 Der Rueckgabebestand'!$C$5*AE258</f>
        <v>148.668377203065</v>
      </c>
      <c r="AG258" s="26" t="n">
        <f aca="false">'1 Der Fonds'!$B$8+'1 Der Fonds'!$B$26/AE258-'2 Der Rueckgabebestand'!$C$5</f>
        <v>86.8994231515472</v>
      </c>
      <c r="AH258" s="26" t="n">
        <f aca="false">AF258/($B$258+AF258-'1 Der Fonds'!$B$6)</f>
        <v>0.170752012012481</v>
      </c>
      <c r="AI258" s="26" t="n">
        <f aca="false">AF258+$B$258*'1 Der Fonds'!$B$19/12+AF258*'1 Der Fonds'!$B$20/12-'1 Der Fonds'!$B$6*'1 Der Fonds'!$B$21/12-($B$258+AF258-'1 Der Fonds'!$B$6)*'1 Der Fonds'!$B$22/12-$B$258*'1 Der Fonds'!$B$23/12</f>
        <v>150.345101064551</v>
      </c>
      <c r="AJ258" s="26" t="n">
        <f aca="false">($B$258+AI258-'1 Der Fonds'!$B$6)/AG258</f>
        <v>10.0385603198221</v>
      </c>
      <c r="AK258" s="26" t="n">
        <f aca="false">AI258+'1 Der Fonds'!$B$26-'2 Der Rueckgabebestand'!$C$6*AJ258</f>
        <v>148.32582090464</v>
      </c>
      <c r="AL258" s="26" t="n">
        <f aca="false">AG258+'1 Der Fonds'!$B$26/AJ258-'2 Der Rueckgabebestand'!$C$6</f>
        <v>86.6982707855128</v>
      </c>
      <c r="AM258" s="26" t="n">
        <f aca="false">AK258/($B$258+AK258-'1 Der Fonds'!$B$6)</f>
        <v>0.17042562376291</v>
      </c>
      <c r="AN258" s="26" t="n">
        <f aca="false">AK258+$B$258*'1 Der Fonds'!$B$19/12+AK258*'1 Der Fonds'!$B$20/12-'1 Der Fonds'!$B$6*'1 Der Fonds'!$B$21/12-($B$258+AK258-'1 Der Fonds'!$B$6)*'1 Der Fonds'!$B$22/12-$B$258*'1 Der Fonds'!$B$23/12</f>
        <v>150.002216483007</v>
      </c>
      <c r="AO258" s="26" t="n">
        <f aca="false">($B$258+AN258-'1 Der Fonds'!$B$6)/AL258</f>
        <v>10.0578962946135</v>
      </c>
      <c r="AP258" s="26" t="n">
        <f aca="false">AN258+'1 Der Fonds'!$B$26-'2 Der Rueckgabebestand'!$C$7*AO258</f>
        <v>130.874844634858</v>
      </c>
      <c r="AQ258" s="26" t="n">
        <f aca="false">AL258+'1 Der Fonds'!$B$26/AO258-'2 Der Rueckgabebestand'!$C$7</f>
        <v>84.7965438947322</v>
      </c>
      <c r="AR258" s="26" t="n">
        <f aca="false">AP258/($B$258+AP258-'1 Der Fonds'!$B$6)</f>
        <v>0.153451406684282</v>
      </c>
      <c r="AS258" s="26" t="n">
        <f aca="false">AP258+$B$258*'1 Der Fonds'!$B$19/12+AP258*'1 Der Fonds'!$B$20/12-'1 Der Fonds'!$B$6*'1 Der Fonds'!$B$21/12-($B$258+AP258-'1 Der Fonds'!$B$6)*'1 Der Fonds'!$B$22/12-$B$258*'1 Der Fonds'!$B$23/12</f>
        <v>132.534516360966</v>
      </c>
      <c r="AT258" s="26" t="n">
        <f aca="false">($B$258+AS258-'1 Der Fonds'!$B$6)/AQ258</f>
        <v>10.0774686928491</v>
      </c>
      <c r="AU258" s="26" t="n">
        <f aca="false">AS258+'1 Der Fonds'!$B$26-'2 Der Rueckgabebestand'!$C$8*AT258</f>
        <v>104.294363413134</v>
      </c>
      <c r="AV258" s="26" t="n">
        <f aca="false">AQ258+'1 Der Fonds'!$B$26/AT258-'2 Der Rueckgabebestand'!$C$8</f>
        <v>81.9942376997379</v>
      </c>
      <c r="AW258" s="26" t="n">
        <f aca="false">AU258/($B$258+AU258-'1 Der Fonds'!$B$6)</f>
        <v>0.126219381410676</v>
      </c>
      <c r="AX258" s="26" t="n">
        <f aca="false">AU258+$B$258*'1 Der Fonds'!$B$19/12+AU258*'1 Der Fonds'!$B$20/12-'1 Der Fonds'!$B$6*'1 Der Fonds'!$B$21/12-($B$258+AU258-'1 Der Fonds'!$B$6)*'1 Der Fonds'!$B$22/12-$B$258*'1 Der Fonds'!$B$23/12</f>
        <v>105.928562178071</v>
      </c>
      <c r="AY258" s="26" t="n">
        <f aca="false">($B$258+AX258-'1 Der Fonds'!$B$6)/AV258</f>
        <v>10.097399346646</v>
      </c>
      <c r="AZ258" s="26" t="n">
        <f aca="false">AX258+'1 Der Fonds'!$B$26-'2 Der Rueckgabebestand'!$C$9*AY258</f>
        <v>82.6753238767917</v>
      </c>
      <c r="BA258" s="26" t="n">
        <f aca="false">AV258+'1 Der Fonds'!$B$26/AY258-'2 Der Rueckgabebestand'!$C$9</f>
        <v>79.691343904713</v>
      </c>
      <c r="BB258" s="26" t="n">
        <f aca="false">AZ258/($B$258+AZ258-'1 Der Fonds'!$B$6)</f>
        <v>0.10274370472612</v>
      </c>
      <c r="BC258" s="26" t="n">
        <f aca="false">AZ258+$B$258*'1 Der Fonds'!$B$19/12+AZ258*'1 Der Fonds'!$B$20/12-'1 Der Fonds'!$B$6*'1 Der Fonds'!$B$21/12-($B$258+AZ258-'1 Der Fonds'!$B$6)*'1 Der Fonds'!$B$22/12-$B$258*'1 Der Fonds'!$B$23/12</f>
        <v>84.288804395507</v>
      </c>
      <c r="BD258" s="26" t="n">
        <f aca="false">($B$258+BC258-'1 Der Fonds'!$B$6)/BA258</f>
        <v>10.1176459686712</v>
      </c>
      <c r="BE258" s="26" t="n">
        <f aca="false">BC258+'1 Der Fonds'!$B$26-'2 Der Rueckgabebestand'!$C$10*BD258</f>
        <v>73.1241000393674</v>
      </c>
      <c r="BF258" s="26" t="n">
        <f aca="false">BA258+'1 Der Fonds'!$B$26/BD258-'2 Der Rueckgabebestand'!$C$10</f>
        <v>78.5878555645684</v>
      </c>
      <c r="BG258" s="26" t="n">
        <f aca="false">BE258/($B$258+BE258-'1 Der Fonds'!$B$6)</f>
        <v>0.0919656441500728</v>
      </c>
      <c r="BH258" s="26" t="n">
        <f aca="false">BE258+$B$258*'1 Der Fonds'!$B$19/12+BE258*'1 Der Fonds'!$B$20/12-'1 Der Fonds'!$B$6*'1 Der Fonds'!$B$21/12-($B$258+BE258-'1 Der Fonds'!$B$6)*'1 Der Fonds'!$B$22/12-$B$258*'1 Der Fonds'!$B$23/12</f>
        <v>74.7284273019051</v>
      </c>
      <c r="BI258" s="26" t="n">
        <f aca="false">($B$258+BH258-'1 Der Fonds'!$B$6)/BF258</f>
        <v>10.138060411221</v>
      </c>
      <c r="BJ258" s="26" t="n">
        <f aca="false">BH258+'1 Der Fonds'!$B$26-'2 Der Rueckgabebestand'!$C$11*BI258</f>
        <v>71.6455910551725</v>
      </c>
      <c r="BK258" s="26" t="n">
        <f aca="false">BF258+'1 Der Fonds'!$B$26/BI258-'2 Der Rueckgabebestand'!$C$11</f>
        <v>78.2837701555566</v>
      </c>
      <c r="BL258" s="26" t="n">
        <f aca="false">BJ258/($B$258+BJ258-'1 Der Fonds'!$B$6)</f>
        <v>0.0902740365002442</v>
      </c>
      <c r="BM258" s="26" t="n">
        <f aca="false">BJ258+$B$258*'1 Der Fonds'!$B$19/12+BJ258*'1 Der Fonds'!$B$20/12-'1 Der Fonds'!$B$6*'1 Der Fonds'!$B$21/12-($B$258+BJ258-'1 Der Fonds'!$B$6)*'1 Der Fonds'!$B$22/12-$B$258*'1 Der Fonds'!$B$23/12</f>
        <v>73.248501413267</v>
      </c>
      <c r="BN258" s="26" t="n">
        <f aca="false">($B$258+BM258-'1 Der Fonds'!$B$6)/BK258</f>
        <v>10.15853605202</v>
      </c>
      <c r="BO258" s="26" t="n">
        <f aca="false">BM258+'1 Der Fonds'!$B$26-'2 Der Rueckgabebestand'!$C$12*BN258</f>
        <v>71.1692333872571</v>
      </c>
      <c r="BP258" s="26" t="n">
        <f aca="false">BK258+'1 Der Fonds'!$B$26/BN258-'2 Der Rueckgabebestand'!$C$12</f>
        <v>78.0790882983123</v>
      </c>
      <c r="BQ258" s="26" t="n">
        <f aca="false">BO258/($B$258+BO258-'1 Der Fonds'!$B$6)</f>
        <v>0.0897276777659748</v>
      </c>
      <c r="BR258" s="26" t="n">
        <f aca="false">BO258+$B$258*'1 Der Fonds'!$B$19/12+BO258*'1 Der Fonds'!$B$20/12-'1 Der Fonds'!$B$6*'1 Der Fonds'!$B$21/12-($B$258+BO258-'1 Der Fonds'!$B$6)*'1 Der Fonds'!$B$22/12-$B$258*'1 Der Fonds'!$B$23/12</f>
        <v>72.7716872359199</v>
      </c>
      <c r="BS258" s="26" t="n">
        <f aca="false">($B$258+BR258-'1 Der Fonds'!$B$6)/BP258</f>
        <v>10.1790595223062</v>
      </c>
      <c r="BT258" s="26" t="n">
        <f aca="false">BR258+'1 Der Fonds'!$B$26-'2 Der Rueckgabebestand'!$C$13*BS258</f>
        <v>71.1911104508821</v>
      </c>
      <c r="BU258" s="26" t="n">
        <f aca="false">BP258+'1 Der Fonds'!$B$26/BS258-'2 Der Rueckgabebestand'!$C$13</f>
        <v>77.9238110075593</v>
      </c>
      <c r="BV258" s="26" t="n">
        <f aca="false">BT258/($B$258+BT258-'1 Der Fonds'!$B$6)</f>
        <v>0.0897527840553006</v>
      </c>
      <c r="BW258" s="26" t="n">
        <f aca="false">BT258+$B$258*'1 Der Fonds'!$B$19/12+BT258*'1 Der Fonds'!$B$20/12-'1 Der Fonds'!$B$6*'1 Der Fonds'!$B$21/12-($B$258+BT258-'1 Der Fonds'!$B$6)*'1 Der Fonds'!$B$22/12-$B$258*'1 Der Fonds'!$B$23/12</f>
        <v>72.7935852650642</v>
      </c>
      <c r="BX258" s="26" t="n">
        <f aca="false">($B$258+BW258-'1 Der Fonds'!$B$6)/BU258</f>
        <v>10.1996241583713</v>
      </c>
      <c r="BY258" s="26" t="n">
        <f aca="false">BW258+'1 Der Fonds'!$B$26-'2 Der Rueckgabebestand'!$C$14*BX258</f>
        <v>71.7137356017157</v>
      </c>
      <c r="BZ258" s="26" t="n">
        <f aca="false">BU258+'1 Der Fonds'!$B$26/BX258-'2 Der Rueckgabebestand'!$C$14</f>
        <v>77.8179394924346</v>
      </c>
      <c r="CA258" s="26" t="n">
        <f aca="false">BY258/($B$258+BY258-'1 Der Fonds'!$B$6)</f>
        <v>0.090352141313706</v>
      </c>
      <c r="CB258" s="26" t="n">
        <f aca="false">BY258+$B$258*'1 Der Fonds'!$B$19/12+BY258*'1 Der Fonds'!$B$20/12-'1 Der Fonds'!$B$6*'1 Der Fonds'!$B$21/12-($B$258+BY258-'1 Der Fonds'!$B$6)*'1 Der Fonds'!$B$22/12-$B$258*'1 Der Fonds'!$B$23/12</f>
        <v>73.3167112650006</v>
      </c>
      <c r="CC258" s="26" t="n">
        <f aca="false">($B$258+CB258-'1 Der Fonds'!$B$6)/BZ258</f>
        <v>10.220223208844</v>
      </c>
      <c r="CD258" s="26" t="n">
        <f aca="false">CB258+'1 Der Fonds'!$B$26-'2 Der Rueckgabebestand'!$C$15*CC258</f>
        <v>72.228621981463</v>
      </c>
      <c r="CE258" s="26" t="n">
        <f aca="false">BZ258+'1 Der Fonds'!$B$26/CC258-'2 Der Rueckgabebestand'!$C$15</f>
        <v>77.7114751558636</v>
      </c>
      <c r="CF258" s="26" t="n">
        <f aca="false">CD258/($B$258+CD258-'1 Der Fonds'!$B$6)</f>
        <v>0.0909418522355252</v>
      </c>
      <c r="CG258" s="26" t="n">
        <f aca="false">CD258+$B$258*'1 Der Fonds'!$B$19/12+CD258*'1 Der Fonds'!$B$20/12-'1 Der Fonds'!$B$6*'1 Der Fonds'!$B$21/12-($B$258+CD258-'1 Der Fonds'!$B$6)*'1 Der Fonds'!$B$22/12-$B$258*'1 Der Fonds'!$B$23/12</f>
        <v>73.8320910775286</v>
      </c>
      <c r="CH258" s="26" t="n">
        <f aca="false">($B$258+CG258-'1 Der Fonds'!$B$6)/CE258</f>
        <v>10.2408568294625</v>
      </c>
      <c r="CI258" s="26" t="n">
        <f aca="false">CG258+'1 Der Fonds'!$B$26-'2 Der Rueckgabebestand'!$C$16*CH258</f>
        <v>71.7116626627974</v>
      </c>
      <c r="CJ258" s="26" t="n">
        <f aca="false">CE258+'1 Der Fonds'!$B$26/CH258-'2 Der Rueckgabebestand'!$C$16</f>
        <v>77.5044193938271</v>
      </c>
      <c r="CK258" s="26" t="n">
        <f aca="false">CI258/($B$258+CI258-'1 Der Fonds'!$B$6)</f>
        <v>0.0903497655839077</v>
      </c>
      <c r="CL258" s="26" t="n">
        <f aca="false">$A$258+$B$258*'1 Der Fonds'!$B$19/12+$A$258*'1 Der Fonds'!$B$20/12-'1 Der Fonds'!$B$6*'1 Der Fonds'!$B$21/12-($B$258+$A$258-'1 Der Fonds'!$B$6)*'1 Der Fonds'!$B$22/12-$B$258*'1 Der Fonds'!$B$23/12</f>
        <v>149.676083333333</v>
      </c>
      <c r="CM258" s="26" t="n">
        <f aca="false">($B$258+CL258-'1 Der Fonds'!$B$6)/'1 Der Fonds'!$B$8</f>
        <v>10.0192653256705</v>
      </c>
      <c r="CN258" s="26" t="n">
        <f aca="false">CL258+0-'2 Der Rueckgabebestand'!$C$5*CM258</f>
        <v>145.668377203065</v>
      </c>
      <c r="CO258" s="26" t="n">
        <f aca="false">'1 Der Fonds'!$B$8+0/CM258-'2 Der Rueckgabebestand'!$C$5</f>
        <v>86.6</v>
      </c>
      <c r="CP258" s="26" t="n">
        <f aca="false">CN258/($B$258+CN258-'1 Der Fonds'!$B$6)</f>
        <v>0.167884852128215</v>
      </c>
      <c r="CQ258" s="26" t="n">
        <f aca="false">CN258+$B$258*'1 Der Fonds'!$B$19/12+CN258*'1 Der Fonds'!$B$20/12-'1 Der Fonds'!$B$6*'1 Der Fonds'!$B$21/12-($B$258+CN258-'1 Der Fonds'!$B$6)*'1 Der Fonds'!$B$22/12-$B$258*'1 Der Fonds'!$B$23/12</f>
        <v>147.342226064551</v>
      </c>
      <c r="CR258" s="26" t="n">
        <f aca="false">($B$258+CQ258-'1 Der Fonds'!$B$6)/CO258</f>
        <v>10.0385938344636</v>
      </c>
      <c r="CS258" s="26" t="n">
        <f aca="false">CQ258+0-'2 Der Rueckgabebestand'!$C$6*CR258</f>
        <v>142.32292914732</v>
      </c>
      <c r="CT258" s="26" t="n">
        <f aca="false">CO258+0/CR258-'2 Der Rueckgabebestand'!$C$6</f>
        <v>86.1</v>
      </c>
      <c r="CU258" s="26" t="n">
        <f aca="false">CS258/($B$258+CS258-'1 Der Fonds'!$B$6)</f>
        <v>0.164664067500472</v>
      </c>
      <c r="CV258" s="26" t="n">
        <f aca="false">CS258+$B$258*'1 Der Fonds'!$B$19/12+CS258*'1 Der Fonds'!$B$20/12-'1 Der Fonds'!$B$6*'1 Der Fonds'!$B$21/12-($B$258+CS258-'1 Der Fonds'!$B$6)*'1 Der Fonds'!$B$22/12-$B$258*'1 Der Fonds'!$B$23/12</f>
        <v>143.993571954419</v>
      </c>
      <c r="CW258" s="26" t="n">
        <f aca="false">($B$258+CV258-'1 Der Fonds'!$B$6)/CT258</f>
        <v>10.057997351387</v>
      </c>
      <c r="CX258" s="26" t="n">
        <f aca="false">CV258+0-'2 Der Rueckgabebestand'!$C$7*CW258</f>
        <v>121.865977781368</v>
      </c>
      <c r="CY258" s="26" t="n">
        <f aca="false">CT258+0/CW258-'2 Der Rueckgabebestand'!$C$7</f>
        <v>83.9</v>
      </c>
      <c r="CZ258" s="26" t="n">
        <f aca="false">CX258/($B$258+CX258-'1 Der Fonds'!$B$6)</f>
        <v>0.144413901010406</v>
      </c>
      <c r="DA258" s="26" t="n">
        <f aca="false">CX258+$B$258*'1 Der Fonds'!$B$19/12+CX258*'1 Der Fonds'!$B$20/12-'1 Der Fonds'!$B$6*'1 Der Fonds'!$B$21/12-($B$258+CX258-'1 Der Fonds'!$B$6)*'1 Der Fonds'!$B$22/12-$B$258*'1 Der Fonds'!$B$23/12</f>
        <v>123.517016010075</v>
      </c>
      <c r="DB258" s="26" t="n">
        <f aca="false">($B$258+DA258-'1 Der Fonds'!$B$6)/CY258</f>
        <v>10.0776759953525</v>
      </c>
      <c r="DC258" s="26" t="n">
        <f aca="false">DA258+0-'2 Der Rueckgabebestand'!$C$8*DB258</f>
        <v>92.2762204244821</v>
      </c>
      <c r="DD258" s="26" t="n">
        <f aca="false">CY258+0/DB258-'2 Der Rueckgabebestand'!$C$8</f>
        <v>80.8</v>
      </c>
      <c r="DE258" s="26" t="n">
        <f aca="false">DC258/($B$258+DC258-'1 Der Fonds'!$B$6)</f>
        <v>0.113322995452794</v>
      </c>
      <c r="DF258" s="26" t="n">
        <f aca="false">DC258+$B$258*'1 Der Fonds'!$B$19/12+DC258*'1 Der Fonds'!$B$20/12-'1 Der Fonds'!$B$6*'1 Der Fonds'!$B$21/12-($B$258+DC258-'1 Der Fonds'!$B$6)*'1 Der Fonds'!$B$22/12-$B$258*'1 Der Fonds'!$B$23/12</f>
        <v>93.8989018023889</v>
      </c>
      <c r="DG258" s="26" t="n">
        <f aca="false">($B$258+DF258-'1 Der Fonds'!$B$6)/DD258</f>
        <v>10.0977586856731</v>
      </c>
      <c r="DH258" s="26" t="n">
        <f aca="false">DF258+0-'2 Der Rueckgabebestand'!$C$9*DG258</f>
        <v>67.6447292196387</v>
      </c>
      <c r="DI258" s="26" t="n">
        <f aca="false">DD258+0/DG258-'2 Der Rueckgabebestand'!$C$9</f>
        <v>78.2</v>
      </c>
      <c r="DJ258" s="26" t="n">
        <f aca="false">DH258/($B$258+DH258-'1 Der Fonds'!$B$6)</f>
        <v>0.0856647638064883</v>
      </c>
      <c r="DK258" s="26" t="n">
        <f aca="false">DH258+$B$258*'1 Der Fonds'!$B$19/12+DH258*'1 Der Fonds'!$B$20/12-'1 Der Fonds'!$B$6*'1 Der Fonds'!$B$21/12-($B$258+DH258-'1 Der Fonds'!$B$6)*'1 Der Fonds'!$B$22/12-$B$258*'1 Der Fonds'!$B$23/12</f>
        <v>69.2438054184742</v>
      </c>
      <c r="DL258" s="26" t="n">
        <f aca="false">($B$258+DK258-'1 Der Fonds'!$B$6)/DI258</f>
        <v>10.1182072304153</v>
      </c>
      <c r="DM258" s="26" t="n">
        <f aca="false">DK258+0-'2 Der Rueckgabebestand'!$C$10*DL258</f>
        <v>55.0783152958929</v>
      </c>
      <c r="DN258" s="26" t="n">
        <f aca="false">DI258+0/DL258-'2 Der Rueckgabebestand'!$C$10</f>
        <v>76.8</v>
      </c>
      <c r="DO258" s="26" t="n">
        <f aca="false">DM258/($B$258+DM258-'1 Der Fonds'!$B$6)</f>
        <v>0.0708787186719016</v>
      </c>
      <c r="DP258" s="26" t="n">
        <f aca="false">DM258+$B$258*'1 Der Fonds'!$B$19/12+DM258*'1 Der Fonds'!$B$20/12-'1 Der Fonds'!$B$6*'1 Der Fonds'!$B$21/12-($B$258+DM258-'1 Der Fonds'!$B$6)*'1 Der Fonds'!$B$22/12-$B$258*'1 Der Fonds'!$B$23/12</f>
        <v>56.6653486813848</v>
      </c>
      <c r="DQ258" s="26" t="n">
        <f aca="false">($B$258+DP258-'1 Der Fonds'!$B$6)/DN258</f>
        <v>10.1388717276222</v>
      </c>
      <c r="DR258" s="26" t="n">
        <f aca="false">DP258+0-'2 Der Rueckgabebestand'!$C$11*DQ258</f>
        <v>50.5820256448114</v>
      </c>
      <c r="DS258" s="26" t="n">
        <f aca="false">DN258+0/DQ258-'2 Der Rueckgabebestand'!$C$11</f>
        <v>76.2</v>
      </c>
      <c r="DT258" s="26" t="n">
        <f aca="false">DR258/($B$258+DR258-'1 Der Fonds'!$B$6)</f>
        <v>0.0654713984610174</v>
      </c>
      <c r="DU258" s="26" t="n">
        <f aca="false">DR258+$B$258*'1 Der Fonds'!$B$19/12+DR258*'1 Der Fonds'!$B$20/12-'1 Der Fonds'!$B$6*'1 Der Fonds'!$B$21/12-($B$258+DR258-'1 Der Fonds'!$B$6)*'1 Der Fonds'!$B$22/12-$B$258*'1 Der Fonds'!$B$23/12</f>
        <v>52.1647500860544</v>
      </c>
      <c r="DV258" s="26" t="n">
        <f aca="false">($B$258+DU258-'1 Der Fonds'!$B$6)/DS258</f>
        <v>10.1596423895808</v>
      </c>
      <c r="DW258" s="26" t="n">
        <f aca="false">DU258+0-'2 Der Rueckgabebestand'!$C$12*DV258</f>
        <v>47.084928891264</v>
      </c>
      <c r="DX258" s="26" t="n">
        <f aca="false">DS258+0/DV258-'2 Der Rueckgabebestand'!$C$12</f>
        <v>75.7</v>
      </c>
      <c r="DY258" s="26" t="n">
        <f aca="false">DW258/($B$258+DW258-'1 Der Fonds'!$B$6)</f>
        <v>0.061222014789892</v>
      </c>
      <c r="DZ258" s="26" t="n">
        <f aca="false">DW258+$B$258*'1 Der Fonds'!$B$19/12+DW258*'1 Der Fonds'!$B$20/12-'1 Der Fonds'!$B$6*'1 Der Fonds'!$B$21/12-($B$258+DW258-'1 Der Fonds'!$B$6)*'1 Der Fonds'!$B$22/12-$B$258*'1 Der Fonds'!$B$23/12</f>
        <v>48.6643019481181</v>
      </c>
      <c r="EA258" s="26" t="n">
        <f aca="false">($B$258+DZ258-'1 Der Fonds'!$B$6)/DX258</f>
        <v>10.1805059702526</v>
      </c>
      <c r="EB258" s="26" t="n">
        <f aca="false">DZ258+0-'2 Der Rueckgabebestand'!$C$13*EA258</f>
        <v>44.0830742615045</v>
      </c>
      <c r="EC258" s="26" t="n">
        <f aca="false">DX258+0/EA258-'2 Der Rueckgabebestand'!$C$13</f>
        <v>75.25</v>
      </c>
      <c r="ED258" s="26" t="n">
        <f aca="false">EB258/($B$258+EB258-'1 Der Fonds'!$B$6)</f>
        <v>0.0575434645961863</v>
      </c>
      <c r="EE258" s="26" t="n">
        <f aca="false">EB258+$B$258*'1 Der Fonds'!$B$19/12+EB258*'1 Der Fonds'!$B$20/12-'1 Der Fonds'!$B$6*'1 Der Fonds'!$B$21/12-($B$258+EB258-'1 Der Fonds'!$B$6)*'1 Der Fonds'!$B$22/12-$B$258*'1 Der Fonds'!$B$23/12</f>
        <v>45.6595705410051</v>
      </c>
      <c r="EF258" s="26" t="n">
        <f aca="false">($B$258+EE258-'1 Der Fonds'!$B$6)/EC258</f>
        <v>10.2014560869237</v>
      </c>
      <c r="EG258" s="26" t="n">
        <f aca="false">EE258+0-'2 Der Rueckgabebestand'!$C$14*EF258</f>
        <v>41.5789881062356</v>
      </c>
      <c r="EH258" s="26" t="n">
        <f aca="false">EC258+0/EF258-'2 Der Rueckgabebestand'!$C$14</f>
        <v>74.85</v>
      </c>
      <c r="EI258" s="26" t="n">
        <f aca="false">EG258/($B$258+EG258-'1 Der Fonds'!$B$6)</f>
        <v>0.0544527661890701</v>
      </c>
      <c r="EJ258" s="26" t="n">
        <f aca="false">EG258+$B$258*'1 Der Fonds'!$B$19/12+EG258*'1 Der Fonds'!$B$20/12-'1 Der Fonds'!$B$6*'1 Der Fonds'!$B$21/12-($B$258+EG258-'1 Der Fonds'!$B$6)*'1 Der Fonds'!$B$22/12-$B$258*'1 Der Fonds'!$B$23/12</f>
        <v>43.1530846365041</v>
      </c>
      <c r="EK258" s="26" t="n">
        <f aca="false">($B$258+EJ258-'1 Der Fonds'!$B$6)/EH258</f>
        <v>10.2224861006881</v>
      </c>
      <c r="EL258" s="26" t="n">
        <f aca="false">EJ258+0-'2 Der Rueckgabebestand'!$C$15*EK258</f>
        <v>39.0640901962288</v>
      </c>
      <c r="EM258" s="26" t="n">
        <f aca="false">EH258+0/EK258-'2 Der Rueckgabebestand'!$C$15</f>
        <v>74.45</v>
      </c>
      <c r="EN258" s="26" t="n">
        <f aca="false">EL258/($B$258+EL258-'1 Der Fonds'!$B$6)</f>
        <v>0.0513282530334032</v>
      </c>
      <c r="EO258" s="26" t="n">
        <f aca="false">EL258+$B$258*'1 Der Fonds'!$B$19/12+EL258*'1 Der Fonds'!$B$20/12-'1 Der Fonds'!$B$6*'1 Der Fonds'!$B$21/12-($B$258+EL258-'1 Der Fonds'!$B$6)*'1 Der Fonds'!$B$22/12-$B$258*'1 Der Fonds'!$B$23/12</f>
        <v>40.6357766160002</v>
      </c>
      <c r="EP258" s="26" t="n">
        <f aca="false">($B$258+EO258-'1 Der Fonds'!$B$6)/EM258</f>
        <v>10.2435967309067</v>
      </c>
      <c r="EQ258" s="26" t="n">
        <f aca="false">EO258+0-'2 Der Rueckgabebestand'!$C$16*EP258</f>
        <v>35.5139782505469</v>
      </c>
      <c r="ER258" s="26" t="n">
        <f aca="false">EM258+0/EP258-'2 Der Rueckgabebestand'!$C$16</f>
        <v>73.95</v>
      </c>
      <c r="ES258" s="26" t="n">
        <f aca="false">EQ258/($B$258+EQ258-'1 Der Fonds'!$B$6)</f>
        <v>0.0468822744796937</v>
      </c>
      <c r="ET258" s="14" t="n">
        <f aca="false">IF(C258=1,$A$258,1000000)</f>
        <v>148</v>
      </c>
      <c r="EU258" s="14" t="n">
        <f aca="false">IF(D258=1,$A$258,1000000)</f>
        <v>148</v>
      </c>
      <c r="EV258" s="14" t="n">
        <f aca="false">IF(E258=1,$A$258,1000000)</f>
        <v>148</v>
      </c>
      <c r="EW258" s="14" t="n">
        <f aca="false">IF(F258=1,$A$258,1000000)</f>
        <v>148</v>
      </c>
      <c r="EX258" s="14" t="n">
        <f aca="false">IF(G258=1,$A$258,1000000)</f>
        <v>148</v>
      </c>
      <c r="EY258" s="14" t="n">
        <f aca="false">IF(H258=1,$A$258,1000000)</f>
        <v>148</v>
      </c>
      <c r="EZ258" s="14" t="n">
        <f aca="false">IF(I258=1,$A$258,1000000)</f>
        <v>148</v>
      </c>
      <c r="FA258" s="14" t="n">
        <f aca="false">IF(J258=1,$A$258,1000000)</f>
        <v>148</v>
      </c>
      <c r="FB258" s="14" t="n">
        <f aca="false">IF(K258=1,$A$258,1000000)</f>
        <v>148</v>
      </c>
      <c r="FC258" s="14" t="n">
        <f aca="false">IF(L258=1,$A$258,1000000)</f>
        <v>148</v>
      </c>
      <c r="FD258" s="14" t="n">
        <f aca="false">IF(M258=1,$A$258,1000000)</f>
        <v>148</v>
      </c>
      <c r="FE258" s="14" t="n">
        <f aca="false">IF(N258=1,$A$258,1000000)</f>
        <v>148</v>
      </c>
      <c r="FF258" s="14" t="n">
        <f aca="false">IF(O258=1,$A$258,1000000)</f>
        <v>148</v>
      </c>
      <c r="FG258" s="14" t="n">
        <f aca="false">IF(P258=1,$A$258,1000000)</f>
        <v>148</v>
      </c>
      <c r="FH258" s="14" t="n">
        <f aca="false">IF(Q258=1,$A$258,1000000)</f>
        <v>148</v>
      </c>
      <c r="FI258" s="14" t="n">
        <f aca="false">IF(R258=1,$A$258,1000000)</f>
        <v>148</v>
      </c>
      <c r="FJ258" s="14" t="n">
        <f aca="false">IF(S258=1,$A$258,1000000)</f>
        <v>148</v>
      </c>
      <c r="FK258" s="14" t="n">
        <f aca="false">IF(T258=1,$A$258,1000000)</f>
        <v>148</v>
      </c>
      <c r="FL258" s="14" t="n">
        <f aca="false">IF(U258=1,$A$258,1000000)</f>
        <v>148</v>
      </c>
      <c r="FM258" s="14" t="n">
        <f aca="false">IF(V258=1,$A$258,1000000)</f>
        <v>148</v>
      </c>
      <c r="FN258" s="14" t="n">
        <f aca="false">IF(W258=1,$A$258,1000000)</f>
        <v>148</v>
      </c>
      <c r="FO258" s="14" t="n">
        <f aca="false">IF(X258=1,$A$258,1000000)</f>
        <v>148</v>
      </c>
      <c r="FP258" s="14" t="n">
        <f aca="false">IF(Y258=1,$A$258,1000000)</f>
        <v>148</v>
      </c>
      <c r="FQ258" s="26" t="n">
        <f aca="false">IF(Z258=1,$A$258,1000000)</f>
        <v>1000000</v>
      </c>
    </row>
    <row r="259" customFormat="false" ht="15" hidden="false" customHeight="false" outlineLevel="0" collapsed="false">
      <c r="A259" s="14" t="n">
        <f aca="false">A258+$B$38</f>
        <v>148.5</v>
      </c>
      <c r="B259" s="14" t="n">
        <f aca="false">'1 Der Fonds'!$B$36-A259</f>
        <v>971.5</v>
      </c>
      <c r="C259" s="26" t="n">
        <f aca="false">IF(AH259&gt;='1 Der Fonds'!$B$12,1,0)</f>
        <v>1</v>
      </c>
      <c r="D259" s="26" t="n">
        <f aca="false">IF(AND(C259=1,AM259&gt;='1 Der Fonds'!$B$12),1,0)</f>
        <v>1</v>
      </c>
      <c r="E259" s="26" t="n">
        <f aca="false">IF(AND(D259=1,AR259&gt;='1 Der Fonds'!$B$12),1,0)</f>
        <v>1</v>
      </c>
      <c r="F259" s="26" t="n">
        <f aca="false">IF(AND(E259=1,AW259&gt;='1 Der Fonds'!$B$12),1,0)</f>
        <v>1</v>
      </c>
      <c r="G259" s="26" t="n">
        <f aca="false">IF(AND(F259=1,BB259&gt;='1 Der Fonds'!$B$12),1,0)</f>
        <v>1</v>
      </c>
      <c r="H259" s="26" t="n">
        <f aca="false">IF(AND(G259=1,BG259&gt;='1 Der Fonds'!$B$12),1,0)</f>
        <v>1</v>
      </c>
      <c r="I259" s="26" t="n">
        <f aca="false">IF(AND(H259=1,BL259&gt;='1 Der Fonds'!$B$12),1,0)</f>
        <v>1</v>
      </c>
      <c r="J259" s="26" t="n">
        <f aca="false">IF(AND(I259=1,BQ259&gt;='1 Der Fonds'!$B$12),1,0)</f>
        <v>1</v>
      </c>
      <c r="K259" s="26" t="n">
        <f aca="false">IF(AND(J259=1,BV259&gt;='1 Der Fonds'!$B$12),1,0)</f>
        <v>1</v>
      </c>
      <c r="L259" s="26" t="n">
        <f aca="false">IF(AND(K259=1,CA259&gt;='1 Der Fonds'!$B$12),1,0)</f>
        <v>1</v>
      </c>
      <c r="M259" s="26" t="n">
        <f aca="false">IF(AND(L259=1,CF259&gt;='1 Der Fonds'!$B$12),1,0)</f>
        <v>1</v>
      </c>
      <c r="N259" s="26" t="n">
        <f aca="false">IF(AND(M259=1,CK259&gt;='1 Der Fonds'!$B$12),1,0)</f>
        <v>1</v>
      </c>
      <c r="O259" s="26" t="n">
        <f aca="false">IF(CP259&gt;='1 Der Fonds'!$B$12,1,0)</f>
        <v>1</v>
      </c>
      <c r="P259" s="26" t="n">
        <f aca="false">IF(AND(O259=1,CU259&gt;='1 Der Fonds'!$B$12),1,0)</f>
        <v>1</v>
      </c>
      <c r="Q259" s="26" t="n">
        <f aca="false">IF(AND(P259=1,CZ259&gt;='1 Der Fonds'!$B$12),1,0)</f>
        <v>1</v>
      </c>
      <c r="R259" s="26" t="n">
        <f aca="false">IF(AND(Q259=1,DE259&gt;='1 Der Fonds'!$B$12),1,0)</f>
        <v>1</v>
      </c>
      <c r="S259" s="26" t="n">
        <f aca="false">IF(AND(R259=1,DJ259&gt;='1 Der Fonds'!$B$12),1,0)</f>
        <v>1</v>
      </c>
      <c r="T259" s="26" t="n">
        <f aca="false">IF(AND(S259=1,DO259&gt;='1 Der Fonds'!$B$12),1,0)</f>
        <v>1</v>
      </c>
      <c r="U259" s="26" t="n">
        <f aca="false">IF(AND(T259=1,DT259&gt;='1 Der Fonds'!$B$12),1,0)</f>
        <v>1</v>
      </c>
      <c r="V259" s="26" t="n">
        <f aca="false">IF(AND(U259=1,DY259&gt;='1 Der Fonds'!$B$12),1,0)</f>
        <v>1</v>
      </c>
      <c r="W259" s="26" t="n">
        <f aca="false">IF(AND(V259=1,ED259&gt;='1 Der Fonds'!$B$12),1,0)</f>
        <v>1</v>
      </c>
      <c r="X259" s="26" t="n">
        <f aca="false">IF(AND(W259=1,EI259&gt;='1 Der Fonds'!$B$12),1,0)</f>
        <v>1</v>
      </c>
      <c r="Y259" s="26" t="n">
        <f aca="false">IF(AND(X259=1,EN259&gt;='1 Der Fonds'!$B$12),1,0)</f>
        <v>1</v>
      </c>
      <c r="Z259" s="26" t="n">
        <f aca="false">IF(AND(Y259=1,ES259&gt;='1 Der Fonds'!$B$12),1,0)</f>
        <v>0</v>
      </c>
      <c r="AD259" s="26" t="n">
        <f aca="false">$A$259+$B$259*'1 Der Fonds'!$B$19/12+$A$259*'1 Der Fonds'!$B$20/12-'1 Der Fonds'!$B$6*'1 Der Fonds'!$B$21/12-($B$259+$A$259-'1 Der Fonds'!$B$6)*'1 Der Fonds'!$B$22/12-$B$259*'1 Der Fonds'!$B$23/12</f>
        <v>150.1755</v>
      </c>
      <c r="AE259" s="26" t="n">
        <f aca="false">($B$259+AD259-'1 Der Fonds'!$B$6)/'1 Der Fonds'!$B$8</f>
        <v>10.0192586206897</v>
      </c>
      <c r="AF259" s="26" t="n">
        <f aca="false">AD259+'1 Der Fonds'!$B$26-'2 Der Rueckgabebestand'!$C$5*AE259</f>
        <v>149.167796551724</v>
      </c>
      <c r="AG259" s="26" t="n">
        <f aca="false">'1 Der Fonds'!$B$8+'1 Der Fonds'!$B$26/AE259-'2 Der Rueckgabebestand'!$C$5</f>
        <v>86.899423351924</v>
      </c>
      <c r="AH259" s="26" t="n">
        <f aca="false">AF259/($B$259+AF259-'1 Der Fonds'!$B$6)</f>
        <v>0.171325730826961</v>
      </c>
      <c r="AI259" s="26" t="n">
        <f aca="false">AF259+$B$259*'1 Der Fonds'!$B$19/12+AF259*'1 Der Fonds'!$B$20/12-'1 Der Fonds'!$B$6*'1 Der Fonds'!$B$21/12-($B$259+AF259-'1 Der Fonds'!$B$6)*'1 Der Fonds'!$B$22/12-$B$259*'1 Der Fonds'!$B$23/12</f>
        <v>150.84393652342</v>
      </c>
      <c r="AJ259" s="26" t="n">
        <f aca="false">($B$259+AI259-'1 Der Fonds'!$B$6)/AG259</f>
        <v>10.0385468956522</v>
      </c>
      <c r="AK259" s="26" t="n">
        <f aca="false">AI259+'1 Der Fonds'!$B$26-'2 Der Rueckgabebestand'!$C$6*AJ259</f>
        <v>148.824663075593</v>
      </c>
      <c r="AL259" s="26" t="n">
        <f aca="false">AG259+'1 Der Fonds'!$B$26/AJ259-'2 Der Rueckgabebestand'!$C$6</f>
        <v>86.6982713855272</v>
      </c>
      <c r="AM259" s="26" t="n">
        <f aca="false">AK259/($B$259+AK259-'1 Der Fonds'!$B$6)</f>
        <v>0.170999018400409</v>
      </c>
      <c r="AN259" s="26" t="n">
        <f aca="false">AK259+$B$259*'1 Der Fonds'!$B$19/12+AK259*'1 Der Fonds'!$B$20/12-'1 Der Fonds'!$B$6*'1 Der Fonds'!$B$21/12-($B$259+AK259-'1 Der Fonds'!$B$6)*'1 Der Fonds'!$B$22/12-$B$259*'1 Der Fonds'!$B$23/12</f>
        <v>150.500474211041</v>
      </c>
      <c r="AO259" s="26" t="n">
        <f aca="false">($B$259+AN259-'1 Der Fonds'!$B$6)/AL259</f>
        <v>10.0578761291959</v>
      </c>
      <c r="AP259" s="26" t="n">
        <f aca="false">AN259+'1 Der Fonds'!$B$26-'2 Der Rueckgabebestand'!$C$7*AO259</f>
        <v>131.37314672681</v>
      </c>
      <c r="AQ259" s="26" t="n">
        <f aca="false">AL259+'1 Der Fonds'!$B$26/AO259-'2 Der Rueckgabebestand'!$C$7</f>
        <v>84.7965450927656</v>
      </c>
      <c r="AR259" s="26" t="n">
        <f aca="false">AP259/($B$259+AP259-'1 Der Fonds'!$B$6)</f>
        <v>0.154035975022779</v>
      </c>
      <c r="AS259" s="26" t="n">
        <f aca="false">AP259+$B$259*'1 Der Fonds'!$B$19/12+AP259*'1 Der Fonds'!$B$20/12-'1 Der Fonds'!$B$6*'1 Der Fonds'!$B$21/12-($B$259+AP259-'1 Der Fonds'!$B$6)*'1 Der Fonds'!$B$22/12-$B$259*'1 Der Fonds'!$B$23/12</f>
        <v>133.032233492423</v>
      </c>
      <c r="AT259" s="26" t="n">
        <f aca="false">($B$259+AS259-'1 Der Fonds'!$B$6)/AQ259</f>
        <v>10.0774416287548</v>
      </c>
      <c r="AU259" s="26" t="n">
        <f aca="false">AS259+'1 Der Fonds'!$B$26-'2 Der Rueckgabebestand'!$C$8*AT259</f>
        <v>104.792164443283</v>
      </c>
      <c r="AV259" s="26" t="n">
        <f aca="false">AQ259+'1 Der Fonds'!$B$26/AT259-'2 Der Rueckgabebestand'!$C$8</f>
        <v>81.9942396972613</v>
      </c>
      <c r="AW259" s="26" t="n">
        <f aca="false">AU259/($B$259+AU259-'1 Der Fonds'!$B$6)</f>
        <v>0.126822168904248</v>
      </c>
      <c r="AX259" s="26" t="n">
        <f aca="false">AU259+$B$259*'1 Der Fonds'!$B$19/12+AU259*'1 Der Fonds'!$B$20/12-'1 Der Fonds'!$B$6*'1 Der Fonds'!$B$21/12-($B$259+AU259-'1 Der Fonds'!$B$6)*'1 Der Fonds'!$B$22/12-$B$259*'1 Der Fonds'!$B$23/12</f>
        <v>106.425777767541</v>
      </c>
      <c r="AY259" s="26" t="n">
        <f aca="false">($B$259+AX259-'1 Der Fonds'!$B$6)/AV259</f>
        <v>10.0973651420442</v>
      </c>
      <c r="AZ259" s="26" t="n">
        <f aca="false">AX259+'1 Der Fonds'!$B$26-'2 Der Rueckgabebestand'!$C$9*AY259</f>
        <v>83.1726283982263</v>
      </c>
      <c r="BA259" s="26" t="n">
        <f aca="false">AV259+'1 Der Fonds'!$B$26/AY259-'2 Der Rueckgabebestand'!$C$9</f>
        <v>79.6913469086771</v>
      </c>
      <c r="BB259" s="26" t="n">
        <f aca="false">AZ259/($B$259+AZ259-'1 Der Fonds'!$B$6)</f>
        <v>0.103362069819361</v>
      </c>
      <c r="BC259" s="26" t="n">
        <f aca="false">AZ259+$B$259*'1 Der Fonds'!$B$19/12+AZ259*'1 Der Fonds'!$B$20/12-'1 Der Fonds'!$B$6*'1 Der Fonds'!$B$21/12-($B$259+AZ259-'1 Der Fonds'!$B$6)*'1 Der Fonds'!$B$22/12-$B$259*'1 Der Fonds'!$B$23/12</f>
        <v>84.7855230004413</v>
      </c>
      <c r="BD259" s="26" t="n">
        <f aca="false">($B$259+BC259-'1 Der Fonds'!$B$6)/BA259</f>
        <v>10.1176044109834</v>
      </c>
      <c r="BE259" s="26" t="n">
        <f aca="false">BC259+'1 Der Fonds'!$B$26-'2 Der Rueckgabebestand'!$C$10*BD259</f>
        <v>73.6208768250645</v>
      </c>
      <c r="BF259" s="26" t="n">
        <f aca="false">BA259+'1 Der Fonds'!$B$26/BD259-'2 Der Rueckgabebestand'!$C$10</f>
        <v>78.5878597864432</v>
      </c>
      <c r="BG259" s="26" t="n">
        <f aca="false">BE259/($B$259+BE259-'1 Der Fonds'!$B$6)</f>
        <v>0.0925907984192722</v>
      </c>
      <c r="BH259" s="26" t="n">
        <f aca="false">BE259+$B$259*'1 Der Fonds'!$B$19/12+BE259*'1 Der Fonds'!$B$20/12-'1 Der Fonds'!$B$6*'1 Der Fonds'!$B$21/12-($B$259+BE259-'1 Der Fonds'!$B$6)*'1 Der Fonds'!$B$22/12-$B$259*'1 Der Fonds'!$B$23/12</f>
        <v>75.2246176653552</v>
      </c>
      <c r="BI259" s="26" t="n">
        <f aca="false">($B$259+BH259-'1 Der Fonds'!$B$6)/BF259</f>
        <v>10.1380113904412</v>
      </c>
      <c r="BJ259" s="26" t="n">
        <f aca="false">BH259+'1 Der Fonds'!$B$26-'2 Der Rueckgabebestand'!$C$11*BI259</f>
        <v>72.1418108310905</v>
      </c>
      <c r="BK259" s="26" t="n">
        <f aca="false">BF259+'1 Der Fonds'!$B$26/BI259-'2 Der Rueckgabebestand'!$C$11</f>
        <v>78.2837758082805</v>
      </c>
      <c r="BL259" s="26" t="n">
        <f aca="false">BJ259/($B$259+BJ259-'1 Der Fonds'!$B$6)</f>
        <v>0.090899710482169</v>
      </c>
      <c r="BM259" s="26" t="n">
        <f aca="false">BJ259+$B$259*'1 Der Fonds'!$B$19/12+BJ259*'1 Der Fonds'!$B$20/12-'1 Der Fonds'!$B$6*'1 Der Fonds'!$B$21/12-($B$259+BJ259-'1 Der Fonds'!$B$6)*'1 Der Fonds'!$B$22/12-$B$259*'1 Der Fonds'!$B$23/12</f>
        <v>73.7441342331369</v>
      </c>
      <c r="BN259" s="26" t="n">
        <f aca="false">($B$259+BM259-'1 Der Fonds'!$B$6)/BK259</f>
        <v>10.1584795319622</v>
      </c>
      <c r="BO259" s="26" t="n">
        <f aca="false">BM259+'1 Der Fonds'!$B$26-'2 Der Rueckgabebestand'!$C$12*BN259</f>
        <v>71.6648944671558</v>
      </c>
      <c r="BP259" s="26" t="n">
        <f aca="false">BK259+'1 Der Fonds'!$B$26/BN259-'2 Der Rueckgabebestand'!$C$12</f>
        <v>78.0790955941363</v>
      </c>
      <c r="BQ259" s="26" t="n">
        <f aca="false">BO259/($B$259+BO259-'1 Der Fonds'!$B$6)</f>
        <v>0.0903530841658088</v>
      </c>
      <c r="BR259" s="26" t="n">
        <f aca="false">BO259+$B$259*'1 Der Fonds'!$B$19/12+BO259*'1 Der Fonds'!$B$20/12-'1 Der Fonds'!$B$6*'1 Der Fonds'!$B$21/12-($B$259+BO259-'1 Der Fonds'!$B$6)*'1 Der Fonds'!$B$22/12-$B$259*'1 Der Fonds'!$B$23/12</f>
        <v>73.2667608243535</v>
      </c>
      <c r="BS259" s="26" t="n">
        <f aca="false">($B$259+BR259-'1 Der Fonds'!$B$6)/BP259</f>
        <v>10.1789954760188</v>
      </c>
      <c r="BT259" s="26" t="n">
        <f aca="false">BR259+'1 Der Fonds'!$B$26-'2 Der Rueckgabebestand'!$C$13*BS259</f>
        <v>71.6862128601451</v>
      </c>
      <c r="BU259" s="26" t="n">
        <f aca="false">BP259+'1 Der Fonds'!$B$26/BS259-'2 Der Rueckgabebestand'!$C$13</f>
        <v>77.9238201577799</v>
      </c>
      <c r="BV259" s="26" t="n">
        <f aca="false">BT259/($B$259+BT259-'1 Der Fonds'!$B$6)</f>
        <v>0.0903775326624151</v>
      </c>
      <c r="BW259" s="26" t="n">
        <f aca="false">BT259+$B$259*'1 Der Fonds'!$B$19/12+BT259*'1 Der Fonds'!$B$20/12-'1 Der Fonds'!$B$6*'1 Der Fonds'!$B$21/12-($B$259+BT259-'1 Der Fonds'!$B$6)*'1 Der Fonds'!$B$22/12-$B$259*'1 Der Fonds'!$B$23/12</f>
        <v>73.2880996474694</v>
      </c>
      <c r="BX259" s="26" t="n">
        <f aca="false">($B$259+BW259-'1 Der Fonds'!$B$6)/BU259</f>
        <v>10.1995525634932</v>
      </c>
      <c r="BY259" s="26" t="n">
        <f aca="false">BW259+'1 Der Fonds'!$B$26-'2 Der Rueckgabebestand'!$C$14*BX259</f>
        <v>72.2082786220721</v>
      </c>
      <c r="BZ259" s="26" t="n">
        <f aca="false">BU259+'1 Der Fonds'!$B$26/BX259-'2 Der Rueckgabebestand'!$C$14</f>
        <v>77.8179507072648</v>
      </c>
      <c r="CA259" s="26" t="n">
        <f aca="false">BY259/($B$259+BY259-'1 Der Fonds'!$B$6)</f>
        <v>0.0909758415868236</v>
      </c>
      <c r="CB259" s="26" t="n">
        <f aca="false">BY259+$B$259*'1 Der Fonds'!$B$19/12+BY259*'1 Der Fonds'!$B$20/12-'1 Der Fonds'!$B$6*'1 Der Fonds'!$B$21/12-($B$259+BY259-'1 Der Fonds'!$B$6)*'1 Der Fonds'!$B$22/12-$B$259*'1 Der Fonds'!$B$23/12</f>
        <v>73.8106657224182</v>
      </c>
      <c r="CC259" s="26" t="n">
        <f aca="false">($B$259+CB259-'1 Der Fonds'!$B$6)/BZ259</f>
        <v>10.220144047666</v>
      </c>
      <c r="CD259" s="26" t="n">
        <f aca="false">CB259+'1 Der Fonds'!$B$26-'2 Der Rueckgabebestand'!$C$15*CC259</f>
        <v>72.7226081033518</v>
      </c>
      <c r="CE259" s="26" t="n">
        <f aca="false">BZ259+'1 Der Fonds'!$B$26/CC259-'2 Der Rueckgabebestand'!$C$15</f>
        <v>77.7114886443044</v>
      </c>
      <c r="CF259" s="26" t="n">
        <f aca="false">CD259/($B$259+CD259-'1 Der Fonds'!$B$6)</f>
        <v>0.0915645152396474</v>
      </c>
      <c r="CG259" s="26" t="n">
        <f aca="false">CD259+$B$259*'1 Der Fonds'!$B$19/12+CD259*'1 Der Fonds'!$B$20/12-'1 Der Fonds'!$B$6*'1 Der Fonds'!$B$21/12-($B$259+CD259-'1 Der Fonds'!$B$6)*'1 Der Fonds'!$B$22/12-$B$259*'1 Der Fonds'!$B$23/12</f>
        <v>74.3254881027842</v>
      </c>
      <c r="CH259" s="26" t="n">
        <f aca="false">($B$259+CG259-'1 Der Fonds'!$B$6)/CE259</f>
        <v>10.2407700841427</v>
      </c>
      <c r="CI259" s="26" t="n">
        <f aca="false">CG259+'1 Der Fonds'!$B$26-'2 Der Rueckgabebestand'!$C$16*CH259</f>
        <v>72.2051030607129</v>
      </c>
      <c r="CJ259" s="26" t="n">
        <f aca="false">CE259+'1 Der Fonds'!$B$26/CH259-'2 Der Rueckgabebestand'!$C$16</f>
        <v>77.5044353636772</v>
      </c>
      <c r="CK259" s="26" t="n">
        <f aca="false">CI259/($B$259+CI259-'1 Der Fonds'!$B$6)</f>
        <v>0.0909722046415893</v>
      </c>
      <c r="CL259" s="26" t="n">
        <f aca="false">$A$259+$B$259*'1 Der Fonds'!$B$19/12+$A$259*'1 Der Fonds'!$B$20/12-'1 Der Fonds'!$B$6*'1 Der Fonds'!$B$21/12-($B$259+$A$259-'1 Der Fonds'!$B$6)*'1 Der Fonds'!$B$22/12-$B$259*'1 Der Fonds'!$B$23/12</f>
        <v>150.1755</v>
      </c>
      <c r="CM259" s="26" t="n">
        <f aca="false">($B$259+CL259-'1 Der Fonds'!$B$6)/'1 Der Fonds'!$B$8</f>
        <v>10.0192586206897</v>
      </c>
      <c r="CN259" s="26" t="n">
        <f aca="false">CL259+0-'2 Der Rueckgabebestand'!$C$5*CM259</f>
        <v>146.167796551724</v>
      </c>
      <c r="CO259" s="26" t="n">
        <f aca="false">'1 Der Fonds'!$B$8+0/CM259-'2 Der Rueckgabebestand'!$C$5</f>
        <v>86.6</v>
      </c>
      <c r="CP259" s="26" t="n">
        <f aca="false">CN259/($B$259+CN259-'1 Der Fonds'!$B$6)</f>
        <v>0.168460552682285</v>
      </c>
      <c r="CQ259" s="26" t="n">
        <f aca="false">CN259+$B$259*'1 Der Fonds'!$B$19/12+CN259*'1 Der Fonds'!$B$20/12-'1 Der Fonds'!$B$6*'1 Der Fonds'!$B$21/12-($B$259+CN259-'1 Der Fonds'!$B$6)*'1 Der Fonds'!$B$22/12-$B$259*'1 Der Fonds'!$B$23/12</f>
        <v>147.84106152342</v>
      </c>
      <c r="CR259" s="26" t="n">
        <f aca="false">($B$259+CQ259-'1 Der Fonds'!$B$6)/CO259</f>
        <v>10.0385803871065</v>
      </c>
      <c r="CS259" s="26" t="n">
        <f aca="false">CQ259+0-'2 Der Rueckgabebestand'!$C$6*CR259</f>
        <v>142.821771329866</v>
      </c>
      <c r="CT259" s="26" t="n">
        <f aca="false">CO259+0/CR259-'2 Der Rueckgabebestand'!$C$6</f>
        <v>86.1</v>
      </c>
      <c r="CU259" s="26" t="n">
        <f aca="false">CS259/($B$259+CS259-'1 Der Fonds'!$B$6)</f>
        <v>0.165241436774313</v>
      </c>
      <c r="CV259" s="26" t="n">
        <f aca="false">CS259+$B$259*'1 Der Fonds'!$B$19/12+CS259*'1 Der Fonds'!$B$20/12-'1 Der Fonds'!$B$6*'1 Der Fonds'!$B$21/12-($B$259+CS259-'1 Der Fonds'!$B$6)*'1 Der Fonds'!$B$22/12-$B$259*'1 Der Fonds'!$B$23/12</f>
        <v>144.491829694057</v>
      </c>
      <c r="CW259" s="26" t="n">
        <f aca="false">($B$259+CV259-'1 Der Fonds'!$B$6)/CT259</f>
        <v>10.057977116075</v>
      </c>
      <c r="CX259" s="26" t="n">
        <f aca="false">CV259+0-'2 Der Rueckgabebestand'!$C$7*CW259</f>
        <v>122.364280038692</v>
      </c>
      <c r="CY259" s="26" t="n">
        <f aca="false">CT259+0/CW259-'2 Der Rueckgabebestand'!$C$7</f>
        <v>83.9</v>
      </c>
      <c r="CZ259" s="26" t="n">
        <f aca="false">CX259/($B$259+CX259-'1 Der Fonds'!$B$6)</f>
        <v>0.145004692025928</v>
      </c>
      <c r="DA259" s="26" t="n">
        <f aca="false">CX259+$B$259*'1 Der Fonds'!$B$19/12+CX259*'1 Der Fonds'!$B$20/12-'1 Der Fonds'!$B$6*'1 Der Fonds'!$B$21/12-($B$259+CX259-'1 Der Fonds'!$B$6)*'1 Der Fonds'!$B$22/12-$B$259*'1 Der Fonds'!$B$23/12</f>
        <v>124.014733307063</v>
      </c>
      <c r="DB259" s="26" t="n">
        <f aca="false">($B$259+DA259-'1 Der Fonds'!$B$6)/CY259</f>
        <v>10.0776487879269</v>
      </c>
      <c r="DC259" s="26" t="n">
        <f aca="false">DA259+0-'2 Der Rueckgabebestand'!$C$8*DB259</f>
        <v>92.7740220644896</v>
      </c>
      <c r="DD259" s="26" t="n">
        <f aca="false">CY259+0/DB259-'2 Der Rueckgabebestand'!$C$8</f>
        <v>80.8</v>
      </c>
      <c r="DE259" s="26" t="n">
        <f aca="false">DC259/($B$259+DC259-'1 Der Fonds'!$B$6)</f>
        <v>0.113934645525437</v>
      </c>
      <c r="DF259" s="26" t="n">
        <f aca="false">DC259+$B$259*'1 Der Fonds'!$B$19/12+DC259*'1 Der Fonds'!$B$20/12-'1 Der Fonds'!$B$6*'1 Der Fonds'!$B$21/12-($B$259+DC259-'1 Der Fonds'!$B$6)*'1 Der Fonds'!$B$22/12-$B$259*'1 Der Fonds'!$B$23/12</f>
        <v>94.3961180023014</v>
      </c>
      <c r="DG259" s="26" t="n">
        <f aca="false">($B$259+DF259-'1 Der Fonds'!$B$6)/DD259</f>
        <v>10.0977242327018</v>
      </c>
      <c r="DH259" s="26" t="n">
        <f aca="false">DF259+0-'2 Der Rueckgabebestand'!$C$9*DG259</f>
        <v>68.1420349972768</v>
      </c>
      <c r="DI259" s="26" t="n">
        <f aca="false">DD259+0/DG259-'2 Der Rueckgabebestand'!$C$9</f>
        <v>78.2</v>
      </c>
      <c r="DJ259" s="26" t="n">
        <f aca="false">DH259/($B$259+DH259-'1 Der Fonds'!$B$6)</f>
        <v>0.0862948424440346</v>
      </c>
      <c r="DK259" s="26" t="n">
        <f aca="false">DH259+$B$259*'1 Der Fonds'!$B$19/12+DH259*'1 Der Fonds'!$B$20/12-'1 Der Fonds'!$B$6*'1 Der Fonds'!$B$21/12-($B$259+DH259-'1 Der Fonds'!$B$6)*'1 Der Fonds'!$B$22/12-$B$259*'1 Der Fonds'!$B$23/12</f>
        <v>69.7405252808159</v>
      </c>
      <c r="DL259" s="26" t="n">
        <f aca="false">($B$259+DK259-'1 Der Fonds'!$B$6)/DI259</f>
        <v>10.1181652849209</v>
      </c>
      <c r="DM259" s="26" t="n">
        <f aca="false">DK259+0-'2 Der Rueckgabebestand'!$C$10*DL259</f>
        <v>55.5750938819266</v>
      </c>
      <c r="DN259" s="26" t="n">
        <f aca="false">DI259+0/DL259-'2 Der Rueckgabebestand'!$C$10</f>
        <v>76.8</v>
      </c>
      <c r="DO259" s="26" t="n">
        <f aca="false">DM259/($B$259+DM259-'1 Der Fonds'!$B$6)</f>
        <v>0.0715183053986427</v>
      </c>
      <c r="DP259" s="26" t="n">
        <f aca="false">DM259+$B$259*'1 Der Fonds'!$B$19/12+DM259*'1 Der Fonds'!$B$20/12-'1 Der Fonds'!$B$6*'1 Der Fonds'!$B$21/12-($B$259+DM259-'1 Der Fonds'!$B$6)*'1 Der Fonds'!$B$22/12-$B$259*'1 Der Fonds'!$B$23/12</f>
        <v>57.1615408468968</v>
      </c>
      <c r="DQ259" s="26" t="n">
        <f aca="false">($B$259+DP259-'1 Der Fonds'!$B$6)/DN259</f>
        <v>10.138822146444</v>
      </c>
      <c r="DR259" s="26" t="n">
        <f aca="false">DP259+0-'2 Der Rueckgabebestand'!$C$11*DQ259</f>
        <v>51.0782475590304</v>
      </c>
      <c r="DS259" s="26" t="n">
        <f aca="false">DN259+0/DQ259-'2 Der Rueckgabebestand'!$C$11</f>
        <v>76.2</v>
      </c>
      <c r="DT259" s="26" t="n">
        <f aca="false">DR259/($B$259+DR259-'1 Der Fonds'!$B$6)</f>
        <v>0.0661140120375026</v>
      </c>
      <c r="DU259" s="26" t="n">
        <f aca="false">DR259+$B$259*'1 Der Fonds'!$B$19/12+DR259*'1 Der Fonds'!$B$20/12-'1 Der Fonds'!$B$6*'1 Der Fonds'!$B$21/12-($B$259+DR259-'1 Der Fonds'!$B$6)*'1 Der Fonds'!$B$22/12-$B$259*'1 Der Fonds'!$B$23/12</f>
        <v>52.6603850462745</v>
      </c>
      <c r="DV259" s="26" t="n">
        <f aca="false">($B$259+DU259-'1 Der Fonds'!$B$6)/DS259</f>
        <v>10.1595851055942</v>
      </c>
      <c r="DW259" s="26" t="n">
        <f aca="false">DU259+0-'2 Der Rueckgabebestand'!$C$12*DV259</f>
        <v>47.5805924934774</v>
      </c>
      <c r="DX259" s="26" t="n">
        <f aca="false">DS259+0/DV259-'2 Der Rueckgabebestand'!$C$12</f>
        <v>75.7</v>
      </c>
      <c r="DY259" s="26" t="n">
        <f aca="false">DW259/($B$259+DW259-'1 Der Fonds'!$B$6)</f>
        <v>0.0618668484914095</v>
      </c>
      <c r="DZ259" s="26" t="n">
        <f aca="false">DW259+$B$259*'1 Der Fonds'!$B$19/12+DW259*'1 Der Fonds'!$B$20/12-'1 Der Fonds'!$B$6*'1 Der Fonds'!$B$21/12-($B$259+DW259-'1 Der Fonds'!$B$6)*'1 Der Fonds'!$B$22/12-$B$259*'1 Der Fonds'!$B$23/12</f>
        <v>49.1593780612836</v>
      </c>
      <c r="EA259" s="26" t="n">
        <f aca="false">($B$259+DZ259-'1 Der Fonds'!$B$6)/DX259</f>
        <v>10.1804409255123</v>
      </c>
      <c r="EB259" s="26" t="n">
        <f aca="false">DZ259+0-'2 Der Rueckgabebestand'!$C$13*EA259</f>
        <v>44.5781796448031</v>
      </c>
      <c r="EC259" s="26" t="n">
        <f aca="false">DX259+0/EA259-'2 Der Rueckgabebestand'!$C$13</f>
        <v>75.25</v>
      </c>
      <c r="ED259" s="26" t="n">
        <f aca="false">EB259/($B$259+EB259-'1 Der Fonds'!$B$6)</f>
        <v>0.058190117966122</v>
      </c>
      <c r="EE259" s="26" t="n">
        <f aca="false">EB259+$B$259*'1 Der Fonds'!$B$19/12+EB259*'1 Der Fonds'!$B$20/12-'1 Der Fonds'!$B$6*'1 Der Fonds'!$B$21/12-($B$259+EB259-'1 Der Fonds'!$B$6)*'1 Der Fonds'!$B$22/12-$B$259*'1 Der Fonds'!$B$23/12</f>
        <v>46.154087900296</v>
      </c>
      <c r="EF259" s="26" t="n">
        <f aca="false">($B$259+EE259-'1 Der Fonds'!$B$6)/EC259</f>
        <v>10.2013832279109</v>
      </c>
      <c r="EG259" s="26" t="n">
        <f aca="false">EE259+0-'2 Der Rueckgabebestand'!$C$14*EF259</f>
        <v>42.0735346091316</v>
      </c>
      <c r="EH259" s="26" t="n">
        <f aca="false">EC259+0/EF259-'2 Der Rueckgabebestand'!$C$14</f>
        <v>74.85</v>
      </c>
      <c r="EI259" s="26" t="n">
        <f aca="false">EG259/($B$259+EG259-'1 Der Fonds'!$B$6)</f>
        <v>0.0551008288031732</v>
      </c>
      <c r="EJ259" s="26" t="n">
        <f aca="false">EG259+$B$259*'1 Der Fonds'!$B$19/12+EG259*'1 Der Fonds'!$B$20/12-'1 Der Fonds'!$B$6*'1 Der Fonds'!$B$21/12-($B$259+EG259-'1 Der Fonds'!$B$6)*'1 Der Fonds'!$B$22/12-$B$259*'1 Der Fonds'!$B$23/12</f>
        <v>43.6470425797987</v>
      </c>
      <c r="EK259" s="26" t="n">
        <f aca="false">($B$259+EJ259-'1 Der Fonds'!$B$6)/EH259</f>
        <v>10.2224053784876</v>
      </c>
      <c r="EL259" s="26" t="n">
        <f aca="false">EJ259+0-'2 Der Rueckgabebestand'!$C$15*EK259</f>
        <v>39.5580804284037</v>
      </c>
      <c r="EM259" s="26" t="n">
        <f aca="false">EH259+0/EK259-'2 Der Rueckgabebestand'!$C$15</f>
        <v>74.45</v>
      </c>
      <c r="EN259" s="26" t="n">
        <f aca="false">EL259/($B$259+EL259-'1 Der Fonds'!$B$6)</f>
        <v>0.0519777418382264</v>
      </c>
      <c r="EO259" s="26" t="n">
        <f aca="false">EL259+$B$259*'1 Der Fonds'!$B$19/12+EL259*'1 Der Fonds'!$B$20/12-'1 Der Fonds'!$B$6*'1 Der Fonds'!$B$21/12-($B$259+EL259-'1 Der Fonds'!$B$6)*'1 Der Fonds'!$B$22/12-$B$259*'1 Der Fonds'!$B$23/12</f>
        <v>41.1291777554809</v>
      </c>
      <c r="EP259" s="26" t="n">
        <f aca="false">($B$259+EO259-'1 Der Fonds'!$B$6)/EM259</f>
        <v>10.2435080961112</v>
      </c>
      <c r="EQ259" s="26" t="n">
        <f aca="false">EO259+0-'2 Der Rueckgabebestand'!$C$16*EP259</f>
        <v>36.0074237074253</v>
      </c>
      <c r="ER259" s="26" t="n">
        <f aca="false">EM259+0/EP259-'2 Der Rueckgabebestand'!$C$16</f>
        <v>73.95</v>
      </c>
      <c r="ES259" s="26" t="n">
        <f aca="false">EQ259/($B$259+EQ259-'1 Der Fonds'!$B$6)</f>
        <v>0.0475340869020084</v>
      </c>
      <c r="ET259" s="14" t="n">
        <f aca="false">IF(C259=1,$A$259,1000000)</f>
        <v>148.5</v>
      </c>
      <c r="EU259" s="14" t="n">
        <f aca="false">IF(D259=1,$A$259,1000000)</f>
        <v>148.5</v>
      </c>
      <c r="EV259" s="14" t="n">
        <f aca="false">IF(E259=1,$A$259,1000000)</f>
        <v>148.5</v>
      </c>
      <c r="EW259" s="14" t="n">
        <f aca="false">IF(F259=1,$A$259,1000000)</f>
        <v>148.5</v>
      </c>
      <c r="EX259" s="14" t="n">
        <f aca="false">IF(G259=1,$A$259,1000000)</f>
        <v>148.5</v>
      </c>
      <c r="EY259" s="14" t="n">
        <f aca="false">IF(H259=1,$A$259,1000000)</f>
        <v>148.5</v>
      </c>
      <c r="EZ259" s="14" t="n">
        <f aca="false">IF(I259=1,$A$259,1000000)</f>
        <v>148.5</v>
      </c>
      <c r="FA259" s="14" t="n">
        <f aca="false">IF(J259=1,$A$259,1000000)</f>
        <v>148.5</v>
      </c>
      <c r="FB259" s="14" t="n">
        <f aca="false">IF(K259=1,$A$259,1000000)</f>
        <v>148.5</v>
      </c>
      <c r="FC259" s="14" t="n">
        <f aca="false">IF(L259=1,$A$259,1000000)</f>
        <v>148.5</v>
      </c>
      <c r="FD259" s="14" t="n">
        <f aca="false">IF(M259=1,$A$259,1000000)</f>
        <v>148.5</v>
      </c>
      <c r="FE259" s="14" t="n">
        <f aca="false">IF(N259=1,$A$259,1000000)</f>
        <v>148.5</v>
      </c>
      <c r="FF259" s="14" t="n">
        <f aca="false">IF(O259=1,$A$259,1000000)</f>
        <v>148.5</v>
      </c>
      <c r="FG259" s="14" t="n">
        <f aca="false">IF(P259=1,$A$259,1000000)</f>
        <v>148.5</v>
      </c>
      <c r="FH259" s="14" t="n">
        <f aca="false">IF(Q259=1,$A$259,1000000)</f>
        <v>148.5</v>
      </c>
      <c r="FI259" s="14" t="n">
        <f aca="false">IF(R259=1,$A$259,1000000)</f>
        <v>148.5</v>
      </c>
      <c r="FJ259" s="14" t="n">
        <f aca="false">IF(S259=1,$A$259,1000000)</f>
        <v>148.5</v>
      </c>
      <c r="FK259" s="14" t="n">
        <f aca="false">IF(T259=1,$A$259,1000000)</f>
        <v>148.5</v>
      </c>
      <c r="FL259" s="14" t="n">
        <f aca="false">IF(U259=1,$A$259,1000000)</f>
        <v>148.5</v>
      </c>
      <c r="FM259" s="14" t="n">
        <f aca="false">IF(V259=1,$A$259,1000000)</f>
        <v>148.5</v>
      </c>
      <c r="FN259" s="14" t="n">
        <f aca="false">IF(W259=1,$A$259,1000000)</f>
        <v>148.5</v>
      </c>
      <c r="FO259" s="14" t="n">
        <f aca="false">IF(X259=1,$A$259,1000000)</f>
        <v>148.5</v>
      </c>
      <c r="FP259" s="14" t="n">
        <f aca="false">IF(Y259=1,$A$259,1000000)</f>
        <v>148.5</v>
      </c>
      <c r="FQ259" s="26" t="n">
        <f aca="false">IF(Z259=1,$A$259,1000000)</f>
        <v>1000000</v>
      </c>
    </row>
    <row r="260" customFormat="false" ht="15" hidden="false" customHeight="false" outlineLevel="0" collapsed="false">
      <c r="A260" s="14" t="n">
        <f aca="false">A259+$B$38</f>
        <v>149</v>
      </c>
      <c r="B260" s="14" t="n">
        <f aca="false">'1 Der Fonds'!$B$36-A260</f>
        <v>971</v>
      </c>
      <c r="C260" s="26" t="n">
        <f aca="false">IF(AH260&gt;='1 Der Fonds'!$B$12,1,0)</f>
        <v>1</v>
      </c>
      <c r="D260" s="26" t="n">
        <f aca="false">IF(AND(C260=1,AM260&gt;='1 Der Fonds'!$B$12),1,0)</f>
        <v>1</v>
      </c>
      <c r="E260" s="26" t="n">
        <f aca="false">IF(AND(D260=1,AR260&gt;='1 Der Fonds'!$B$12),1,0)</f>
        <v>1</v>
      </c>
      <c r="F260" s="26" t="n">
        <f aca="false">IF(AND(E260=1,AW260&gt;='1 Der Fonds'!$B$12),1,0)</f>
        <v>1</v>
      </c>
      <c r="G260" s="26" t="n">
        <f aca="false">IF(AND(F260=1,BB260&gt;='1 Der Fonds'!$B$12),1,0)</f>
        <v>1</v>
      </c>
      <c r="H260" s="26" t="n">
        <f aca="false">IF(AND(G260=1,BG260&gt;='1 Der Fonds'!$B$12),1,0)</f>
        <v>1</v>
      </c>
      <c r="I260" s="26" t="n">
        <f aca="false">IF(AND(H260=1,BL260&gt;='1 Der Fonds'!$B$12),1,0)</f>
        <v>1</v>
      </c>
      <c r="J260" s="26" t="n">
        <f aca="false">IF(AND(I260=1,BQ260&gt;='1 Der Fonds'!$B$12),1,0)</f>
        <v>1</v>
      </c>
      <c r="K260" s="26" t="n">
        <f aca="false">IF(AND(J260=1,BV260&gt;='1 Der Fonds'!$B$12),1,0)</f>
        <v>1</v>
      </c>
      <c r="L260" s="26" t="n">
        <f aca="false">IF(AND(K260=1,CA260&gt;='1 Der Fonds'!$B$12),1,0)</f>
        <v>1</v>
      </c>
      <c r="M260" s="26" t="n">
        <f aca="false">IF(AND(L260=1,CF260&gt;='1 Der Fonds'!$B$12),1,0)</f>
        <v>1</v>
      </c>
      <c r="N260" s="26" t="n">
        <f aca="false">IF(AND(M260=1,CK260&gt;='1 Der Fonds'!$B$12),1,0)</f>
        <v>1</v>
      </c>
      <c r="O260" s="26" t="n">
        <f aca="false">IF(CP260&gt;='1 Der Fonds'!$B$12,1,0)</f>
        <v>1</v>
      </c>
      <c r="P260" s="26" t="n">
        <f aca="false">IF(AND(O260=1,CU260&gt;='1 Der Fonds'!$B$12),1,0)</f>
        <v>1</v>
      </c>
      <c r="Q260" s="26" t="n">
        <f aca="false">IF(AND(P260=1,CZ260&gt;='1 Der Fonds'!$B$12),1,0)</f>
        <v>1</v>
      </c>
      <c r="R260" s="26" t="n">
        <f aca="false">IF(AND(Q260=1,DE260&gt;='1 Der Fonds'!$B$12),1,0)</f>
        <v>1</v>
      </c>
      <c r="S260" s="26" t="n">
        <f aca="false">IF(AND(R260=1,DJ260&gt;='1 Der Fonds'!$B$12),1,0)</f>
        <v>1</v>
      </c>
      <c r="T260" s="26" t="n">
        <f aca="false">IF(AND(S260=1,DO260&gt;='1 Der Fonds'!$B$12),1,0)</f>
        <v>1</v>
      </c>
      <c r="U260" s="26" t="n">
        <f aca="false">IF(AND(T260=1,DT260&gt;='1 Der Fonds'!$B$12),1,0)</f>
        <v>1</v>
      </c>
      <c r="V260" s="26" t="n">
        <f aca="false">IF(AND(U260=1,DY260&gt;='1 Der Fonds'!$B$12),1,0)</f>
        <v>1</v>
      </c>
      <c r="W260" s="26" t="n">
        <f aca="false">IF(AND(V260=1,ED260&gt;='1 Der Fonds'!$B$12),1,0)</f>
        <v>1</v>
      </c>
      <c r="X260" s="26" t="n">
        <f aca="false">IF(AND(W260=1,EI260&gt;='1 Der Fonds'!$B$12),1,0)</f>
        <v>1</v>
      </c>
      <c r="Y260" s="26" t="n">
        <f aca="false">IF(AND(X260=1,EN260&gt;='1 Der Fonds'!$B$12),1,0)</f>
        <v>1</v>
      </c>
      <c r="Z260" s="26" t="n">
        <f aca="false">IF(AND(Y260=1,ES260&gt;='1 Der Fonds'!$B$12),1,0)</f>
        <v>0</v>
      </c>
      <c r="AD260" s="26" t="n">
        <f aca="false">$A$260+$B$260*'1 Der Fonds'!$B$19/12+$A$260*'1 Der Fonds'!$B$20/12-'1 Der Fonds'!$B$6*'1 Der Fonds'!$B$21/12-($B$260+$A$260-'1 Der Fonds'!$B$6)*'1 Der Fonds'!$B$22/12-$B$260*'1 Der Fonds'!$B$23/12</f>
        <v>150.674916666667</v>
      </c>
      <c r="AE260" s="26" t="n">
        <f aca="false">($B$260+AD260-'1 Der Fonds'!$B$6)/'1 Der Fonds'!$B$8</f>
        <v>10.0192519157088</v>
      </c>
      <c r="AF260" s="26" t="n">
        <f aca="false">AD260+'1 Der Fonds'!$B$26-'2 Der Rueckgabebestand'!$C$5*AE260</f>
        <v>149.667215900383</v>
      </c>
      <c r="AG260" s="26" t="n">
        <f aca="false">'1 Der Fonds'!$B$8+'1 Der Fonds'!$B$26/AE260-'2 Der Rueckgabebestand'!$C$5</f>
        <v>86.899423552301</v>
      </c>
      <c r="AH260" s="26" t="n">
        <f aca="false">AF260/($B$260+AF260-'1 Der Fonds'!$B$6)</f>
        <v>0.171899450406672</v>
      </c>
      <c r="AI260" s="26" t="n">
        <f aca="false">AF260+$B$260*'1 Der Fonds'!$B$19/12+AF260*'1 Der Fonds'!$B$20/12-'1 Der Fonds'!$B$6*'1 Der Fonds'!$B$21/12-($B$260+AF260-'1 Der Fonds'!$B$6)*'1 Der Fonds'!$B$22/12-$B$260*'1 Der Fonds'!$B$23/12</f>
        <v>151.342771982288</v>
      </c>
      <c r="AJ260" s="26" t="n">
        <f aca="false">($B$260+AI260-'1 Der Fonds'!$B$6)/AG260</f>
        <v>10.0385334714823</v>
      </c>
      <c r="AK260" s="26" t="n">
        <f aca="false">AI260+'1 Der Fonds'!$B$26-'2 Der Rueckgabebestand'!$C$6*AJ260</f>
        <v>149.323505246547</v>
      </c>
      <c r="AL260" s="26" t="n">
        <f aca="false">AG260+'1 Der Fonds'!$B$26/AJ260-'2 Der Rueckgabebestand'!$C$6</f>
        <v>86.698271985543</v>
      </c>
      <c r="AM260" s="26" t="n">
        <f aca="false">AK260/($B$260+AK260-'1 Der Fonds'!$B$6)</f>
        <v>0.171572414563532</v>
      </c>
      <c r="AN260" s="26" t="n">
        <f aca="false">AK260+$B$260*'1 Der Fonds'!$B$19/12+AK260*'1 Der Fonds'!$B$20/12-'1 Der Fonds'!$B$6*'1 Der Fonds'!$B$21/12-($B$260+AK260-'1 Der Fonds'!$B$6)*'1 Der Fonds'!$B$22/12-$B$260*'1 Der Fonds'!$B$23/12</f>
        <v>150.998731939075</v>
      </c>
      <c r="AO260" s="26" t="n">
        <f aca="false">($B$260+AN260-'1 Der Fonds'!$B$6)/AL260</f>
        <v>10.0578559637784</v>
      </c>
      <c r="AP260" s="26" t="n">
        <f aca="false">AN260+'1 Der Fonds'!$B$26-'2 Der Rueckgabebestand'!$C$7*AO260</f>
        <v>131.871448818762</v>
      </c>
      <c r="AQ260" s="26" t="n">
        <f aca="false">AL260+'1 Der Fonds'!$B$26/AO260-'2 Der Rueckgabebestand'!$C$7</f>
        <v>84.7965462908029</v>
      </c>
      <c r="AR260" s="26" t="n">
        <f aca="false">AP260/($B$260+AP260-'1 Der Fonds'!$B$6)</f>
        <v>0.154620545688809</v>
      </c>
      <c r="AS260" s="26" t="n">
        <f aca="false">AP260+$B$260*'1 Der Fonds'!$B$19/12+AP260*'1 Der Fonds'!$B$20/12-'1 Der Fonds'!$B$6*'1 Der Fonds'!$B$21/12-($B$260+AP260-'1 Der Fonds'!$B$6)*'1 Der Fonds'!$B$22/12-$B$260*'1 Der Fonds'!$B$23/12</f>
        <v>133.52995062388</v>
      </c>
      <c r="AT260" s="26" t="n">
        <f aca="false">($B$260+AS260-'1 Der Fonds'!$B$6)/AQ260</f>
        <v>10.0774145646609</v>
      </c>
      <c r="AU260" s="26" t="n">
        <f aca="false">AS260+'1 Der Fonds'!$B$26-'2 Der Rueckgabebestand'!$C$8*AT260</f>
        <v>105.289965473431</v>
      </c>
      <c r="AV260" s="26" t="n">
        <f aca="false">AQ260+'1 Der Fonds'!$B$26/AT260-'2 Der Rueckgabebestand'!$C$8</f>
        <v>81.9942416947928</v>
      </c>
      <c r="AW260" s="26" t="n">
        <f aca="false">AU260/($B$260+AU260-'1 Der Fonds'!$B$6)</f>
        <v>0.127424959606165</v>
      </c>
      <c r="AX260" s="26" t="n">
        <f aca="false">AU260+$B$260*'1 Der Fonds'!$B$19/12+AU260*'1 Der Fonds'!$B$20/12-'1 Der Fonds'!$B$6*'1 Der Fonds'!$B$21/12-($B$260+AU260-'1 Der Fonds'!$B$6)*'1 Der Fonds'!$B$22/12-$B$260*'1 Der Fonds'!$B$23/12</f>
        <v>106.92299335701</v>
      </c>
      <c r="AY260" s="26" t="n">
        <f aca="false">($B$260+AX260-'1 Der Fonds'!$B$6)/AV260</f>
        <v>10.097330937443</v>
      </c>
      <c r="AZ260" s="26" t="n">
        <f aca="false">AX260+'1 Der Fonds'!$B$26-'2 Der Rueckgabebestand'!$C$9*AY260</f>
        <v>83.6699329196581</v>
      </c>
      <c r="BA260" s="26" t="n">
        <f aca="false">AV260+'1 Der Fonds'!$B$26/AY260-'2 Der Rueckgabebestand'!$C$9</f>
        <v>79.6913499126561</v>
      </c>
      <c r="BB260" s="26" t="n">
        <f aca="false">AZ260/($B$260+AZ260-'1 Der Fonds'!$B$6)</f>
        <v>0.103980439055391</v>
      </c>
      <c r="BC260" s="26" t="n">
        <f aca="false">AZ260+$B$260*'1 Der Fonds'!$B$19/12+AZ260*'1 Der Fonds'!$B$20/12-'1 Der Fonds'!$B$6*'1 Der Fonds'!$B$21/12-($B$260+AZ260-'1 Der Fonds'!$B$6)*'1 Der Fonds'!$B$22/12-$B$260*'1 Der Fonds'!$B$23/12</f>
        <v>85.2822416053728</v>
      </c>
      <c r="BD260" s="26" t="n">
        <f aca="false">($B$260+BC260-'1 Der Fonds'!$B$6)/BA260</f>
        <v>10.1175628532969</v>
      </c>
      <c r="BE260" s="26" t="n">
        <f aca="false">BC260+'1 Der Fonds'!$B$26-'2 Der Rueckgabebestand'!$C$10*BD260</f>
        <v>74.1176536107571</v>
      </c>
      <c r="BF260" s="26" t="n">
        <f aca="false">BA260+'1 Der Fonds'!$B$26/BD260-'2 Der Rueckgabebestand'!$C$10</f>
        <v>78.5878640083429</v>
      </c>
      <c r="BG260" s="26" t="n">
        <f aca="false">BE260/($B$260+BE260-'1 Der Fonds'!$B$6)</f>
        <v>0.0932159577569143</v>
      </c>
      <c r="BH260" s="26" t="n">
        <f aca="false">BE260+$B$260*'1 Der Fonds'!$B$19/12+BE260*'1 Der Fonds'!$B$20/12-'1 Der Fonds'!$B$6*'1 Der Fonds'!$B$21/12-($B$260+BE260-'1 Der Fonds'!$B$6)*'1 Der Fonds'!$B$22/12-$B$260*'1 Der Fonds'!$B$23/12</f>
        <v>75.7208080288008</v>
      </c>
      <c r="BI260" s="26" t="n">
        <f aca="false">($B$260+BH260-'1 Der Fonds'!$B$6)/BF260</f>
        <v>10.1379623696633</v>
      </c>
      <c r="BJ260" s="26" t="n">
        <f aca="false">BH260+'1 Der Fonds'!$B$26-'2 Der Rueckgabebestand'!$C$11*BI260</f>
        <v>72.6380306070028</v>
      </c>
      <c r="BK260" s="26" t="n">
        <f aca="false">BF260+'1 Der Fonds'!$B$26/BI260-'2 Der Rueckgabebestand'!$C$11</f>
        <v>78.283781461043</v>
      </c>
      <c r="BL260" s="26" t="n">
        <f aca="false">BJ260/($B$260+BJ260-'1 Der Fonds'!$B$6)</f>
        <v>0.0915253904244566</v>
      </c>
      <c r="BM260" s="26" t="n">
        <f aca="false">BJ260+$B$260*'1 Der Fonds'!$B$19/12+BJ260*'1 Der Fonds'!$B$20/12-'1 Der Fonds'!$B$6*'1 Der Fonds'!$B$21/12-($B$260+BJ260-'1 Der Fonds'!$B$6)*'1 Der Fonds'!$B$22/12-$B$260*'1 Der Fonds'!$B$23/12</f>
        <v>74.2397670530012</v>
      </c>
      <c r="BN260" s="26" t="n">
        <f aca="false">($B$260+BM260-'1 Der Fonds'!$B$6)/BK260</f>
        <v>10.1584230119076</v>
      </c>
      <c r="BO260" s="26" t="n">
        <f aca="false">BM260+'1 Der Fonds'!$B$26-'2 Der Rueckgabebestand'!$C$12*BN260</f>
        <v>72.1605555470474</v>
      </c>
      <c r="BP260" s="26" t="n">
        <f aca="false">BK260+'1 Der Fonds'!$B$26/BN260-'2 Der Rueckgabebestand'!$C$12</f>
        <v>78.0791028900171</v>
      </c>
      <c r="BQ260" s="26" t="n">
        <f aca="false">BO260/($B$260+BO260-'1 Der Fonds'!$B$6)</f>
        <v>0.090978497408104</v>
      </c>
      <c r="BR260" s="26" t="n">
        <f aca="false">BO260+$B$260*'1 Der Fonds'!$B$19/12+BO260*'1 Der Fonds'!$B$20/12-'1 Der Fonds'!$B$6*'1 Der Fonds'!$B$21/12-($B$260+BO260-'1 Der Fonds'!$B$6)*'1 Der Fonds'!$B$22/12-$B$260*'1 Der Fonds'!$B$23/12</f>
        <v>73.76183441278</v>
      </c>
      <c r="BS260" s="26" t="n">
        <f aca="false">($B$260+BR260-'1 Der Fonds'!$B$6)/BP260</f>
        <v>10.1789314297359</v>
      </c>
      <c r="BT260" s="26" t="n">
        <f aca="false">BR260+'1 Der Fonds'!$B$26-'2 Der Rueckgabebestand'!$C$13*BS260</f>
        <v>72.1813152693988</v>
      </c>
      <c r="BU260" s="26" t="n">
        <f aca="false">BP260+'1 Der Fonds'!$B$26/BS260-'2 Der Rueckgabebestand'!$C$13</f>
        <v>77.9238293080806</v>
      </c>
      <c r="BV260" s="26" t="n">
        <f aca="false">BT260/($B$260+BT260-'1 Der Fonds'!$B$6)</f>
        <v>0.0910022889846855</v>
      </c>
      <c r="BW260" s="26" t="n">
        <f aca="false">BT260+$B$260*'1 Der Fonds'!$B$19/12+BT260*'1 Der Fonds'!$B$20/12-'1 Der Fonds'!$B$6*'1 Der Fonds'!$B$21/12-($B$260+BT260-'1 Der Fonds'!$B$6)*'1 Der Fonds'!$B$22/12-$B$260*'1 Der Fonds'!$B$23/12</f>
        <v>73.7826140298653</v>
      </c>
      <c r="BX260" s="26" t="n">
        <f aca="false">($B$260+BW260-'1 Der Fonds'!$B$6)/BU260</f>
        <v>10.1994809686213</v>
      </c>
      <c r="BY260" s="26" t="n">
        <f aca="false">BW260+'1 Der Fonds'!$B$26-'2 Der Rueckgabebestand'!$C$14*BX260</f>
        <v>72.7028216424168</v>
      </c>
      <c r="BZ260" s="26" t="n">
        <f aca="false">BU260+'1 Der Fonds'!$B$26/BX260-'2 Der Rueckgabebestand'!$C$14</f>
        <v>77.8179619222038</v>
      </c>
      <c r="CA260" s="26" t="n">
        <f aca="false">BY260/($B$260+BY260-'1 Der Fonds'!$B$6)</f>
        <v>0.0915995504362352</v>
      </c>
      <c r="CB260" s="26" t="n">
        <f aca="false">BY260+$B$260*'1 Der Fonds'!$B$19/12+BY260*'1 Der Fonds'!$B$20/12-'1 Der Fonds'!$B$6*'1 Der Fonds'!$B$21/12-($B$260+BY260-'1 Der Fonds'!$B$6)*'1 Der Fonds'!$B$22/12-$B$260*'1 Der Fonds'!$B$23/12</f>
        <v>74.3046201798241</v>
      </c>
      <c r="CC260" s="26" t="n">
        <f aca="false">($B$260+CB260-'1 Der Fonds'!$B$6)/BZ260</f>
        <v>10.2200648864963</v>
      </c>
      <c r="CD260" s="26" t="n">
        <f aca="false">CB260+'1 Der Fonds'!$B$26-'2 Der Rueckgabebestand'!$C$15*CC260</f>
        <v>73.2165942252256</v>
      </c>
      <c r="CE260" s="26" t="n">
        <f aca="false">BZ260+'1 Der Fonds'!$B$26/CC260-'2 Der Rueckgabebestand'!$C$15</f>
        <v>77.7115021328891</v>
      </c>
      <c r="CF260" s="26" t="n">
        <f aca="false">CD260/($B$260+CD260-'1 Der Fonds'!$B$6)</f>
        <v>0.0921871876734707</v>
      </c>
      <c r="CG260" s="26" t="n">
        <f aca="false">CD260+$B$260*'1 Der Fonds'!$B$19/12+CD260*'1 Der Fonds'!$B$20/12-'1 Der Fonds'!$B$6*'1 Der Fonds'!$B$21/12-($B$260+CD260-'1 Der Fonds'!$B$6)*'1 Der Fonds'!$B$22/12-$B$260*'1 Der Fonds'!$B$23/12</f>
        <v>74.8188851280247</v>
      </c>
      <c r="CH260" s="26" t="n">
        <f aca="false">($B$260+CG260-'1 Der Fonds'!$B$6)/CE260</f>
        <v>10.2406833388338</v>
      </c>
      <c r="CI260" s="26" t="n">
        <f aca="false">CG260+'1 Der Fonds'!$B$26-'2 Der Rueckgabebestand'!$C$16*CH260</f>
        <v>72.6985434586078</v>
      </c>
      <c r="CJ260" s="26" t="n">
        <f aca="false">CE260+'1 Der Fonds'!$B$26/CH260-'2 Der Rueckgabebestand'!$C$16</f>
        <v>77.5044513337128</v>
      </c>
      <c r="CK260" s="26" t="n">
        <f aca="false">CI260/($B$260+CI260-'1 Der Fonds'!$B$6)</f>
        <v>0.0915946539876687</v>
      </c>
      <c r="CL260" s="26" t="n">
        <f aca="false">$A$260+$B$260*'1 Der Fonds'!$B$19/12+$A$260*'1 Der Fonds'!$B$20/12-'1 Der Fonds'!$B$6*'1 Der Fonds'!$B$21/12-($B$260+$A$260-'1 Der Fonds'!$B$6)*'1 Der Fonds'!$B$22/12-$B$260*'1 Der Fonds'!$B$23/12</f>
        <v>150.674916666667</v>
      </c>
      <c r="CM260" s="26" t="n">
        <f aca="false">($B$260+CL260-'1 Der Fonds'!$B$6)/'1 Der Fonds'!$B$8</f>
        <v>10.0192519157088</v>
      </c>
      <c r="CN260" s="26" t="n">
        <f aca="false">CL260+0-'2 Der Rueckgabebestand'!$C$5*CM260</f>
        <v>146.667215900383</v>
      </c>
      <c r="CO260" s="26" t="n">
        <f aca="false">'1 Der Fonds'!$B$8+0/CM260-'2 Der Rueckgabebestand'!$C$5</f>
        <v>86.6</v>
      </c>
      <c r="CP260" s="26" t="n">
        <f aca="false">CN260/($B$260+CN260-'1 Der Fonds'!$B$6)</f>
        <v>0.169036254006884</v>
      </c>
      <c r="CQ260" s="26" t="n">
        <f aca="false">CN260+$B$260*'1 Der Fonds'!$B$19/12+CN260*'1 Der Fonds'!$B$20/12-'1 Der Fonds'!$B$6*'1 Der Fonds'!$B$21/12-($B$260+CN260-'1 Der Fonds'!$B$6)*'1 Der Fonds'!$B$22/12-$B$260*'1 Der Fonds'!$B$23/12</f>
        <v>148.339896982288</v>
      </c>
      <c r="CR260" s="26" t="n">
        <f aca="false">($B$260+CQ260-'1 Der Fonds'!$B$6)/CO260</f>
        <v>10.0385669397493</v>
      </c>
      <c r="CS260" s="26" t="n">
        <f aca="false">CQ260+0-'2 Der Rueckgabebestand'!$C$6*CR260</f>
        <v>143.320613512413</v>
      </c>
      <c r="CT260" s="26" t="n">
        <f aca="false">CO260+0/CR260-'2 Der Rueckgabebestand'!$C$6</f>
        <v>86.1</v>
      </c>
      <c r="CU260" s="26" t="n">
        <f aca="false">CS260/($B$260+CS260-'1 Der Fonds'!$B$6)</f>
        <v>0.165818807595007</v>
      </c>
      <c r="CV260" s="26" t="n">
        <f aca="false">CS260+$B$260*'1 Der Fonds'!$B$19/12+CS260*'1 Der Fonds'!$B$20/12-'1 Der Fonds'!$B$6*'1 Der Fonds'!$B$21/12-($B$260+CS260-'1 Der Fonds'!$B$6)*'1 Der Fonds'!$B$22/12-$B$260*'1 Der Fonds'!$B$23/12</f>
        <v>144.990087433696</v>
      </c>
      <c r="CW260" s="26" t="n">
        <f aca="false">($B$260+CV260-'1 Der Fonds'!$B$6)/CT260</f>
        <v>10.057956880763</v>
      </c>
      <c r="CX260" s="26" t="n">
        <f aca="false">CV260+0-'2 Der Rueckgabebestand'!$C$7*CW260</f>
        <v>122.862582296017</v>
      </c>
      <c r="CY260" s="26" t="n">
        <f aca="false">CT260+0/CW260-'2 Der Rueckgabebestand'!$C$7</f>
        <v>83.9</v>
      </c>
      <c r="CZ260" s="26" t="n">
        <f aca="false">CX260/($B$260+CX260-'1 Der Fonds'!$B$6)</f>
        <v>0.145595485418642</v>
      </c>
      <c r="DA260" s="26" t="n">
        <f aca="false">CX260+$B$260*'1 Der Fonds'!$B$19/12+CX260*'1 Der Fonds'!$B$20/12-'1 Der Fonds'!$B$6*'1 Der Fonds'!$B$21/12-($B$260+CX260-'1 Der Fonds'!$B$6)*'1 Der Fonds'!$B$22/12-$B$260*'1 Der Fonds'!$B$23/12</f>
        <v>124.512450604051</v>
      </c>
      <c r="DB260" s="26" t="n">
        <f aca="false">($B$260+DA260-'1 Der Fonds'!$B$6)/CY260</f>
        <v>10.0776215805012</v>
      </c>
      <c r="DC260" s="26" t="n">
        <f aca="false">DA260+0-'2 Der Rueckgabebestand'!$C$8*DB260</f>
        <v>93.2718237044971</v>
      </c>
      <c r="DD260" s="26" t="n">
        <f aca="false">CY260+0/DB260-'2 Der Rueckgabebestand'!$C$8</f>
        <v>80.8</v>
      </c>
      <c r="DE260" s="26" t="n">
        <f aca="false">DC260/($B$260+DC260-'1 Der Fonds'!$B$6)</f>
        <v>0.114546298900729</v>
      </c>
      <c r="DF260" s="26" t="n">
        <f aca="false">DC260+$B$260*'1 Der Fonds'!$B$19/12+DC260*'1 Der Fonds'!$B$20/12-'1 Der Fonds'!$B$6*'1 Der Fonds'!$B$21/12-($B$260+DC260-'1 Der Fonds'!$B$6)*'1 Der Fonds'!$B$22/12-$B$260*'1 Der Fonds'!$B$23/12</f>
        <v>94.8933342022139</v>
      </c>
      <c r="DG260" s="26" t="n">
        <f aca="false">($B$260+DF260-'1 Der Fonds'!$B$6)/DD260</f>
        <v>10.0976897797304</v>
      </c>
      <c r="DH260" s="26" t="n">
        <f aca="false">DF260+0-'2 Der Rueckgabebestand'!$C$9*DG260</f>
        <v>68.6393407749149</v>
      </c>
      <c r="DI260" s="26" t="n">
        <f aca="false">DD260+0/DG260-'2 Der Rueckgabebestand'!$C$9</f>
        <v>78.2</v>
      </c>
      <c r="DJ260" s="26" t="n">
        <f aca="false">DH260/($B$260+DH260-'1 Der Fonds'!$B$6)</f>
        <v>0.0869249253811943</v>
      </c>
      <c r="DK260" s="26" t="n">
        <f aca="false">DH260+$B$260*'1 Der Fonds'!$B$19/12+DH260*'1 Der Fonds'!$B$20/12-'1 Der Fonds'!$B$6*'1 Der Fonds'!$B$21/12-($B$260+DH260-'1 Der Fonds'!$B$6)*'1 Der Fonds'!$B$22/12-$B$260*'1 Der Fonds'!$B$23/12</f>
        <v>70.2372451431575</v>
      </c>
      <c r="DL260" s="26" t="n">
        <f aca="false">($B$260+DK260-'1 Der Fonds'!$B$6)/DI260</f>
        <v>10.1181233394266</v>
      </c>
      <c r="DM260" s="26" t="n">
        <f aca="false">DK260+0-'2 Der Rueckgabebestand'!$C$10*DL260</f>
        <v>56.0718724679603</v>
      </c>
      <c r="DN260" s="26" t="n">
        <f aca="false">DI260+0/DL260-'2 Der Rueckgabebestand'!$C$10</f>
        <v>76.8</v>
      </c>
      <c r="DO260" s="26" t="n">
        <f aca="false">DM260/($B$260+DM260-'1 Der Fonds'!$B$6)</f>
        <v>0.0721578974283003</v>
      </c>
      <c r="DP260" s="26" t="n">
        <f aca="false">DM260+$B$260*'1 Der Fonds'!$B$19/12+DM260*'1 Der Fonds'!$B$20/12-'1 Der Fonds'!$B$6*'1 Der Fonds'!$B$21/12-($B$260+DM260-'1 Der Fonds'!$B$6)*'1 Der Fonds'!$B$22/12-$B$260*'1 Der Fonds'!$B$23/12</f>
        <v>57.6577330124088</v>
      </c>
      <c r="DQ260" s="26" t="n">
        <f aca="false">($B$260+DP260-'1 Der Fonds'!$B$6)/DN260</f>
        <v>10.1387725652657</v>
      </c>
      <c r="DR260" s="26" t="n">
        <f aca="false">DP260+0-'2 Der Rueckgabebestand'!$C$11*DQ260</f>
        <v>51.5744694732493</v>
      </c>
      <c r="DS260" s="26" t="n">
        <f aca="false">DN260+0/DQ260-'2 Der Rueckgabebestand'!$C$11</f>
        <v>76.2</v>
      </c>
      <c r="DT260" s="26" t="n">
        <f aca="false">DR260/($B$260+DR260-'1 Der Fonds'!$B$6)</f>
        <v>0.0667566318990756</v>
      </c>
      <c r="DU260" s="26" t="n">
        <f aca="false">DR260+$B$260*'1 Der Fonds'!$B$19/12+DR260*'1 Der Fonds'!$B$20/12-'1 Der Fonds'!$B$6*'1 Der Fonds'!$B$21/12-($B$260+DR260-'1 Der Fonds'!$B$6)*'1 Der Fonds'!$B$22/12-$B$260*'1 Der Fonds'!$B$23/12</f>
        <v>53.1560200064945</v>
      </c>
      <c r="DV260" s="26" t="n">
        <f aca="false">($B$260+DU260-'1 Der Fonds'!$B$6)/DS260</f>
        <v>10.1595278216075</v>
      </c>
      <c r="DW260" s="26" t="n">
        <f aca="false">DU260+0-'2 Der Rueckgabebestand'!$C$12*DV260</f>
        <v>48.0762560956908</v>
      </c>
      <c r="DX260" s="26" t="n">
        <f aca="false">DS260+0/DV260-'2 Der Rueckgabebestand'!$C$12</f>
        <v>75.7</v>
      </c>
      <c r="DY260" s="26" t="n">
        <f aca="false">DW260/($B$260+DW260-'1 Der Fonds'!$B$6)</f>
        <v>0.0625116894646517</v>
      </c>
      <c r="DZ260" s="26" t="n">
        <f aca="false">DW260+$B$260*'1 Der Fonds'!$B$19/12+DW260*'1 Der Fonds'!$B$20/12-'1 Der Fonds'!$B$6*'1 Der Fonds'!$B$21/12-($B$260+DW260-'1 Der Fonds'!$B$6)*'1 Der Fonds'!$B$22/12-$B$260*'1 Der Fonds'!$B$23/12</f>
        <v>49.6544541744491</v>
      </c>
      <c r="EA260" s="26" t="n">
        <f aca="false">($B$260+DZ260-'1 Der Fonds'!$B$6)/DX260</f>
        <v>10.1803758807721</v>
      </c>
      <c r="EB260" s="26" t="n">
        <f aca="false">DZ260+0-'2 Der Rueckgabebestand'!$C$13*EA260</f>
        <v>45.0732850281017</v>
      </c>
      <c r="EC260" s="26" t="n">
        <f aca="false">DX260+0/EA260-'2 Der Rueckgabebestand'!$C$13</f>
        <v>75.25</v>
      </c>
      <c r="ED260" s="26" t="n">
        <f aca="false">EB260/($B$260+EB260-'1 Der Fonds'!$B$6)</f>
        <v>0.058836779599289</v>
      </c>
      <c r="EE260" s="26" t="n">
        <f aca="false">EB260+$B$260*'1 Der Fonds'!$B$19/12+EB260*'1 Der Fonds'!$B$20/12-'1 Der Fonds'!$B$6*'1 Der Fonds'!$B$21/12-($B$260+EB260-'1 Der Fonds'!$B$6)*'1 Der Fonds'!$B$22/12-$B$260*'1 Der Fonds'!$B$23/12</f>
        <v>46.6486052595869</v>
      </c>
      <c r="EF260" s="26" t="n">
        <f aca="false">($B$260+EE260-'1 Der Fonds'!$B$6)/EC260</f>
        <v>10.2013103688982</v>
      </c>
      <c r="EG260" s="26" t="n">
        <f aca="false">EE260+0-'2 Der Rueckgabebestand'!$C$14*EF260</f>
        <v>42.5680811120277</v>
      </c>
      <c r="EH260" s="26" t="n">
        <f aca="false">EC260+0/EF260-'2 Der Rueckgabebestand'!$C$14</f>
        <v>74.85</v>
      </c>
      <c r="EI260" s="26" t="n">
        <f aca="false">EG260/($B$260+EG260-'1 Der Fonds'!$B$6)</f>
        <v>0.0557489006743621</v>
      </c>
      <c r="EJ260" s="26" t="n">
        <f aca="false">EG260+$B$260*'1 Der Fonds'!$B$19/12+EG260*'1 Der Fonds'!$B$20/12-'1 Der Fonds'!$B$6*'1 Der Fonds'!$B$21/12-($B$260+EG260-'1 Der Fonds'!$B$6)*'1 Der Fonds'!$B$22/12-$B$260*'1 Der Fonds'!$B$23/12</f>
        <v>44.1410005230934</v>
      </c>
      <c r="EK260" s="26" t="n">
        <f aca="false">($B$260+EJ260-'1 Der Fonds'!$B$6)/EH260</f>
        <v>10.2223246562872</v>
      </c>
      <c r="EL260" s="26" t="n">
        <f aca="false">EJ260+0-'2 Der Rueckgabebestand'!$C$15*EK260</f>
        <v>40.0520706605785</v>
      </c>
      <c r="EM260" s="26" t="n">
        <f aca="false">EH260+0/EK260-'2 Der Rueckgabebestand'!$C$15</f>
        <v>74.45</v>
      </c>
      <c r="EN260" s="26" t="n">
        <f aca="false">EL260/($B$260+EL260-'1 Der Fonds'!$B$6)</f>
        <v>0.0526272409006313</v>
      </c>
      <c r="EO260" s="26" t="n">
        <f aca="false">EL260+$B$260*'1 Der Fonds'!$B$19/12+EL260*'1 Der Fonds'!$B$20/12-'1 Der Fonds'!$B$6*'1 Der Fonds'!$B$21/12-($B$260+EL260-'1 Der Fonds'!$B$6)*'1 Der Fonds'!$B$22/12-$B$260*'1 Der Fonds'!$B$23/12</f>
        <v>41.6225788949616</v>
      </c>
      <c r="EP260" s="26" t="n">
        <f aca="false">($B$260+EO260-'1 Der Fonds'!$B$6)/EM260</f>
        <v>10.2434194613158</v>
      </c>
      <c r="EQ260" s="26" t="n">
        <f aca="false">EO260+0-'2 Der Rueckgabebestand'!$C$16*EP260</f>
        <v>36.5008691643037</v>
      </c>
      <c r="ER260" s="26" t="n">
        <f aca="false">EM260+0/EP260-'2 Der Rueckgabebestand'!$C$16</f>
        <v>73.95</v>
      </c>
      <c r="ES260" s="26" t="n">
        <f aca="false">EQ260/($B$260+EQ260-'1 Der Fonds'!$B$6)</f>
        <v>0.0481859106043963</v>
      </c>
      <c r="ET260" s="14" t="n">
        <f aca="false">IF(C260=1,$A$260,1000000)</f>
        <v>149</v>
      </c>
      <c r="EU260" s="14" t="n">
        <f aca="false">IF(D260=1,$A$260,1000000)</f>
        <v>149</v>
      </c>
      <c r="EV260" s="14" t="n">
        <f aca="false">IF(E260=1,$A$260,1000000)</f>
        <v>149</v>
      </c>
      <c r="EW260" s="14" t="n">
        <f aca="false">IF(F260=1,$A$260,1000000)</f>
        <v>149</v>
      </c>
      <c r="EX260" s="14" t="n">
        <f aca="false">IF(G260=1,$A$260,1000000)</f>
        <v>149</v>
      </c>
      <c r="EY260" s="14" t="n">
        <f aca="false">IF(H260=1,$A$260,1000000)</f>
        <v>149</v>
      </c>
      <c r="EZ260" s="14" t="n">
        <f aca="false">IF(I260=1,$A$260,1000000)</f>
        <v>149</v>
      </c>
      <c r="FA260" s="14" t="n">
        <f aca="false">IF(J260=1,$A$260,1000000)</f>
        <v>149</v>
      </c>
      <c r="FB260" s="14" t="n">
        <f aca="false">IF(K260=1,$A$260,1000000)</f>
        <v>149</v>
      </c>
      <c r="FC260" s="14" t="n">
        <f aca="false">IF(L260=1,$A$260,1000000)</f>
        <v>149</v>
      </c>
      <c r="FD260" s="14" t="n">
        <f aca="false">IF(M260=1,$A$260,1000000)</f>
        <v>149</v>
      </c>
      <c r="FE260" s="14" t="n">
        <f aca="false">IF(N260=1,$A$260,1000000)</f>
        <v>149</v>
      </c>
      <c r="FF260" s="14" t="n">
        <f aca="false">IF(O260=1,$A$260,1000000)</f>
        <v>149</v>
      </c>
      <c r="FG260" s="14" t="n">
        <f aca="false">IF(P260=1,$A$260,1000000)</f>
        <v>149</v>
      </c>
      <c r="FH260" s="14" t="n">
        <f aca="false">IF(Q260=1,$A$260,1000000)</f>
        <v>149</v>
      </c>
      <c r="FI260" s="14" t="n">
        <f aca="false">IF(R260=1,$A$260,1000000)</f>
        <v>149</v>
      </c>
      <c r="FJ260" s="14" t="n">
        <f aca="false">IF(S260=1,$A$260,1000000)</f>
        <v>149</v>
      </c>
      <c r="FK260" s="14" t="n">
        <f aca="false">IF(T260=1,$A$260,1000000)</f>
        <v>149</v>
      </c>
      <c r="FL260" s="14" t="n">
        <f aca="false">IF(U260=1,$A$260,1000000)</f>
        <v>149</v>
      </c>
      <c r="FM260" s="14" t="n">
        <f aca="false">IF(V260=1,$A$260,1000000)</f>
        <v>149</v>
      </c>
      <c r="FN260" s="14" t="n">
        <f aca="false">IF(W260=1,$A$260,1000000)</f>
        <v>149</v>
      </c>
      <c r="FO260" s="14" t="n">
        <f aca="false">IF(X260=1,$A$260,1000000)</f>
        <v>149</v>
      </c>
      <c r="FP260" s="14" t="n">
        <f aca="false">IF(Y260=1,$A$260,1000000)</f>
        <v>149</v>
      </c>
      <c r="FQ260" s="26" t="n">
        <f aca="false">IF(Z260=1,$A$260,1000000)</f>
        <v>1000000</v>
      </c>
    </row>
    <row r="261" customFormat="false" ht="15" hidden="false" customHeight="false" outlineLevel="0" collapsed="false">
      <c r="A261" s="14" t="n">
        <f aca="false">A260+$B$38</f>
        <v>149.5</v>
      </c>
      <c r="B261" s="14" t="n">
        <f aca="false">'1 Der Fonds'!$B$36-A261</f>
        <v>970.5</v>
      </c>
      <c r="C261" s="26" t="n">
        <f aca="false">IF(AH261&gt;='1 Der Fonds'!$B$12,1,0)</f>
        <v>1</v>
      </c>
      <c r="D261" s="26" t="n">
        <f aca="false">IF(AND(C261=1,AM261&gt;='1 Der Fonds'!$B$12),1,0)</f>
        <v>1</v>
      </c>
      <c r="E261" s="26" t="n">
        <f aca="false">IF(AND(D261=1,AR261&gt;='1 Der Fonds'!$B$12),1,0)</f>
        <v>1</v>
      </c>
      <c r="F261" s="26" t="n">
        <f aca="false">IF(AND(E261=1,AW261&gt;='1 Der Fonds'!$B$12),1,0)</f>
        <v>1</v>
      </c>
      <c r="G261" s="26" t="n">
        <f aca="false">IF(AND(F261=1,BB261&gt;='1 Der Fonds'!$B$12),1,0)</f>
        <v>1</v>
      </c>
      <c r="H261" s="26" t="n">
        <f aca="false">IF(AND(G261=1,BG261&gt;='1 Der Fonds'!$B$12),1,0)</f>
        <v>1</v>
      </c>
      <c r="I261" s="26" t="n">
        <f aca="false">IF(AND(H261=1,BL261&gt;='1 Der Fonds'!$B$12),1,0)</f>
        <v>1</v>
      </c>
      <c r="J261" s="26" t="n">
        <f aca="false">IF(AND(I261=1,BQ261&gt;='1 Der Fonds'!$B$12),1,0)</f>
        <v>1</v>
      </c>
      <c r="K261" s="26" t="n">
        <f aca="false">IF(AND(J261=1,BV261&gt;='1 Der Fonds'!$B$12),1,0)</f>
        <v>1</v>
      </c>
      <c r="L261" s="26" t="n">
        <f aca="false">IF(AND(K261=1,CA261&gt;='1 Der Fonds'!$B$12),1,0)</f>
        <v>1</v>
      </c>
      <c r="M261" s="26" t="n">
        <f aca="false">IF(AND(L261=1,CF261&gt;='1 Der Fonds'!$B$12),1,0)</f>
        <v>1</v>
      </c>
      <c r="N261" s="26" t="n">
        <f aca="false">IF(AND(M261=1,CK261&gt;='1 Der Fonds'!$B$12),1,0)</f>
        <v>1</v>
      </c>
      <c r="O261" s="26" t="n">
        <f aca="false">IF(CP261&gt;='1 Der Fonds'!$B$12,1,0)</f>
        <v>1</v>
      </c>
      <c r="P261" s="26" t="n">
        <f aca="false">IF(AND(O261=1,CU261&gt;='1 Der Fonds'!$B$12),1,0)</f>
        <v>1</v>
      </c>
      <c r="Q261" s="26" t="n">
        <f aca="false">IF(AND(P261=1,CZ261&gt;='1 Der Fonds'!$B$12),1,0)</f>
        <v>1</v>
      </c>
      <c r="R261" s="26" t="n">
        <f aca="false">IF(AND(Q261=1,DE261&gt;='1 Der Fonds'!$B$12),1,0)</f>
        <v>1</v>
      </c>
      <c r="S261" s="26" t="n">
        <f aca="false">IF(AND(R261=1,DJ261&gt;='1 Der Fonds'!$B$12),1,0)</f>
        <v>1</v>
      </c>
      <c r="T261" s="26" t="n">
        <f aca="false">IF(AND(S261=1,DO261&gt;='1 Der Fonds'!$B$12),1,0)</f>
        <v>1</v>
      </c>
      <c r="U261" s="26" t="n">
        <f aca="false">IF(AND(T261=1,DT261&gt;='1 Der Fonds'!$B$12),1,0)</f>
        <v>1</v>
      </c>
      <c r="V261" s="26" t="n">
        <f aca="false">IF(AND(U261=1,DY261&gt;='1 Der Fonds'!$B$12),1,0)</f>
        <v>1</v>
      </c>
      <c r="W261" s="26" t="n">
        <f aca="false">IF(AND(V261=1,ED261&gt;='1 Der Fonds'!$B$12),1,0)</f>
        <v>1</v>
      </c>
      <c r="X261" s="26" t="n">
        <f aca="false">IF(AND(W261=1,EI261&gt;='1 Der Fonds'!$B$12),1,0)</f>
        <v>1</v>
      </c>
      <c r="Y261" s="26" t="n">
        <f aca="false">IF(AND(X261=1,EN261&gt;='1 Der Fonds'!$B$12),1,0)</f>
        <v>1</v>
      </c>
      <c r="Z261" s="26" t="n">
        <f aca="false">IF(AND(Y261=1,ES261&gt;='1 Der Fonds'!$B$12),1,0)</f>
        <v>0</v>
      </c>
      <c r="AD261" s="26" t="n">
        <f aca="false">$A$261+$B$261*'1 Der Fonds'!$B$19/12+$A$261*'1 Der Fonds'!$B$20/12-'1 Der Fonds'!$B$6*'1 Der Fonds'!$B$21/12-($B$261+$A$261-'1 Der Fonds'!$B$6)*'1 Der Fonds'!$B$22/12-$B$261*'1 Der Fonds'!$B$23/12</f>
        <v>151.174333333333</v>
      </c>
      <c r="AE261" s="26" t="n">
        <f aca="false">($B$261+AD261-'1 Der Fonds'!$B$6)/'1 Der Fonds'!$B$8</f>
        <v>10.019245210728</v>
      </c>
      <c r="AF261" s="26" t="n">
        <f aca="false">AD261+'1 Der Fonds'!$B$26-'2 Der Rueckgabebestand'!$C$5*AE261</f>
        <v>150.166635249042</v>
      </c>
      <c r="AG261" s="26" t="n">
        <f aca="false">'1 Der Fonds'!$B$8+'1 Der Fonds'!$B$26/AE261-'2 Der Rueckgabebestand'!$C$5</f>
        <v>86.8994237526783</v>
      </c>
      <c r="AH261" s="26" t="n">
        <f aca="false">AF261/($B$261+AF261-'1 Der Fonds'!$B$6)</f>
        <v>0.172473170751615</v>
      </c>
      <c r="AI261" s="26" t="n">
        <f aca="false">AF261+$B$261*'1 Der Fonds'!$B$19/12+AF261*'1 Der Fonds'!$B$20/12-'1 Der Fonds'!$B$6*'1 Der Fonds'!$B$21/12-($B$261+AF261-'1 Der Fonds'!$B$6)*'1 Der Fonds'!$B$22/12-$B$261*'1 Der Fonds'!$B$23/12</f>
        <v>151.841607441156</v>
      </c>
      <c r="AJ261" s="26" t="n">
        <f aca="false">($B$261+AI261-'1 Der Fonds'!$B$6)/AG261</f>
        <v>10.0385200473124</v>
      </c>
      <c r="AK261" s="26" t="n">
        <f aca="false">AI261+'1 Der Fonds'!$B$26-'2 Der Rueckgabebestand'!$C$6*AJ261</f>
        <v>149.8223474175</v>
      </c>
      <c r="AL261" s="26" t="n">
        <f aca="false">AG261+'1 Der Fonds'!$B$26/AJ261-'2 Der Rueckgabebestand'!$C$6</f>
        <v>86.6982725855601</v>
      </c>
      <c r="AM261" s="26" t="n">
        <f aca="false">AK261/($B$261+AK261-'1 Der Fonds'!$B$6)</f>
        <v>0.172145812252284</v>
      </c>
      <c r="AN261" s="26" t="n">
        <f aca="false">AK261+$B$261*'1 Der Fonds'!$B$19/12+AK261*'1 Der Fonds'!$B$20/12-'1 Der Fonds'!$B$6*'1 Der Fonds'!$B$21/12-($B$261+AK261-'1 Der Fonds'!$B$6)*'1 Der Fonds'!$B$22/12-$B$261*'1 Der Fonds'!$B$23/12</f>
        <v>151.496989667108</v>
      </c>
      <c r="AO261" s="26" t="n">
        <f aca="false">($B$261+AN261-'1 Der Fonds'!$B$6)/AL261</f>
        <v>10.057835798361</v>
      </c>
      <c r="AP261" s="26" t="n">
        <f aca="false">AN261+'1 Der Fonds'!$B$26-'2 Der Rueckgabebestand'!$C$7*AO261</f>
        <v>132.369750910714</v>
      </c>
      <c r="AQ261" s="26" t="n">
        <f aca="false">AL261+'1 Der Fonds'!$B$26/AO261-'2 Der Rueckgabebestand'!$C$7</f>
        <v>84.7965474888438</v>
      </c>
      <c r="AR261" s="26" t="n">
        <f aca="false">AP261/($B$261+AP261-'1 Der Fonds'!$B$6)</f>
        <v>0.155205118682385</v>
      </c>
      <c r="AS261" s="26" t="n">
        <f aca="false">AP261+$B$261*'1 Der Fonds'!$B$19/12+AP261*'1 Der Fonds'!$B$20/12-'1 Der Fonds'!$B$6*'1 Der Fonds'!$B$21/12-($B$261+AP261-'1 Der Fonds'!$B$6)*'1 Der Fonds'!$B$22/12-$B$261*'1 Der Fonds'!$B$23/12</f>
        <v>134.027667755337</v>
      </c>
      <c r="AT261" s="26" t="n">
        <f aca="false">($B$261+AS261-'1 Der Fonds'!$B$6)/AQ261</f>
        <v>10.0773875005673</v>
      </c>
      <c r="AU261" s="26" t="n">
        <f aca="false">AS261+'1 Der Fonds'!$B$26-'2 Der Rueckgabebestand'!$C$8*AT261</f>
        <v>105.787766503578</v>
      </c>
      <c r="AV261" s="26" t="n">
        <f aca="false">AQ261+'1 Der Fonds'!$B$26/AT261-'2 Der Rueckgabebestand'!$C$8</f>
        <v>81.9942436923322</v>
      </c>
      <c r="AW261" s="26" t="n">
        <f aca="false">AU261/($B$261+AU261-'1 Der Fonds'!$B$6)</f>
        <v>0.12802775351645</v>
      </c>
      <c r="AX261" s="26" t="n">
        <f aca="false">AU261+$B$261*'1 Der Fonds'!$B$19/12+AU261*'1 Der Fonds'!$B$20/12-'1 Der Fonds'!$B$6*'1 Der Fonds'!$B$21/12-($B$261+AU261-'1 Der Fonds'!$B$6)*'1 Der Fonds'!$B$22/12-$B$261*'1 Der Fonds'!$B$23/12</f>
        <v>107.420208946477</v>
      </c>
      <c r="AY261" s="26" t="n">
        <f aca="false">($B$261+AX261-'1 Der Fonds'!$B$6)/AV261</f>
        <v>10.0972967328425</v>
      </c>
      <c r="AZ261" s="26" t="n">
        <f aca="false">AX261+'1 Der Fonds'!$B$26-'2 Der Rueckgabebestand'!$C$9*AY261</f>
        <v>84.1672374410867</v>
      </c>
      <c r="BA261" s="26" t="n">
        <f aca="false">AV261+'1 Der Fonds'!$B$26/AY261-'2 Der Rueckgabebestand'!$C$9</f>
        <v>79.6913529166499</v>
      </c>
      <c r="BB261" s="26" t="n">
        <f aca="false">AZ261/($B$261+AZ261-'1 Der Fonds'!$B$6)</f>
        <v>0.104598812434251</v>
      </c>
      <c r="BC261" s="26" t="n">
        <f aca="false">AZ261+$B$261*'1 Der Fonds'!$B$19/12+AZ261*'1 Der Fonds'!$B$20/12-'1 Der Fonds'!$B$6*'1 Der Fonds'!$B$21/12-($B$261+AZ261-'1 Der Fonds'!$B$6)*'1 Der Fonds'!$B$22/12-$B$261*'1 Der Fonds'!$B$23/12</f>
        <v>85.7789602103011</v>
      </c>
      <c r="BD261" s="26" t="n">
        <f aca="false">($B$261+BC261-'1 Der Fonds'!$B$6)/BA261</f>
        <v>10.1175212956116</v>
      </c>
      <c r="BE261" s="26" t="n">
        <f aca="false">BC261+'1 Der Fonds'!$B$26-'2 Der Rueckgabebestand'!$C$10*BD261</f>
        <v>74.6144303964449</v>
      </c>
      <c r="BF261" s="26" t="n">
        <f aca="false">BA261+'1 Der Fonds'!$B$26/BD261-'2 Der Rueckgabebestand'!$C$10</f>
        <v>78.5878682302674</v>
      </c>
      <c r="BG261" s="26" t="n">
        <f aca="false">BE261/($B$261+BE261-'1 Der Fonds'!$B$6)</f>
        <v>0.0938411221630603</v>
      </c>
      <c r="BH261" s="26" t="n">
        <f aca="false">BE261+$B$261*'1 Der Fonds'!$B$19/12+BE261*'1 Der Fonds'!$B$20/12-'1 Der Fonds'!$B$6*'1 Der Fonds'!$B$21/12-($B$261+BE261-'1 Der Fonds'!$B$6)*'1 Der Fonds'!$B$22/12-$B$261*'1 Der Fonds'!$B$23/12</f>
        <v>76.2169983922415</v>
      </c>
      <c r="BI261" s="26" t="n">
        <f aca="false">($B$261+BH261-'1 Der Fonds'!$B$6)/BF261</f>
        <v>10.1379133488875</v>
      </c>
      <c r="BJ261" s="26" t="n">
        <f aca="false">BH261+'1 Der Fonds'!$B$26-'2 Der Rueckgabebestand'!$C$11*BI261</f>
        <v>73.134250382909</v>
      </c>
      <c r="BK261" s="26" t="n">
        <f aca="false">BF261+'1 Der Fonds'!$B$26/BI261-'2 Der Rueckgabebestand'!$C$11</f>
        <v>78.2837871138441</v>
      </c>
      <c r="BL261" s="26" t="n">
        <f aca="false">BJ261/($B$261+BJ261-'1 Der Fonds'!$B$6)</f>
        <v>0.0921510763271917</v>
      </c>
      <c r="BM261" s="26" t="n">
        <f aca="false">BJ261+$B$261*'1 Der Fonds'!$B$19/12+BJ261*'1 Der Fonds'!$B$20/12-'1 Der Fonds'!$B$6*'1 Der Fonds'!$B$21/12-($B$261+BJ261-'1 Der Fonds'!$B$6)*'1 Der Fonds'!$B$22/12-$B$261*'1 Der Fonds'!$B$23/12</f>
        <v>74.7353998728593</v>
      </c>
      <c r="BN261" s="26" t="n">
        <f aca="false">($B$261+BM261-'1 Der Fonds'!$B$6)/BK261</f>
        <v>10.158366491856</v>
      </c>
      <c r="BO261" s="26" t="n">
        <f aca="false">BM261+'1 Der Fonds'!$B$26-'2 Der Rueckgabebestand'!$C$12*BN261</f>
        <v>72.6562166269313</v>
      </c>
      <c r="BP261" s="26" t="n">
        <f aca="false">BK261+'1 Der Fonds'!$B$26/BN261-'2 Der Rueckgabebestand'!$C$12</f>
        <v>78.0791101859547</v>
      </c>
      <c r="BQ261" s="26" t="n">
        <f aca="false">BO261/($B$261+BO261-'1 Der Fonds'!$B$6)</f>
        <v>0.0916039174929721</v>
      </c>
      <c r="BR261" s="26" t="n">
        <f aca="false">BO261+$B$261*'1 Der Fonds'!$B$19/12+BO261*'1 Der Fonds'!$B$20/12-'1 Der Fonds'!$B$6*'1 Der Fonds'!$B$21/12-($B$261+BO261-'1 Der Fonds'!$B$6)*'1 Der Fonds'!$B$22/12-$B$261*'1 Der Fonds'!$B$23/12</f>
        <v>74.2569080011988</v>
      </c>
      <c r="BS261" s="26" t="n">
        <f aca="false">($B$261+BR261-'1 Der Fonds'!$B$6)/BP261</f>
        <v>10.1788673834575</v>
      </c>
      <c r="BT261" s="26" t="n">
        <f aca="false">BR261+'1 Der Fonds'!$B$26-'2 Der Rueckgabebestand'!$C$13*BS261</f>
        <v>72.6764176786429</v>
      </c>
      <c r="BU261" s="26" t="n">
        <f aca="false">BP261+'1 Der Fonds'!$B$26/BS261-'2 Der Rueckgabebestand'!$C$13</f>
        <v>77.9238384584612</v>
      </c>
      <c r="BV261" s="26" t="n">
        <f aca="false">BT261/($B$261+BT261-'1 Der Fonds'!$B$6)</f>
        <v>0.0916270530222545</v>
      </c>
      <c r="BW261" s="26" t="n">
        <f aca="false">BT261+$B$261*'1 Der Fonds'!$B$19/12+BT261*'1 Der Fonds'!$B$20/12-'1 Der Fonds'!$B$6*'1 Der Fonds'!$B$21/12-($B$261+BT261-'1 Der Fonds'!$B$6)*'1 Der Fonds'!$B$22/12-$B$261*'1 Der Fonds'!$B$23/12</f>
        <v>74.2771284122516</v>
      </c>
      <c r="BX261" s="26" t="n">
        <f aca="false">($B$261+BW261-'1 Der Fonds'!$B$6)/BU261</f>
        <v>10.1994093737557</v>
      </c>
      <c r="BY261" s="26" t="n">
        <f aca="false">BW261+'1 Der Fonds'!$B$26-'2 Der Rueckgabebestand'!$C$14*BX261</f>
        <v>73.1973646627493</v>
      </c>
      <c r="BZ261" s="26" t="n">
        <f aca="false">BU261+'1 Der Fonds'!$B$26/BX261-'2 Der Rueckgabebestand'!$C$14</f>
        <v>77.8179731372515</v>
      </c>
      <c r="CA261" s="26" t="n">
        <f aca="false">BY261/($B$261+BY261-'1 Der Fonds'!$B$6)</f>
        <v>0.0922232678621173</v>
      </c>
      <c r="CB261" s="26" t="n">
        <f aca="false">BY261+$B$261*'1 Der Fonds'!$B$19/12+BY261*'1 Der Fonds'!$B$20/12-'1 Der Fonds'!$B$6*'1 Der Fonds'!$B$21/12-($B$261+BY261-'1 Der Fonds'!$B$6)*'1 Der Fonds'!$B$22/12-$B$261*'1 Der Fonds'!$B$23/12</f>
        <v>74.7985746372178</v>
      </c>
      <c r="CC261" s="26" t="n">
        <f aca="false">($B$261+CB261-'1 Der Fonds'!$B$6)/BZ261</f>
        <v>10.2199857253351</v>
      </c>
      <c r="CD261" s="26" t="n">
        <f aca="false">CB261+'1 Der Fonds'!$B$26-'2 Der Rueckgabebestand'!$C$15*CC261</f>
        <v>73.7105803470838</v>
      </c>
      <c r="CE261" s="26" t="n">
        <f aca="false">BZ261+'1 Der Fonds'!$B$26/CC261-'2 Der Rueckgabebestand'!$C$15</f>
        <v>77.7115156216175</v>
      </c>
      <c r="CF261" s="26" t="n">
        <f aca="false">CD261/($B$261+CD261-'1 Der Fonds'!$B$6)</f>
        <v>0.0928098695372089</v>
      </c>
      <c r="CG261" s="26" t="n">
        <f aca="false">CD261+$B$261*'1 Der Fonds'!$B$19/12+CD261*'1 Der Fonds'!$B$20/12-'1 Der Fonds'!$B$6*'1 Der Fonds'!$B$21/12-($B$261+CD261-'1 Der Fonds'!$B$6)*'1 Der Fonds'!$B$22/12-$B$261*'1 Der Fonds'!$B$23/12</f>
        <v>75.3122821532497</v>
      </c>
      <c r="CH261" s="26" t="n">
        <f aca="false">($B$261+CG261-'1 Der Fonds'!$B$6)/CE261</f>
        <v>10.2405965935359</v>
      </c>
      <c r="CI261" s="26" t="n">
        <f aca="false">CG261+'1 Der Fonds'!$B$26-'2 Der Rueckgabebestand'!$C$16*CH261</f>
        <v>73.1919838564818</v>
      </c>
      <c r="CJ261" s="26" t="n">
        <f aca="false">CE261+'1 Der Fonds'!$B$26/CH261-'2 Der Rueckgabebestand'!$C$16</f>
        <v>77.5044673039339</v>
      </c>
      <c r="CK261" s="26" t="n">
        <f aca="false">CI261/($B$261+CI261-'1 Der Fonds'!$B$6)</f>
        <v>0.0922171136224007</v>
      </c>
      <c r="CL261" s="26" t="n">
        <f aca="false">$A$261+$B$261*'1 Der Fonds'!$B$19/12+$A$261*'1 Der Fonds'!$B$20/12-'1 Der Fonds'!$B$6*'1 Der Fonds'!$B$21/12-($B$261+$A$261-'1 Der Fonds'!$B$6)*'1 Der Fonds'!$B$22/12-$B$261*'1 Der Fonds'!$B$23/12</f>
        <v>151.174333333333</v>
      </c>
      <c r="CM261" s="26" t="n">
        <f aca="false">($B$261+CL261-'1 Der Fonds'!$B$6)/'1 Der Fonds'!$B$8</f>
        <v>10.019245210728</v>
      </c>
      <c r="CN261" s="26" t="n">
        <f aca="false">CL261+0-'2 Der Rueckgabebestand'!$C$5*CM261</f>
        <v>147.166635249042</v>
      </c>
      <c r="CO261" s="26" t="n">
        <f aca="false">'1 Der Fonds'!$B$8+0/CM261-'2 Der Rueckgabebestand'!$C$5</f>
        <v>86.6</v>
      </c>
      <c r="CP261" s="26" t="n">
        <f aca="false">CN261/($B$261+CN261-'1 Der Fonds'!$B$6)</f>
        <v>0.169611956102013</v>
      </c>
      <c r="CQ261" s="26" t="n">
        <f aca="false">CN261+$B$261*'1 Der Fonds'!$B$19/12+CN261*'1 Der Fonds'!$B$20/12-'1 Der Fonds'!$B$6*'1 Der Fonds'!$B$21/12-($B$261+CN261-'1 Der Fonds'!$B$6)*'1 Der Fonds'!$B$22/12-$B$261*'1 Der Fonds'!$B$23/12</f>
        <v>148.838732441156</v>
      </c>
      <c r="CR261" s="26" t="n">
        <f aca="false">($B$261+CQ261-'1 Der Fonds'!$B$6)/CO261</f>
        <v>10.0385534923921</v>
      </c>
      <c r="CS261" s="26" t="n">
        <f aca="false">CQ261+0-'2 Der Rueckgabebestand'!$C$6*CR261</f>
        <v>143.81945569496</v>
      </c>
      <c r="CT261" s="26" t="n">
        <f aca="false">CO261+0/CR261-'2 Der Rueckgabebestand'!$C$6</f>
        <v>86.1</v>
      </c>
      <c r="CU261" s="26" t="n">
        <f aca="false">CS261/($B$261+CS261-'1 Der Fonds'!$B$6)</f>
        <v>0.166396179962559</v>
      </c>
      <c r="CV261" s="26" t="n">
        <f aca="false">CS261+$B$261*'1 Der Fonds'!$B$19/12+CS261*'1 Der Fonds'!$B$20/12-'1 Der Fonds'!$B$6*'1 Der Fonds'!$B$21/12-($B$261+CS261-'1 Der Fonds'!$B$6)*'1 Der Fonds'!$B$22/12-$B$261*'1 Der Fonds'!$B$23/12</f>
        <v>145.488345173334</v>
      </c>
      <c r="CW261" s="26" t="n">
        <f aca="false">($B$261+CV261-'1 Der Fonds'!$B$6)/CT261</f>
        <v>10.057936645451</v>
      </c>
      <c r="CX261" s="26" t="n">
        <f aca="false">CV261+0-'2 Der Rueckgabebestand'!$C$7*CW261</f>
        <v>123.360884553342</v>
      </c>
      <c r="CY261" s="26" t="n">
        <f aca="false">CT261+0/CW261-'2 Der Rueckgabebestand'!$C$7</f>
        <v>83.9</v>
      </c>
      <c r="CZ261" s="26" t="n">
        <f aca="false">CX261/($B$261+CX261-'1 Der Fonds'!$B$6)</f>
        <v>0.14618628118856</v>
      </c>
      <c r="DA261" s="26" t="n">
        <f aca="false">CX261+$B$261*'1 Der Fonds'!$B$19/12+CX261*'1 Der Fonds'!$B$20/12-'1 Der Fonds'!$B$6*'1 Der Fonds'!$B$21/12-($B$261+CX261-'1 Der Fonds'!$B$6)*'1 Der Fonds'!$B$22/12-$B$261*'1 Der Fonds'!$B$23/12</f>
        <v>125.010167901039</v>
      </c>
      <c r="DB261" s="26" t="n">
        <f aca="false">($B$261+DA261-'1 Der Fonds'!$B$6)/CY261</f>
        <v>10.0775943730756</v>
      </c>
      <c r="DC261" s="26" t="n">
        <f aca="false">DA261+0-'2 Der Rueckgabebestand'!$C$8*DB261</f>
        <v>93.7696253445045</v>
      </c>
      <c r="DD261" s="26" t="n">
        <f aca="false">CY261+0/DB261-'2 Der Rueckgabebestand'!$C$8</f>
        <v>80.8</v>
      </c>
      <c r="DE261" s="26" t="n">
        <f aca="false">DC261/($B$261+DC261-'1 Der Fonds'!$B$6)</f>
        <v>0.115157955578697</v>
      </c>
      <c r="DF261" s="26" t="n">
        <f aca="false">DC261+$B$261*'1 Der Fonds'!$B$19/12+DC261*'1 Der Fonds'!$B$20/12-'1 Der Fonds'!$B$6*'1 Der Fonds'!$B$21/12-($B$261+DC261-'1 Der Fonds'!$B$6)*'1 Der Fonds'!$B$22/12-$B$261*'1 Der Fonds'!$B$23/12</f>
        <v>95.3905504021264</v>
      </c>
      <c r="DG261" s="26" t="n">
        <f aca="false">($B$261+DF261-'1 Der Fonds'!$B$6)/DD261</f>
        <v>10.097655326759</v>
      </c>
      <c r="DH261" s="26" t="n">
        <f aca="false">DF261+0-'2 Der Rueckgabebestand'!$C$9*DG261</f>
        <v>69.136646552553</v>
      </c>
      <c r="DI261" s="26" t="n">
        <f aca="false">DD261+0/DG261-'2 Der Rueckgabebestand'!$C$9</f>
        <v>78.2</v>
      </c>
      <c r="DJ261" s="26" t="n">
        <f aca="false">DH261/($B$261+DH261-'1 Der Fonds'!$B$6)</f>
        <v>0.0875550126180114</v>
      </c>
      <c r="DK261" s="26" t="n">
        <f aca="false">DH261+$B$261*'1 Der Fonds'!$B$19/12+DH261*'1 Der Fonds'!$B$20/12-'1 Der Fonds'!$B$6*'1 Der Fonds'!$B$21/12-($B$261+DH261-'1 Der Fonds'!$B$6)*'1 Der Fonds'!$B$22/12-$B$261*'1 Der Fonds'!$B$23/12</f>
        <v>70.7339650054992</v>
      </c>
      <c r="DL261" s="26" t="n">
        <f aca="false">($B$261+DK261-'1 Der Fonds'!$B$6)/DI261</f>
        <v>10.1180813939322</v>
      </c>
      <c r="DM261" s="26" t="n">
        <f aca="false">DK261+0-'2 Der Rueckgabebestand'!$C$10*DL261</f>
        <v>56.5686510539941</v>
      </c>
      <c r="DN261" s="26" t="n">
        <f aca="false">DI261+0/DL261-'2 Der Rueckgabebestand'!$C$10</f>
        <v>76.8</v>
      </c>
      <c r="DO261" s="26" t="n">
        <f aca="false">DM261/($B$261+DM261-'1 Der Fonds'!$B$6)</f>
        <v>0.0727974947609403</v>
      </c>
      <c r="DP261" s="26" t="n">
        <f aca="false">DM261+$B$261*'1 Der Fonds'!$B$19/12+DM261*'1 Der Fonds'!$B$20/12-'1 Der Fonds'!$B$6*'1 Der Fonds'!$B$21/12-($B$261+DM261-'1 Der Fonds'!$B$6)*'1 Der Fonds'!$B$22/12-$B$261*'1 Der Fonds'!$B$23/12</f>
        <v>58.1539251779208</v>
      </c>
      <c r="DQ261" s="26" t="n">
        <f aca="false">($B$261+DP261-'1 Der Fonds'!$B$6)/DN261</f>
        <v>10.1387229840875</v>
      </c>
      <c r="DR261" s="26" t="n">
        <f aca="false">DP261+0-'2 Der Rueckgabebestand'!$C$11*DQ261</f>
        <v>52.0706913874683</v>
      </c>
      <c r="DS261" s="26" t="n">
        <f aca="false">DN261+0/DQ261-'2 Der Rueckgabebestand'!$C$11</f>
        <v>76.2</v>
      </c>
      <c r="DT261" s="26" t="n">
        <f aca="false">DR261/($B$261+DR261-'1 Der Fonds'!$B$6)</f>
        <v>0.0673992580458288</v>
      </c>
      <c r="DU261" s="26" t="n">
        <f aca="false">DR261+$B$261*'1 Der Fonds'!$B$19/12+DR261*'1 Der Fonds'!$B$20/12-'1 Der Fonds'!$B$6*'1 Der Fonds'!$B$21/12-($B$261+DR261-'1 Der Fonds'!$B$6)*'1 Der Fonds'!$B$22/12-$B$261*'1 Der Fonds'!$B$23/12</f>
        <v>53.6516549667146</v>
      </c>
      <c r="DV261" s="26" t="n">
        <f aca="false">($B$261+DU261-'1 Der Fonds'!$B$6)/DS261</f>
        <v>10.1594705376209</v>
      </c>
      <c r="DW261" s="26" t="n">
        <f aca="false">DU261+0-'2 Der Rueckgabebestand'!$C$12*DV261</f>
        <v>48.5719196979042</v>
      </c>
      <c r="DX261" s="26" t="n">
        <f aca="false">DS261+0/DV261-'2 Der Rueckgabebestand'!$C$12</f>
        <v>75.7</v>
      </c>
      <c r="DY261" s="26" t="n">
        <f aca="false">DW261/($B$261+DW261-'1 Der Fonds'!$B$6)</f>
        <v>0.0631565377097418</v>
      </c>
      <c r="DZ261" s="26" t="n">
        <f aca="false">DW261+$B$261*'1 Der Fonds'!$B$19/12+DW261*'1 Der Fonds'!$B$20/12-'1 Der Fonds'!$B$6*'1 Der Fonds'!$B$21/12-($B$261+DW261-'1 Der Fonds'!$B$6)*'1 Der Fonds'!$B$22/12-$B$261*'1 Der Fonds'!$B$23/12</f>
        <v>50.1495302876147</v>
      </c>
      <c r="EA261" s="26" t="n">
        <f aca="false">($B$261+DZ261-'1 Der Fonds'!$B$6)/DX261</f>
        <v>10.1803108360319</v>
      </c>
      <c r="EB261" s="26" t="n">
        <f aca="false">DZ261+0-'2 Der Rueckgabebestand'!$C$13*EA261</f>
        <v>45.5683904114003</v>
      </c>
      <c r="EC261" s="26" t="n">
        <f aca="false">DX261+0/EA261-'2 Der Rueckgabebestand'!$C$13</f>
        <v>75.25</v>
      </c>
      <c r="ED261" s="26" t="n">
        <f aca="false">EB261/($B$261+EB261-'1 Der Fonds'!$B$6)</f>
        <v>0.0594834494958457</v>
      </c>
      <c r="EE261" s="26" t="n">
        <f aca="false">EB261+$B$261*'1 Der Fonds'!$B$19/12+EB261*'1 Der Fonds'!$B$20/12-'1 Der Fonds'!$B$6*'1 Der Fonds'!$B$21/12-($B$261+EB261-'1 Der Fonds'!$B$6)*'1 Der Fonds'!$B$22/12-$B$261*'1 Der Fonds'!$B$23/12</f>
        <v>47.1431226188779</v>
      </c>
      <c r="EF261" s="26" t="n">
        <f aca="false">($B$261+EE261-'1 Der Fonds'!$B$6)/EC261</f>
        <v>10.2012375098854</v>
      </c>
      <c r="EG261" s="26" t="n">
        <f aca="false">EE261+0-'2 Der Rueckgabebestand'!$C$14*EF261</f>
        <v>43.0626276149237</v>
      </c>
      <c r="EH261" s="26" t="n">
        <f aca="false">EC261+0/EF261-'2 Der Rueckgabebestand'!$C$14</f>
        <v>74.85</v>
      </c>
      <c r="EI261" s="26" t="n">
        <f aca="false">EG261/($B$261+EG261-'1 Der Fonds'!$B$6)</f>
        <v>0.056396981802835</v>
      </c>
      <c r="EJ261" s="26" t="n">
        <f aca="false">EG261+$B$261*'1 Der Fonds'!$B$19/12+EG261*'1 Der Fonds'!$B$20/12-'1 Der Fonds'!$B$6*'1 Der Fonds'!$B$21/12-($B$261+EG261-'1 Der Fonds'!$B$6)*'1 Der Fonds'!$B$22/12-$B$261*'1 Der Fonds'!$B$23/12</f>
        <v>44.634958466388</v>
      </c>
      <c r="EK261" s="26" t="n">
        <f aca="false">($B$261+EJ261-'1 Der Fonds'!$B$6)/EH261</f>
        <v>10.2222439340867</v>
      </c>
      <c r="EL261" s="26" t="n">
        <f aca="false">EJ261+0-'2 Der Rueckgabebestand'!$C$15*EK261</f>
        <v>40.5460608927533</v>
      </c>
      <c r="EM261" s="26" t="n">
        <f aca="false">EH261+0/EK261-'2 Der Rueckgabebestand'!$C$15</f>
        <v>74.45</v>
      </c>
      <c r="EN261" s="26" t="n">
        <f aca="false">EL261/($B$261+EL261-'1 Der Fonds'!$B$6)</f>
        <v>0.0532767502208609</v>
      </c>
      <c r="EO261" s="26" t="n">
        <f aca="false">EL261+$B$261*'1 Der Fonds'!$B$19/12+EL261*'1 Der Fonds'!$B$20/12-'1 Der Fonds'!$B$6*'1 Der Fonds'!$B$21/12-($B$261+EL261-'1 Der Fonds'!$B$6)*'1 Der Fonds'!$B$22/12-$B$261*'1 Der Fonds'!$B$23/12</f>
        <v>42.1159800344422</v>
      </c>
      <c r="EP261" s="26" t="n">
        <f aca="false">($B$261+EO261-'1 Der Fonds'!$B$6)/EM261</f>
        <v>10.2433308265204</v>
      </c>
      <c r="EQ261" s="26" t="n">
        <f aca="false">EO261+0-'2 Der Rueckgabebestand'!$C$16*EP261</f>
        <v>36.994314621182</v>
      </c>
      <c r="ER261" s="26" t="n">
        <f aca="false">EM261+0/EP261-'2 Der Rueckgabebestand'!$C$16</f>
        <v>73.95</v>
      </c>
      <c r="ES261" s="26" t="n">
        <f aca="false">EQ261/($B$261+EQ261-'1 Der Fonds'!$B$6)</f>
        <v>0.0488377455871503</v>
      </c>
      <c r="ET261" s="14" t="n">
        <f aca="false">IF(C261=1,$A$261,1000000)</f>
        <v>149.5</v>
      </c>
      <c r="EU261" s="14" t="n">
        <f aca="false">IF(D261=1,$A$261,1000000)</f>
        <v>149.5</v>
      </c>
      <c r="EV261" s="14" t="n">
        <f aca="false">IF(E261=1,$A$261,1000000)</f>
        <v>149.5</v>
      </c>
      <c r="EW261" s="14" t="n">
        <f aca="false">IF(F261=1,$A$261,1000000)</f>
        <v>149.5</v>
      </c>
      <c r="EX261" s="14" t="n">
        <f aca="false">IF(G261=1,$A$261,1000000)</f>
        <v>149.5</v>
      </c>
      <c r="EY261" s="14" t="n">
        <f aca="false">IF(H261=1,$A$261,1000000)</f>
        <v>149.5</v>
      </c>
      <c r="EZ261" s="14" t="n">
        <f aca="false">IF(I261=1,$A$261,1000000)</f>
        <v>149.5</v>
      </c>
      <c r="FA261" s="14" t="n">
        <f aca="false">IF(J261=1,$A$261,1000000)</f>
        <v>149.5</v>
      </c>
      <c r="FB261" s="14" t="n">
        <f aca="false">IF(K261=1,$A$261,1000000)</f>
        <v>149.5</v>
      </c>
      <c r="FC261" s="14" t="n">
        <f aca="false">IF(L261=1,$A$261,1000000)</f>
        <v>149.5</v>
      </c>
      <c r="FD261" s="14" t="n">
        <f aca="false">IF(M261=1,$A$261,1000000)</f>
        <v>149.5</v>
      </c>
      <c r="FE261" s="14" t="n">
        <f aca="false">IF(N261=1,$A$261,1000000)</f>
        <v>149.5</v>
      </c>
      <c r="FF261" s="14" t="n">
        <f aca="false">IF(O261=1,$A$261,1000000)</f>
        <v>149.5</v>
      </c>
      <c r="FG261" s="14" t="n">
        <f aca="false">IF(P261=1,$A$261,1000000)</f>
        <v>149.5</v>
      </c>
      <c r="FH261" s="14" t="n">
        <f aca="false">IF(Q261=1,$A$261,1000000)</f>
        <v>149.5</v>
      </c>
      <c r="FI261" s="14" t="n">
        <f aca="false">IF(R261=1,$A$261,1000000)</f>
        <v>149.5</v>
      </c>
      <c r="FJ261" s="14" t="n">
        <f aca="false">IF(S261=1,$A$261,1000000)</f>
        <v>149.5</v>
      </c>
      <c r="FK261" s="14" t="n">
        <f aca="false">IF(T261=1,$A$261,1000000)</f>
        <v>149.5</v>
      </c>
      <c r="FL261" s="14" t="n">
        <f aca="false">IF(U261=1,$A$261,1000000)</f>
        <v>149.5</v>
      </c>
      <c r="FM261" s="14" t="n">
        <f aca="false">IF(V261=1,$A$261,1000000)</f>
        <v>149.5</v>
      </c>
      <c r="FN261" s="14" t="n">
        <f aca="false">IF(W261=1,$A$261,1000000)</f>
        <v>149.5</v>
      </c>
      <c r="FO261" s="14" t="n">
        <f aca="false">IF(X261=1,$A$261,1000000)</f>
        <v>149.5</v>
      </c>
      <c r="FP261" s="14" t="n">
        <f aca="false">IF(Y261=1,$A$261,1000000)</f>
        <v>149.5</v>
      </c>
      <c r="FQ261" s="26" t="n">
        <f aca="false">IF(Z261=1,$A$261,1000000)</f>
        <v>1000000</v>
      </c>
    </row>
    <row r="262" customFormat="false" ht="15" hidden="false" customHeight="false" outlineLevel="0" collapsed="false">
      <c r="A262" s="14" t="n">
        <f aca="false">A261+$B$38</f>
        <v>150</v>
      </c>
      <c r="B262" s="14" t="n">
        <f aca="false">'1 Der Fonds'!$B$36-A262</f>
        <v>970</v>
      </c>
      <c r="C262" s="26" t="n">
        <f aca="false">IF(AH262&gt;='1 Der Fonds'!$B$12,1,0)</f>
        <v>1</v>
      </c>
      <c r="D262" s="26" t="n">
        <f aca="false">IF(AND(C262=1,AM262&gt;='1 Der Fonds'!$B$12),1,0)</f>
        <v>1</v>
      </c>
      <c r="E262" s="26" t="n">
        <f aca="false">IF(AND(D262=1,AR262&gt;='1 Der Fonds'!$B$12),1,0)</f>
        <v>1</v>
      </c>
      <c r="F262" s="26" t="n">
        <f aca="false">IF(AND(E262=1,AW262&gt;='1 Der Fonds'!$B$12),1,0)</f>
        <v>1</v>
      </c>
      <c r="G262" s="26" t="n">
        <f aca="false">IF(AND(F262=1,BB262&gt;='1 Der Fonds'!$B$12),1,0)</f>
        <v>1</v>
      </c>
      <c r="H262" s="26" t="n">
        <f aca="false">IF(AND(G262=1,BG262&gt;='1 Der Fonds'!$B$12),1,0)</f>
        <v>1</v>
      </c>
      <c r="I262" s="26" t="n">
        <f aca="false">IF(AND(H262=1,BL262&gt;='1 Der Fonds'!$B$12),1,0)</f>
        <v>1</v>
      </c>
      <c r="J262" s="26" t="n">
        <f aca="false">IF(AND(I262=1,BQ262&gt;='1 Der Fonds'!$B$12),1,0)</f>
        <v>1</v>
      </c>
      <c r="K262" s="26" t="n">
        <f aca="false">IF(AND(J262=1,BV262&gt;='1 Der Fonds'!$B$12),1,0)</f>
        <v>1</v>
      </c>
      <c r="L262" s="26" t="n">
        <f aca="false">IF(AND(K262=1,CA262&gt;='1 Der Fonds'!$B$12),1,0)</f>
        <v>1</v>
      </c>
      <c r="M262" s="26" t="n">
        <f aca="false">IF(AND(L262=1,CF262&gt;='1 Der Fonds'!$B$12),1,0)</f>
        <v>1</v>
      </c>
      <c r="N262" s="26" t="n">
        <f aca="false">IF(AND(M262=1,CK262&gt;='1 Der Fonds'!$B$12),1,0)</f>
        <v>1</v>
      </c>
      <c r="O262" s="26" t="n">
        <f aca="false">IF(CP262&gt;='1 Der Fonds'!$B$12,1,0)</f>
        <v>1</v>
      </c>
      <c r="P262" s="26" t="n">
        <f aca="false">IF(AND(O262=1,CU262&gt;='1 Der Fonds'!$B$12),1,0)</f>
        <v>1</v>
      </c>
      <c r="Q262" s="26" t="n">
        <f aca="false">IF(AND(P262=1,CZ262&gt;='1 Der Fonds'!$B$12),1,0)</f>
        <v>1</v>
      </c>
      <c r="R262" s="26" t="n">
        <f aca="false">IF(AND(Q262=1,DE262&gt;='1 Der Fonds'!$B$12),1,0)</f>
        <v>1</v>
      </c>
      <c r="S262" s="26" t="n">
        <f aca="false">IF(AND(R262=1,DJ262&gt;='1 Der Fonds'!$B$12),1,0)</f>
        <v>1</v>
      </c>
      <c r="T262" s="26" t="n">
        <f aca="false">IF(AND(S262=1,DO262&gt;='1 Der Fonds'!$B$12),1,0)</f>
        <v>1</v>
      </c>
      <c r="U262" s="26" t="n">
        <f aca="false">IF(AND(T262=1,DT262&gt;='1 Der Fonds'!$B$12),1,0)</f>
        <v>1</v>
      </c>
      <c r="V262" s="26" t="n">
        <f aca="false">IF(AND(U262=1,DY262&gt;='1 Der Fonds'!$B$12),1,0)</f>
        <v>1</v>
      </c>
      <c r="W262" s="26" t="n">
        <f aca="false">IF(AND(V262=1,ED262&gt;='1 Der Fonds'!$B$12),1,0)</f>
        <v>1</v>
      </c>
      <c r="X262" s="26" t="n">
        <f aca="false">IF(AND(W262=1,EI262&gt;='1 Der Fonds'!$B$12),1,0)</f>
        <v>1</v>
      </c>
      <c r="Y262" s="26" t="n">
        <f aca="false">IF(AND(X262=1,EN262&gt;='1 Der Fonds'!$B$12),1,0)</f>
        <v>1</v>
      </c>
      <c r="Z262" s="26" t="n">
        <f aca="false">IF(AND(Y262=1,ES262&gt;='1 Der Fonds'!$B$12),1,0)</f>
        <v>0</v>
      </c>
      <c r="AD262" s="26" t="n">
        <f aca="false">$A$262+$B$262*'1 Der Fonds'!$B$19/12+$A$262*'1 Der Fonds'!$B$20/12-'1 Der Fonds'!$B$6*'1 Der Fonds'!$B$21/12-($B$262+$A$262-'1 Der Fonds'!$B$6)*'1 Der Fonds'!$B$22/12-$B$262*'1 Der Fonds'!$B$23/12</f>
        <v>151.67375</v>
      </c>
      <c r="AE262" s="26" t="n">
        <f aca="false">($B$262+AD262-'1 Der Fonds'!$B$6)/'1 Der Fonds'!$B$8</f>
        <v>10.0192385057471</v>
      </c>
      <c r="AF262" s="26" t="n">
        <f aca="false">AD262+'1 Der Fonds'!$B$26-'2 Der Rueckgabebestand'!$C$5*AE262</f>
        <v>150.666054597701</v>
      </c>
      <c r="AG262" s="26" t="n">
        <f aca="false">'1 Der Fonds'!$B$8+'1 Der Fonds'!$B$26/AE262-'2 Der Rueckgabebestand'!$C$5</f>
        <v>86.8994239530558</v>
      </c>
      <c r="AH262" s="26" t="n">
        <f aca="false">AF262/($B$262+AF262-'1 Der Fonds'!$B$6)</f>
        <v>0.173046891861792</v>
      </c>
      <c r="AI262" s="26" t="n">
        <f aca="false">AF262+$B$262*'1 Der Fonds'!$B$19/12+AF262*'1 Der Fonds'!$B$20/12-'1 Der Fonds'!$B$6*'1 Der Fonds'!$B$21/12-($B$262+AF262-'1 Der Fonds'!$B$6)*'1 Der Fonds'!$B$22/12-$B$262*'1 Der Fonds'!$B$23/12</f>
        <v>152.340442900024</v>
      </c>
      <c r="AJ262" s="26" t="n">
        <f aca="false">($B$262+AI262-'1 Der Fonds'!$B$6)/AG262</f>
        <v>10.0385066231426</v>
      </c>
      <c r="AK262" s="26" t="n">
        <f aca="false">AI262+'1 Der Fonds'!$B$26-'2 Der Rueckgabebestand'!$C$6*AJ262</f>
        <v>150.321189588453</v>
      </c>
      <c r="AL262" s="26" t="n">
        <f aca="false">AG262+'1 Der Fonds'!$B$26/AJ262-'2 Der Rueckgabebestand'!$C$6</f>
        <v>86.6982731855785</v>
      </c>
      <c r="AM262" s="26" t="n">
        <f aca="false">AK262/($B$262+AK262-'1 Der Fonds'!$B$6)</f>
        <v>0.172719211466671</v>
      </c>
      <c r="AN262" s="26" t="n">
        <f aca="false">AK262+$B$262*'1 Der Fonds'!$B$19/12+AK262*'1 Der Fonds'!$B$20/12-'1 Der Fonds'!$B$6*'1 Der Fonds'!$B$21/12-($B$262+AK262-'1 Der Fonds'!$B$6)*'1 Der Fonds'!$B$22/12-$B$262*'1 Der Fonds'!$B$23/12</f>
        <v>151.995247395142</v>
      </c>
      <c r="AO262" s="26" t="n">
        <f aca="false">($B$262+AN262-'1 Der Fonds'!$B$6)/AL262</f>
        <v>10.0578156329438</v>
      </c>
      <c r="AP262" s="26" t="n">
        <f aca="false">AN262+'1 Der Fonds'!$B$26-'2 Der Rueckgabebestand'!$C$7*AO262</f>
        <v>132.868053002665</v>
      </c>
      <c r="AQ262" s="26" t="n">
        <f aca="false">AL262+'1 Der Fonds'!$B$26/AO262-'2 Der Rueckgabebestand'!$C$7</f>
        <v>84.7965486868885</v>
      </c>
      <c r="AR262" s="26" t="n">
        <f aca="false">AP262/($B$262+AP262-'1 Der Fonds'!$B$6)</f>
        <v>0.155789694003523</v>
      </c>
      <c r="AS262" s="26" t="n">
        <f aca="false">AP262+$B$262*'1 Der Fonds'!$B$19/12+AP262*'1 Der Fonds'!$B$20/12-'1 Der Fonds'!$B$6*'1 Der Fonds'!$B$21/12-($B$262+AP262-'1 Der Fonds'!$B$6)*'1 Der Fonds'!$B$22/12-$B$262*'1 Der Fonds'!$B$23/12</f>
        <v>134.525384886793</v>
      </c>
      <c r="AT262" s="26" t="n">
        <f aca="false">($B$262+AS262-'1 Der Fonds'!$B$6)/AQ262</f>
        <v>10.077360436474</v>
      </c>
      <c r="AU262" s="26" t="n">
        <f aca="false">AS262+'1 Der Fonds'!$B$26-'2 Der Rueckgabebestand'!$C$8*AT262</f>
        <v>106.285567533723</v>
      </c>
      <c r="AV262" s="26" t="n">
        <f aca="false">AQ262+'1 Der Fonds'!$B$26/AT262-'2 Der Rueckgabebestand'!$C$8</f>
        <v>81.9942456898797</v>
      </c>
      <c r="AW262" s="26" t="n">
        <f aca="false">AU262/($B$262+AU262-'1 Der Fonds'!$B$6)</f>
        <v>0.12863055063513</v>
      </c>
      <c r="AX262" s="26" t="n">
        <f aca="false">AU262+$B$262*'1 Der Fonds'!$B$19/12+AU262*'1 Der Fonds'!$B$20/12-'1 Der Fonds'!$B$6*'1 Der Fonds'!$B$21/12-($B$262+AU262-'1 Der Fonds'!$B$6)*'1 Der Fonds'!$B$22/12-$B$262*'1 Der Fonds'!$B$23/12</f>
        <v>107.917424535943</v>
      </c>
      <c r="AY262" s="26" t="n">
        <f aca="false">($B$262+AX262-'1 Der Fonds'!$B$6)/AV262</f>
        <v>10.0972625282426</v>
      </c>
      <c r="AZ262" s="26" t="n">
        <f aca="false">AX262+'1 Der Fonds'!$B$26-'2 Der Rueckgabebestand'!$C$9*AY262</f>
        <v>84.6645419625124</v>
      </c>
      <c r="BA262" s="26" t="n">
        <f aca="false">AV262+'1 Der Fonds'!$B$26/AY262-'2 Der Rueckgabebestand'!$C$9</f>
        <v>79.6913559206585</v>
      </c>
      <c r="BB262" s="26" t="n">
        <f aca="false">AZ262/($B$262+AZ262-'1 Der Fonds'!$B$6)</f>
        <v>0.105217189955981</v>
      </c>
      <c r="BC262" s="26" t="n">
        <f aca="false">AZ262+$B$262*'1 Der Fonds'!$B$19/12+AZ262*'1 Der Fonds'!$B$20/12-'1 Der Fonds'!$B$6*'1 Der Fonds'!$B$21/12-($B$262+AZ262-'1 Der Fonds'!$B$6)*'1 Der Fonds'!$B$22/12-$B$262*'1 Der Fonds'!$B$23/12</f>
        <v>86.2756788152264</v>
      </c>
      <c r="BD262" s="26" t="n">
        <f aca="false">($B$262+BC262-'1 Der Fonds'!$B$6)/BA262</f>
        <v>10.1174797379274</v>
      </c>
      <c r="BE262" s="26" t="n">
        <f aca="false">BC262+'1 Der Fonds'!$B$26-'2 Der Rueckgabebestand'!$C$10*BD262</f>
        <v>75.111207182128</v>
      </c>
      <c r="BF262" s="26" t="n">
        <f aca="false">BA262+'1 Der Fonds'!$B$26/BD262-'2 Der Rueckgabebestand'!$C$10</f>
        <v>78.5878724522166</v>
      </c>
      <c r="BG262" s="26" t="n">
        <f aca="false">BE262/($B$262+BE262-'1 Der Fonds'!$B$6)</f>
        <v>0.0944662916377722</v>
      </c>
      <c r="BH262" s="26" t="n">
        <f aca="false">BE262+$B$262*'1 Der Fonds'!$B$19/12+BE262*'1 Der Fonds'!$B$20/12-'1 Der Fonds'!$B$6*'1 Der Fonds'!$B$21/12-($B$262+BE262-'1 Der Fonds'!$B$6)*'1 Der Fonds'!$B$22/12-$B$262*'1 Der Fonds'!$B$23/12</f>
        <v>76.7131887556776</v>
      </c>
      <c r="BI262" s="26" t="n">
        <f aca="false">($B$262+BH262-'1 Der Fonds'!$B$6)/BF262</f>
        <v>10.1378643281137</v>
      </c>
      <c r="BJ262" s="26" t="n">
        <f aca="false">BH262+'1 Der Fonds'!$B$26-'2 Der Rueckgabebestand'!$C$11*BI262</f>
        <v>73.6304701588093</v>
      </c>
      <c r="BK262" s="26" t="n">
        <f aca="false">BF262+'1 Der Fonds'!$B$26/BI262-'2 Der Rueckgabebestand'!$C$11</f>
        <v>78.2837927666837</v>
      </c>
      <c r="BL262" s="26" t="n">
        <f aca="false">BJ262/($B$262+BJ262-'1 Der Fonds'!$B$6)</f>
        <v>0.0927767681904596</v>
      </c>
      <c r="BM262" s="26" t="n">
        <f aca="false">BJ262+$B$262*'1 Der Fonds'!$B$19/12+BJ262*'1 Der Fonds'!$B$20/12-'1 Der Fonds'!$B$6*'1 Der Fonds'!$B$21/12-($B$262+BJ262-'1 Der Fonds'!$B$6)*'1 Der Fonds'!$B$22/12-$B$262*'1 Der Fonds'!$B$23/12</f>
        <v>75.2310326927115</v>
      </c>
      <c r="BN262" s="26" t="n">
        <f aca="false">($B$262+BM262-'1 Der Fonds'!$B$6)/BK262</f>
        <v>10.1583099718075</v>
      </c>
      <c r="BO262" s="26" t="n">
        <f aca="false">BM262+'1 Der Fonds'!$B$26-'2 Der Rueckgabebestand'!$C$12*BN262</f>
        <v>73.1518777068078</v>
      </c>
      <c r="BP262" s="26" t="n">
        <f aca="false">BK262+'1 Der Fonds'!$B$26/BN262-'2 Der Rueckgabebestand'!$C$12</f>
        <v>78.0791174819489</v>
      </c>
      <c r="BQ262" s="26" t="n">
        <f aca="false">BO262/($B$262+BO262-'1 Der Fonds'!$B$6)</f>
        <v>0.0922293444205256</v>
      </c>
      <c r="BR262" s="26" t="n">
        <f aca="false">BO262+$B$262*'1 Der Fonds'!$B$19/12+BO262*'1 Der Fonds'!$B$20/12-'1 Der Fonds'!$B$6*'1 Der Fonds'!$B$21/12-($B$262+BO262-'1 Der Fonds'!$B$6)*'1 Der Fonds'!$B$22/12-$B$262*'1 Der Fonds'!$B$23/12</f>
        <v>74.7519815896102</v>
      </c>
      <c r="BS262" s="26" t="n">
        <f aca="false">($B$262+BR262-'1 Der Fonds'!$B$6)/BP262</f>
        <v>10.1788033371836</v>
      </c>
      <c r="BT262" s="26" t="n">
        <f aca="false">BR262+'1 Der Fonds'!$B$26-'2 Der Rueckgabebestand'!$C$13*BS262</f>
        <v>73.1715200878776</v>
      </c>
      <c r="BU262" s="26" t="n">
        <f aca="false">BP262+'1 Der Fonds'!$B$26/BS262-'2 Der Rueckgabebestand'!$C$13</f>
        <v>77.9238476089218</v>
      </c>
      <c r="BV262" s="26" t="n">
        <f aca="false">BT262/($B$262+BT262-'1 Der Fonds'!$B$6)</f>
        <v>0.0922518247752651</v>
      </c>
      <c r="BW262" s="26" t="n">
        <f aca="false">BT262+$B$262*'1 Der Fonds'!$B$19/12+BT262*'1 Der Fonds'!$B$20/12-'1 Der Fonds'!$B$6*'1 Der Fonds'!$B$21/12-($B$262+BT262-'1 Der Fonds'!$B$6)*'1 Der Fonds'!$B$22/12-$B$262*'1 Der Fonds'!$B$23/12</f>
        <v>74.7716427946285</v>
      </c>
      <c r="BX262" s="26" t="n">
        <f aca="false">($B$262+BW262-'1 Der Fonds'!$B$6)/BU262</f>
        <v>10.1993377788962</v>
      </c>
      <c r="BY262" s="26" t="n">
        <f aca="false">BW262+'1 Der Fonds'!$B$26-'2 Der Rueckgabebestand'!$C$14*BX262</f>
        <v>73.69190768307</v>
      </c>
      <c r="BZ262" s="26" t="n">
        <f aca="false">BU262+'1 Der Fonds'!$B$26/BX262-'2 Der Rueckgabebestand'!$C$14</f>
        <v>77.817984352408</v>
      </c>
      <c r="CA262" s="26" t="n">
        <f aca="false">BY262/($B$262+BY262-'1 Der Fonds'!$B$6)</f>
        <v>0.092846993864647</v>
      </c>
      <c r="CB262" s="26" t="n">
        <f aca="false">BY262+$B$262*'1 Der Fonds'!$B$19/12+BY262*'1 Der Fonds'!$B$20/12-'1 Der Fonds'!$B$6*'1 Der Fonds'!$B$21/12-($B$262+BY262-'1 Der Fonds'!$B$6)*'1 Der Fonds'!$B$22/12-$B$262*'1 Der Fonds'!$B$23/12</f>
        <v>75.2925290945996</v>
      </c>
      <c r="CC262" s="26" t="n">
        <f aca="false">($B$262+CB262-'1 Der Fonds'!$B$6)/BZ262</f>
        <v>10.2199065641822</v>
      </c>
      <c r="CD262" s="26" t="n">
        <f aca="false">CB262+'1 Der Fonds'!$B$26-'2 Der Rueckgabebestand'!$C$15*CC262</f>
        <v>74.2045664689267</v>
      </c>
      <c r="CE262" s="26" t="n">
        <f aca="false">BZ262+'1 Der Fonds'!$B$26/CC262-'2 Der Rueckgabebestand'!$C$15</f>
        <v>77.7115291104896</v>
      </c>
      <c r="CF262" s="26" t="n">
        <f aca="false">CD262/($B$262+CD262-'1 Der Fonds'!$B$6)</f>
        <v>0.0934325608310765</v>
      </c>
      <c r="CG262" s="26" t="n">
        <f aca="false">CD262+$B$262*'1 Der Fonds'!$B$19/12+CD262*'1 Der Fonds'!$B$20/12-'1 Der Fonds'!$B$6*'1 Der Fonds'!$B$21/12-($B$262+CD262-'1 Der Fonds'!$B$6)*'1 Der Fonds'!$B$22/12-$B$262*'1 Der Fonds'!$B$23/12</f>
        <v>75.8056791784594</v>
      </c>
      <c r="CH262" s="26" t="n">
        <f aca="false">($B$262+CG262-'1 Der Fonds'!$B$6)/CE262</f>
        <v>10.240509848249</v>
      </c>
      <c r="CI262" s="26" t="n">
        <f aca="false">CG262+'1 Der Fonds'!$B$26-'2 Der Rueckgabebestand'!$C$16*CH262</f>
        <v>73.6854242543349</v>
      </c>
      <c r="CJ262" s="26" t="n">
        <f aca="false">CE262+'1 Der Fonds'!$B$26/CH262-'2 Der Rueckgabebestand'!$C$16</f>
        <v>77.5044832743404</v>
      </c>
      <c r="CK262" s="26" t="n">
        <f aca="false">CI262/($B$262+CI262-'1 Der Fonds'!$B$6)</f>
        <v>0.0928395835460405</v>
      </c>
      <c r="CL262" s="26" t="n">
        <f aca="false">$A$262+$B$262*'1 Der Fonds'!$B$19/12+$A$262*'1 Der Fonds'!$B$20/12-'1 Der Fonds'!$B$6*'1 Der Fonds'!$B$21/12-($B$262+$A$262-'1 Der Fonds'!$B$6)*'1 Der Fonds'!$B$22/12-$B$262*'1 Der Fonds'!$B$23/12</f>
        <v>151.67375</v>
      </c>
      <c r="CM262" s="26" t="n">
        <f aca="false">($B$262+CL262-'1 Der Fonds'!$B$6)/'1 Der Fonds'!$B$8</f>
        <v>10.0192385057471</v>
      </c>
      <c r="CN262" s="26" t="n">
        <f aca="false">CL262+0-'2 Der Rueckgabebestand'!$C$5*CM262</f>
        <v>147.666054597701</v>
      </c>
      <c r="CO262" s="26" t="n">
        <f aca="false">'1 Der Fonds'!$B$8+0/CM262-'2 Der Rueckgabebestand'!$C$5</f>
        <v>86.6</v>
      </c>
      <c r="CP262" s="26" t="n">
        <f aca="false">CN262/($B$262+CN262-'1 Der Fonds'!$B$6)</f>
        <v>0.170187658967674</v>
      </c>
      <c r="CQ262" s="26" t="n">
        <f aca="false">CN262+$B$262*'1 Der Fonds'!$B$19/12+CN262*'1 Der Fonds'!$B$20/12-'1 Der Fonds'!$B$6*'1 Der Fonds'!$B$21/12-($B$262+CN262-'1 Der Fonds'!$B$6)*'1 Der Fonds'!$B$22/12-$B$262*'1 Der Fonds'!$B$23/12</f>
        <v>149.337567900024</v>
      </c>
      <c r="CR262" s="26" t="n">
        <f aca="false">($B$262+CQ262-'1 Der Fonds'!$B$6)/CO262</f>
        <v>10.0385400450349</v>
      </c>
      <c r="CS262" s="26" t="n">
        <f aca="false">CQ262+0-'2 Der Rueckgabebestand'!$C$6*CR262</f>
        <v>144.318297877506</v>
      </c>
      <c r="CT262" s="26" t="n">
        <f aca="false">CO262+0/CR262-'2 Der Rueckgabebestand'!$C$6</f>
        <v>86.1</v>
      </c>
      <c r="CU262" s="26" t="n">
        <f aca="false">CS262/($B$262+CS262-'1 Der Fonds'!$B$6)</f>
        <v>0.166973553876977</v>
      </c>
      <c r="CV262" s="26" t="n">
        <f aca="false">CS262+$B$262*'1 Der Fonds'!$B$19/12+CS262*'1 Der Fonds'!$B$20/12-'1 Der Fonds'!$B$6*'1 Der Fonds'!$B$21/12-($B$262+CS262-'1 Der Fonds'!$B$6)*'1 Der Fonds'!$B$22/12-$B$262*'1 Der Fonds'!$B$23/12</f>
        <v>145.986602912972</v>
      </c>
      <c r="CW262" s="26" t="n">
        <f aca="false">($B$262+CV262-'1 Der Fonds'!$B$6)/CT262</f>
        <v>10.0579164101391</v>
      </c>
      <c r="CX262" s="26" t="n">
        <f aca="false">CV262+0-'2 Der Rueckgabebestand'!$C$7*CW262</f>
        <v>123.859186810666</v>
      </c>
      <c r="CY262" s="26" t="n">
        <f aca="false">CT262+0/CW262-'2 Der Rueckgabebestand'!$C$7</f>
        <v>83.9</v>
      </c>
      <c r="CZ262" s="26" t="n">
        <f aca="false">CX262/($B$262+CX262-'1 Der Fonds'!$B$6)</f>
        <v>0.146777079335698</v>
      </c>
      <c r="DA262" s="26" t="n">
        <f aca="false">CX262+$B$262*'1 Der Fonds'!$B$19/12+CX262*'1 Der Fonds'!$B$20/12-'1 Der Fonds'!$B$6*'1 Der Fonds'!$B$21/12-($B$262+CX262-'1 Der Fonds'!$B$6)*'1 Der Fonds'!$B$22/12-$B$262*'1 Der Fonds'!$B$23/12</f>
        <v>125.507885198027</v>
      </c>
      <c r="DB262" s="26" t="n">
        <f aca="false">($B$262+DA262-'1 Der Fonds'!$B$6)/CY262</f>
        <v>10.0775671656499</v>
      </c>
      <c r="DC262" s="26" t="n">
        <f aca="false">DA262+0-'2 Der Rueckgabebestand'!$C$8*DB262</f>
        <v>94.267426984512</v>
      </c>
      <c r="DD262" s="26" t="n">
        <f aca="false">CY262+0/DB262-'2 Der Rueckgabebestand'!$C$8</f>
        <v>80.8</v>
      </c>
      <c r="DE262" s="26" t="n">
        <f aca="false">DC262/($B$262+DC262-'1 Der Fonds'!$B$6)</f>
        <v>0.115769615559367</v>
      </c>
      <c r="DF262" s="26" t="n">
        <f aca="false">DC262+$B$262*'1 Der Fonds'!$B$19/12+DC262*'1 Der Fonds'!$B$20/12-'1 Der Fonds'!$B$6*'1 Der Fonds'!$B$21/12-($B$262+DC262-'1 Der Fonds'!$B$6)*'1 Der Fonds'!$B$22/12-$B$262*'1 Der Fonds'!$B$23/12</f>
        <v>95.8877666020388</v>
      </c>
      <c r="DG262" s="26" t="n">
        <f aca="false">($B$262+DF262-'1 Der Fonds'!$B$6)/DD262</f>
        <v>10.0976208737876</v>
      </c>
      <c r="DH262" s="26" t="n">
        <f aca="false">DF262+0-'2 Der Rueckgabebestand'!$C$9*DG262</f>
        <v>69.633952330191</v>
      </c>
      <c r="DI262" s="26" t="n">
        <f aca="false">DD262+0/DG262-'2 Der Rueckgabebestand'!$C$9</f>
        <v>78.2</v>
      </c>
      <c r="DJ262" s="26" t="n">
        <f aca="false">DH262/($B$262+DH262-'1 Der Fonds'!$B$6)</f>
        <v>0.0881851041545299</v>
      </c>
      <c r="DK262" s="26" t="n">
        <f aca="false">DH262+$B$262*'1 Der Fonds'!$B$19/12+DH262*'1 Der Fonds'!$B$20/12-'1 Der Fonds'!$B$6*'1 Der Fonds'!$B$21/12-($B$262+DH262-'1 Der Fonds'!$B$6)*'1 Der Fonds'!$B$22/12-$B$262*'1 Der Fonds'!$B$23/12</f>
        <v>71.2306848678408</v>
      </c>
      <c r="DL262" s="26" t="n">
        <f aca="false">($B$262+DK262-'1 Der Fonds'!$B$6)/DI262</f>
        <v>10.1180394484379</v>
      </c>
      <c r="DM262" s="26" t="n">
        <f aca="false">DK262+0-'2 Der Rueckgabebestand'!$C$10*DL262</f>
        <v>57.0654296400278</v>
      </c>
      <c r="DN262" s="26" t="n">
        <f aca="false">DI262+0/DL262-'2 Der Rueckgabebestand'!$C$10</f>
        <v>76.8</v>
      </c>
      <c r="DO262" s="26" t="n">
        <f aca="false">DM262/($B$262+DM262-'1 Der Fonds'!$B$6)</f>
        <v>0.0734370973966286</v>
      </c>
      <c r="DP262" s="26" t="n">
        <f aca="false">DM262+$B$262*'1 Der Fonds'!$B$19/12+DM262*'1 Der Fonds'!$B$20/12-'1 Der Fonds'!$B$6*'1 Der Fonds'!$B$21/12-($B$262+DM262-'1 Der Fonds'!$B$6)*'1 Der Fonds'!$B$22/12-$B$262*'1 Der Fonds'!$B$23/12</f>
        <v>58.6501173434328</v>
      </c>
      <c r="DQ262" s="26" t="n">
        <f aca="false">($B$262+DP262-'1 Der Fonds'!$B$6)/DN262</f>
        <v>10.1386734029093</v>
      </c>
      <c r="DR262" s="26" t="n">
        <f aca="false">DP262+0-'2 Der Rueckgabebestand'!$C$11*DQ262</f>
        <v>52.5669133016873</v>
      </c>
      <c r="DS262" s="26" t="n">
        <f aca="false">DN262+0/DQ262-'2 Der Rueckgabebestand'!$C$11</f>
        <v>76.2</v>
      </c>
      <c r="DT262" s="26" t="n">
        <f aca="false">DR262/($B$262+DR262-'1 Der Fonds'!$B$6)</f>
        <v>0.0680418904778542</v>
      </c>
      <c r="DU262" s="26" t="n">
        <f aca="false">DR262+$B$262*'1 Der Fonds'!$B$19/12+DR262*'1 Der Fonds'!$B$20/12-'1 Der Fonds'!$B$6*'1 Der Fonds'!$B$21/12-($B$262+DR262-'1 Der Fonds'!$B$6)*'1 Der Fonds'!$B$22/12-$B$262*'1 Der Fonds'!$B$23/12</f>
        <v>54.1472899269347</v>
      </c>
      <c r="DV262" s="26" t="n">
        <f aca="false">($B$262+DU262-'1 Der Fonds'!$B$6)/DS262</f>
        <v>10.1594132536343</v>
      </c>
      <c r="DW262" s="26" t="n">
        <f aca="false">DU262+0-'2 Der Rueckgabebestand'!$C$12*DV262</f>
        <v>49.0675833001176</v>
      </c>
      <c r="DX262" s="26" t="n">
        <f aca="false">DS262+0/DV262-'2 Der Rueckgabebestand'!$C$12</f>
        <v>75.7</v>
      </c>
      <c r="DY262" s="26" t="n">
        <f aca="false">DW262/($B$262+DW262-'1 Der Fonds'!$B$6)</f>
        <v>0.0638013932268026</v>
      </c>
      <c r="DZ262" s="26" t="n">
        <f aca="false">DW262+$B$262*'1 Der Fonds'!$B$19/12+DW262*'1 Der Fonds'!$B$20/12-'1 Der Fonds'!$B$6*'1 Der Fonds'!$B$21/12-($B$262+DW262-'1 Der Fonds'!$B$6)*'1 Der Fonds'!$B$22/12-$B$262*'1 Der Fonds'!$B$23/12</f>
        <v>50.6446064007802</v>
      </c>
      <c r="EA262" s="26" t="n">
        <f aca="false">($B$262+DZ262-'1 Der Fonds'!$B$6)/DX262</f>
        <v>10.1802457912917</v>
      </c>
      <c r="EB262" s="26" t="n">
        <f aca="false">DZ262+0-'2 Der Rueckgabebestand'!$C$13*EA262</f>
        <v>46.0634957946989</v>
      </c>
      <c r="EC262" s="26" t="n">
        <f aca="false">DX262+0/EA262-'2 Der Rueckgabebestand'!$C$13</f>
        <v>75.25</v>
      </c>
      <c r="ED262" s="26" t="n">
        <f aca="false">EB262/($B$262+EB262-'1 Der Fonds'!$B$6)</f>
        <v>0.0601301276559505</v>
      </c>
      <c r="EE262" s="26" t="n">
        <f aca="false">EB262+$B$262*'1 Der Fonds'!$B$19/12+EB262*'1 Der Fonds'!$B$20/12-'1 Der Fonds'!$B$6*'1 Der Fonds'!$B$21/12-($B$262+EB262-'1 Der Fonds'!$B$6)*'1 Der Fonds'!$B$22/12-$B$262*'1 Der Fonds'!$B$23/12</f>
        <v>47.6376399781688</v>
      </c>
      <c r="EF262" s="26" t="n">
        <f aca="false">($B$262+EE262-'1 Der Fonds'!$B$6)/EC262</f>
        <v>10.2011646508727</v>
      </c>
      <c r="EG262" s="26" t="n">
        <f aca="false">EE262+0-'2 Der Rueckgabebestand'!$C$14*EF262</f>
        <v>43.5571741178198</v>
      </c>
      <c r="EH262" s="26" t="n">
        <f aca="false">EC262+0/EF262-'2 Der Rueckgabebestand'!$C$14</f>
        <v>74.85</v>
      </c>
      <c r="EI262" s="26" t="n">
        <f aca="false">EG262/($B$262+EG262-'1 Der Fonds'!$B$6)</f>
        <v>0.0570450721887903</v>
      </c>
      <c r="EJ262" s="26" t="n">
        <f aca="false">EG262+$B$262*'1 Der Fonds'!$B$19/12+EG262*'1 Der Fonds'!$B$20/12-'1 Der Fonds'!$B$6*'1 Der Fonds'!$B$21/12-($B$262+EG262-'1 Der Fonds'!$B$6)*'1 Der Fonds'!$B$22/12-$B$262*'1 Der Fonds'!$B$23/12</f>
        <v>45.1289164096827</v>
      </c>
      <c r="EK262" s="26" t="n">
        <f aca="false">($B$262+EJ262-'1 Der Fonds'!$B$6)/EH262</f>
        <v>10.2221632118862</v>
      </c>
      <c r="EL262" s="26" t="n">
        <f aca="false">EJ262+0-'2 Der Rueckgabebestand'!$C$15*EK262</f>
        <v>41.0400511249282</v>
      </c>
      <c r="EM262" s="26" t="n">
        <f aca="false">EH262+0/EK262-'2 Der Rueckgabebestand'!$C$15</f>
        <v>74.45</v>
      </c>
      <c r="EN262" s="26" t="n">
        <f aca="false">EL262/($B$262+EL262-'1 Der Fonds'!$B$6)</f>
        <v>0.0539262697991584</v>
      </c>
      <c r="EO262" s="26" t="n">
        <f aca="false">EL262+$B$262*'1 Der Fonds'!$B$19/12+EL262*'1 Der Fonds'!$B$20/12-'1 Der Fonds'!$B$6*'1 Der Fonds'!$B$21/12-($B$262+EL262-'1 Der Fonds'!$B$6)*'1 Der Fonds'!$B$22/12-$B$262*'1 Der Fonds'!$B$23/12</f>
        <v>42.6093811739229</v>
      </c>
      <c r="EP262" s="26" t="n">
        <f aca="false">($B$262+EO262-'1 Der Fonds'!$B$6)/EM262</f>
        <v>10.243242191725</v>
      </c>
      <c r="EQ262" s="26" t="n">
        <f aca="false">EO262+0-'2 Der Rueckgabebestand'!$C$16*EP262</f>
        <v>37.4877600780604</v>
      </c>
      <c r="ER262" s="26" t="n">
        <f aca="false">EM262+0/EP262-'2 Der Rueckgabebestand'!$C$16</f>
        <v>73.95</v>
      </c>
      <c r="ES262" s="26" t="n">
        <f aca="false">EQ262/($B$262+EQ262-'1 Der Fonds'!$B$6)</f>
        <v>0.049489591850563</v>
      </c>
      <c r="ET262" s="14" t="n">
        <f aca="false">IF(C262=1,$A$262,1000000)</f>
        <v>150</v>
      </c>
      <c r="EU262" s="14" t="n">
        <f aca="false">IF(D262=1,$A$262,1000000)</f>
        <v>150</v>
      </c>
      <c r="EV262" s="14" t="n">
        <f aca="false">IF(E262=1,$A$262,1000000)</f>
        <v>150</v>
      </c>
      <c r="EW262" s="14" t="n">
        <f aca="false">IF(F262=1,$A$262,1000000)</f>
        <v>150</v>
      </c>
      <c r="EX262" s="14" t="n">
        <f aca="false">IF(G262=1,$A$262,1000000)</f>
        <v>150</v>
      </c>
      <c r="EY262" s="14" t="n">
        <f aca="false">IF(H262=1,$A$262,1000000)</f>
        <v>150</v>
      </c>
      <c r="EZ262" s="14" t="n">
        <f aca="false">IF(I262=1,$A$262,1000000)</f>
        <v>150</v>
      </c>
      <c r="FA262" s="14" t="n">
        <f aca="false">IF(J262=1,$A$262,1000000)</f>
        <v>150</v>
      </c>
      <c r="FB262" s="14" t="n">
        <f aca="false">IF(K262=1,$A$262,1000000)</f>
        <v>150</v>
      </c>
      <c r="FC262" s="14" t="n">
        <f aca="false">IF(L262=1,$A$262,1000000)</f>
        <v>150</v>
      </c>
      <c r="FD262" s="14" t="n">
        <f aca="false">IF(M262=1,$A$262,1000000)</f>
        <v>150</v>
      </c>
      <c r="FE262" s="14" t="n">
        <f aca="false">IF(N262=1,$A$262,1000000)</f>
        <v>150</v>
      </c>
      <c r="FF262" s="14" t="n">
        <f aca="false">IF(O262=1,$A$262,1000000)</f>
        <v>150</v>
      </c>
      <c r="FG262" s="14" t="n">
        <f aca="false">IF(P262=1,$A$262,1000000)</f>
        <v>150</v>
      </c>
      <c r="FH262" s="14" t="n">
        <f aca="false">IF(Q262=1,$A$262,1000000)</f>
        <v>150</v>
      </c>
      <c r="FI262" s="14" t="n">
        <f aca="false">IF(R262=1,$A$262,1000000)</f>
        <v>150</v>
      </c>
      <c r="FJ262" s="14" t="n">
        <f aca="false">IF(S262=1,$A$262,1000000)</f>
        <v>150</v>
      </c>
      <c r="FK262" s="14" t="n">
        <f aca="false">IF(T262=1,$A$262,1000000)</f>
        <v>150</v>
      </c>
      <c r="FL262" s="14" t="n">
        <f aca="false">IF(U262=1,$A$262,1000000)</f>
        <v>150</v>
      </c>
      <c r="FM262" s="14" t="n">
        <f aca="false">IF(V262=1,$A$262,1000000)</f>
        <v>150</v>
      </c>
      <c r="FN262" s="14" t="n">
        <f aca="false">IF(W262=1,$A$262,1000000)</f>
        <v>150</v>
      </c>
      <c r="FO262" s="14" t="n">
        <f aca="false">IF(X262=1,$A$262,1000000)</f>
        <v>150</v>
      </c>
      <c r="FP262" s="14" t="n">
        <f aca="false">IF(Y262=1,$A$262,1000000)</f>
        <v>150</v>
      </c>
      <c r="FQ262" s="26" t="n">
        <f aca="false">IF(Z262=1,$A$262,1000000)</f>
        <v>1000000</v>
      </c>
    </row>
    <row r="263" customFormat="false" ht="15" hidden="false" customHeight="false" outlineLevel="0" collapsed="false">
      <c r="A263" s="14" t="n">
        <f aca="false">A262+$B$38</f>
        <v>150.5</v>
      </c>
      <c r="B263" s="14" t="n">
        <f aca="false">'1 Der Fonds'!$B$36-A263</f>
        <v>969.5</v>
      </c>
      <c r="C263" s="26" t="n">
        <f aca="false">IF(AH263&gt;='1 Der Fonds'!$B$12,1,0)</f>
        <v>1</v>
      </c>
      <c r="D263" s="26" t="n">
        <f aca="false">IF(AND(C263=1,AM263&gt;='1 Der Fonds'!$B$12),1,0)</f>
        <v>1</v>
      </c>
      <c r="E263" s="26" t="n">
        <f aca="false">IF(AND(D263=1,AR263&gt;='1 Der Fonds'!$B$12),1,0)</f>
        <v>1</v>
      </c>
      <c r="F263" s="26" t="n">
        <f aca="false">IF(AND(E263=1,AW263&gt;='1 Der Fonds'!$B$12),1,0)</f>
        <v>1</v>
      </c>
      <c r="G263" s="26" t="n">
        <f aca="false">IF(AND(F263=1,BB263&gt;='1 Der Fonds'!$B$12),1,0)</f>
        <v>1</v>
      </c>
      <c r="H263" s="26" t="n">
        <f aca="false">IF(AND(G263=1,BG263&gt;='1 Der Fonds'!$B$12),1,0)</f>
        <v>1</v>
      </c>
      <c r="I263" s="26" t="n">
        <f aca="false">IF(AND(H263=1,BL263&gt;='1 Der Fonds'!$B$12),1,0)</f>
        <v>1</v>
      </c>
      <c r="J263" s="26" t="n">
        <f aca="false">IF(AND(I263=1,BQ263&gt;='1 Der Fonds'!$B$12),1,0)</f>
        <v>1</v>
      </c>
      <c r="K263" s="26" t="n">
        <f aca="false">IF(AND(J263=1,BV263&gt;='1 Der Fonds'!$B$12),1,0)</f>
        <v>1</v>
      </c>
      <c r="L263" s="26" t="n">
        <f aca="false">IF(AND(K263=1,CA263&gt;='1 Der Fonds'!$B$12),1,0)</f>
        <v>1</v>
      </c>
      <c r="M263" s="26" t="n">
        <f aca="false">IF(AND(L263=1,CF263&gt;='1 Der Fonds'!$B$12),1,0)</f>
        <v>1</v>
      </c>
      <c r="N263" s="26" t="n">
        <f aca="false">IF(AND(M263=1,CK263&gt;='1 Der Fonds'!$B$12),1,0)</f>
        <v>1</v>
      </c>
      <c r="O263" s="26" t="n">
        <f aca="false">IF(CP263&gt;='1 Der Fonds'!$B$12,1,0)</f>
        <v>1</v>
      </c>
      <c r="P263" s="26" t="n">
        <f aca="false">IF(AND(O263=1,CU263&gt;='1 Der Fonds'!$B$12),1,0)</f>
        <v>1</v>
      </c>
      <c r="Q263" s="26" t="n">
        <f aca="false">IF(AND(P263=1,CZ263&gt;='1 Der Fonds'!$B$12),1,0)</f>
        <v>1</v>
      </c>
      <c r="R263" s="26" t="n">
        <f aca="false">IF(AND(Q263=1,DE263&gt;='1 Der Fonds'!$B$12),1,0)</f>
        <v>1</v>
      </c>
      <c r="S263" s="26" t="n">
        <f aca="false">IF(AND(R263=1,DJ263&gt;='1 Der Fonds'!$B$12),1,0)</f>
        <v>1</v>
      </c>
      <c r="T263" s="26" t="n">
        <f aca="false">IF(AND(S263=1,DO263&gt;='1 Der Fonds'!$B$12),1,0)</f>
        <v>1</v>
      </c>
      <c r="U263" s="26" t="n">
        <f aca="false">IF(AND(T263=1,DT263&gt;='1 Der Fonds'!$B$12),1,0)</f>
        <v>1</v>
      </c>
      <c r="V263" s="26" t="n">
        <f aca="false">IF(AND(U263=1,DY263&gt;='1 Der Fonds'!$B$12),1,0)</f>
        <v>1</v>
      </c>
      <c r="W263" s="26" t="n">
        <f aca="false">IF(AND(V263=1,ED263&gt;='1 Der Fonds'!$B$12),1,0)</f>
        <v>1</v>
      </c>
      <c r="X263" s="26" t="n">
        <f aca="false">IF(AND(W263=1,EI263&gt;='1 Der Fonds'!$B$12),1,0)</f>
        <v>1</v>
      </c>
      <c r="Y263" s="26" t="n">
        <f aca="false">IF(AND(X263=1,EN263&gt;='1 Der Fonds'!$B$12),1,0)</f>
        <v>1</v>
      </c>
      <c r="Z263" s="26" t="n">
        <f aca="false">IF(AND(Y263=1,ES263&gt;='1 Der Fonds'!$B$12),1,0)</f>
        <v>1</v>
      </c>
      <c r="AD263" s="26" t="n">
        <f aca="false">$A$263+$B$263*'1 Der Fonds'!$B$19/12+$A$263*'1 Der Fonds'!$B$20/12-'1 Der Fonds'!$B$6*'1 Der Fonds'!$B$21/12-($B$263+$A$263-'1 Der Fonds'!$B$6)*'1 Der Fonds'!$B$22/12-$B$263*'1 Der Fonds'!$B$23/12</f>
        <v>152.173166666667</v>
      </c>
      <c r="AE263" s="26" t="n">
        <f aca="false">($B$263+AD263-'1 Der Fonds'!$B$6)/'1 Der Fonds'!$B$8</f>
        <v>10.0192318007663</v>
      </c>
      <c r="AF263" s="26" t="n">
        <f aca="false">AD263+'1 Der Fonds'!$B$26-'2 Der Rueckgabebestand'!$C$5*AE263</f>
        <v>151.16547394636</v>
      </c>
      <c r="AG263" s="26" t="n">
        <f aca="false">'1 Der Fonds'!$B$8+'1 Der Fonds'!$B$26/AE263-'2 Der Rueckgabebestand'!$C$5</f>
        <v>86.8994241534336</v>
      </c>
      <c r="AH263" s="26" t="n">
        <f aca="false">AF263/($B$263+AF263-'1 Der Fonds'!$B$6)</f>
        <v>0.173620613737203</v>
      </c>
      <c r="AI263" s="26" t="n">
        <f aca="false">AF263+$B$263*'1 Der Fonds'!$B$19/12+AF263*'1 Der Fonds'!$B$20/12-'1 Der Fonds'!$B$6*'1 Der Fonds'!$B$21/12-($B$263+AF263-'1 Der Fonds'!$B$6)*'1 Der Fonds'!$B$22/12-$B$263*'1 Der Fonds'!$B$23/12</f>
        <v>152.839278358892</v>
      </c>
      <c r="AJ263" s="26" t="n">
        <f aca="false">($B$263+AI263-'1 Der Fonds'!$B$6)/AG263</f>
        <v>10.0384931989728</v>
      </c>
      <c r="AK263" s="26" t="n">
        <f aca="false">AI263+'1 Der Fonds'!$B$26-'2 Der Rueckgabebestand'!$C$6*AJ263</f>
        <v>150.820031759406</v>
      </c>
      <c r="AL263" s="26" t="n">
        <f aca="false">AG263+'1 Der Fonds'!$B$26/AJ263-'2 Der Rueckgabebestand'!$C$6</f>
        <v>86.6982737855983</v>
      </c>
      <c r="AM263" s="26" t="n">
        <f aca="false">AK263/($B$263+AK263-'1 Der Fonds'!$B$6)</f>
        <v>0.1732926122067</v>
      </c>
      <c r="AN263" s="26" t="n">
        <f aca="false">AK263+$B$263*'1 Der Fonds'!$B$19/12+AK263*'1 Der Fonds'!$B$20/12-'1 Der Fonds'!$B$6*'1 Der Fonds'!$B$21/12-($B$263+AK263-'1 Der Fonds'!$B$6)*'1 Der Fonds'!$B$22/12-$B$263*'1 Der Fonds'!$B$23/12</f>
        <v>152.493505123175</v>
      </c>
      <c r="AO263" s="26" t="n">
        <f aca="false">($B$263+AN263-'1 Der Fonds'!$B$6)/AL263</f>
        <v>10.0577954675267</v>
      </c>
      <c r="AP263" s="26" t="n">
        <f aca="false">AN263+'1 Der Fonds'!$B$26-'2 Der Rueckgabebestand'!$C$7*AO263</f>
        <v>133.366355094616</v>
      </c>
      <c r="AQ263" s="26" t="n">
        <f aca="false">AL263+'1 Der Fonds'!$B$26/AO263-'2 Der Rueckgabebestand'!$C$7</f>
        <v>84.7965498849369</v>
      </c>
      <c r="AR263" s="26" t="n">
        <f aca="false">AP263/($B$263+AP263-'1 Der Fonds'!$B$6)</f>
        <v>0.156374271652234</v>
      </c>
      <c r="AS263" s="26" t="n">
        <f aca="false">AP263+$B$263*'1 Der Fonds'!$B$19/12+AP263*'1 Der Fonds'!$B$20/12-'1 Der Fonds'!$B$6*'1 Der Fonds'!$B$21/12-($B$263+AP263-'1 Der Fonds'!$B$6)*'1 Der Fonds'!$B$22/12-$B$263*'1 Der Fonds'!$B$23/12</f>
        <v>135.023102018249</v>
      </c>
      <c r="AT263" s="26" t="n">
        <f aca="false">($B$263+AS263-'1 Der Fonds'!$B$6)/AQ263</f>
        <v>10.077333372381</v>
      </c>
      <c r="AU263" s="26" t="n">
        <f aca="false">AS263+'1 Der Fonds'!$B$26-'2 Der Rueckgabebestand'!$C$8*AT263</f>
        <v>106.783368563868</v>
      </c>
      <c r="AV263" s="26" t="n">
        <f aca="false">AQ263+'1 Der Fonds'!$B$26/AT263-'2 Der Rueckgabebestand'!$C$8</f>
        <v>81.9942476874352</v>
      </c>
      <c r="AW263" s="26" t="n">
        <f aca="false">AU263/($B$263+AU263-'1 Der Fonds'!$B$6)</f>
        <v>0.12923335096223</v>
      </c>
      <c r="AX263" s="26" t="n">
        <f aca="false">AU263+$B$263*'1 Der Fonds'!$B$19/12+AU263*'1 Der Fonds'!$B$20/12-'1 Der Fonds'!$B$6*'1 Der Fonds'!$B$21/12-($B$263+AU263-'1 Der Fonds'!$B$6)*'1 Der Fonds'!$B$22/12-$B$263*'1 Der Fonds'!$B$23/12</f>
        <v>108.414640125408</v>
      </c>
      <c r="AY263" s="26" t="n">
        <f aca="false">($B$263+AX263-'1 Der Fonds'!$B$6)/AV263</f>
        <v>10.0972283236435</v>
      </c>
      <c r="AZ263" s="26" t="n">
        <f aca="false">AX263+'1 Der Fonds'!$B$26-'2 Der Rueckgabebestand'!$C$9*AY263</f>
        <v>85.1618464839349</v>
      </c>
      <c r="BA263" s="26" t="n">
        <f aca="false">AV263+'1 Der Fonds'!$B$26/AY263-'2 Der Rueckgabebestand'!$C$9</f>
        <v>79.6913589246819</v>
      </c>
      <c r="BB263" s="26" t="n">
        <f aca="false">AZ263/($B$263+AZ263-'1 Der Fonds'!$B$6)</f>
        <v>0.105835571620625</v>
      </c>
      <c r="BC263" s="26" t="n">
        <f aca="false">AZ263+$B$263*'1 Der Fonds'!$B$19/12+AZ263*'1 Der Fonds'!$B$20/12-'1 Der Fonds'!$B$6*'1 Der Fonds'!$B$21/12-($B$263+AZ263-'1 Der Fonds'!$B$6)*'1 Der Fonds'!$B$22/12-$B$263*'1 Der Fonds'!$B$23/12</f>
        <v>86.7723974201487</v>
      </c>
      <c r="BD263" s="26" t="n">
        <f aca="false">($B$263+BC263-'1 Der Fonds'!$B$6)/BA263</f>
        <v>10.1174381802446</v>
      </c>
      <c r="BE263" s="26" t="n">
        <f aca="false">BC263+'1 Der Fonds'!$B$26-'2 Der Rueckgabebestand'!$C$10*BD263</f>
        <v>75.6079839678064</v>
      </c>
      <c r="BF263" s="26" t="n">
        <f aca="false">BA263+'1 Der Fonds'!$B$26/BD263-'2 Der Rueckgabebestand'!$C$10</f>
        <v>78.5878766741906</v>
      </c>
      <c r="BG263" s="26" t="n">
        <f aca="false">BE263/($B$263+BE263-'1 Der Fonds'!$B$6)</f>
        <v>0.0950914661811114</v>
      </c>
      <c r="BH263" s="26" t="n">
        <f aca="false">BE263+$B$263*'1 Der Fonds'!$B$19/12+BE263*'1 Der Fonds'!$B$20/12-'1 Der Fonds'!$B$6*'1 Der Fonds'!$B$21/12-($B$263+BE263-'1 Der Fonds'!$B$6)*'1 Der Fonds'!$B$22/12-$B$263*'1 Der Fonds'!$B$23/12</f>
        <v>77.2093791191088</v>
      </c>
      <c r="BI263" s="26" t="n">
        <f aca="false">($B$263+BH263-'1 Der Fonds'!$B$6)/BF263</f>
        <v>10.1378153073419</v>
      </c>
      <c r="BJ263" s="26" t="n">
        <f aca="false">BH263+'1 Der Fonds'!$B$26-'2 Der Rueckgabebestand'!$C$11*BI263</f>
        <v>74.1266899347037</v>
      </c>
      <c r="BK263" s="26" t="n">
        <f aca="false">BF263+'1 Der Fonds'!$B$26/BI263-'2 Der Rueckgabebestand'!$C$11</f>
        <v>78.2837984195619</v>
      </c>
      <c r="BL263" s="26" t="n">
        <f aca="false">BJ263/($B$263+BJ263-'1 Der Fonds'!$B$6)</f>
        <v>0.0934024660143455</v>
      </c>
      <c r="BM263" s="26" t="n">
        <f aca="false">BJ263+$B$263*'1 Der Fonds'!$B$19/12+BJ263*'1 Der Fonds'!$B$20/12-'1 Der Fonds'!$B$6*'1 Der Fonds'!$B$21/12-($B$263+BJ263-'1 Der Fonds'!$B$6)*'1 Der Fonds'!$B$22/12-$B$263*'1 Der Fonds'!$B$23/12</f>
        <v>75.7266655125578</v>
      </c>
      <c r="BN263" s="26" t="n">
        <f aca="false">($B$263+BM263-'1 Der Fonds'!$B$6)/BK263</f>
        <v>10.158253451762</v>
      </c>
      <c r="BO263" s="26" t="n">
        <f aca="false">BM263+'1 Der Fonds'!$B$26-'2 Der Rueckgabebestand'!$C$12*BN263</f>
        <v>73.6475387866767</v>
      </c>
      <c r="BP263" s="26" t="n">
        <f aca="false">BK263+'1 Der Fonds'!$B$26/BN263-'2 Der Rueckgabebestand'!$C$12</f>
        <v>78.0791247779999</v>
      </c>
      <c r="BQ263" s="26" t="n">
        <f aca="false">BO263/($B$263+BO263-'1 Der Fonds'!$B$6)</f>
        <v>0.0928547781908768</v>
      </c>
      <c r="BR263" s="26" t="n">
        <f aca="false">BO263+$B$263*'1 Der Fonds'!$B$19/12+BO263*'1 Der Fonds'!$B$20/12-'1 Der Fonds'!$B$6*'1 Der Fonds'!$B$21/12-($B$263+BO263-'1 Der Fonds'!$B$6)*'1 Der Fonds'!$B$22/12-$B$263*'1 Der Fonds'!$B$23/12</f>
        <v>75.247055178014</v>
      </c>
      <c r="BS263" s="26" t="n">
        <f aca="false">($B$263+BR263-'1 Der Fonds'!$B$6)/BP263</f>
        <v>10.1787392909141</v>
      </c>
      <c r="BT263" s="26" t="n">
        <f aca="false">BR263+'1 Der Fonds'!$B$26-'2 Der Rueckgabebestand'!$C$13*BS263</f>
        <v>73.6666224971026</v>
      </c>
      <c r="BU263" s="26" t="n">
        <f aca="false">BP263+'1 Der Fonds'!$B$26/BS263-'2 Der Rueckgabebestand'!$C$13</f>
        <v>77.9238567594623</v>
      </c>
      <c r="BV263" s="26" t="n">
        <f aca="false">BT263/($B$263+BT263-'1 Der Fonds'!$B$6)</f>
        <v>0.0928766042438601</v>
      </c>
      <c r="BW263" s="26" t="n">
        <f aca="false">BT263+$B$263*'1 Der Fonds'!$B$19/12+BT263*'1 Der Fonds'!$B$20/12-'1 Der Fonds'!$B$6*'1 Der Fonds'!$B$21/12-($B$263+BT263-'1 Der Fonds'!$B$6)*'1 Der Fonds'!$B$22/12-$B$263*'1 Der Fonds'!$B$23/12</f>
        <v>75.2661571769957</v>
      </c>
      <c r="BX263" s="26" t="n">
        <f aca="false">($B$263+BW263-'1 Der Fonds'!$B$6)/BU263</f>
        <v>10.199266184043</v>
      </c>
      <c r="BY263" s="26" t="n">
        <f aca="false">BW263+'1 Der Fonds'!$B$26-'2 Der Rueckgabebestand'!$C$14*BX263</f>
        <v>74.1864507033785</v>
      </c>
      <c r="BZ263" s="26" t="n">
        <f aca="false">BU263+'1 Der Fonds'!$B$26/BX263-'2 Der Rueckgabebestand'!$C$14</f>
        <v>77.8179955676732</v>
      </c>
      <c r="CA263" s="26" t="n">
        <f aca="false">BY263/($B$263+BY263-'1 Der Fonds'!$B$6)</f>
        <v>0.093470728444001</v>
      </c>
      <c r="CB263" s="26" t="n">
        <f aca="false">BY263+$B$263*'1 Der Fonds'!$B$19/12+BY263*'1 Der Fonds'!$B$20/12-'1 Der Fonds'!$B$6*'1 Der Fonds'!$B$21/12-($B$263+BY263-'1 Der Fonds'!$B$6)*'1 Der Fonds'!$B$22/12-$B$263*'1 Der Fonds'!$B$23/12</f>
        <v>75.7864835519692</v>
      </c>
      <c r="CC263" s="26" t="n">
        <f aca="false">($B$263+CB263-'1 Der Fonds'!$B$6)/BZ263</f>
        <v>10.2198274030377</v>
      </c>
      <c r="CD263" s="26" t="n">
        <f aca="false">CB263+'1 Der Fonds'!$B$26-'2 Der Rueckgabebestand'!$C$15*CC263</f>
        <v>74.6985525907541</v>
      </c>
      <c r="CE263" s="26" t="n">
        <f aca="false">BZ263+'1 Der Fonds'!$B$26/CC263-'2 Der Rueckgabebestand'!$C$15</f>
        <v>77.7115425995055</v>
      </c>
      <c r="CF263" s="26" t="n">
        <f aca="false">CD263/($B$263+CD263-'1 Der Fonds'!$B$6)</f>
        <v>0.0940552615552875</v>
      </c>
      <c r="CG263" s="26" t="n">
        <f aca="false">CD263+$B$263*'1 Der Fonds'!$B$19/12+CD263*'1 Der Fonds'!$B$20/12-'1 Der Fonds'!$B$6*'1 Der Fonds'!$B$21/12-($B$263+CD263-'1 Der Fonds'!$B$6)*'1 Der Fonds'!$B$22/12-$B$263*'1 Der Fonds'!$B$23/12</f>
        <v>76.2990762036536</v>
      </c>
      <c r="CH263" s="26" t="n">
        <f aca="false">($B$263+CG263-'1 Der Fonds'!$B$6)/CE263</f>
        <v>10.2404231029731</v>
      </c>
      <c r="CI263" s="26" t="n">
        <f aca="false">CG263+'1 Der Fonds'!$B$26-'2 Der Rueckgabebestand'!$C$16*CH263</f>
        <v>74.1788646521671</v>
      </c>
      <c r="CJ263" s="26" t="n">
        <f aca="false">CE263+'1 Der Fonds'!$B$26/CH263-'2 Der Rueckgabebestand'!$C$16</f>
        <v>77.5044992449325</v>
      </c>
      <c r="CK263" s="26" t="n">
        <f aca="false">CI263/($B$263+CI263-'1 Der Fonds'!$B$6)</f>
        <v>0.0934620637588431</v>
      </c>
      <c r="CL263" s="26" t="n">
        <f aca="false">$A$263+$B$263*'1 Der Fonds'!$B$19/12+$A$263*'1 Der Fonds'!$B$20/12-'1 Der Fonds'!$B$6*'1 Der Fonds'!$B$21/12-($B$263+$A$263-'1 Der Fonds'!$B$6)*'1 Der Fonds'!$B$22/12-$B$263*'1 Der Fonds'!$B$23/12</f>
        <v>152.173166666667</v>
      </c>
      <c r="CM263" s="26" t="n">
        <f aca="false">($B$263+CL263-'1 Der Fonds'!$B$6)/'1 Der Fonds'!$B$8</f>
        <v>10.0192318007663</v>
      </c>
      <c r="CN263" s="26" t="n">
        <f aca="false">CL263+0-'2 Der Rueckgabebestand'!$C$5*CM263</f>
        <v>148.16547394636</v>
      </c>
      <c r="CO263" s="26" t="n">
        <f aca="false">'1 Der Fonds'!$B$8+0/CM263-'2 Der Rueckgabebestand'!$C$5</f>
        <v>86.6</v>
      </c>
      <c r="CP263" s="26" t="n">
        <f aca="false">CN263/($B$263+CN263-'1 Der Fonds'!$B$6)</f>
        <v>0.170763362603869</v>
      </c>
      <c r="CQ263" s="26" t="n">
        <f aca="false">CN263+$B$263*'1 Der Fonds'!$B$19/12+CN263*'1 Der Fonds'!$B$20/12-'1 Der Fonds'!$B$6*'1 Der Fonds'!$B$21/12-($B$263+CN263-'1 Der Fonds'!$B$6)*'1 Der Fonds'!$B$22/12-$B$263*'1 Der Fonds'!$B$23/12</f>
        <v>149.836403358892</v>
      </c>
      <c r="CR263" s="26" t="n">
        <f aca="false">($B$263+CQ263-'1 Der Fonds'!$B$6)/CO263</f>
        <v>10.0385265976777</v>
      </c>
      <c r="CS263" s="26" t="n">
        <f aca="false">CQ263+0-'2 Der Rueckgabebestand'!$C$6*CR263</f>
        <v>144.817140060053</v>
      </c>
      <c r="CT263" s="26" t="n">
        <f aca="false">CO263+0/CR263-'2 Der Rueckgabebestand'!$C$6</f>
        <v>86.1</v>
      </c>
      <c r="CU263" s="26" t="n">
        <f aca="false">CS263/($B$263+CS263-'1 Der Fonds'!$B$6)</f>
        <v>0.167550929338265</v>
      </c>
      <c r="CV263" s="26" t="n">
        <f aca="false">CS263+$B$263*'1 Der Fonds'!$B$19/12+CS263*'1 Der Fonds'!$B$20/12-'1 Der Fonds'!$B$6*'1 Der Fonds'!$B$21/12-($B$263+CS263-'1 Der Fonds'!$B$6)*'1 Der Fonds'!$B$22/12-$B$263*'1 Der Fonds'!$B$23/12</f>
        <v>146.484860652611</v>
      </c>
      <c r="CW263" s="26" t="n">
        <f aca="false">($B$263+CV263-'1 Der Fonds'!$B$6)/CT263</f>
        <v>10.0578961748271</v>
      </c>
      <c r="CX263" s="26" t="n">
        <f aca="false">CV263+0-'2 Der Rueckgabebestand'!$C$7*CW263</f>
        <v>124.357489067991</v>
      </c>
      <c r="CY263" s="26" t="n">
        <f aca="false">CT263+0/CW263-'2 Der Rueckgabebestand'!$C$7</f>
        <v>83.9</v>
      </c>
      <c r="CZ263" s="26" t="n">
        <f aca="false">CX263/($B$263+CX263-'1 Der Fonds'!$B$6)</f>
        <v>0.147367879860069</v>
      </c>
      <c r="DA263" s="26" t="n">
        <f aca="false">CX263+$B$263*'1 Der Fonds'!$B$19/12+CX263*'1 Der Fonds'!$B$20/12-'1 Der Fonds'!$B$6*'1 Der Fonds'!$B$21/12-($B$263+CX263-'1 Der Fonds'!$B$6)*'1 Der Fonds'!$B$22/12-$B$263*'1 Der Fonds'!$B$23/12</f>
        <v>126.005602495015</v>
      </c>
      <c r="DB263" s="26" t="n">
        <f aca="false">($B$263+DA263-'1 Der Fonds'!$B$6)/CY263</f>
        <v>10.0775399582243</v>
      </c>
      <c r="DC263" s="26" t="n">
        <f aca="false">DA263+0-'2 Der Rueckgabebestand'!$C$8*DB263</f>
        <v>94.7652286245195</v>
      </c>
      <c r="DD263" s="26" t="n">
        <f aca="false">CY263+0/DB263-'2 Der Rueckgabebestand'!$C$8</f>
        <v>80.8</v>
      </c>
      <c r="DE263" s="26" t="n">
        <f aca="false">DC263/($B$263+DC263-'1 Der Fonds'!$B$6)</f>
        <v>0.116381278842767</v>
      </c>
      <c r="DF263" s="26" t="n">
        <f aca="false">DC263+$B$263*'1 Der Fonds'!$B$19/12+DC263*'1 Der Fonds'!$B$20/12-'1 Der Fonds'!$B$6*'1 Der Fonds'!$B$21/12-($B$263+DC263-'1 Der Fonds'!$B$6)*'1 Der Fonds'!$B$22/12-$B$263*'1 Der Fonds'!$B$23/12</f>
        <v>96.3849828019513</v>
      </c>
      <c r="DG263" s="26" t="n">
        <f aca="false">($B$263+DF263-'1 Der Fonds'!$B$6)/DD263</f>
        <v>10.0975864208162</v>
      </c>
      <c r="DH263" s="26" t="n">
        <f aca="false">DF263+0-'2 Der Rueckgabebestand'!$C$9*DG263</f>
        <v>70.1312581078291</v>
      </c>
      <c r="DI263" s="26" t="n">
        <f aca="false">DD263+0/DG263-'2 Der Rueckgabebestand'!$C$9</f>
        <v>78.2</v>
      </c>
      <c r="DJ263" s="26" t="n">
        <f aca="false">DH263/($B$263+DH263-'1 Der Fonds'!$B$6)</f>
        <v>0.088815199990794</v>
      </c>
      <c r="DK263" s="26" t="n">
        <f aca="false">DH263+$B$263*'1 Der Fonds'!$B$19/12+DH263*'1 Der Fonds'!$B$20/12-'1 Der Fonds'!$B$6*'1 Der Fonds'!$B$21/12-($B$263+DH263-'1 Der Fonds'!$B$6)*'1 Der Fonds'!$B$22/12-$B$263*'1 Der Fonds'!$B$23/12</f>
        <v>71.7274047301825</v>
      </c>
      <c r="DL263" s="26" t="n">
        <f aca="false">($B$263+DK263-'1 Der Fonds'!$B$6)/DI263</f>
        <v>10.1179975029435</v>
      </c>
      <c r="DM263" s="26" t="n">
        <f aca="false">DK263+0-'2 Der Rueckgabebestand'!$C$10*DL263</f>
        <v>57.5622082260616</v>
      </c>
      <c r="DN263" s="26" t="n">
        <f aca="false">DI263+0/DL263-'2 Der Rueckgabebestand'!$C$10</f>
        <v>76.8</v>
      </c>
      <c r="DO263" s="26" t="n">
        <f aca="false">DM263/($B$263+DM263-'1 Der Fonds'!$B$6)</f>
        <v>0.0740767053354313</v>
      </c>
      <c r="DP263" s="26" t="n">
        <f aca="false">DM263+$B$263*'1 Der Fonds'!$B$19/12+DM263*'1 Der Fonds'!$B$20/12-'1 Der Fonds'!$B$6*'1 Der Fonds'!$B$21/12-($B$263+DM263-'1 Der Fonds'!$B$6)*'1 Der Fonds'!$B$22/12-$B$263*'1 Der Fonds'!$B$23/12</f>
        <v>59.1463095089449</v>
      </c>
      <c r="DQ263" s="26" t="n">
        <f aca="false">($B$263+DP263-'1 Der Fonds'!$B$6)/DN263</f>
        <v>10.1386238217311</v>
      </c>
      <c r="DR263" s="26" t="n">
        <f aca="false">DP263+0-'2 Der Rueckgabebestand'!$C$11*DQ263</f>
        <v>53.0631352159062</v>
      </c>
      <c r="DS263" s="26" t="n">
        <f aca="false">DN263+0/DQ263-'2 Der Rueckgabebestand'!$C$11</f>
        <v>76.2</v>
      </c>
      <c r="DT263" s="26" t="n">
        <f aca="false">DR263/($B$263+DR263-'1 Der Fonds'!$B$6)</f>
        <v>0.0686845291952441</v>
      </c>
      <c r="DU263" s="26" t="n">
        <f aca="false">DR263+$B$263*'1 Der Fonds'!$B$19/12+DR263*'1 Der Fonds'!$B$20/12-'1 Der Fonds'!$B$6*'1 Der Fonds'!$B$21/12-($B$263+DR263-'1 Der Fonds'!$B$6)*'1 Der Fonds'!$B$22/12-$B$263*'1 Der Fonds'!$B$23/12</f>
        <v>54.6429248871548</v>
      </c>
      <c r="DV263" s="26" t="n">
        <f aca="false">($B$263+DU263-'1 Der Fonds'!$B$6)/DS263</f>
        <v>10.1593559696477</v>
      </c>
      <c r="DW263" s="26" t="n">
        <f aca="false">DU263+0-'2 Der Rueckgabebestand'!$C$12*DV263</f>
        <v>49.563246902331</v>
      </c>
      <c r="DX263" s="26" t="n">
        <f aca="false">DS263+0/DV263-'2 Der Rueckgabebestand'!$C$12</f>
        <v>75.7</v>
      </c>
      <c r="DY263" s="26" t="n">
        <f aca="false">DW263/($B$263+DW263-'1 Der Fonds'!$B$6)</f>
        <v>0.0644462560159573</v>
      </c>
      <c r="DZ263" s="26" t="n">
        <f aca="false">DW263+$B$263*'1 Der Fonds'!$B$19/12+DW263*'1 Der Fonds'!$B$20/12-'1 Der Fonds'!$B$6*'1 Der Fonds'!$B$21/12-($B$263+DW263-'1 Der Fonds'!$B$6)*'1 Der Fonds'!$B$22/12-$B$263*'1 Der Fonds'!$B$23/12</f>
        <v>51.1396825139457</v>
      </c>
      <c r="EA263" s="26" t="n">
        <f aca="false">($B$263+DZ263-'1 Der Fonds'!$B$6)/DX263</f>
        <v>10.1801807465515</v>
      </c>
      <c r="EB263" s="26" t="n">
        <f aca="false">DZ263+0-'2 Der Rueckgabebestand'!$C$13*EA263</f>
        <v>46.5586011779975</v>
      </c>
      <c r="EC263" s="26" t="n">
        <f aca="false">DX263+0/EA263-'2 Der Rueckgabebestand'!$C$13</f>
        <v>75.25</v>
      </c>
      <c r="ED263" s="26" t="n">
        <f aca="false">EB263/($B$263+EB263-'1 Der Fonds'!$B$6)</f>
        <v>0.0607768140797618</v>
      </c>
      <c r="EE263" s="26" t="n">
        <f aca="false">EB263+$B$263*'1 Der Fonds'!$B$19/12+EB263*'1 Der Fonds'!$B$20/12-'1 Der Fonds'!$B$6*'1 Der Fonds'!$B$21/12-($B$263+EB263-'1 Der Fonds'!$B$6)*'1 Der Fonds'!$B$22/12-$B$263*'1 Der Fonds'!$B$23/12</f>
        <v>48.1321573374598</v>
      </c>
      <c r="EF263" s="26" t="n">
        <f aca="false">($B$263+EE263-'1 Der Fonds'!$B$6)/EC263</f>
        <v>10.2010917918599</v>
      </c>
      <c r="EG263" s="26" t="n">
        <f aca="false">EE263+0-'2 Der Rueckgabebestand'!$C$14*EF263</f>
        <v>44.0517206207158</v>
      </c>
      <c r="EH263" s="26" t="n">
        <f aca="false">EC263+0/EF263-'2 Der Rueckgabebestand'!$C$14</f>
        <v>74.85</v>
      </c>
      <c r="EI263" s="26" t="n">
        <f aca="false">EG263/($B$263+EG263-'1 Der Fonds'!$B$6)</f>
        <v>0.0576931718324264</v>
      </c>
      <c r="EJ263" s="26" t="n">
        <f aca="false">EG263+$B$263*'1 Der Fonds'!$B$19/12+EG263*'1 Der Fonds'!$B$20/12-'1 Der Fonds'!$B$6*'1 Der Fonds'!$B$21/12-($B$263+EG263-'1 Der Fonds'!$B$6)*'1 Der Fonds'!$B$22/12-$B$263*'1 Der Fonds'!$B$23/12</f>
        <v>45.6228743529773</v>
      </c>
      <c r="EK263" s="26" t="n">
        <f aca="false">($B$263+EJ263-'1 Der Fonds'!$B$6)/EH263</f>
        <v>10.2220824896857</v>
      </c>
      <c r="EL263" s="26" t="n">
        <f aca="false">EJ263+0-'2 Der Rueckgabebestand'!$C$15*EK263</f>
        <v>41.5340413571031</v>
      </c>
      <c r="EM263" s="26" t="n">
        <f aca="false">EH263+0/EK263-'2 Der Rueckgabebestand'!$C$15</f>
        <v>74.45</v>
      </c>
      <c r="EN263" s="26" t="n">
        <f aca="false">EL263/($B$263+EL263-'1 Der Fonds'!$B$6)</f>
        <v>0.0545757996357667</v>
      </c>
      <c r="EO263" s="26" t="n">
        <f aca="false">EL263+$B$263*'1 Der Fonds'!$B$19/12+EL263*'1 Der Fonds'!$B$20/12-'1 Der Fonds'!$B$6*'1 Der Fonds'!$B$21/12-($B$263+EL263-'1 Der Fonds'!$B$6)*'1 Der Fonds'!$B$22/12-$B$263*'1 Der Fonds'!$B$23/12</f>
        <v>43.1027823134036</v>
      </c>
      <c r="EP263" s="26" t="n">
        <f aca="false">($B$263+EO263-'1 Der Fonds'!$B$6)/EM263</f>
        <v>10.2431535569295</v>
      </c>
      <c r="EQ263" s="26" t="n">
        <f aca="false">EO263+0-'2 Der Rueckgabebestand'!$C$16*EP263</f>
        <v>37.9812055349388</v>
      </c>
      <c r="ER263" s="26" t="n">
        <f aca="false">EM263+0/EP263-'2 Der Rueckgabebestand'!$C$16</f>
        <v>73.95</v>
      </c>
      <c r="ES263" s="26" t="n">
        <f aca="false">EQ263/($B$263+EQ263-'1 Der Fonds'!$B$6)</f>
        <v>0.0501414493949276</v>
      </c>
      <c r="ET263" s="14" t="n">
        <f aca="false">IF(C263=1,$A$263,1000000)</f>
        <v>150.5</v>
      </c>
      <c r="EU263" s="14" t="n">
        <f aca="false">IF(D263=1,$A$263,1000000)</f>
        <v>150.5</v>
      </c>
      <c r="EV263" s="14" t="n">
        <f aca="false">IF(E263=1,$A$263,1000000)</f>
        <v>150.5</v>
      </c>
      <c r="EW263" s="14" t="n">
        <f aca="false">IF(F263=1,$A$263,1000000)</f>
        <v>150.5</v>
      </c>
      <c r="EX263" s="14" t="n">
        <f aca="false">IF(G263=1,$A$263,1000000)</f>
        <v>150.5</v>
      </c>
      <c r="EY263" s="14" t="n">
        <f aca="false">IF(H263=1,$A$263,1000000)</f>
        <v>150.5</v>
      </c>
      <c r="EZ263" s="14" t="n">
        <f aca="false">IF(I263=1,$A$263,1000000)</f>
        <v>150.5</v>
      </c>
      <c r="FA263" s="14" t="n">
        <f aca="false">IF(J263=1,$A$263,1000000)</f>
        <v>150.5</v>
      </c>
      <c r="FB263" s="14" t="n">
        <f aca="false">IF(K263=1,$A$263,1000000)</f>
        <v>150.5</v>
      </c>
      <c r="FC263" s="14" t="n">
        <f aca="false">IF(L263=1,$A$263,1000000)</f>
        <v>150.5</v>
      </c>
      <c r="FD263" s="14" t="n">
        <f aca="false">IF(M263=1,$A$263,1000000)</f>
        <v>150.5</v>
      </c>
      <c r="FE263" s="14" t="n">
        <f aca="false">IF(N263=1,$A$263,1000000)</f>
        <v>150.5</v>
      </c>
      <c r="FF263" s="14" t="n">
        <f aca="false">IF(O263=1,$A$263,1000000)</f>
        <v>150.5</v>
      </c>
      <c r="FG263" s="14" t="n">
        <f aca="false">IF(P263=1,$A$263,1000000)</f>
        <v>150.5</v>
      </c>
      <c r="FH263" s="14" t="n">
        <f aca="false">IF(Q263=1,$A$263,1000000)</f>
        <v>150.5</v>
      </c>
      <c r="FI263" s="14" t="n">
        <f aca="false">IF(R263=1,$A$263,1000000)</f>
        <v>150.5</v>
      </c>
      <c r="FJ263" s="14" t="n">
        <f aca="false">IF(S263=1,$A$263,1000000)</f>
        <v>150.5</v>
      </c>
      <c r="FK263" s="14" t="n">
        <f aca="false">IF(T263=1,$A$263,1000000)</f>
        <v>150.5</v>
      </c>
      <c r="FL263" s="14" t="n">
        <f aca="false">IF(U263=1,$A$263,1000000)</f>
        <v>150.5</v>
      </c>
      <c r="FM263" s="14" t="n">
        <f aca="false">IF(V263=1,$A$263,1000000)</f>
        <v>150.5</v>
      </c>
      <c r="FN263" s="14" t="n">
        <f aca="false">IF(W263=1,$A$263,1000000)</f>
        <v>150.5</v>
      </c>
      <c r="FO263" s="14" t="n">
        <f aca="false">IF(X263=1,$A$263,1000000)</f>
        <v>150.5</v>
      </c>
      <c r="FP263" s="14" t="n">
        <f aca="false">IF(Y263=1,$A$263,1000000)</f>
        <v>150.5</v>
      </c>
      <c r="FQ263" s="14" t="n">
        <f aca="false">IF(Z263=1,$A$263,1000000)</f>
        <v>150.5</v>
      </c>
    </row>
    <row r="264" customFormat="false" ht="15" hidden="false" customHeight="false" outlineLevel="0" collapsed="false">
      <c r="A264" s="14" t="n">
        <f aca="false">A263+$B$38</f>
        <v>151</v>
      </c>
      <c r="B264" s="14" t="n">
        <f aca="false">'1 Der Fonds'!$B$36-A264</f>
        <v>969</v>
      </c>
      <c r="C264" s="26" t="n">
        <f aca="false">IF(AH264&gt;='1 Der Fonds'!$B$12,1,0)</f>
        <v>1</v>
      </c>
      <c r="D264" s="26" t="n">
        <f aca="false">IF(AND(C264=1,AM264&gt;='1 Der Fonds'!$B$12),1,0)</f>
        <v>1</v>
      </c>
      <c r="E264" s="26" t="n">
        <f aca="false">IF(AND(D264=1,AR264&gt;='1 Der Fonds'!$B$12),1,0)</f>
        <v>1</v>
      </c>
      <c r="F264" s="26" t="n">
        <f aca="false">IF(AND(E264=1,AW264&gt;='1 Der Fonds'!$B$12),1,0)</f>
        <v>1</v>
      </c>
      <c r="G264" s="26" t="n">
        <f aca="false">IF(AND(F264=1,BB264&gt;='1 Der Fonds'!$B$12),1,0)</f>
        <v>1</v>
      </c>
      <c r="H264" s="26" t="n">
        <f aca="false">IF(AND(G264=1,BG264&gt;='1 Der Fonds'!$B$12),1,0)</f>
        <v>1</v>
      </c>
      <c r="I264" s="26" t="n">
        <f aca="false">IF(AND(H264=1,BL264&gt;='1 Der Fonds'!$B$12),1,0)</f>
        <v>1</v>
      </c>
      <c r="J264" s="26" t="n">
        <f aca="false">IF(AND(I264=1,BQ264&gt;='1 Der Fonds'!$B$12),1,0)</f>
        <v>1</v>
      </c>
      <c r="K264" s="26" t="n">
        <f aca="false">IF(AND(J264=1,BV264&gt;='1 Der Fonds'!$B$12),1,0)</f>
        <v>1</v>
      </c>
      <c r="L264" s="26" t="n">
        <f aca="false">IF(AND(K264=1,CA264&gt;='1 Der Fonds'!$B$12),1,0)</f>
        <v>1</v>
      </c>
      <c r="M264" s="26" t="n">
        <f aca="false">IF(AND(L264=1,CF264&gt;='1 Der Fonds'!$B$12),1,0)</f>
        <v>1</v>
      </c>
      <c r="N264" s="26" t="n">
        <f aca="false">IF(AND(M264=1,CK264&gt;='1 Der Fonds'!$B$12),1,0)</f>
        <v>1</v>
      </c>
      <c r="O264" s="26" t="n">
        <f aca="false">IF(CP264&gt;='1 Der Fonds'!$B$12,1,0)</f>
        <v>1</v>
      </c>
      <c r="P264" s="26" t="n">
        <f aca="false">IF(AND(O264=1,CU264&gt;='1 Der Fonds'!$B$12),1,0)</f>
        <v>1</v>
      </c>
      <c r="Q264" s="26" t="n">
        <f aca="false">IF(AND(P264=1,CZ264&gt;='1 Der Fonds'!$B$12),1,0)</f>
        <v>1</v>
      </c>
      <c r="R264" s="26" t="n">
        <f aca="false">IF(AND(Q264=1,DE264&gt;='1 Der Fonds'!$B$12),1,0)</f>
        <v>1</v>
      </c>
      <c r="S264" s="26" t="n">
        <f aca="false">IF(AND(R264=1,DJ264&gt;='1 Der Fonds'!$B$12),1,0)</f>
        <v>1</v>
      </c>
      <c r="T264" s="26" t="n">
        <f aca="false">IF(AND(S264=1,DO264&gt;='1 Der Fonds'!$B$12),1,0)</f>
        <v>1</v>
      </c>
      <c r="U264" s="26" t="n">
        <f aca="false">IF(AND(T264=1,DT264&gt;='1 Der Fonds'!$B$12),1,0)</f>
        <v>1</v>
      </c>
      <c r="V264" s="26" t="n">
        <f aca="false">IF(AND(U264=1,DY264&gt;='1 Der Fonds'!$B$12),1,0)</f>
        <v>1</v>
      </c>
      <c r="W264" s="26" t="n">
        <f aca="false">IF(AND(V264=1,ED264&gt;='1 Der Fonds'!$B$12),1,0)</f>
        <v>1</v>
      </c>
      <c r="X264" s="26" t="n">
        <f aca="false">IF(AND(W264=1,EI264&gt;='1 Der Fonds'!$B$12),1,0)</f>
        <v>1</v>
      </c>
      <c r="Y264" s="26" t="n">
        <f aca="false">IF(AND(X264=1,EN264&gt;='1 Der Fonds'!$B$12),1,0)</f>
        <v>1</v>
      </c>
      <c r="Z264" s="26" t="n">
        <f aca="false">IF(AND(Y264=1,ES264&gt;='1 Der Fonds'!$B$12),1,0)</f>
        <v>1</v>
      </c>
      <c r="AD264" s="26" t="n">
        <f aca="false">$A$264+$B$264*'1 Der Fonds'!$B$19/12+$A$264*'1 Der Fonds'!$B$20/12-'1 Der Fonds'!$B$6*'1 Der Fonds'!$B$21/12-($B$264+$A$264-'1 Der Fonds'!$B$6)*'1 Der Fonds'!$B$22/12-$B$264*'1 Der Fonds'!$B$23/12</f>
        <v>152.672583333333</v>
      </c>
      <c r="AE264" s="26" t="n">
        <f aca="false">($B$264+AD264-'1 Der Fonds'!$B$6)/'1 Der Fonds'!$B$8</f>
        <v>10.0192250957854</v>
      </c>
      <c r="AF264" s="26" t="n">
        <f aca="false">AD264+'1 Der Fonds'!$B$26-'2 Der Rueckgabebestand'!$C$5*AE264</f>
        <v>151.664893295019</v>
      </c>
      <c r="AG264" s="26" t="n">
        <f aca="false">'1 Der Fonds'!$B$8+'1 Der Fonds'!$B$26/AE264-'2 Der Rueckgabebestand'!$C$5</f>
        <v>86.8994243538117</v>
      </c>
      <c r="AH264" s="26" t="n">
        <f aca="false">AF264/($B$264+AF264-'1 Der Fonds'!$B$6)</f>
        <v>0.174194336377852</v>
      </c>
      <c r="AI264" s="26" t="n">
        <f aca="false">AF264+$B$264*'1 Der Fonds'!$B$19/12+AF264*'1 Der Fonds'!$B$20/12-'1 Der Fonds'!$B$6*'1 Der Fonds'!$B$21/12-($B$264+AF264-'1 Der Fonds'!$B$6)*'1 Der Fonds'!$B$22/12-$B$264*'1 Der Fonds'!$B$23/12</f>
        <v>153.33811381776</v>
      </c>
      <c r="AJ264" s="26" t="n">
        <f aca="false">($B$264+AI264-'1 Der Fonds'!$B$6)/AG264</f>
        <v>10.038479774803</v>
      </c>
      <c r="AK264" s="26" t="n">
        <f aca="false">AI264+'1 Der Fonds'!$B$26-'2 Der Rueckgabebestand'!$C$6*AJ264</f>
        <v>151.318873930359</v>
      </c>
      <c r="AL264" s="26" t="n">
        <f aca="false">AG264+'1 Der Fonds'!$B$26/AJ264-'2 Der Rueckgabebestand'!$C$6</f>
        <v>86.6982743856194</v>
      </c>
      <c r="AM264" s="26" t="n">
        <f aca="false">AK264/($B$264+AK264-'1 Der Fonds'!$B$6)</f>
        <v>0.173866014472377</v>
      </c>
      <c r="AN264" s="26" t="n">
        <f aca="false">AK264+$B$264*'1 Der Fonds'!$B$19/12+AK264*'1 Der Fonds'!$B$20/12-'1 Der Fonds'!$B$6*'1 Der Fonds'!$B$21/12-($B$264+AK264-'1 Der Fonds'!$B$6)*'1 Der Fonds'!$B$22/12-$B$264*'1 Der Fonds'!$B$23/12</f>
        <v>152.991762851209</v>
      </c>
      <c r="AO264" s="26" t="n">
        <f aca="false">($B$264+AN264-'1 Der Fonds'!$B$6)/AL264</f>
        <v>10.0577753021097</v>
      </c>
      <c r="AP264" s="26" t="n">
        <f aca="false">AN264+'1 Der Fonds'!$B$26-'2 Der Rueckgabebestand'!$C$7*AO264</f>
        <v>133.864657186567</v>
      </c>
      <c r="AQ264" s="26" t="n">
        <f aca="false">AL264+'1 Der Fonds'!$B$26/AO264-'2 Der Rueckgabebestand'!$C$7</f>
        <v>84.7965510829891</v>
      </c>
      <c r="AR264" s="26" t="n">
        <f aca="false">AP264/($B$264+AP264-'1 Der Fonds'!$B$6)</f>
        <v>0.156958851628535</v>
      </c>
      <c r="AS264" s="26" t="n">
        <f aca="false">AP264+$B$264*'1 Der Fonds'!$B$19/12+AP264*'1 Der Fonds'!$B$20/12-'1 Der Fonds'!$B$6*'1 Der Fonds'!$B$21/12-($B$264+AP264-'1 Der Fonds'!$B$6)*'1 Der Fonds'!$B$22/12-$B$264*'1 Der Fonds'!$B$23/12</f>
        <v>135.520819149705</v>
      </c>
      <c r="AT264" s="26" t="n">
        <f aca="false">($B$264+AS264-'1 Der Fonds'!$B$6)/AQ264</f>
        <v>10.0773063082884</v>
      </c>
      <c r="AU264" s="26" t="n">
        <f aca="false">AS264+'1 Der Fonds'!$B$26-'2 Der Rueckgabebestand'!$C$8*AT264</f>
        <v>107.281169594011</v>
      </c>
      <c r="AV264" s="26" t="n">
        <f aca="false">AQ264+'1 Der Fonds'!$B$26/AT264-'2 Der Rueckgabebestand'!$C$8</f>
        <v>81.9942496849987</v>
      </c>
      <c r="AW264" s="26" t="n">
        <f aca="false">AU264/($B$264+AU264-'1 Der Fonds'!$B$6)</f>
        <v>0.129836154497776</v>
      </c>
      <c r="AX264" s="26" t="n">
        <f aca="false">AU264+$B$264*'1 Der Fonds'!$B$19/12+AU264*'1 Der Fonds'!$B$20/12-'1 Der Fonds'!$B$6*'1 Der Fonds'!$B$21/12-($B$264+AU264-'1 Der Fonds'!$B$6)*'1 Der Fonds'!$B$22/12-$B$264*'1 Der Fonds'!$B$23/12</f>
        <v>108.911855714872</v>
      </c>
      <c r="AY264" s="26" t="n">
        <f aca="false">($B$264+AX264-'1 Der Fonds'!$B$6)/AV264</f>
        <v>10.0971941190449</v>
      </c>
      <c r="AZ264" s="26" t="n">
        <f aca="false">AX264+'1 Der Fonds'!$B$26-'2 Der Rueckgabebestand'!$C$9*AY264</f>
        <v>85.6591510053547</v>
      </c>
      <c r="BA264" s="26" t="n">
        <f aca="false">AV264+'1 Der Fonds'!$B$26/AY264-'2 Der Rueckgabebestand'!$C$9</f>
        <v>79.6913619287201</v>
      </c>
      <c r="BB264" s="26" t="n">
        <f aca="false">AZ264/($B$264+AZ264-'1 Der Fonds'!$B$6)</f>
        <v>0.106453957428224</v>
      </c>
      <c r="BC264" s="26" t="n">
        <f aca="false">AZ264+$B$264*'1 Der Fonds'!$B$19/12+AZ264*'1 Der Fonds'!$B$20/12-'1 Der Fonds'!$B$6*'1 Der Fonds'!$B$21/12-($B$264+AZ264-'1 Der Fonds'!$B$6)*'1 Der Fonds'!$B$22/12-$B$264*'1 Der Fonds'!$B$23/12</f>
        <v>87.2691160250681</v>
      </c>
      <c r="BD264" s="26" t="n">
        <f aca="false">($B$264+BC264-'1 Der Fonds'!$B$6)/BA264</f>
        <v>10.1173966225629</v>
      </c>
      <c r="BE264" s="26" t="n">
        <f aca="false">BC264+'1 Der Fonds'!$B$26-'2 Der Rueckgabebestand'!$C$10*BD264</f>
        <v>76.1047607534801</v>
      </c>
      <c r="BF264" s="26" t="n">
        <f aca="false">BA264+'1 Der Fonds'!$B$26/BD264-'2 Der Rueckgabebestand'!$C$10</f>
        <v>78.5878808961894</v>
      </c>
      <c r="BG264" s="26" t="n">
        <f aca="false">BE264/($B$264+BE264-'1 Der Fonds'!$B$6)</f>
        <v>0.0957166457931399</v>
      </c>
      <c r="BH264" s="26" t="n">
        <f aca="false">BE264+$B$264*'1 Der Fonds'!$B$19/12+BE264*'1 Der Fonds'!$B$20/12-'1 Der Fonds'!$B$6*'1 Der Fonds'!$B$21/12-($B$264+BE264-'1 Der Fonds'!$B$6)*'1 Der Fonds'!$B$22/12-$B$264*'1 Der Fonds'!$B$23/12</f>
        <v>77.7055694825355</v>
      </c>
      <c r="BI264" s="26" t="n">
        <f aca="false">($B$264+BH264-'1 Der Fonds'!$B$6)/BF264</f>
        <v>10.1377662865721</v>
      </c>
      <c r="BJ264" s="26" t="n">
        <f aca="false">BH264+'1 Der Fonds'!$B$26-'2 Der Rueckgabebestand'!$C$11*BI264</f>
        <v>74.6229097105922</v>
      </c>
      <c r="BK264" s="26" t="n">
        <f aca="false">BF264+'1 Der Fonds'!$B$26/BI264-'2 Der Rueckgabebestand'!$C$11</f>
        <v>78.2838040724786</v>
      </c>
      <c r="BL264" s="26" t="n">
        <f aca="false">BJ264/($B$264+BJ264-'1 Der Fonds'!$B$6)</f>
        <v>0.0940281697989348</v>
      </c>
      <c r="BM264" s="26" t="n">
        <f aca="false">BJ264+$B$264*'1 Der Fonds'!$B$19/12+BJ264*'1 Der Fonds'!$B$20/12-'1 Der Fonds'!$B$6*'1 Der Fonds'!$B$21/12-($B$264+BJ264-'1 Der Fonds'!$B$6)*'1 Der Fonds'!$B$22/12-$B$264*'1 Der Fonds'!$B$23/12</f>
        <v>76.2222983323982</v>
      </c>
      <c r="BN264" s="26" t="n">
        <f aca="false">($B$264+BM264-'1 Der Fonds'!$B$6)/BK264</f>
        <v>10.1581969317197</v>
      </c>
      <c r="BO264" s="26" t="n">
        <f aca="false">BM264+'1 Der Fonds'!$B$26-'2 Der Rueckgabebestand'!$C$12*BN264</f>
        <v>74.1431998665384</v>
      </c>
      <c r="BP264" s="26" t="n">
        <f aca="false">BK264+'1 Der Fonds'!$B$26/BN264-'2 Der Rueckgabebestand'!$C$12</f>
        <v>78.0791320741078</v>
      </c>
      <c r="BQ264" s="26" t="n">
        <f aca="false">BO264/($B$264+BO264-'1 Der Fonds'!$B$6)</f>
        <v>0.0934802188041383</v>
      </c>
      <c r="BR264" s="26" t="n">
        <f aca="false">BO264+$B$264*'1 Der Fonds'!$B$19/12+BO264*'1 Der Fonds'!$B$20/12-'1 Der Fonds'!$B$6*'1 Der Fonds'!$B$21/12-($B$264+BO264-'1 Der Fonds'!$B$6)*'1 Der Fonds'!$B$22/12-$B$264*'1 Der Fonds'!$B$23/12</f>
        <v>75.7421287664105</v>
      </c>
      <c r="BS264" s="26" t="n">
        <f aca="false">($B$264+BR264-'1 Der Fonds'!$B$6)/BP264</f>
        <v>10.1786752446491</v>
      </c>
      <c r="BT264" s="26" t="n">
        <f aca="false">BR264+'1 Der Fonds'!$B$26-'2 Der Rueckgabebestand'!$C$13*BS264</f>
        <v>74.1617249063184</v>
      </c>
      <c r="BU264" s="26" t="n">
        <f aca="false">BP264+'1 Der Fonds'!$B$26/BS264-'2 Der Rueckgabebestand'!$C$13</f>
        <v>77.9238659100828</v>
      </c>
      <c r="BV264" s="26" t="n">
        <f aca="false">BT264/($B$264+BT264-'1 Der Fonds'!$B$6)</f>
        <v>0.0935013914281829</v>
      </c>
      <c r="BW264" s="26" t="n">
        <f aca="false">BT264+$B$264*'1 Der Fonds'!$B$19/12+BT264*'1 Der Fonds'!$B$20/12-'1 Der Fonds'!$B$6*'1 Der Fonds'!$B$21/12-($B$264+BT264-'1 Der Fonds'!$B$6)*'1 Der Fonds'!$B$22/12-$B$264*'1 Der Fonds'!$B$23/12</f>
        <v>75.7606715593536</v>
      </c>
      <c r="BX264" s="26" t="n">
        <f aca="false">($B$264+BW264-'1 Der Fonds'!$B$6)/BU264</f>
        <v>10.199194589196</v>
      </c>
      <c r="BY264" s="26" t="n">
        <f aca="false">BW264+'1 Der Fonds'!$B$26-'2 Der Rueckgabebestand'!$C$14*BX264</f>
        <v>74.6809937236752</v>
      </c>
      <c r="BZ264" s="26" t="n">
        <f aca="false">BU264+'1 Der Fonds'!$B$26/BX264-'2 Der Rueckgabebestand'!$C$14</f>
        <v>77.8180067830472</v>
      </c>
      <c r="CA264" s="26" t="n">
        <f aca="false">BY264/($B$264+BY264-'1 Der Fonds'!$B$6)</f>
        <v>0.0940944716003566</v>
      </c>
      <c r="CB264" s="26" t="n">
        <f aca="false">BY264+$B$264*'1 Der Fonds'!$B$19/12+BY264*'1 Der Fonds'!$B$20/12-'1 Der Fonds'!$B$6*'1 Der Fonds'!$B$21/12-($B$264+BY264-'1 Der Fonds'!$B$6)*'1 Der Fonds'!$B$22/12-$B$264*'1 Der Fonds'!$B$23/12</f>
        <v>76.280438009327</v>
      </c>
      <c r="CC264" s="26" t="n">
        <f aca="false">($B$264+CB264-'1 Der Fonds'!$B$6)/BZ264</f>
        <v>10.2197482419015</v>
      </c>
      <c r="CD264" s="26" t="n">
        <f aca="false">CB264+'1 Der Fonds'!$B$26-'2 Der Rueckgabebestand'!$C$15*CC264</f>
        <v>75.1925387125664</v>
      </c>
      <c r="CE264" s="26" t="n">
        <f aca="false">BZ264+'1 Der Fonds'!$B$26/CC264-'2 Der Rueckgabebestand'!$C$15</f>
        <v>77.7115560886651</v>
      </c>
      <c r="CF264" s="26" t="n">
        <f aca="false">CD264/($B$264+CD264-'1 Der Fonds'!$B$6)</f>
        <v>0.0946779717100566</v>
      </c>
      <c r="CG264" s="26" t="n">
        <f aca="false">CD264+$B$264*'1 Der Fonds'!$B$19/12+CD264*'1 Der Fonds'!$B$20/12-'1 Der Fonds'!$B$6*'1 Der Fonds'!$B$21/12-($B$264+CD264-'1 Der Fonds'!$B$6)*'1 Der Fonds'!$B$22/12-$B$264*'1 Der Fonds'!$B$23/12</f>
        <v>76.7924732288326</v>
      </c>
      <c r="CH264" s="26" t="n">
        <f aca="false">($B$264+CG264-'1 Der Fonds'!$B$6)/CE264</f>
        <v>10.2403363577081</v>
      </c>
      <c r="CI264" s="26" t="n">
        <f aca="false">CG264+'1 Der Fonds'!$B$26-'2 Der Rueckgabebestand'!$C$16*CH264</f>
        <v>74.6723050499786</v>
      </c>
      <c r="CJ264" s="26" t="n">
        <f aca="false">CE264+'1 Der Fonds'!$B$26/CH264-'2 Der Rueckgabebestand'!$C$16</f>
        <v>77.50451521571</v>
      </c>
      <c r="CK264" s="26" t="n">
        <f aca="false">CI264/($B$264+CI264-'1 Der Fonds'!$B$6)</f>
        <v>0.0940845542610641</v>
      </c>
      <c r="CL264" s="26" t="n">
        <f aca="false">$A$264+$B$264*'1 Der Fonds'!$B$19/12+$A$264*'1 Der Fonds'!$B$20/12-'1 Der Fonds'!$B$6*'1 Der Fonds'!$B$21/12-($B$264+$A$264-'1 Der Fonds'!$B$6)*'1 Der Fonds'!$B$22/12-$B$264*'1 Der Fonds'!$B$23/12</f>
        <v>152.672583333333</v>
      </c>
      <c r="CM264" s="26" t="n">
        <f aca="false">($B$264+CL264-'1 Der Fonds'!$B$6)/'1 Der Fonds'!$B$8</f>
        <v>10.0192250957854</v>
      </c>
      <c r="CN264" s="26" t="n">
        <f aca="false">CL264+0-'2 Der Rueckgabebestand'!$C$5*CM264</f>
        <v>148.664893295019</v>
      </c>
      <c r="CO264" s="26" t="n">
        <f aca="false">'1 Der Fonds'!$B$8+0/CM264-'2 Der Rueckgabebestand'!$C$5</f>
        <v>86.6</v>
      </c>
      <c r="CP264" s="26" t="n">
        <f aca="false">CN264/($B$264+CN264-'1 Der Fonds'!$B$6)</f>
        <v>0.171339067010599</v>
      </c>
      <c r="CQ264" s="26" t="n">
        <f aca="false">CN264+$B$264*'1 Der Fonds'!$B$19/12+CN264*'1 Der Fonds'!$B$20/12-'1 Der Fonds'!$B$6*'1 Der Fonds'!$B$21/12-($B$264+CN264-'1 Der Fonds'!$B$6)*'1 Der Fonds'!$B$22/12-$B$264*'1 Der Fonds'!$B$23/12</f>
        <v>150.33523881776</v>
      </c>
      <c r="CR264" s="26" t="n">
        <f aca="false">($B$264+CQ264-'1 Der Fonds'!$B$6)/CO264</f>
        <v>10.0385131503206</v>
      </c>
      <c r="CS264" s="26" t="n">
        <f aca="false">CQ264+0-'2 Der Rueckgabebestand'!$C$6*CR264</f>
        <v>145.3159822426</v>
      </c>
      <c r="CT264" s="26" t="n">
        <f aca="false">CO264+0/CR264-'2 Der Rueckgabebestand'!$C$6</f>
        <v>86.1</v>
      </c>
      <c r="CU264" s="26" t="n">
        <f aca="false">CS264/($B$264+CS264-'1 Der Fonds'!$B$6)</f>
        <v>0.168128306346431</v>
      </c>
      <c r="CV264" s="26" t="n">
        <f aca="false">CS264+$B$264*'1 Der Fonds'!$B$19/12+CS264*'1 Der Fonds'!$B$20/12-'1 Der Fonds'!$B$6*'1 Der Fonds'!$B$21/12-($B$264+CS264-'1 Der Fonds'!$B$6)*'1 Der Fonds'!$B$22/12-$B$264*'1 Der Fonds'!$B$23/12</f>
        <v>146.983118392249</v>
      </c>
      <c r="CW264" s="26" t="n">
        <f aca="false">($B$264+CV264-'1 Der Fonds'!$B$6)/CT264</f>
        <v>10.0578759395151</v>
      </c>
      <c r="CX264" s="26" t="n">
        <f aca="false">CV264+0-'2 Der Rueckgabebestand'!$C$7*CW264</f>
        <v>124.855791325316</v>
      </c>
      <c r="CY264" s="26" t="n">
        <f aca="false">CT264+0/CW264-'2 Der Rueckgabebestand'!$C$7</f>
        <v>83.9</v>
      </c>
      <c r="CZ264" s="26" t="n">
        <f aca="false">CX264/($B$264+CX264-'1 Der Fonds'!$B$6)</f>
        <v>0.147958682761688</v>
      </c>
      <c r="DA264" s="26" t="n">
        <f aca="false">CX264+$B$264*'1 Der Fonds'!$B$19/12+CX264*'1 Der Fonds'!$B$20/12-'1 Der Fonds'!$B$6*'1 Der Fonds'!$B$21/12-($B$264+CX264-'1 Der Fonds'!$B$6)*'1 Der Fonds'!$B$22/12-$B$264*'1 Der Fonds'!$B$23/12</f>
        <v>126.503319792003</v>
      </c>
      <c r="DB264" s="26" t="n">
        <f aca="false">($B$264+DA264-'1 Der Fonds'!$B$6)/CY264</f>
        <v>10.0775127507986</v>
      </c>
      <c r="DC264" s="26" t="n">
        <f aca="false">DA264+0-'2 Der Rueckgabebestand'!$C$8*DB264</f>
        <v>95.263030264527</v>
      </c>
      <c r="DD264" s="26" t="n">
        <f aca="false">CY264+0/DB264-'2 Der Rueckgabebestand'!$C$8</f>
        <v>80.8</v>
      </c>
      <c r="DE264" s="26" t="n">
        <f aca="false">DC264/($B$264+DC264-'1 Der Fonds'!$B$6)</f>
        <v>0.116992945428923</v>
      </c>
      <c r="DF264" s="26" t="n">
        <f aca="false">DC264+$B$264*'1 Der Fonds'!$B$19/12+DC264*'1 Der Fonds'!$B$20/12-'1 Der Fonds'!$B$6*'1 Der Fonds'!$B$21/12-($B$264+DC264-'1 Der Fonds'!$B$6)*'1 Der Fonds'!$B$22/12-$B$264*'1 Der Fonds'!$B$23/12</f>
        <v>96.8821990018639</v>
      </c>
      <c r="DG264" s="26" t="n">
        <f aca="false">($B$264+DF264-'1 Der Fonds'!$B$6)/DD264</f>
        <v>10.0975519678449</v>
      </c>
      <c r="DH264" s="26" t="n">
        <f aca="false">DF264+0-'2 Der Rueckgabebestand'!$C$9*DG264</f>
        <v>70.6285638854672</v>
      </c>
      <c r="DI264" s="26" t="n">
        <f aca="false">DD264+0/DG264-'2 Der Rueckgabebestand'!$C$9</f>
        <v>78.2</v>
      </c>
      <c r="DJ264" s="26" t="n">
        <f aca="false">DH264/($B$264+DH264-'1 Der Fonds'!$B$6)</f>
        <v>0.0894453001268476</v>
      </c>
      <c r="DK264" s="26" t="n">
        <f aca="false">DH264+$B$264*'1 Der Fonds'!$B$19/12+DH264*'1 Der Fonds'!$B$20/12-'1 Der Fonds'!$B$6*'1 Der Fonds'!$B$21/12-($B$264+DH264-'1 Der Fonds'!$B$6)*'1 Der Fonds'!$B$22/12-$B$264*'1 Der Fonds'!$B$23/12</f>
        <v>72.2241245925242</v>
      </c>
      <c r="DL264" s="26" t="n">
        <f aca="false">($B$264+DK264-'1 Der Fonds'!$B$6)/DI264</f>
        <v>10.1179555574492</v>
      </c>
      <c r="DM264" s="26" t="n">
        <f aca="false">DK264+0-'2 Der Rueckgabebestand'!$C$10*DL264</f>
        <v>58.0589868120953</v>
      </c>
      <c r="DN264" s="26" t="n">
        <f aca="false">DI264+0/DL264-'2 Der Rueckgabebestand'!$C$10</f>
        <v>76.8</v>
      </c>
      <c r="DO264" s="26" t="n">
        <f aca="false">DM264/($B$264+DM264-'1 Der Fonds'!$B$6)</f>
        <v>0.0747163185774144</v>
      </c>
      <c r="DP264" s="26" t="n">
        <f aca="false">DM264+$B$264*'1 Der Fonds'!$B$19/12+DM264*'1 Der Fonds'!$B$20/12-'1 Der Fonds'!$B$6*'1 Der Fonds'!$B$21/12-($B$264+DM264-'1 Der Fonds'!$B$6)*'1 Der Fonds'!$B$22/12-$B$264*'1 Der Fonds'!$B$23/12</f>
        <v>59.6425016744569</v>
      </c>
      <c r="DQ264" s="26" t="n">
        <f aca="false">($B$264+DP264-'1 Der Fonds'!$B$6)/DN264</f>
        <v>10.1385742405528</v>
      </c>
      <c r="DR264" s="26" t="n">
        <f aca="false">DP264+0-'2 Der Rueckgabebestand'!$C$11*DQ264</f>
        <v>53.5593571301252</v>
      </c>
      <c r="DS264" s="26" t="n">
        <f aca="false">DN264+0/DQ264-'2 Der Rueckgabebestand'!$C$11</f>
        <v>76.2</v>
      </c>
      <c r="DT264" s="26" t="n">
        <f aca="false">DR264/($B$264+DR264-'1 Der Fonds'!$B$6)</f>
        <v>0.0693271741980908</v>
      </c>
      <c r="DU264" s="26" t="n">
        <f aca="false">DR264+$B$264*'1 Der Fonds'!$B$19/12+DR264*'1 Der Fonds'!$B$20/12-'1 Der Fonds'!$B$6*'1 Der Fonds'!$B$21/12-($B$264+DR264-'1 Der Fonds'!$B$6)*'1 Der Fonds'!$B$22/12-$B$264*'1 Der Fonds'!$B$23/12</f>
        <v>55.1385598473749</v>
      </c>
      <c r="DV264" s="26" t="n">
        <f aca="false">($B$264+DU264-'1 Der Fonds'!$B$6)/DS264</f>
        <v>10.1592986856611</v>
      </c>
      <c r="DW264" s="26" t="n">
        <f aca="false">DU264+0-'2 Der Rueckgabebestand'!$C$12*DV264</f>
        <v>50.0589105045444</v>
      </c>
      <c r="DX264" s="26" t="n">
        <f aca="false">DS264+0/DV264-'2 Der Rueckgabebestand'!$C$12</f>
        <v>75.7</v>
      </c>
      <c r="DY264" s="26" t="n">
        <f aca="false">DW264/($B$264+DW264-'1 Der Fonds'!$B$6)</f>
        <v>0.0650911260773287</v>
      </c>
      <c r="DZ264" s="26" t="n">
        <f aca="false">DW264+$B$264*'1 Der Fonds'!$B$19/12+DW264*'1 Der Fonds'!$B$20/12-'1 Der Fonds'!$B$6*'1 Der Fonds'!$B$21/12-($B$264+DW264-'1 Der Fonds'!$B$6)*'1 Der Fonds'!$B$22/12-$B$264*'1 Der Fonds'!$B$23/12</f>
        <v>51.6347586271112</v>
      </c>
      <c r="EA264" s="26" t="n">
        <f aca="false">($B$264+DZ264-'1 Der Fonds'!$B$6)/DX264</f>
        <v>10.1801157018112</v>
      </c>
      <c r="EB264" s="26" t="n">
        <f aca="false">DZ264+0-'2 Der Rueckgabebestand'!$C$13*EA264</f>
        <v>47.0537065612962</v>
      </c>
      <c r="EC264" s="26" t="n">
        <f aca="false">DX264+0/EA264-'2 Der Rueckgabebestand'!$C$13</f>
        <v>75.25</v>
      </c>
      <c r="ED264" s="26" t="n">
        <f aca="false">EB264/($B$264+EB264-'1 Der Fonds'!$B$6)</f>
        <v>0.061423508767438</v>
      </c>
      <c r="EE264" s="26" t="n">
        <f aca="false">EB264+$B$264*'1 Der Fonds'!$B$19/12+EB264*'1 Der Fonds'!$B$20/12-'1 Der Fonds'!$B$6*'1 Der Fonds'!$B$21/12-($B$264+EB264-'1 Der Fonds'!$B$6)*'1 Der Fonds'!$B$22/12-$B$264*'1 Der Fonds'!$B$23/12</f>
        <v>48.6266746967508</v>
      </c>
      <c r="EF264" s="26" t="n">
        <f aca="false">($B$264+EE264-'1 Der Fonds'!$B$6)/EC264</f>
        <v>10.2010189328472</v>
      </c>
      <c r="EG264" s="26" t="n">
        <f aca="false">EE264+0-'2 Der Rueckgabebestand'!$C$14*EF264</f>
        <v>44.5462671236119</v>
      </c>
      <c r="EH264" s="26" t="n">
        <f aca="false">EC264+0/EF264-'2 Der Rueckgabebestand'!$C$14</f>
        <v>74.85</v>
      </c>
      <c r="EI264" s="26" t="n">
        <f aca="false">EG264/($B$264+EG264-'1 Der Fonds'!$B$6)</f>
        <v>0.0583412807339417</v>
      </c>
      <c r="EJ264" s="26" t="n">
        <f aca="false">EG264+$B$264*'1 Der Fonds'!$B$19/12+EG264*'1 Der Fonds'!$B$20/12-'1 Der Fonds'!$B$6*'1 Der Fonds'!$B$21/12-($B$264+EG264-'1 Der Fonds'!$B$6)*'1 Der Fonds'!$B$22/12-$B$264*'1 Der Fonds'!$B$23/12</f>
        <v>46.116832296272</v>
      </c>
      <c r="EK264" s="26" t="n">
        <f aca="false">($B$264+EJ264-'1 Der Fonds'!$B$6)/EH264</f>
        <v>10.2220017674853</v>
      </c>
      <c r="EL264" s="26" t="n">
        <f aca="false">EJ264+0-'2 Der Rueckgabebestand'!$C$15*EK264</f>
        <v>42.0280315892779</v>
      </c>
      <c r="EM264" s="26" t="n">
        <f aca="false">EH264+0/EK264-'2 Der Rueckgabebestand'!$C$15</f>
        <v>74.45</v>
      </c>
      <c r="EN264" s="26" t="n">
        <f aca="false">EL264/($B$264+EL264-'1 Der Fonds'!$B$6)</f>
        <v>0.0552253397309288</v>
      </c>
      <c r="EO264" s="26" t="n">
        <f aca="false">EL264+$B$264*'1 Der Fonds'!$B$19/12+EL264*'1 Der Fonds'!$B$20/12-'1 Der Fonds'!$B$6*'1 Der Fonds'!$B$21/12-($B$264+EL264-'1 Der Fonds'!$B$6)*'1 Der Fonds'!$B$22/12-$B$264*'1 Der Fonds'!$B$23/12</f>
        <v>43.5961834528843</v>
      </c>
      <c r="EP264" s="26" t="n">
        <f aca="false">($B$264+EO264-'1 Der Fonds'!$B$6)/EM264</f>
        <v>10.2430649221341</v>
      </c>
      <c r="EQ264" s="26" t="n">
        <f aca="false">EO264+0-'2 Der Rueckgabebestand'!$C$16*EP264</f>
        <v>38.4746509918172</v>
      </c>
      <c r="ER264" s="26" t="n">
        <f aca="false">EM264+0/EP264-'2 Der Rueckgabebestand'!$C$16</f>
        <v>73.95</v>
      </c>
      <c r="ES264" s="26" t="n">
        <f aca="false">EQ264/($B$264+EQ264-'1 Der Fonds'!$B$6)</f>
        <v>0.0507933182205365</v>
      </c>
      <c r="ET264" s="14" t="n">
        <f aca="false">IF(C264=1,$A$264,1000000)</f>
        <v>151</v>
      </c>
      <c r="EU264" s="14" t="n">
        <f aca="false">IF(D264=1,$A$264,1000000)</f>
        <v>151</v>
      </c>
      <c r="EV264" s="14" t="n">
        <f aca="false">IF(E264=1,$A$264,1000000)</f>
        <v>151</v>
      </c>
      <c r="EW264" s="14" t="n">
        <f aca="false">IF(F264=1,$A$264,1000000)</f>
        <v>151</v>
      </c>
      <c r="EX264" s="14" t="n">
        <f aca="false">IF(G264=1,$A$264,1000000)</f>
        <v>151</v>
      </c>
      <c r="EY264" s="14" t="n">
        <f aca="false">IF(H264=1,$A$264,1000000)</f>
        <v>151</v>
      </c>
      <c r="EZ264" s="14" t="n">
        <f aca="false">IF(I264=1,$A$264,1000000)</f>
        <v>151</v>
      </c>
      <c r="FA264" s="14" t="n">
        <f aca="false">IF(J264=1,$A$264,1000000)</f>
        <v>151</v>
      </c>
      <c r="FB264" s="14" t="n">
        <f aca="false">IF(K264=1,$A$264,1000000)</f>
        <v>151</v>
      </c>
      <c r="FC264" s="14" t="n">
        <f aca="false">IF(L264=1,$A$264,1000000)</f>
        <v>151</v>
      </c>
      <c r="FD264" s="14" t="n">
        <f aca="false">IF(M264=1,$A$264,1000000)</f>
        <v>151</v>
      </c>
      <c r="FE264" s="14" t="n">
        <f aca="false">IF(N264=1,$A$264,1000000)</f>
        <v>151</v>
      </c>
      <c r="FF264" s="14" t="n">
        <f aca="false">IF(O264=1,$A$264,1000000)</f>
        <v>151</v>
      </c>
      <c r="FG264" s="14" t="n">
        <f aca="false">IF(P264=1,$A$264,1000000)</f>
        <v>151</v>
      </c>
      <c r="FH264" s="14" t="n">
        <f aca="false">IF(Q264=1,$A$264,1000000)</f>
        <v>151</v>
      </c>
      <c r="FI264" s="14" t="n">
        <f aca="false">IF(R264=1,$A$264,1000000)</f>
        <v>151</v>
      </c>
      <c r="FJ264" s="14" t="n">
        <f aca="false">IF(S264=1,$A$264,1000000)</f>
        <v>151</v>
      </c>
      <c r="FK264" s="14" t="n">
        <f aca="false">IF(T264=1,$A$264,1000000)</f>
        <v>151</v>
      </c>
      <c r="FL264" s="14" t="n">
        <f aca="false">IF(U264=1,$A$264,1000000)</f>
        <v>151</v>
      </c>
      <c r="FM264" s="14" t="n">
        <f aca="false">IF(V264=1,$A$264,1000000)</f>
        <v>151</v>
      </c>
      <c r="FN264" s="14" t="n">
        <f aca="false">IF(W264=1,$A$264,1000000)</f>
        <v>151</v>
      </c>
      <c r="FO264" s="14" t="n">
        <f aca="false">IF(X264=1,$A$264,1000000)</f>
        <v>151</v>
      </c>
      <c r="FP264" s="14" t="n">
        <f aca="false">IF(Y264=1,$A$264,1000000)</f>
        <v>151</v>
      </c>
      <c r="FQ264" s="14" t="n">
        <f aca="false">IF(Z264=1,$A$264,1000000)</f>
        <v>151</v>
      </c>
    </row>
    <row r="265" customFormat="false" ht="15" hidden="false" customHeight="false" outlineLevel="0" collapsed="false">
      <c r="A265" s="14" t="n">
        <f aca="false">A264+$B$38</f>
        <v>151.5</v>
      </c>
      <c r="B265" s="14" t="n">
        <f aca="false">'1 Der Fonds'!$B$36-A265</f>
        <v>968.5</v>
      </c>
      <c r="C265" s="26" t="n">
        <f aca="false">IF(AH265&gt;='1 Der Fonds'!$B$12,1,0)</f>
        <v>1</v>
      </c>
      <c r="D265" s="26" t="n">
        <f aca="false">IF(AND(C265=1,AM265&gt;='1 Der Fonds'!$B$12),1,0)</f>
        <v>1</v>
      </c>
      <c r="E265" s="26" t="n">
        <f aca="false">IF(AND(D265=1,AR265&gt;='1 Der Fonds'!$B$12),1,0)</f>
        <v>1</v>
      </c>
      <c r="F265" s="26" t="n">
        <f aca="false">IF(AND(E265=1,AW265&gt;='1 Der Fonds'!$B$12),1,0)</f>
        <v>1</v>
      </c>
      <c r="G265" s="26" t="n">
        <f aca="false">IF(AND(F265=1,BB265&gt;='1 Der Fonds'!$B$12),1,0)</f>
        <v>1</v>
      </c>
      <c r="H265" s="26" t="n">
        <f aca="false">IF(AND(G265=1,BG265&gt;='1 Der Fonds'!$B$12),1,0)</f>
        <v>1</v>
      </c>
      <c r="I265" s="26" t="n">
        <f aca="false">IF(AND(H265=1,BL265&gt;='1 Der Fonds'!$B$12),1,0)</f>
        <v>1</v>
      </c>
      <c r="J265" s="26" t="n">
        <f aca="false">IF(AND(I265=1,BQ265&gt;='1 Der Fonds'!$B$12),1,0)</f>
        <v>1</v>
      </c>
      <c r="K265" s="26" t="n">
        <f aca="false">IF(AND(J265=1,BV265&gt;='1 Der Fonds'!$B$12),1,0)</f>
        <v>1</v>
      </c>
      <c r="L265" s="26" t="n">
        <f aca="false">IF(AND(K265=1,CA265&gt;='1 Der Fonds'!$B$12),1,0)</f>
        <v>1</v>
      </c>
      <c r="M265" s="26" t="n">
        <f aca="false">IF(AND(L265=1,CF265&gt;='1 Der Fonds'!$B$12),1,0)</f>
        <v>1</v>
      </c>
      <c r="N265" s="26" t="n">
        <f aca="false">IF(AND(M265=1,CK265&gt;='1 Der Fonds'!$B$12),1,0)</f>
        <v>1</v>
      </c>
      <c r="O265" s="26" t="n">
        <f aca="false">IF(CP265&gt;='1 Der Fonds'!$B$12,1,0)</f>
        <v>1</v>
      </c>
      <c r="P265" s="26" t="n">
        <f aca="false">IF(AND(O265=1,CU265&gt;='1 Der Fonds'!$B$12),1,0)</f>
        <v>1</v>
      </c>
      <c r="Q265" s="26" t="n">
        <f aca="false">IF(AND(P265=1,CZ265&gt;='1 Der Fonds'!$B$12),1,0)</f>
        <v>1</v>
      </c>
      <c r="R265" s="26" t="n">
        <f aca="false">IF(AND(Q265=1,DE265&gt;='1 Der Fonds'!$B$12),1,0)</f>
        <v>1</v>
      </c>
      <c r="S265" s="26" t="n">
        <f aca="false">IF(AND(R265=1,DJ265&gt;='1 Der Fonds'!$B$12),1,0)</f>
        <v>1</v>
      </c>
      <c r="T265" s="26" t="n">
        <f aca="false">IF(AND(S265=1,DO265&gt;='1 Der Fonds'!$B$12),1,0)</f>
        <v>1</v>
      </c>
      <c r="U265" s="26" t="n">
        <f aca="false">IF(AND(T265=1,DT265&gt;='1 Der Fonds'!$B$12),1,0)</f>
        <v>1</v>
      </c>
      <c r="V265" s="26" t="n">
        <f aca="false">IF(AND(U265=1,DY265&gt;='1 Der Fonds'!$B$12),1,0)</f>
        <v>1</v>
      </c>
      <c r="W265" s="26" t="n">
        <f aca="false">IF(AND(V265=1,ED265&gt;='1 Der Fonds'!$B$12),1,0)</f>
        <v>1</v>
      </c>
      <c r="X265" s="26" t="n">
        <f aca="false">IF(AND(W265=1,EI265&gt;='1 Der Fonds'!$B$12),1,0)</f>
        <v>1</v>
      </c>
      <c r="Y265" s="26" t="n">
        <f aca="false">IF(AND(X265=1,EN265&gt;='1 Der Fonds'!$B$12),1,0)</f>
        <v>1</v>
      </c>
      <c r="Z265" s="26" t="n">
        <f aca="false">IF(AND(Y265=1,ES265&gt;='1 Der Fonds'!$B$12),1,0)</f>
        <v>1</v>
      </c>
      <c r="AD265" s="26" t="n">
        <f aca="false">$A$265+$B$265*'1 Der Fonds'!$B$19/12+$A$265*'1 Der Fonds'!$B$20/12-'1 Der Fonds'!$B$6*'1 Der Fonds'!$B$21/12-($B$265+$A$265-'1 Der Fonds'!$B$6)*'1 Der Fonds'!$B$22/12-$B$265*'1 Der Fonds'!$B$23/12</f>
        <v>153.172</v>
      </c>
      <c r="AE265" s="26" t="n">
        <f aca="false">($B$265+AD265-'1 Der Fonds'!$B$6)/'1 Der Fonds'!$B$8</f>
        <v>10.0192183908046</v>
      </c>
      <c r="AF265" s="26" t="n">
        <f aca="false">AD265+'1 Der Fonds'!$B$26-'2 Der Rueckgabebestand'!$C$5*AE265</f>
        <v>152.164312643678</v>
      </c>
      <c r="AG265" s="26" t="n">
        <f aca="false">'1 Der Fonds'!$B$8+'1 Der Fonds'!$B$26/AE265-'2 Der Rueckgabebestand'!$C$5</f>
        <v>86.8994245541901</v>
      </c>
      <c r="AH265" s="26" t="n">
        <f aca="false">AF265/($B$265+AF265-'1 Der Fonds'!$B$6)</f>
        <v>0.174768059783739</v>
      </c>
      <c r="AI265" s="26" t="n">
        <f aca="false">AF265+$B$265*'1 Der Fonds'!$B$19/12+AF265*'1 Der Fonds'!$B$20/12-'1 Der Fonds'!$B$6*'1 Der Fonds'!$B$21/12-($B$265+AF265-'1 Der Fonds'!$B$6)*'1 Der Fonds'!$B$22/12-$B$265*'1 Der Fonds'!$B$23/12</f>
        <v>153.836949276628</v>
      </c>
      <c r="AJ265" s="26" t="n">
        <f aca="false">($B$265+AI265-'1 Der Fonds'!$B$6)/AG265</f>
        <v>10.0384663506332</v>
      </c>
      <c r="AK265" s="26" t="n">
        <f aca="false">AI265+'1 Der Fonds'!$B$26-'2 Der Rueckgabebestand'!$C$6*AJ265</f>
        <v>151.817716101312</v>
      </c>
      <c r="AL265" s="26" t="n">
        <f aca="false">AG265+'1 Der Fonds'!$B$26/AJ265-'2 Der Rueckgabebestand'!$C$6</f>
        <v>86.6982749856418</v>
      </c>
      <c r="AM265" s="26" t="n">
        <f aca="false">AK265/($B$265+AK265-'1 Der Fonds'!$B$6)</f>
        <v>0.174439418263708</v>
      </c>
      <c r="AN265" s="26" t="n">
        <f aca="false">AK265+$B$265*'1 Der Fonds'!$B$19/12+AK265*'1 Der Fonds'!$B$20/12-'1 Der Fonds'!$B$6*'1 Der Fonds'!$B$21/12-($B$265+AK265-'1 Der Fonds'!$B$6)*'1 Der Fonds'!$B$22/12-$B$265*'1 Der Fonds'!$B$23/12</f>
        <v>153.490020579242</v>
      </c>
      <c r="AO265" s="26" t="n">
        <f aca="false">($B$265+AN265-'1 Der Fonds'!$B$6)/AL265</f>
        <v>10.0577551366928</v>
      </c>
      <c r="AP265" s="26" t="n">
        <f aca="false">AN265+'1 Der Fonds'!$B$26-'2 Der Rueckgabebestand'!$C$7*AO265</f>
        <v>134.362959278518</v>
      </c>
      <c r="AQ265" s="26" t="n">
        <f aca="false">AL265+'1 Der Fonds'!$B$26/AO265-'2 Der Rueckgabebestand'!$C$7</f>
        <v>84.796552281045</v>
      </c>
      <c r="AR265" s="26" t="n">
        <f aca="false">AP265/($B$265+AP265-'1 Der Fonds'!$B$6)</f>
        <v>0.157543433932437</v>
      </c>
      <c r="AS265" s="26" t="n">
        <f aca="false">AP265+$B$265*'1 Der Fonds'!$B$19/12+AP265*'1 Der Fonds'!$B$20/12-'1 Der Fonds'!$B$6*'1 Der Fonds'!$B$21/12-($B$265+AP265-'1 Der Fonds'!$B$6)*'1 Der Fonds'!$B$22/12-$B$265*'1 Der Fonds'!$B$23/12</f>
        <v>136.01853628116</v>
      </c>
      <c r="AT265" s="26" t="n">
        <f aca="false">($B$265+AS265-'1 Der Fonds'!$B$6)/AQ265</f>
        <v>10.0772792441961</v>
      </c>
      <c r="AU265" s="26" t="n">
        <f aca="false">AS265+'1 Der Fonds'!$B$26-'2 Der Rueckgabebestand'!$C$8*AT265</f>
        <v>107.778970624152</v>
      </c>
      <c r="AV265" s="26" t="n">
        <f aca="false">AQ265+'1 Der Fonds'!$B$26/AT265-'2 Der Rueckgabebestand'!$C$8</f>
        <v>81.9942516825702</v>
      </c>
      <c r="AW265" s="26" t="n">
        <f aca="false">AU265/($B$265+AU265-'1 Der Fonds'!$B$6)</f>
        <v>0.130438961241793</v>
      </c>
      <c r="AX265" s="26" t="n">
        <f aca="false">AU265+$B$265*'1 Der Fonds'!$B$19/12+AU265*'1 Der Fonds'!$B$20/12-'1 Der Fonds'!$B$6*'1 Der Fonds'!$B$21/12-($B$265+AU265-'1 Der Fonds'!$B$6)*'1 Der Fonds'!$B$22/12-$B$265*'1 Der Fonds'!$B$23/12</f>
        <v>109.409071304334</v>
      </c>
      <c r="AY265" s="26" t="n">
        <f aca="false">($B$265+AX265-'1 Der Fonds'!$B$6)/AV265</f>
        <v>10.0971599144471</v>
      </c>
      <c r="AZ265" s="26" t="n">
        <f aca="false">AX265+'1 Der Fonds'!$B$26-'2 Der Rueckgabebestand'!$C$9*AY265</f>
        <v>86.1564555267712</v>
      </c>
      <c r="BA265" s="26" t="n">
        <f aca="false">AV265+'1 Der Fonds'!$B$26/AY265-'2 Der Rueckgabebestand'!$C$9</f>
        <v>79.6913649327731</v>
      </c>
      <c r="BB265" s="26" t="n">
        <f aca="false">AZ265/($B$265+AZ265-'1 Der Fonds'!$B$6)</f>
        <v>0.107072347378818</v>
      </c>
      <c r="BC265" s="26" t="n">
        <f aca="false">AZ265+$B$265*'1 Der Fonds'!$B$19/12+AZ265*'1 Der Fonds'!$B$20/12-'1 Der Fonds'!$B$6*'1 Der Fonds'!$B$21/12-($B$265+AZ265-'1 Der Fonds'!$B$6)*'1 Der Fonds'!$B$22/12-$B$265*'1 Der Fonds'!$B$23/12</f>
        <v>87.7658346299843</v>
      </c>
      <c r="BD265" s="26" t="n">
        <f aca="false">($B$265+BC265-'1 Der Fonds'!$B$6)/BA265</f>
        <v>10.1173550648824</v>
      </c>
      <c r="BE265" s="26" t="n">
        <f aca="false">BC265+'1 Der Fonds'!$B$26-'2 Der Rueckgabebestand'!$C$10*BD265</f>
        <v>76.601537539149</v>
      </c>
      <c r="BF265" s="26" t="n">
        <f aca="false">BA265+'1 Der Fonds'!$B$26/BD265-'2 Der Rueckgabebestand'!$C$10</f>
        <v>78.587885118213</v>
      </c>
      <c r="BG265" s="26" t="n">
        <f aca="false">BE265/($B$265+BE265-'1 Der Fonds'!$B$6)</f>
        <v>0.0963418304739189</v>
      </c>
      <c r="BH265" s="26" t="n">
        <f aca="false">BE265+$B$265*'1 Der Fonds'!$B$19/12+BE265*'1 Der Fonds'!$B$20/12-'1 Der Fonds'!$B$6*'1 Der Fonds'!$B$21/12-($B$265+BE265-'1 Der Fonds'!$B$6)*'1 Der Fonds'!$B$22/12-$B$265*'1 Der Fonds'!$B$23/12</f>
        <v>78.2017598459573</v>
      </c>
      <c r="BI265" s="26" t="n">
        <f aca="false">($B$265+BH265-'1 Der Fonds'!$B$6)/BF265</f>
        <v>10.1377172658044</v>
      </c>
      <c r="BJ265" s="26" t="n">
        <f aca="false">BH265+'1 Der Fonds'!$B$26-'2 Der Rueckgabebestand'!$C$11*BI265</f>
        <v>75.1191294864747</v>
      </c>
      <c r="BK265" s="26" t="n">
        <f aca="false">BF265+'1 Der Fonds'!$B$26/BI265-'2 Der Rueckgabebestand'!$C$11</f>
        <v>78.2838097254339</v>
      </c>
      <c r="BL265" s="26" t="n">
        <f aca="false">BJ265/($B$265+BJ265-'1 Der Fonds'!$B$6)</f>
        <v>0.0946538795443122</v>
      </c>
      <c r="BM265" s="26" t="n">
        <f aca="false">BJ265+$B$265*'1 Der Fonds'!$B$19/12+BJ265*'1 Der Fonds'!$B$20/12-'1 Der Fonds'!$B$6*'1 Der Fonds'!$B$21/12-($B$265+BJ265-'1 Der Fonds'!$B$6)*'1 Der Fonds'!$B$22/12-$B$265*'1 Der Fonds'!$B$23/12</f>
        <v>76.7179311522326</v>
      </c>
      <c r="BN265" s="26" t="n">
        <f aca="false">($B$265+BM265-'1 Der Fonds'!$B$6)/BK265</f>
        <v>10.1581404116804</v>
      </c>
      <c r="BO265" s="26" t="n">
        <f aca="false">BM265+'1 Der Fonds'!$B$26-'2 Der Rueckgabebestand'!$C$12*BN265</f>
        <v>74.6388609463924</v>
      </c>
      <c r="BP265" s="26" t="n">
        <f aca="false">BK265+'1 Der Fonds'!$B$26/BN265-'2 Der Rueckgabebestand'!$C$12</f>
        <v>78.0791393702723</v>
      </c>
      <c r="BQ265" s="26" t="n">
        <f aca="false">BO265/($B$265+BO265-'1 Der Fonds'!$B$6)</f>
        <v>0.0941056662604219</v>
      </c>
      <c r="BR265" s="26" t="n">
        <f aca="false">BO265+$B$265*'1 Der Fonds'!$B$19/12+BO265*'1 Der Fonds'!$B$20/12-'1 Der Fonds'!$B$6*'1 Der Fonds'!$B$21/12-($B$265+BO265-'1 Der Fonds'!$B$6)*'1 Der Fonds'!$B$22/12-$B$265*'1 Der Fonds'!$B$23/12</f>
        <v>76.2372023547993</v>
      </c>
      <c r="BS265" s="26" t="n">
        <f aca="false">($B$265+BR265-'1 Der Fonds'!$B$6)/BP265</f>
        <v>10.1786111983886</v>
      </c>
      <c r="BT265" s="26" t="n">
        <f aca="false">BR265+'1 Der Fonds'!$B$26-'2 Der Rueckgabebestand'!$C$13*BS265</f>
        <v>74.6568273155244</v>
      </c>
      <c r="BU265" s="26" t="n">
        <f aca="false">BP265+'1 Der Fonds'!$B$26/BS265-'2 Der Rueckgabebestand'!$C$13</f>
        <v>77.9238750607833</v>
      </c>
      <c r="BV265" s="26" t="n">
        <f aca="false">BT265/($B$265+BT265-'1 Der Fonds'!$B$6)</f>
        <v>0.0941261863283758</v>
      </c>
      <c r="BW265" s="26" t="n">
        <f aca="false">BT265+$B$265*'1 Der Fonds'!$B$19/12+BT265*'1 Der Fonds'!$B$20/12-'1 Der Fonds'!$B$6*'1 Der Fonds'!$B$21/12-($B$265+BT265-'1 Der Fonds'!$B$6)*'1 Der Fonds'!$B$22/12-$B$265*'1 Der Fonds'!$B$23/12</f>
        <v>76.2551859417018</v>
      </c>
      <c r="BX265" s="26" t="n">
        <f aca="false">($B$265+BW265-'1 Der Fonds'!$B$6)/BU265</f>
        <v>10.1991229943553</v>
      </c>
      <c r="BY265" s="26" t="n">
        <f aca="false">BW265+'1 Der Fonds'!$B$26-'2 Der Rueckgabebestand'!$C$14*BX265</f>
        <v>75.1755367439597</v>
      </c>
      <c r="BZ265" s="26" t="n">
        <f aca="false">BU265+'1 Der Fonds'!$B$26/BX265-'2 Der Rueckgabebestand'!$C$14</f>
        <v>77.81801799853</v>
      </c>
      <c r="CA265" s="26" t="n">
        <f aca="false">BY265/($B$265+BY265-'1 Der Fonds'!$B$6)</f>
        <v>0.0947182233338904</v>
      </c>
      <c r="CB265" s="26" t="n">
        <f aca="false">BY265+$B$265*'1 Der Fonds'!$B$19/12+BY265*'1 Der Fonds'!$B$20/12-'1 Der Fonds'!$B$6*'1 Der Fonds'!$B$21/12-($B$265+BY265-'1 Der Fonds'!$B$6)*'1 Der Fonds'!$B$22/12-$B$265*'1 Der Fonds'!$B$23/12</f>
        <v>76.7743924666727</v>
      </c>
      <c r="CC265" s="26" t="n">
        <f aca="false">($B$265+CB265-'1 Der Fonds'!$B$6)/BZ265</f>
        <v>10.2196690807738</v>
      </c>
      <c r="CD265" s="26" t="n">
        <f aca="false">CB265+'1 Der Fonds'!$B$26-'2 Der Rueckgabebestand'!$C$15*CC265</f>
        <v>75.6865248343632</v>
      </c>
      <c r="CE265" s="26" t="n">
        <f aca="false">BZ265+'1 Der Fonds'!$B$26/CC265-'2 Der Rueckgabebestand'!$C$15</f>
        <v>77.7115695779685</v>
      </c>
      <c r="CF265" s="26" t="n">
        <f aca="false">CD265/($B$265+CD265-'1 Der Fonds'!$B$6)</f>
        <v>0.0953006912955977</v>
      </c>
      <c r="CG265" s="26" t="n">
        <f aca="false">CD265+$B$265*'1 Der Fonds'!$B$19/12+CD265*'1 Der Fonds'!$B$20/12-'1 Der Fonds'!$B$6*'1 Der Fonds'!$B$21/12-($B$265+CD265-'1 Der Fonds'!$B$6)*'1 Der Fonds'!$B$22/12-$B$265*'1 Der Fonds'!$B$23/12</f>
        <v>77.2858702539961</v>
      </c>
      <c r="CH265" s="26" t="n">
        <f aca="false">($B$265+CG265-'1 Der Fonds'!$B$6)/CE265</f>
        <v>10.2402496124542</v>
      </c>
      <c r="CI265" s="26" t="n">
        <f aca="false">CG265+'1 Der Fonds'!$B$26-'2 Der Rueckgabebestand'!$C$16*CH265</f>
        <v>75.1657454477691</v>
      </c>
      <c r="CJ265" s="26" t="n">
        <f aca="false">CE265+'1 Der Fonds'!$B$26/CH265-'2 Der Rueckgabebestand'!$C$16</f>
        <v>77.504531186673</v>
      </c>
      <c r="CK265" s="26" t="n">
        <f aca="false">CI265/($B$265+CI265-'1 Der Fonds'!$B$6)</f>
        <v>0.0947070550529583</v>
      </c>
      <c r="CL265" s="26" t="n">
        <f aca="false">$A$265+$B$265*'1 Der Fonds'!$B$19/12+$A$265*'1 Der Fonds'!$B$20/12-'1 Der Fonds'!$B$6*'1 Der Fonds'!$B$21/12-($B$265+$A$265-'1 Der Fonds'!$B$6)*'1 Der Fonds'!$B$22/12-$B$265*'1 Der Fonds'!$B$23/12</f>
        <v>153.172</v>
      </c>
      <c r="CM265" s="26" t="n">
        <f aca="false">($B$265+CL265-'1 Der Fonds'!$B$6)/'1 Der Fonds'!$B$8</f>
        <v>10.0192183908046</v>
      </c>
      <c r="CN265" s="26" t="n">
        <f aca="false">CL265+0-'2 Der Rueckgabebestand'!$C$5*CM265</f>
        <v>149.164312643678</v>
      </c>
      <c r="CO265" s="26" t="n">
        <f aca="false">'1 Der Fonds'!$B$8+0/CM265-'2 Der Rueckgabebestand'!$C$5</f>
        <v>86.6</v>
      </c>
      <c r="CP265" s="26" t="n">
        <f aca="false">CN265/($B$265+CN265-'1 Der Fonds'!$B$6)</f>
        <v>0.171914772187865</v>
      </c>
      <c r="CQ265" s="26" t="n">
        <f aca="false">CN265+$B$265*'1 Der Fonds'!$B$19/12+CN265*'1 Der Fonds'!$B$20/12-'1 Der Fonds'!$B$6*'1 Der Fonds'!$B$21/12-($B$265+CN265-'1 Der Fonds'!$B$6)*'1 Der Fonds'!$B$22/12-$B$265*'1 Der Fonds'!$B$23/12</f>
        <v>150.834074276628</v>
      </c>
      <c r="CR265" s="26" t="n">
        <f aca="false">($B$265+CQ265-'1 Der Fonds'!$B$6)/CO265</f>
        <v>10.0384997029634</v>
      </c>
      <c r="CS265" s="26" t="n">
        <f aca="false">CQ265+0-'2 Der Rueckgabebestand'!$C$6*CR265</f>
        <v>145.814824425147</v>
      </c>
      <c r="CT265" s="26" t="n">
        <f aca="false">CO265+0/CR265-'2 Der Rueckgabebestand'!$C$6</f>
        <v>86.1</v>
      </c>
      <c r="CU265" s="26" t="n">
        <f aca="false">CS265/($B$265+CS265-'1 Der Fonds'!$B$6)</f>
        <v>0.16870568490148</v>
      </c>
      <c r="CV265" s="26" t="n">
        <f aca="false">CS265+$B$265*'1 Der Fonds'!$B$19/12+CS265*'1 Der Fonds'!$B$20/12-'1 Der Fonds'!$B$6*'1 Der Fonds'!$B$21/12-($B$265+CS265-'1 Der Fonds'!$B$6)*'1 Der Fonds'!$B$22/12-$B$265*'1 Der Fonds'!$B$23/12</f>
        <v>147.481376131887</v>
      </c>
      <c r="CW265" s="26" t="n">
        <f aca="false">($B$265+CV265-'1 Der Fonds'!$B$6)/CT265</f>
        <v>10.0578557042031</v>
      </c>
      <c r="CX265" s="26" t="n">
        <f aca="false">CV265+0-'2 Der Rueckgabebestand'!$C$7*CW265</f>
        <v>125.354093582641</v>
      </c>
      <c r="CY265" s="26" t="n">
        <f aca="false">CT265+0/CW265-'2 Der Rueckgabebestand'!$C$7</f>
        <v>83.9</v>
      </c>
      <c r="CZ265" s="26" t="n">
        <f aca="false">CX265/($B$265+CX265-'1 Der Fonds'!$B$6)</f>
        <v>0.14854948804057</v>
      </c>
      <c r="DA265" s="26" t="n">
        <f aca="false">CX265+$B$265*'1 Der Fonds'!$B$19/12+CX265*'1 Der Fonds'!$B$20/12-'1 Der Fonds'!$B$6*'1 Der Fonds'!$B$21/12-($B$265+CX265-'1 Der Fonds'!$B$6)*'1 Der Fonds'!$B$22/12-$B$265*'1 Der Fonds'!$B$23/12</f>
        <v>127.001037088991</v>
      </c>
      <c r="DB265" s="26" t="n">
        <f aca="false">($B$265+DA265-'1 Der Fonds'!$B$6)/CY265</f>
        <v>10.077485543373</v>
      </c>
      <c r="DC265" s="26" t="n">
        <f aca="false">DA265+0-'2 Der Rueckgabebestand'!$C$8*DB265</f>
        <v>95.7608319045344</v>
      </c>
      <c r="DD265" s="26" t="n">
        <f aca="false">CY265+0/DB265-'2 Der Rueckgabebestand'!$C$8</f>
        <v>80.8</v>
      </c>
      <c r="DE265" s="26" t="n">
        <f aca="false">DC265/($B$265+DC265-'1 Der Fonds'!$B$6)</f>
        <v>0.117604615317861</v>
      </c>
      <c r="DF265" s="26" t="n">
        <f aca="false">DC265+$B$265*'1 Der Fonds'!$B$19/12+DC265*'1 Der Fonds'!$B$20/12-'1 Der Fonds'!$B$6*'1 Der Fonds'!$B$21/12-($B$265+DC265-'1 Der Fonds'!$B$6)*'1 Der Fonds'!$B$22/12-$B$265*'1 Der Fonds'!$B$23/12</f>
        <v>97.3794152017762</v>
      </c>
      <c r="DG265" s="26" t="n">
        <f aca="false">($B$265+DF265-'1 Der Fonds'!$B$6)/DD265</f>
        <v>10.0975175148735</v>
      </c>
      <c r="DH265" s="26" t="n">
        <f aca="false">DF265+0-'2 Der Rueckgabebestand'!$C$9*DG265</f>
        <v>71.1258696631052</v>
      </c>
      <c r="DI265" s="26" t="n">
        <f aca="false">DD265+0/DG265-'2 Der Rueckgabebestand'!$C$9</f>
        <v>78.2</v>
      </c>
      <c r="DJ265" s="26" t="n">
        <f aca="false">DH265/($B$265+DH265-'1 Der Fonds'!$B$6)</f>
        <v>0.0900754045627344</v>
      </c>
      <c r="DK265" s="26" t="n">
        <f aca="false">DH265+$B$265*'1 Der Fonds'!$B$19/12+DH265*'1 Der Fonds'!$B$20/12-'1 Der Fonds'!$B$6*'1 Der Fonds'!$B$21/12-($B$265+DH265-'1 Der Fonds'!$B$6)*'1 Der Fonds'!$B$22/12-$B$265*'1 Der Fonds'!$B$23/12</f>
        <v>72.7208444548657</v>
      </c>
      <c r="DL265" s="26" t="n">
        <f aca="false">($B$265+DK265-'1 Der Fonds'!$B$6)/DI265</f>
        <v>10.1179136119548</v>
      </c>
      <c r="DM265" s="26" t="n">
        <f aca="false">DK265+0-'2 Der Rueckgabebestand'!$C$10*DL265</f>
        <v>58.5557653981289</v>
      </c>
      <c r="DN265" s="26" t="n">
        <f aca="false">DI265+0/DL265-'2 Der Rueckgabebestand'!$C$10</f>
        <v>76.8</v>
      </c>
      <c r="DO265" s="26" t="n">
        <f aca="false">DM265/($B$265+DM265-'1 Der Fonds'!$B$6)</f>
        <v>0.0753559371226434</v>
      </c>
      <c r="DP265" s="26" t="n">
        <f aca="false">DM265+$B$265*'1 Der Fonds'!$B$19/12+DM265*'1 Der Fonds'!$B$20/12-'1 Der Fonds'!$B$6*'1 Der Fonds'!$B$21/12-($B$265+DM265-'1 Der Fonds'!$B$6)*'1 Der Fonds'!$B$22/12-$B$265*'1 Der Fonds'!$B$23/12</f>
        <v>60.1386938399688</v>
      </c>
      <c r="DQ265" s="26" t="n">
        <f aca="false">($B$265+DP265-'1 Der Fonds'!$B$6)/DN265</f>
        <v>10.1385246593746</v>
      </c>
      <c r="DR265" s="26" t="n">
        <f aca="false">DP265+0-'2 Der Rueckgabebestand'!$C$11*DQ265</f>
        <v>54.0555790443441</v>
      </c>
      <c r="DS265" s="26" t="n">
        <f aca="false">DN265+0/DQ265-'2 Der Rueckgabebestand'!$C$11</f>
        <v>76.2</v>
      </c>
      <c r="DT265" s="26" t="n">
        <f aca="false">DR265/($B$265+DR265-'1 Der Fonds'!$B$6)</f>
        <v>0.0699698254864862</v>
      </c>
      <c r="DU265" s="26" t="n">
        <f aca="false">DR265+$B$265*'1 Der Fonds'!$B$19/12+DR265*'1 Der Fonds'!$B$20/12-'1 Der Fonds'!$B$6*'1 Der Fonds'!$B$21/12-($B$265+DR265-'1 Der Fonds'!$B$6)*'1 Der Fonds'!$B$22/12-$B$265*'1 Der Fonds'!$B$23/12</f>
        <v>55.6341948075949</v>
      </c>
      <c r="DV265" s="26" t="n">
        <f aca="false">($B$265+DU265-'1 Der Fonds'!$B$6)/DS265</f>
        <v>10.1592414016745</v>
      </c>
      <c r="DW265" s="26" t="n">
        <f aca="false">DU265+0-'2 Der Rueckgabebestand'!$C$12*DV265</f>
        <v>50.5545741067577</v>
      </c>
      <c r="DX265" s="26" t="n">
        <f aca="false">DS265+0/DV265-'2 Der Rueckgabebestand'!$C$12</f>
        <v>75.7</v>
      </c>
      <c r="DY265" s="26" t="n">
        <f aca="false">DW265/($B$265+DW265-'1 Der Fonds'!$B$6)</f>
        <v>0.0657360034110399</v>
      </c>
      <c r="DZ265" s="26" t="n">
        <f aca="false">DW265+$B$265*'1 Der Fonds'!$B$19/12+DW265*'1 Der Fonds'!$B$20/12-'1 Der Fonds'!$B$6*'1 Der Fonds'!$B$21/12-($B$265+DW265-'1 Der Fonds'!$B$6)*'1 Der Fonds'!$B$22/12-$B$265*'1 Der Fonds'!$B$23/12</f>
        <v>52.1298347402766</v>
      </c>
      <c r="EA265" s="26" t="n">
        <f aca="false">($B$265+DZ265-'1 Der Fonds'!$B$6)/DX265</f>
        <v>10.180050657071</v>
      </c>
      <c r="EB265" s="26" t="n">
        <f aca="false">DZ265+0-'2 Der Rueckgabebestand'!$C$13*EA265</f>
        <v>47.5488119445947</v>
      </c>
      <c r="EC265" s="26" t="n">
        <f aca="false">DX265+0/EA265-'2 Der Rueckgabebestand'!$C$13</f>
        <v>75.25</v>
      </c>
      <c r="ED265" s="26" t="n">
        <f aca="false">EB265/($B$265+EB265-'1 Der Fonds'!$B$6)</f>
        <v>0.0620702117191374</v>
      </c>
      <c r="EE265" s="26" t="n">
        <f aca="false">EB265+$B$265*'1 Der Fonds'!$B$19/12+EB265*'1 Der Fonds'!$B$20/12-'1 Der Fonds'!$B$6*'1 Der Fonds'!$B$21/12-($B$265+EB265-'1 Der Fonds'!$B$6)*'1 Der Fonds'!$B$22/12-$B$265*'1 Der Fonds'!$B$23/12</f>
        <v>49.1211920560416</v>
      </c>
      <c r="EF265" s="26" t="n">
        <f aca="false">($B$265+EE265-'1 Der Fonds'!$B$6)/EC265</f>
        <v>10.2009460738344</v>
      </c>
      <c r="EG265" s="26" t="n">
        <f aca="false">EE265+0-'2 Der Rueckgabebestand'!$C$14*EF265</f>
        <v>45.0408136265078</v>
      </c>
      <c r="EH265" s="26" t="n">
        <f aca="false">EC265+0/EF265-'2 Der Rueckgabebestand'!$C$14</f>
        <v>74.85</v>
      </c>
      <c r="EI265" s="26" t="n">
        <f aca="false">EG265/($B$265+EG265-'1 Der Fonds'!$B$6)</f>
        <v>0.0589893988935343</v>
      </c>
      <c r="EJ265" s="26" t="n">
        <f aca="false">EG265+$B$265*'1 Der Fonds'!$B$19/12+EG265*'1 Der Fonds'!$B$20/12-'1 Der Fonds'!$B$6*'1 Der Fonds'!$B$21/12-($B$265+EG265-'1 Der Fonds'!$B$6)*'1 Der Fonds'!$B$22/12-$B$265*'1 Der Fonds'!$B$23/12</f>
        <v>46.6107902395665</v>
      </c>
      <c r="EK265" s="26" t="n">
        <f aca="false">($B$265+EJ265-'1 Der Fonds'!$B$6)/EH265</f>
        <v>10.2219210452848</v>
      </c>
      <c r="EL265" s="26" t="n">
        <f aca="false">EJ265+0-'2 Der Rueckgabebestand'!$C$15*EK265</f>
        <v>42.5220218214526</v>
      </c>
      <c r="EM265" s="26" t="n">
        <f aca="false">EH265+0/EK265-'2 Der Rueckgabebestand'!$C$15</f>
        <v>74.45</v>
      </c>
      <c r="EN265" s="26" t="n">
        <f aca="false">EL265/($B$265+EL265-'1 Der Fonds'!$B$6)</f>
        <v>0.0558748900848876</v>
      </c>
      <c r="EO265" s="26" t="n">
        <f aca="false">EL265+$B$265*'1 Der Fonds'!$B$19/12+EL265*'1 Der Fonds'!$B$20/12-'1 Der Fonds'!$B$6*'1 Der Fonds'!$B$21/12-($B$265+EL265-'1 Der Fonds'!$B$6)*'1 Der Fonds'!$B$22/12-$B$265*'1 Der Fonds'!$B$23/12</f>
        <v>44.0895845923648</v>
      </c>
      <c r="EP265" s="26" t="n">
        <f aca="false">($B$265+EO265-'1 Der Fonds'!$B$6)/EM265</f>
        <v>10.2429762873387</v>
      </c>
      <c r="EQ265" s="26" t="n">
        <f aca="false">EO265+0-'2 Der Rueckgabebestand'!$C$16*EP265</f>
        <v>38.9680964486955</v>
      </c>
      <c r="ER265" s="26" t="n">
        <f aca="false">EM265+0/EP265-'2 Der Rueckgabebestand'!$C$16</f>
        <v>73.95</v>
      </c>
      <c r="ES265" s="26" t="n">
        <f aca="false">EQ265/($B$265+EQ265-'1 Der Fonds'!$B$6)</f>
        <v>0.0514451983276828</v>
      </c>
      <c r="ET265" s="14" t="n">
        <f aca="false">IF(C265=1,$A$265,1000000)</f>
        <v>151.5</v>
      </c>
      <c r="EU265" s="14" t="n">
        <f aca="false">IF(D265=1,$A$265,1000000)</f>
        <v>151.5</v>
      </c>
      <c r="EV265" s="14" t="n">
        <f aca="false">IF(E265=1,$A$265,1000000)</f>
        <v>151.5</v>
      </c>
      <c r="EW265" s="14" t="n">
        <f aca="false">IF(F265=1,$A$265,1000000)</f>
        <v>151.5</v>
      </c>
      <c r="EX265" s="14" t="n">
        <f aca="false">IF(G265=1,$A$265,1000000)</f>
        <v>151.5</v>
      </c>
      <c r="EY265" s="14" t="n">
        <f aca="false">IF(H265=1,$A$265,1000000)</f>
        <v>151.5</v>
      </c>
      <c r="EZ265" s="14" t="n">
        <f aca="false">IF(I265=1,$A$265,1000000)</f>
        <v>151.5</v>
      </c>
      <c r="FA265" s="14" t="n">
        <f aca="false">IF(J265=1,$A$265,1000000)</f>
        <v>151.5</v>
      </c>
      <c r="FB265" s="14" t="n">
        <f aca="false">IF(K265=1,$A$265,1000000)</f>
        <v>151.5</v>
      </c>
      <c r="FC265" s="14" t="n">
        <f aca="false">IF(L265=1,$A$265,1000000)</f>
        <v>151.5</v>
      </c>
      <c r="FD265" s="14" t="n">
        <f aca="false">IF(M265=1,$A$265,1000000)</f>
        <v>151.5</v>
      </c>
      <c r="FE265" s="14" t="n">
        <f aca="false">IF(N265=1,$A$265,1000000)</f>
        <v>151.5</v>
      </c>
      <c r="FF265" s="14" t="n">
        <f aca="false">IF(O265=1,$A$265,1000000)</f>
        <v>151.5</v>
      </c>
      <c r="FG265" s="14" t="n">
        <f aca="false">IF(P265=1,$A$265,1000000)</f>
        <v>151.5</v>
      </c>
      <c r="FH265" s="14" t="n">
        <f aca="false">IF(Q265=1,$A$265,1000000)</f>
        <v>151.5</v>
      </c>
      <c r="FI265" s="14" t="n">
        <f aca="false">IF(R265=1,$A$265,1000000)</f>
        <v>151.5</v>
      </c>
      <c r="FJ265" s="14" t="n">
        <f aca="false">IF(S265=1,$A$265,1000000)</f>
        <v>151.5</v>
      </c>
      <c r="FK265" s="14" t="n">
        <f aca="false">IF(T265=1,$A$265,1000000)</f>
        <v>151.5</v>
      </c>
      <c r="FL265" s="14" t="n">
        <f aca="false">IF(U265=1,$A$265,1000000)</f>
        <v>151.5</v>
      </c>
      <c r="FM265" s="14" t="n">
        <f aca="false">IF(V265=1,$A$265,1000000)</f>
        <v>151.5</v>
      </c>
      <c r="FN265" s="14" t="n">
        <f aca="false">IF(W265=1,$A$265,1000000)</f>
        <v>151.5</v>
      </c>
      <c r="FO265" s="14" t="n">
        <f aca="false">IF(X265=1,$A$265,1000000)</f>
        <v>151.5</v>
      </c>
      <c r="FP265" s="14" t="n">
        <f aca="false">IF(Y265=1,$A$265,1000000)</f>
        <v>151.5</v>
      </c>
      <c r="FQ265" s="14" t="n">
        <f aca="false">IF(Z265=1,$A$265,1000000)</f>
        <v>151.5</v>
      </c>
    </row>
    <row r="266" customFormat="false" ht="15" hidden="false" customHeight="false" outlineLevel="0" collapsed="false">
      <c r="A266" s="14" t="n">
        <f aca="false">A265+$B$38</f>
        <v>152</v>
      </c>
      <c r="B266" s="14" t="n">
        <f aca="false">'1 Der Fonds'!$B$36-A266</f>
        <v>968</v>
      </c>
      <c r="C266" s="26" t="n">
        <f aca="false">IF(AH266&gt;='1 Der Fonds'!$B$12,1,0)</f>
        <v>1</v>
      </c>
      <c r="D266" s="26" t="n">
        <f aca="false">IF(AND(C266=1,AM266&gt;='1 Der Fonds'!$B$12),1,0)</f>
        <v>1</v>
      </c>
      <c r="E266" s="26" t="n">
        <f aca="false">IF(AND(D266=1,AR266&gt;='1 Der Fonds'!$B$12),1,0)</f>
        <v>1</v>
      </c>
      <c r="F266" s="26" t="n">
        <f aca="false">IF(AND(E266=1,AW266&gt;='1 Der Fonds'!$B$12),1,0)</f>
        <v>1</v>
      </c>
      <c r="G266" s="26" t="n">
        <f aca="false">IF(AND(F266=1,BB266&gt;='1 Der Fonds'!$B$12),1,0)</f>
        <v>1</v>
      </c>
      <c r="H266" s="26" t="n">
        <f aca="false">IF(AND(G266=1,BG266&gt;='1 Der Fonds'!$B$12),1,0)</f>
        <v>1</v>
      </c>
      <c r="I266" s="26" t="n">
        <f aca="false">IF(AND(H266=1,BL266&gt;='1 Der Fonds'!$B$12),1,0)</f>
        <v>1</v>
      </c>
      <c r="J266" s="26" t="n">
        <f aca="false">IF(AND(I266=1,BQ266&gt;='1 Der Fonds'!$B$12),1,0)</f>
        <v>1</v>
      </c>
      <c r="K266" s="26" t="n">
        <f aca="false">IF(AND(J266=1,BV266&gt;='1 Der Fonds'!$B$12),1,0)</f>
        <v>1</v>
      </c>
      <c r="L266" s="26" t="n">
        <f aca="false">IF(AND(K266=1,CA266&gt;='1 Der Fonds'!$B$12),1,0)</f>
        <v>1</v>
      </c>
      <c r="M266" s="26" t="n">
        <f aca="false">IF(AND(L266=1,CF266&gt;='1 Der Fonds'!$B$12),1,0)</f>
        <v>1</v>
      </c>
      <c r="N266" s="26" t="n">
        <f aca="false">IF(AND(M266=1,CK266&gt;='1 Der Fonds'!$B$12),1,0)</f>
        <v>1</v>
      </c>
      <c r="O266" s="26" t="n">
        <f aca="false">IF(CP266&gt;='1 Der Fonds'!$B$12,1,0)</f>
        <v>1</v>
      </c>
      <c r="P266" s="26" t="n">
        <f aca="false">IF(AND(O266=1,CU266&gt;='1 Der Fonds'!$B$12),1,0)</f>
        <v>1</v>
      </c>
      <c r="Q266" s="26" t="n">
        <f aca="false">IF(AND(P266=1,CZ266&gt;='1 Der Fonds'!$B$12),1,0)</f>
        <v>1</v>
      </c>
      <c r="R266" s="26" t="n">
        <f aca="false">IF(AND(Q266=1,DE266&gt;='1 Der Fonds'!$B$12),1,0)</f>
        <v>1</v>
      </c>
      <c r="S266" s="26" t="n">
        <f aca="false">IF(AND(R266=1,DJ266&gt;='1 Der Fonds'!$B$12),1,0)</f>
        <v>1</v>
      </c>
      <c r="T266" s="26" t="n">
        <f aca="false">IF(AND(S266=1,DO266&gt;='1 Der Fonds'!$B$12),1,0)</f>
        <v>1</v>
      </c>
      <c r="U266" s="26" t="n">
        <f aca="false">IF(AND(T266=1,DT266&gt;='1 Der Fonds'!$B$12),1,0)</f>
        <v>1</v>
      </c>
      <c r="V266" s="26" t="n">
        <f aca="false">IF(AND(U266=1,DY266&gt;='1 Der Fonds'!$B$12),1,0)</f>
        <v>1</v>
      </c>
      <c r="W266" s="26" t="n">
        <f aca="false">IF(AND(V266=1,ED266&gt;='1 Der Fonds'!$B$12),1,0)</f>
        <v>1</v>
      </c>
      <c r="X266" s="26" t="n">
        <f aca="false">IF(AND(W266=1,EI266&gt;='1 Der Fonds'!$B$12),1,0)</f>
        <v>1</v>
      </c>
      <c r="Y266" s="26" t="n">
        <f aca="false">IF(AND(X266=1,EN266&gt;='1 Der Fonds'!$B$12),1,0)</f>
        <v>1</v>
      </c>
      <c r="Z266" s="26" t="n">
        <f aca="false">IF(AND(Y266=1,ES266&gt;='1 Der Fonds'!$B$12),1,0)</f>
        <v>1</v>
      </c>
      <c r="AD266" s="26" t="n">
        <f aca="false">$A$266+$B$266*'1 Der Fonds'!$B$19/12+$A$266*'1 Der Fonds'!$B$20/12-'1 Der Fonds'!$B$6*'1 Der Fonds'!$B$21/12-($B$266+$A$266-'1 Der Fonds'!$B$6)*'1 Der Fonds'!$B$22/12-$B$266*'1 Der Fonds'!$B$23/12</f>
        <v>153.671416666667</v>
      </c>
      <c r="AE266" s="26" t="n">
        <f aca="false">($B$266+AD266-'1 Der Fonds'!$B$6)/'1 Der Fonds'!$B$8</f>
        <v>10.0192116858238</v>
      </c>
      <c r="AF266" s="26" t="n">
        <f aca="false">AD266+'1 Der Fonds'!$B$26-'2 Der Rueckgabebestand'!$C$5*AE266</f>
        <v>152.663731992337</v>
      </c>
      <c r="AG266" s="26" t="n">
        <f aca="false">'1 Der Fonds'!$B$8+'1 Der Fonds'!$B$26/AE266-'2 Der Rueckgabebestand'!$C$5</f>
        <v>86.8994247545687</v>
      </c>
      <c r="AH266" s="26" t="n">
        <f aca="false">AF266/($B$266+AF266-'1 Der Fonds'!$B$6)</f>
        <v>0.175341783954865</v>
      </c>
      <c r="AI266" s="26" t="n">
        <f aca="false">AF266+$B$266*'1 Der Fonds'!$B$19/12+AF266*'1 Der Fonds'!$B$20/12-'1 Der Fonds'!$B$6*'1 Der Fonds'!$B$21/12-($B$266+AF266-'1 Der Fonds'!$B$6)*'1 Der Fonds'!$B$22/12-$B$266*'1 Der Fonds'!$B$23/12</f>
        <v>154.335784735496</v>
      </c>
      <c r="AJ266" s="26" t="n">
        <f aca="false">($B$266+AI266-'1 Der Fonds'!$B$6)/AG266</f>
        <v>10.0384529264635</v>
      </c>
      <c r="AK266" s="26" t="n">
        <f aca="false">AI266+'1 Der Fonds'!$B$26-'2 Der Rueckgabebestand'!$C$6*AJ266</f>
        <v>152.316558272265</v>
      </c>
      <c r="AL266" s="26" t="n">
        <f aca="false">AG266+'1 Der Fonds'!$B$26/AJ266-'2 Der Rueckgabebestand'!$C$6</f>
        <v>86.6982755856656</v>
      </c>
      <c r="AM266" s="26" t="n">
        <f aca="false">AK266/($B$266+AK266-'1 Der Fonds'!$B$6)</f>
        <v>0.175012823580699</v>
      </c>
      <c r="AN266" s="26" t="n">
        <f aca="false">AK266+$B$266*'1 Der Fonds'!$B$19/12+AK266*'1 Der Fonds'!$B$20/12-'1 Der Fonds'!$B$6*'1 Der Fonds'!$B$21/12-($B$266+AK266-'1 Der Fonds'!$B$6)*'1 Der Fonds'!$B$22/12-$B$266*'1 Der Fonds'!$B$23/12</f>
        <v>153.988278307276</v>
      </c>
      <c r="AO266" s="26" t="n">
        <f aca="false">($B$266+AN266-'1 Der Fonds'!$B$6)/AL266</f>
        <v>10.057734971276</v>
      </c>
      <c r="AP266" s="26" t="n">
        <f aca="false">AN266+'1 Der Fonds'!$B$26-'2 Der Rueckgabebestand'!$C$7*AO266</f>
        <v>134.861261370468</v>
      </c>
      <c r="AQ266" s="26" t="n">
        <f aca="false">AL266+'1 Der Fonds'!$B$26/AO266-'2 Der Rueckgabebestand'!$C$7</f>
        <v>84.7965534791046</v>
      </c>
      <c r="AR266" s="26" t="n">
        <f aca="false">AP266/($B$266+AP266-'1 Der Fonds'!$B$6)</f>
        <v>0.158128018563956</v>
      </c>
      <c r="AS266" s="26" t="n">
        <f aca="false">AP266+$B$266*'1 Der Fonds'!$B$19/12+AP266*'1 Der Fonds'!$B$20/12-'1 Der Fonds'!$B$6*'1 Der Fonds'!$B$21/12-($B$266+AP266-'1 Der Fonds'!$B$6)*'1 Der Fonds'!$B$22/12-$B$266*'1 Der Fonds'!$B$23/12</f>
        <v>136.516253412615</v>
      </c>
      <c r="AT266" s="26" t="n">
        <f aca="false">($B$266+AS266-'1 Der Fonds'!$B$6)/AQ266</f>
        <v>10.077252180104</v>
      </c>
      <c r="AU266" s="26" t="n">
        <f aca="false">AS266+'1 Der Fonds'!$B$26-'2 Der Rueckgabebestand'!$C$8*AT266</f>
        <v>108.276771654293</v>
      </c>
      <c r="AV266" s="26" t="n">
        <f aca="false">AQ266+'1 Der Fonds'!$B$26/AT266-'2 Der Rueckgabebestand'!$C$8</f>
        <v>81.9942536801498</v>
      </c>
      <c r="AW266" s="26" t="n">
        <f aca="false">AU266/($B$266+AU266-'1 Der Fonds'!$B$6)</f>
        <v>0.131041771194307</v>
      </c>
      <c r="AX266" s="26" t="n">
        <f aca="false">AU266+$B$266*'1 Der Fonds'!$B$19/12+AU266*'1 Der Fonds'!$B$20/12-'1 Der Fonds'!$B$6*'1 Der Fonds'!$B$21/12-($B$266+AU266-'1 Der Fonds'!$B$6)*'1 Der Fonds'!$B$22/12-$B$266*'1 Der Fonds'!$B$23/12</f>
        <v>109.906286893795</v>
      </c>
      <c r="AY266" s="26" t="n">
        <f aca="false">($B$266+AX266-'1 Der Fonds'!$B$6)/AV266</f>
        <v>10.0971257098499</v>
      </c>
      <c r="AZ266" s="26" t="n">
        <f aca="false">AX266+'1 Der Fonds'!$B$26-'2 Der Rueckgabebestand'!$C$9*AY266</f>
        <v>86.6537600481849</v>
      </c>
      <c r="BA266" s="26" t="n">
        <f aca="false">AV266+'1 Der Fonds'!$B$26/AY266-'2 Der Rueckgabebestand'!$C$9</f>
        <v>79.691367936841</v>
      </c>
      <c r="BB266" s="26" t="n">
        <f aca="false">AZ266/($B$266+AZ266-'1 Der Fonds'!$B$6)</f>
        <v>0.107690741472451</v>
      </c>
      <c r="BC266" s="26" t="n">
        <f aca="false">AZ266+$B$266*'1 Der Fonds'!$B$19/12+AZ266*'1 Der Fonds'!$B$20/12-'1 Der Fonds'!$B$6*'1 Der Fonds'!$B$21/12-($B$266+AZ266-'1 Der Fonds'!$B$6)*'1 Der Fonds'!$B$22/12-$B$266*'1 Der Fonds'!$B$23/12</f>
        <v>88.2625532348978</v>
      </c>
      <c r="BD266" s="26" t="n">
        <f aca="false">($B$266+BC266-'1 Der Fonds'!$B$6)/BA266</f>
        <v>10.1173135072032</v>
      </c>
      <c r="BE266" s="26" t="n">
        <f aca="false">BC266+'1 Der Fonds'!$B$26-'2 Der Rueckgabebestand'!$C$10*BD266</f>
        <v>77.0983143248133</v>
      </c>
      <c r="BF266" s="26" t="n">
        <f aca="false">BA266+'1 Der Fonds'!$B$26/BD266-'2 Der Rueckgabebestand'!$C$10</f>
        <v>78.5878893402614</v>
      </c>
      <c r="BG266" s="26" t="n">
        <f aca="false">BE266/($B$266+BE266-'1 Der Fonds'!$B$6)</f>
        <v>0.0969670202235106</v>
      </c>
      <c r="BH266" s="26" t="n">
        <f aca="false">BE266+$B$266*'1 Der Fonds'!$B$19/12+BE266*'1 Der Fonds'!$B$20/12-'1 Der Fonds'!$B$6*'1 Der Fonds'!$B$21/12-($B$266+BE266-'1 Der Fonds'!$B$6)*'1 Der Fonds'!$B$22/12-$B$266*'1 Der Fonds'!$B$23/12</f>
        <v>78.6979502093746</v>
      </c>
      <c r="BI266" s="26" t="n">
        <f aca="false">($B$266+BH266-'1 Der Fonds'!$B$6)/BF266</f>
        <v>10.1376682450386</v>
      </c>
      <c r="BJ266" s="26" t="n">
        <f aca="false">BH266+'1 Der Fonds'!$B$26-'2 Der Rueckgabebestand'!$C$11*BI266</f>
        <v>75.6153492623515</v>
      </c>
      <c r="BK266" s="26" t="n">
        <f aca="false">BF266+'1 Der Fonds'!$B$26/BI266-'2 Der Rueckgabebestand'!$C$11</f>
        <v>78.2838153784278</v>
      </c>
      <c r="BL266" s="26" t="n">
        <f aca="false">BJ266/($B$266+BJ266-'1 Der Fonds'!$B$6)</f>
        <v>0.0952795952505636</v>
      </c>
      <c r="BM266" s="26" t="n">
        <f aca="false">BJ266+$B$266*'1 Der Fonds'!$B$19/12+BJ266*'1 Der Fonds'!$B$20/12-'1 Der Fonds'!$B$6*'1 Der Fonds'!$B$21/12-($B$266+BJ266-'1 Der Fonds'!$B$6)*'1 Der Fonds'!$B$22/12-$B$266*'1 Der Fonds'!$B$23/12</f>
        <v>77.2135639720613</v>
      </c>
      <c r="BN266" s="26" t="n">
        <f aca="false">($B$266+BM266-'1 Der Fonds'!$B$6)/BK266</f>
        <v>10.1580838916443</v>
      </c>
      <c r="BO266" s="26" t="n">
        <f aca="false">BM266+'1 Der Fonds'!$B$26-'2 Der Rueckgabebestand'!$C$12*BN266</f>
        <v>75.1345220262391</v>
      </c>
      <c r="BP266" s="26" t="n">
        <f aca="false">BK266+'1 Der Fonds'!$B$26/BN266-'2 Der Rueckgabebestand'!$C$12</f>
        <v>78.0791466664937</v>
      </c>
      <c r="BQ266" s="26" t="n">
        <f aca="false">BO266/($B$266+BO266-'1 Der Fonds'!$B$6)</f>
        <v>0.0947311205598405</v>
      </c>
      <c r="BR266" s="26" t="n">
        <f aca="false">BO266+$B$266*'1 Der Fonds'!$B$19/12+BO266*'1 Der Fonds'!$B$20/12-'1 Der Fonds'!$B$6*'1 Der Fonds'!$B$21/12-($B$266+BO266-'1 Der Fonds'!$B$6)*'1 Der Fonds'!$B$22/12-$B$266*'1 Der Fonds'!$B$23/12</f>
        <v>76.732275943181</v>
      </c>
      <c r="BS266" s="26" t="n">
        <f aca="false">($B$266+BR266-'1 Der Fonds'!$B$6)/BP266</f>
        <v>10.1785471521326</v>
      </c>
      <c r="BT266" s="26" t="n">
        <f aca="false">BR266+'1 Der Fonds'!$B$26-'2 Der Rueckgabebestand'!$C$13*BS266</f>
        <v>75.1519297247213</v>
      </c>
      <c r="BU266" s="26" t="n">
        <f aca="false">BP266+'1 Der Fonds'!$B$26/BS266-'2 Der Rueckgabebestand'!$C$13</f>
        <v>77.9238842115638</v>
      </c>
      <c r="BV266" s="26" t="n">
        <f aca="false">BT266/($B$266+BT266-'1 Der Fonds'!$B$6)</f>
        <v>0.0947509889445824</v>
      </c>
      <c r="BW266" s="26" t="n">
        <f aca="false">BT266+$B$266*'1 Der Fonds'!$B$19/12+BT266*'1 Der Fonds'!$B$20/12-'1 Der Fonds'!$B$6*'1 Der Fonds'!$B$21/12-($B$266+BT266-'1 Der Fonds'!$B$6)*'1 Der Fonds'!$B$22/12-$B$266*'1 Der Fonds'!$B$23/12</f>
        <v>76.7497003240408</v>
      </c>
      <c r="BX266" s="26" t="n">
        <f aca="false">($B$266+BW266-'1 Der Fonds'!$B$6)/BU266</f>
        <v>10.1990513995207</v>
      </c>
      <c r="BY266" s="26" t="n">
        <f aca="false">BW266+'1 Der Fonds'!$B$26-'2 Der Rueckgabebestand'!$C$14*BX266</f>
        <v>75.6700797642325</v>
      </c>
      <c r="BZ266" s="26" t="n">
        <f aca="false">BU266+'1 Der Fonds'!$B$26/BX266-'2 Der Rueckgabebestand'!$C$14</f>
        <v>77.8180292141217</v>
      </c>
      <c r="CA266" s="26" t="n">
        <f aca="false">BY266/($B$266+BY266-'1 Der Fonds'!$B$6)</f>
        <v>0.0953419836447798</v>
      </c>
      <c r="CB266" s="26" t="n">
        <f aca="false">BY266+$B$266*'1 Der Fonds'!$B$19/12+BY266*'1 Der Fonds'!$B$20/12-'1 Der Fonds'!$B$6*'1 Der Fonds'!$B$21/12-($B$266+BY266-'1 Der Fonds'!$B$6)*'1 Der Fonds'!$B$22/12-$B$266*'1 Der Fonds'!$B$23/12</f>
        <v>77.2683469240066</v>
      </c>
      <c r="CC266" s="26" t="n">
        <f aca="false">($B$266+CB266-'1 Der Fonds'!$B$6)/BZ266</f>
        <v>10.2195899196544</v>
      </c>
      <c r="CD266" s="26" t="n">
        <f aca="false">CB266+'1 Der Fonds'!$B$26-'2 Der Rueckgabebestand'!$C$15*CC266</f>
        <v>76.1805109561449</v>
      </c>
      <c r="CE266" s="26" t="n">
        <f aca="false">BZ266+'1 Der Fonds'!$B$26/CC266-'2 Der Rueckgabebestand'!$C$15</f>
        <v>77.7115830674157</v>
      </c>
      <c r="CF266" s="26" t="n">
        <f aca="false">CD266/($B$266+CD266-'1 Der Fonds'!$B$6)</f>
        <v>0.0959234203121255</v>
      </c>
      <c r="CG266" s="26" t="n">
        <f aca="false">CD266+$B$266*'1 Der Fonds'!$B$19/12+CD266*'1 Der Fonds'!$B$20/12-'1 Der Fonds'!$B$6*'1 Der Fonds'!$B$21/12-($B$266+CD266-'1 Der Fonds'!$B$6)*'1 Der Fonds'!$B$22/12-$B$266*'1 Der Fonds'!$B$23/12</f>
        <v>77.7792672791445</v>
      </c>
      <c r="CH266" s="26" t="n">
        <f aca="false">($B$266+CG266-'1 Der Fonds'!$B$6)/CE266</f>
        <v>10.2401628672111</v>
      </c>
      <c r="CI266" s="26" t="n">
        <f aca="false">CG266+'1 Der Fonds'!$B$26-'2 Der Rueckgabebestand'!$C$16*CH266</f>
        <v>75.6591858455389</v>
      </c>
      <c r="CJ266" s="26" t="n">
        <f aca="false">CE266+'1 Der Fonds'!$B$26/CH266-'2 Der Rueckgabebestand'!$C$16</f>
        <v>77.5045471578216</v>
      </c>
      <c r="CK266" s="26" t="n">
        <f aca="false">CI266/($B$266+CI266-'1 Der Fonds'!$B$6)</f>
        <v>0.0953295661347812</v>
      </c>
      <c r="CL266" s="26" t="n">
        <f aca="false">$A$266+$B$266*'1 Der Fonds'!$B$19/12+$A$266*'1 Der Fonds'!$B$20/12-'1 Der Fonds'!$B$6*'1 Der Fonds'!$B$21/12-($B$266+$A$266-'1 Der Fonds'!$B$6)*'1 Der Fonds'!$B$22/12-$B$266*'1 Der Fonds'!$B$23/12</f>
        <v>153.671416666667</v>
      </c>
      <c r="CM266" s="26" t="n">
        <f aca="false">($B$266+CL266-'1 Der Fonds'!$B$6)/'1 Der Fonds'!$B$8</f>
        <v>10.0192116858238</v>
      </c>
      <c r="CN266" s="26" t="n">
        <f aca="false">CL266+0-'2 Der Rueckgabebestand'!$C$5*CM266</f>
        <v>149.663731992337</v>
      </c>
      <c r="CO266" s="26" t="n">
        <f aca="false">'1 Der Fonds'!$B$8+0/CM266-'2 Der Rueckgabebestand'!$C$5</f>
        <v>86.6</v>
      </c>
      <c r="CP266" s="26" t="n">
        <f aca="false">CN266/($B$266+CN266-'1 Der Fonds'!$B$6)</f>
        <v>0.172490478135669</v>
      </c>
      <c r="CQ266" s="26" t="n">
        <f aca="false">CN266+$B$266*'1 Der Fonds'!$B$19/12+CN266*'1 Der Fonds'!$B$20/12-'1 Der Fonds'!$B$6*'1 Der Fonds'!$B$21/12-($B$266+CN266-'1 Der Fonds'!$B$6)*'1 Der Fonds'!$B$22/12-$B$266*'1 Der Fonds'!$B$23/12</f>
        <v>151.332909735497</v>
      </c>
      <c r="CR266" s="26" t="n">
        <f aca="false">($B$266+CQ266-'1 Der Fonds'!$B$6)/CO266</f>
        <v>10.0384862556062</v>
      </c>
      <c r="CS266" s="26" t="n">
        <f aca="false">CQ266+0-'2 Der Rueckgabebestand'!$C$6*CR266</f>
        <v>146.313666607693</v>
      </c>
      <c r="CT266" s="26" t="n">
        <f aca="false">CO266+0/CR266-'2 Der Rueckgabebestand'!$C$6</f>
        <v>86.1</v>
      </c>
      <c r="CU266" s="26" t="n">
        <f aca="false">CS266/($B$266+CS266-'1 Der Fonds'!$B$6)</f>
        <v>0.169283065003419</v>
      </c>
      <c r="CV266" s="26" t="n">
        <f aca="false">CS266+$B$266*'1 Der Fonds'!$B$19/12+CS266*'1 Der Fonds'!$B$20/12-'1 Der Fonds'!$B$6*'1 Der Fonds'!$B$21/12-($B$266+CS266-'1 Der Fonds'!$B$6)*'1 Der Fonds'!$B$22/12-$B$266*'1 Der Fonds'!$B$23/12</f>
        <v>147.979633871526</v>
      </c>
      <c r="CW266" s="26" t="n">
        <f aca="false">($B$266+CV266-'1 Der Fonds'!$B$6)/CT266</f>
        <v>10.0578354688911</v>
      </c>
      <c r="CX266" s="26" t="n">
        <f aca="false">CV266+0-'2 Der Rueckgabebestand'!$C$7*CW266</f>
        <v>125.852395839965</v>
      </c>
      <c r="CY266" s="26" t="n">
        <f aca="false">CT266+0/CW266-'2 Der Rueckgabebestand'!$C$7</f>
        <v>83.9</v>
      </c>
      <c r="CZ266" s="26" t="n">
        <f aca="false">CX266/($B$266+CX266-'1 Der Fonds'!$B$6)</f>
        <v>0.149140295696729</v>
      </c>
      <c r="DA266" s="26" t="n">
        <f aca="false">CX266+$B$266*'1 Der Fonds'!$B$19/12+CX266*'1 Der Fonds'!$B$20/12-'1 Der Fonds'!$B$6*'1 Der Fonds'!$B$21/12-($B$266+CX266-'1 Der Fonds'!$B$6)*'1 Der Fonds'!$B$22/12-$B$266*'1 Der Fonds'!$B$23/12</f>
        <v>127.498754385979</v>
      </c>
      <c r="DB266" s="26" t="n">
        <f aca="false">($B$266+DA266-'1 Der Fonds'!$B$6)/CY266</f>
        <v>10.0774583359473</v>
      </c>
      <c r="DC266" s="26" t="n">
        <f aca="false">DA266+0-'2 Der Rueckgabebestand'!$C$8*DB266</f>
        <v>96.258633544542</v>
      </c>
      <c r="DD266" s="26" t="n">
        <f aca="false">CY266+0/DB266-'2 Der Rueckgabebestand'!$C$8</f>
        <v>80.8</v>
      </c>
      <c r="DE266" s="26" t="n">
        <f aca="false">DC266/($B$266+DC266-'1 Der Fonds'!$B$6)</f>
        <v>0.11821628850961</v>
      </c>
      <c r="DF266" s="26" t="n">
        <f aca="false">DC266+$B$266*'1 Der Fonds'!$B$19/12+DC266*'1 Der Fonds'!$B$20/12-'1 Der Fonds'!$B$6*'1 Der Fonds'!$B$21/12-($B$266+DC266-'1 Der Fonds'!$B$6)*'1 Der Fonds'!$B$22/12-$B$266*'1 Der Fonds'!$B$23/12</f>
        <v>97.8766314016889</v>
      </c>
      <c r="DG266" s="26" t="n">
        <f aca="false">($B$266+DF266-'1 Der Fonds'!$B$6)/DD266</f>
        <v>10.0974830619021</v>
      </c>
      <c r="DH266" s="26" t="n">
        <f aca="false">DF266+0-'2 Der Rueckgabebestand'!$C$9*DG266</f>
        <v>71.6231754407434</v>
      </c>
      <c r="DI266" s="26" t="n">
        <f aca="false">DD266+0/DG266-'2 Der Rueckgabebestand'!$C$9</f>
        <v>78.2</v>
      </c>
      <c r="DJ266" s="26" t="n">
        <f aca="false">DH266/($B$266+DH266-'1 Der Fonds'!$B$6)</f>
        <v>0.0907055132984991</v>
      </c>
      <c r="DK266" s="26" t="n">
        <f aca="false">DH266+$B$266*'1 Der Fonds'!$B$19/12+DH266*'1 Der Fonds'!$B$20/12-'1 Der Fonds'!$B$6*'1 Der Fonds'!$B$21/12-($B$266+DH266-'1 Der Fonds'!$B$6)*'1 Der Fonds'!$B$22/12-$B$266*'1 Der Fonds'!$B$23/12</f>
        <v>73.2175643172075</v>
      </c>
      <c r="DL266" s="26" t="n">
        <f aca="false">($B$266+DK266-'1 Der Fonds'!$B$6)/DI266</f>
        <v>10.1178716664605</v>
      </c>
      <c r="DM266" s="26" t="n">
        <f aca="false">DK266+0-'2 Der Rueckgabebestand'!$C$10*DL266</f>
        <v>59.0525439841628</v>
      </c>
      <c r="DN266" s="26" t="n">
        <f aca="false">DI266+0/DL266-'2 Der Rueckgabebestand'!$C$10</f>
        <v>76.8</v>
      </c>
      <c r="DO266" s="26" t="n">
        <f aca="false">DM266/($B$266+DM266-'1 Der Fonds'!$B$6)</f>
        <v>0.075995560971185</v>
      </c>
      <c r="DP266" s="26" t="n">
        <f aca="false">DM266+$B$266*'1 Der Fonds'!$B$19/12+DM266*'1 Der Fonds'!$B$20/12-'1 Der Fonds'!$B$6*'1 Der Fonds'!$B$21/12-($B$266+DM266-'1 Der Fonds'!$B$6)*'1 Der Fonds'!$B$22/12-$B$266*'1 Der Fonds'!$B$23/12</f>
        <v>60.634886005481</v>
      </c>
      <c r="DQ266" s="26" t="n">
        <f aca="false">($B$266+DP266-'1 Der Fonds'!$B$6)/DN266</f>
        <v>10.1384750781964</v>
      </c>
      <c r="DR266" s="26" t="n">
        <f aca="false">DP266+0-'2 Der Rueckgabebestand'!$C$11*DQ266</f>
        <v>54.5518009585632</v>
      </c>
      <c r="DS266" s="26" t="n">
        <f aca="false">DN266+0/DQ266-'2 Der Rueckgabebestand'!$C$11</f>
        <v>76.2</v>
      </c>
      <c r="DT266" s="26" t="n">
        <f aca="false">DR266/($B$266+DR266-'1 Der Fonds'!$B$6)</f>
        <v>0.0706124830605231</v>
      </c>
      <c r="DU266" s="26" t="n">
        <f aca="false">DR266+$B$266*'1 Der Fonds'!$B$19/12+DR266*'1 Der Fonds'!$B$20/12-'1 Der Fonds'!$B$6*'1 Der Fonds'!$B$21/12-($B$266+DR266-'1 Der Fonds'!$B$6)*'1 Der Fonds'!$B$22/12-$B$266*'1 Der Fonds'!$B$23/12</f>
        <v>56.1298297678151</v>
      </c>
      <c r="DV266" s="26" t="n">
        <f aca="false">($B$266+DU266-'1 Der Fonds'!$B$6)/DS266</f>
        <v>10.1591841176879</v>
      </c>
      <c r="DW266" s="26" t="n">
        <f aca="false">DU266+0-'2 Der Rueckgabebestand'!$C$12*DV266</f>
        <v>51.0502377089712</v>
      </c>
      <c r="DX266" s="26" t="n">
        <f aca="false">DS266+0/DV266-'2 Der Rueckgabebestand'!$C$12</f>
        <v>75.7</v>
      </c>
      <c r="DY266" s="26" t="n">
        <f aca="false">DW266/($B$266+DW266-'1 Der Fonds'!$B$6)</f>
        <v>0.0663808880172142</v>
      </c>
      <c r="DZ266" s="26" t="n">
        <f aca="false">DW266+$B$266*'1 Der Fonds'!$B$19/12+DW266*'1 Der Fonds'!$B$20/12-'1 Der Fonds'!$B$6*'1 Der Fonds'!$B$21/12-($B$266+DW266-'1 Der Fonds'!$B$6)*'1 Der Fonds'!$B$22/12-$B$266*'1 Der Fonds'!$B$23/12</f>
        <v>52.6249108534423</v>
      </c>
      <c r="EA266" s="26" t="n">
        <f aca="false">($B$266+DZ266-'1 Der Fonds'!$B$6)/DX266</f>
        <v>10.1799856123308</v>
      </c>
      <c r="EB266" s="26" t="n">
        <f aca="false">DZ266+0-'2 Der Rueckgabebestand'!$C$13*EA266</f>
        <v>48.0439173278934</v>
      </c>
      <c r="EC266" s="26" t="n">
        <f aca="false">DX266+0/EA266-'2 Der Rueckgabebestand'!$C$13</f>
        <v>75.25</v>
      </c>
      <c r="ED266" s="26" t="n">
        <f aca="false">EB266/($B$266+EB266-'1 Der Fonds'!$B$6)</f>
        <v>0.0627169229350188</v>
      </c>
      <c r="EE266" s="26" t="n">
        <f aca="false">EB266+$B$266*'1 Der Fonds'!$B$19/12+EB266*'1 Der Fonds'!$B$20/12-'1 Der Fonds'!$B$6*'1 Der Fonds'!$B$21/12-($B$266+EB266-'1 Der Fonds'!$B$6)*'1 Der Fonds'!$B$22/12-$B$266*'1 Der Fonds'!$B$23/12</f>
        <v>49.6157094153326</v>
      </c>
      <c r="EF266" s="26" t="n">
        <f aca="false">($B$266+EE266-'1 Der Fonds'!$B$6)/EC266</f>
        <v>10.2008732148217</v>
      </c>
      <c r="EG266" s="26" t="n">
        <f aca="false">EE266+0-'2 Der Rueckgabebestand'!$C$14*EF266</f>
        <v>45.535360129404</v>
      </c>
      <c r="EH266" s="26" t="n">
        <f aca="false">EC266+0/EF266-'2 Der Rueckgabebestand'!$C$14</f>
        <v>74.85</v>
      </c>
      <c r="EI266" s="26" t="n">
        <f aca="false">EG266/($B$266+EG266-'1 Der Fonds'!$B$6)</f>
        <v>0.0596375263114031</v>
      </c>
      <c r="EJ266" s="26" t="n">
        <f aca="false">EG266+$B$266*'1 Der Fonds'!$B$19/12+EG266*'1 Der Fonds'!$B$20/12-'1 Der Fonds'!$B$6*'1 Der Fonds'!$B$21/12-($B$266+EG266-'1 Der Fonds'!$B$6)*'1 Der Fonds'!$B$22/12-$B$266*'1 Der Fonds'!$B$23/12</f>
        <v>47.1047481828613</v>
      </c>
      <c r="EK266" s="26" t="n">
        <f aca="false">($B$266+EJ266-'1 Der Fonds'!$B$6)/EH266</f>
        <v>10.2218403230843</v>
      </c>
      <c r="EL266" s="26" t="n">
        <f aca="false">EJ266+0-'2 Der Rueckgabebestand'!$C$15*EK266</f>
        <v>43.0160120536276</v>
      </c>
      <c r="EM266" s="26" t="n">
        <f aca="false">EH266+0/EK266-'2 Der Rueckgabebestand'!$C$15</f>
        <v>74.45</v>
      </c>
      <c r="EN266" s="26" t="n">
        <f aca="false">EL266/($B$266+EL266-'1 Der Fonds'!$B$6)</f>
        <v>0.0565244506978866</v>
      </c>
      <c r="EO266" s="26" t="n">
        <f aca="false">EL266+$B$266*'1 Der Fonds'!$B$19/12+EL266*'1 Der Fonds'!$B$20/12-'1 Der Fonds'!$B$6*'1 Der Fonds'!$B$21/12-($B$266+EL266-'1 Der Fonds'!$B$6)*'1 Der Fonds'!$B$22/12-$B$266*'1 Der Fonds'!$B$23/12</f>
        <v>44.5829857318456</v>
      </c>
      <c r="EP266" s="26" t="n">
        <f aca="false">($B$266+EO266-'1 Der Fonds'!$B$6)/EM266</f>
        <v>10.2428876525433</v>
      </c>
      <c r="EQ266" s="26" t="n">
        <f aca="false">EO266+0-'2 Der Rueckgabebestand'!$C$16*EP266</f>
        <v>39.461541905574</v>
      </c>
      <c r="ER266" s="26" t="n">
        <f aca="false">EM266+0/EP266-'2 Der Rueckgabebestand'!$C$16</f>
        <v>73.95</v>
      </c>
      <c r="ES266" s="26" t="n">
        <f aca="false">EQ266/($B$266+EQ266-'1 Der Fonds'!$B$6)</f>
        <v>0.0520970897166596</v>
      </c>
      <c r="ET266" s="14" t="n">
        <f aca="false">IF(C266=1,$A$266,1000000)</f>
        <v>152</v>
      </c>
      <c r="EU266" s="14" t="n">
        <f aca="false">IF(D266=1,$A$266,1000000)</f>
        <v>152</v>
      </c>
      <c r="EV266" s="14" t="n">
        <f aca="false">IF(E266=1,$A$266,1000000)</f>
        <v>152</v>
      </c>
      <c r="EW266" s="14" t="n">
        <f aca="false">IF(F266=1,$A$266,1000000)</f>
        <v>152</v>
      </c>
      <c r="EX266" s="14" t="n">
        <f aca="false">IF(G266=1,$A$266,1000000)</f>
        <v>152</v>
      </c>
      <c r="EY266" s="14" t="n">
        <f aca="false">IF(H266=1,$A$266,1000000)</f>
        <v>152</v>
      </c>
      <c r="EZ266" s="14" t="n">
        <f aca="false">IF(I266=1,$A$266,1000000)</f>
        <v>152</v>
      </c>
      <c r="FA266" s="14" t="n">
        <f aca="false">IF(J266=1,$A$266,1000000)</f>
        <v>152</v>
      </c>
      <c r="FB266" s="14" t="n">
        <f aca="false">IF(K266=1,$A$266,1000000)</f>
        <v>152</v>
      </c>
      <c r="FC266" s="14" t="n">
        <f aca="false">IF(L266=1,$A$266,1000000)</f>
        <v>152</v>
      </c>
      <c r="FD266" s="14" t="n">
        <f aca="false">IF(M266=1,$A$266,1000000)</f>
        <v>152</v>
      </c>
      <c r="FE266" s="14" t="n">
        <f aca="false">IF(N266=1,$A$266,1000000)</f>
        <v>152</v>
      </c>
      <c r="FF266" s="14" t="n">
        <f aca="false">IF(O266=1,$A$266,1000000)</f>
        <v>152</v>
      </c>
      <c r="FG266" s="14" t="n">
        <f aca="false">IF(P266=1,$A$266,1000000)</f>
        <v>152</v>
      </c>
      <c r="FH266" s="14" t="n">
        <f aca="false">IF(Q266=1,$A$266,1000000)</f>
        <v>152</v>
      </c>
      <c r="FI266" s="14" t="n">
        <f aca="false">IF(R266=1,$A$266,1000000)</f>
        <v>152</v>
      </c>
      <c r="FJ266" s="14" t="n">
        <f aca="false">IF(S266=1,$A$266,1000000)</f>
        <v>152</v>
      </c>
      <c r="FK266" s="14" t="n">
        <f aca="false">IF(T266=1,$A$266,1000000)</f>
        <v>152</v>
      </c>
      <c r="FL266" s="14" t="n">
        <f aca="false">IF(U266=1,$A$266,1000000)</f>
        <v>152</v>
      </c>
      <c r="FM266" s="14" t="n">
        <f aca="false">IF(V266=1,$A$266,1000000)</f>
        <v>152</v>
      </c>
      <c r="FN266" s="14" t="n">
        <f aca="false">IF(W266=1,$A$266,1000000)</f>
        <v>152</v>
      </c>
      <c r="FO266" s="14" t="n">
        <f aca="false">IF(X266=1,$A$266,1000000)</f>
        <v>152</v>
      </c>
      <c r="FP266" s="14" t="n">
        <f aca="false">IF(Y266=1,$A$266,1000000)</f>
        <v>152</v>
      </c>
      <c r="FQ266" s="14" t="n">
        <f aca="false">IF(Z266=1,$A$266,1000000)</f>
        <v>152</v>
      </c>
    </row>
    <row r="267" customFormat="false" ht="15" hidden="false" customHeight="false" outlineLevel="0" collapsed="false">
      <c r="A267" s="14" t="n">
        <f aca="false">A266+$B$38</f>
        <v>152.5</v>
      </c>
      <c r="B267" s="14" t="n">
        <f aca="false">'1 Der Fonds'!$B$36-A267</f>
        <v>967.5</v>
      </c>
      <c r="C267" s="26" t="n">
        <f aca="false">IF(AH267&gt;='1 Der Fonds'!$B$12,1,0)</f>
        <v>1</v>
      </c>
      <c r="D267" s="26" t="n">
        <f aca="false">IF(AND(C267=1,AM267&gt;='1 Der Fonds'!$B$12),1,0)</f>
        <v>1</v>
      </c>
      <c r="E267" s="26" t="n">
        <f aca="false">IF(AND(D267=1,AR267&gt;='1 Der Fonds'!$B$12),1,0)</f>
        <v>1</v>
      </c>
      <c r="F267" s="26" t="n">
        <f aca="false">IF(AND(E267=1,AW267&gt;='1 Der Fonds'!$B$12),1,0)</f>
        <v>1</v>
      </c>
      <c r="G267" s="26" t="n">
        <f aca="false">IF(AND(F267=1,BB267&gt;='1 Der Fonds'!$B$12),1,0)</f>
        <v>1</v>
      </c>
      <c r="H267" s="26" t="n">
        <f aca="false">IF(AND(G267=1,BG267&gt;='1 Der Fonds'!$B$12),1,0)</f>
        <v>1</v>
      </c>
      <c r="I267" s="26" t="n">
        <f aca="false">IF(AND(H267=1,BL267&gt;='1 Der Fonds'!$B$12),1,0)</f>
        <v>1</v>
      </c>
      <c r="J267" s="26" t="n">
        <f aca="false">IF(AND(I267=1,BQ267&gt;='1 Der Fonds'!$B$12),1,0)</f>
        <v>1</v>
      </c>
      <c r="K267" s="26" t="n">
        <f aca="false">IF(AND(J267=1,BV267&gt;='1 Der Fonds'!$B$12),1,0)</f>
        <v>1</v>
      </c>
      <c r="L267" s="26" t="n">
        <f aca="false">IF(AND(K267=1,CA267&gt;='1 Der Fonds'!$B$12),1,0)</f>
        <v>1</v>
      </c>
      <c r="M267" s="26" t="n">
        <f aca="false">IF(AND(L267=1,CF267&gt;='1 Der Fonds'!$B$12),1,0)</f>
        <v>1</v>
      </c>
      <c r="N267" s="26" t="n">
        <f aca="false">IF(AND(M267=1,CK267&gt;='1 Der Fonds'!$B$12),1,0)</f>
        <v>1</v>
      </c>
      <c r="O267" s="26" t="n">
        <f aca="false">IF(CP267&gt;='1 Der Fonds'!$B$12,1,0)</f>
        <v>1</v>
      </c>
      <c r="P267" s="26" t="n">
        <f aca="false">IF(AND(O267=1,CU267&gt;='1 Der Fonds'!$B$12),1,0)</f>
        <v>1</v>
      </c>
      <c r="Q267" s="26" t="n">
        <f aca="false">IF(AND(P267=1,CZ267&gt;='1 Der Fonds'!$B$12),1,0)</f>
        <v>1</v>
      </c>
      <c r="R267" s="26" t="n">
        <f aca="false">IF(AND(Q267=1,DE267&gt;='1 Der Fonds'!$B$12),1,0)</f>
        <v>1</v>
      </c>
      <c r="S267" s="26" t="n">
        <f aca="false">IF(AND(R267=1,DJ267&gt;='1 Der Fonds'!$B$12),1,0)</f>
        <v>1</v>
      </c>
      <c r="T267" s="26" t="n">
        <f aca="false">IF(AND(S267=1,DO267&gt;='1 Der Fonds'!$B$12),1,0)</f>
        <v>1</v>
      </c>
      <c r="U267" s="26" t="n">
        <f aca="false">IF(AND(T267=1,DT267&gt;='1 Der Fonds'!$B$12),1,0)</f>
        <v>1</v>
      </c>
      <c r="V267" s="26" t="n">
        <f aca="false">IF(AND(U267=1,DY267&gt;='1 Der Fonds'!$B$12),1,0)</f>
        <v>1</v>
      </c>
      <c r="W267" s="26" t="n">
        <f aca="false">IF(AND(V267=1,ED267&gt;='1 Der Fonds'!$B$12),1,0)</f>
        <v>1</v>
      </c>
      <c r="X267" s="26" t="n">
        <f aca="false">IF(AND(W267=1,EI267&gt;='1 Der Fonds'!$B$12),1,0)</f>
        <v>1</v>
      </c>
      <c r="Y267" s="26" t="n">
        <f aca="false">IF(AND(X267=1,EN267&gt;='1 Der Fonds'!$B$12),1,0)</f>
        <v>1</v>
      </c>
      <c r="Z267" s="26" t="n">
        <f aca="false">IF(AND(Y267=1,ES267&gt;='1 Der Fonds'!$B$12),1,0)</f>
        <v>1</v>
      </c>
      <c r="AD267" s="26" t="n">
        <f aca="false">$A$267+$B$267*'1 Der Fonds'!$B$19/12+$A$267*'1 Der Fonds'!$B$20/12-'1 Der Fonds'!$B$6*'1 Der Fonds'!$B$21/12-($B$267+$A$267-'1 Der Fonds'!$B$6)*'1 Der Fonds'!$B$22/12-$B$267*'1 Der Fonds'!$B$23/12</f>
        <v>154.170833333333</v>
      </c>
      <c r="AE267" s="26" t="n">
        <f aca="false">($B$267+AD267-'1 Der Fonds'!$B$6)/'1 Der Fonds'!$B$8</f>
        <v>10.0192049808429</v>
      </c>
      <c r="AF267" s="26" t="n">
        <f aca="false">AD267+'1 Der Fonds'!$B$26-'2 Der Rueckgabebestand'!$C$5*AE267</f>
        <v>153.163151340996</v>
      </c>
      <c r="AG267" s="26" t="n">
        <f aca="false">'1 Der Fonds'!$B$8+'1 Der Fonds'!$B$26/AE267-'2 Der Rueckgabebestand'!$C$5</f>
        <v>86.8994249549476</v>
      </c>
      <c r="AH267" s="26" t="n">
        <f aca="false">AF267/($B$267+AF267-'1 Der Fonds'!$B$6)</f>
        <v>0.175915508891233</v>
      </c>
      <c r="AI267" s="26" t="n">
        <f aca="false">AF267+$B$267*'1 Der Fonds'!$B$19/12+AF267*'1 Der Fonds'!$B$20/12-'1 Der Fonds'!$B$6*'1 Der Fonds'!$B$21/12-($B$267+AF267-'1 Der Fonds'!$B$6)*'1 Der Fonds'!$B$22/12-$B$267*'1 Der Fonds'!$B$23/12</f>
        <v>154.834620194365</v>
      </c>
      <c r="AJ267" s="26" t="n">
        <f aca="false">($B$267+AI267-'1 Der Fonds'!$B$6)/AG267</f>
        <v>10.0384395022938</v>
      </c>
      <c r="AK267" s="26" t="n">
        <f aca="false">AI267+'1 Der Fonds'!$B$26-'2 Der Rueckgabebestand'!$C$6*AJ267</f>
        <v>152.815400443218</v>
      </c>
      <c r="AL267" s="26" t="n">
        <f aca="false">AG267+'1 Der Fonds'!$B$26/AJ267-'2 Der Rueckgabebestand'!$C$6</f>
        <v>86.6982761856907</v>
      </c>
      <c r="AM267" s="26" t="n">
        <f aca="false">AK267/($B$267+AK267-'1 Der Fonds'!$B$6)</f>
        <v>0.175586230423355</v>
      </c>
      <c r="AN267" s="26" t="n">
        <f aca="false">AK267+$B$267*'1 Der Fonds'!$B$19/12+AK267*'1 Der Fonds'!$B$20/12-'1 Der Fonds'!$B$6*'1 Der Fonds'!$B$21/12-($B$267+AK267-'1 Der Fonds'!$B$6)*'1 Der Fonds'!$B$22/12-$B$267*'1 Der Fonds'!$B$23/12</f>
        <v>154.486536035309</v>
      </c>
      <c r="AO267" s="26" t="n">
        <f aca="false">($B$267+AN267-'1 Der Fonds'!$B$6)/AL267</f>
        <v>10.0577148058594</v>
      </c>
      <c r="AP267" s="26" t="n">
        <f aca="false">AN267+'1 Der Fonds'!$B$26-'2 Der Rueckgabebestand'!$C$7*AO267</f>
        <v>135.359563462418</v>
      </c>
      <c r="AQ267" s="26" t="n">
        <f aca="false">AL267+'1 Der Fonds'!$B$26/AO267-'2 Der Rueckgabebestand'!$C$7</f>
        <v>84.7965546771679</v>
      </c>
      <c r="AR267" s="26" t="n">
        <f aca="false">AP267/($B$267+AP267-'1 Der Fonds'!$B$6)</f>
        <v>0.158712605523105</v>
      </c>
      <c r="AS267" s="26" t="n">
        <f aca="false">AP267+$B$267*'1 Der Fonds'!$B$19/12+AP267*'1 Der Fonds'!$B$20/12-'1 Der Fonds'!$B$6*'1 Der Fonds'!$B$21/12-($B$267+AP267-'1 Der Fonds'!$B$6)*'1 Der Fonds'!$B$22/12-$B$267*'1 Der Fonds'!$B$23/12</f>
        <v>137.01397054407</v>
      </c>
      <c r="AT267" s="26" t="n">
        <f aca="false">($B$267+AS267-'1 Der Fonds'!$B$6)/AQ267</f>
        <v>10.0772251160123</v>
      </c>
      <c r="AU267" s="26" t="n">
        <f aca="false">AS267+'1 Der Fonds'!$B$26-'2 Der Rueckgabebestand'!$C$8*AT267</f>
        <v>108.774572684432</v>
      </c>
      <c r="AV267" s="26" t="n">
        <f aca="false">AQ267+'1 Der Fonds'!$B$26/AT267-'2 Der Rueckgabebestand'!$C$8</f>
        <v>81.9942556777373</v>
      </c>
      <c r="AW267" s="26" t="n">
        <f aca="false">AU267/($B$267+AU267-'1 Der Fonds'!$B$6)</f>
        <v>0.131644584355344</v>
      </c>
      <c r="AX267" s="26" t="n">
        <f aca="false">AU267+$B$267*'1 Der Fonds'!$B$19/12+AU267*'1 Der Fonds'!$B$20/12-'1 Der Fonds'!$B$6*'1 Der Fonds'!$B$21/12-($B$267+AU267-'1 Der Fonds'!$B$6)*'1 Der Fonds'!$B$22/12-$B$267*'1 Der Fonds'!$B$23/12</f>
        <v>110.403502483254</v>
      </c>
      <c r="AY267" s="26" t="n">
        <f aca="false">($B$267+AX267-'1 Der Fonds'!$B$6)/AV267</f>
        <v>10.0970915052534</v>
      </c>
      <c r="AZ267" s="26" t="n">
        <f aca="false">AX267+'1 Der Fonds'!$B$26-'2 Der Rueckgabebestand'!$C$9*AY267</f>
        <v>87.1510645695954</v>
      </c>
      <c r="BA267" s="26" t="n">
        <f aca="false">AV267+'1 Der Fonds'!$B$26/AY267-'2 Der Rueckgabebestand'!$C$9</f>
        <v>79.6913709409237</v>
      </c>
      <c r="BB267" s="26" t="n">
        <f aca="false">AZ267/($B$267+AZ267-'1 Der Fonds'!$B$6)</f>
        <v>0.108309139709163</v>
      </c>
      <c r="BC267" s="26" t="n">
        <f aca="false">AZ267+$B$267*'1 Der Fonds'!$B$19/12+AZ267*'1 Der Fonds'!$B$20/12-'1 Der Fonds'!$B$6*'1 Der Fonds'!$B$21/12-($B$267+AZ267-'1 Der Fonds'!$B$6)*'1 Der Fonds'!$B$22/12-$B$267*'1 Der Fonds'!$B$23/12</f>
        <v>88.7592718398079</v>
      </c>
      <c r="BD267" s="26" t="n">
        <f aca="false">($B$267+BC267-'1 Der Fonds'!$B$6)/BA267</f>
        <v>10.1172719495251</v>
      </c>
      <c r="BE267" s="26" t="n">
        <f aca="false">BC267+'1 Der Fonds'!$B$26-'2 Der Rueckgabebestand'!$C$10*BD267</f>
        <v>77.5950911104728</v>
      </c>
      <c r="BF267" s="26" t="n">
        <f aca="false">BA267+'1 Der Fonds'!$B$26/BD267-'2 Der Rueckgabebestand'!$C$10</f>
        <v>78.5878935623345</v>
      </c>
      <c r="BG267" s="26" t="n">
        <f aca="false">BE267/($B$267+BE267-'1 Der Fonds'!$B$6)</f>
        <v>0.097592215041976</v>
      </c>
      <c r="BH267" s="26" t="n">
        <f aca="false">BE267+$B$267*'1 Der Fonds'!$B$19/12+BE267*'1 Der Fonds'!$B$20/12-'1 Der Fonds'!$B$6*'1 Der Fonds'!$B$21/12-($B$267+BE267-'1 Der Fonds'!$B$6)*'1 Der Fonds'!$B$22/12-$B$267*'1 Der Fonds'!$B$23/12</f>
        <v>79.194140572787</v>
      </c>
      <c r="BI267" s="26" t="n">
        <f aca="false">($B$267+BH267-'1 Der Fonds'!$B$6)/BF267</f>
        <v>10.1376192242748</v>
      </c>
      <c r="BJ267" s="26" t="n">
        <f aca="false">BH267+'1 Der Fonds'!$B$26-'2 Der Rueckgabebestand'!$C$11*BI267</f>
        <v>76.1115690382221</v>
      </c>
      <c r="BK267" s="26" t="n">
        <f aca="false">BF267+'1 Der Fonds'!$B$26/BI267-'2 Der Rueckgabebestand'!$C$11</f>
        <v>78.2838210314603</v>
      </c>
      <c r="BL267" s="26" t="n">
        <f aca="false">BJ267/($B$267+BJ267-'1 Der Fonds'!$B$6)</f>
        <v>0.0959053169177734</v>
      </c>
      <c r="BM267" s="26" t="n">
        <f aca="false">BJ267+$B$267*'1 Der Fonds'!$B$19/12+BJ267*'1 Der Fonds'!$B$20/12-'1 Der Fonds'!$B$6*'1 Der Fonds'!$B$21/12-($B$267+BJ267-'1 Der Fonds'!$B$6)*'1 Der Fonds'!$B$22/12-$B$267*'1 Der Fonds'!$B$23/12</f>
        <v>77.7091967918837</v>
      </c>
      <c r="BN267" s="26" t="n">
        <f aca="false">($B$267+BM267-'1 Der Fonds'!$B$6)/BK267</f>
        <v>10.1580273716112</v>
      </c>
      <c r="BO267" s="26" t="n">
        <f aca="false">BM267+'1 Der Fonds'!$B$26-'2 Der Rueckgabebestand'!$C$12*BN267</f>
        <v>75.6301831060781</v>
      </c>
      <c r="BP267" s="26" t="n">
        <f aca="false">BK267+'1 Der Fonds'!$B$26/BN267-'2 Der Rueckgabebestand'!$C$12</f>
        <v>78.0791539627717</v>
      </c>
      <c r="BQ267" s="26" t="n">
        <f aca="false">BO267/($B$267+BO267-'1 Der Fonds'!$B$6)</f>
        <v>0.0953565817025058</v>
      </c>
      <c r="BR267" s="26" t="n">
        <f aca="false">BO267+$B$267*'1 Der Fonds'!$B$19/12+BO267*'1 Der Fonds'!$B$20/12-'1 Der Fonds'!$B$6*'1 Der Fonds'!$B$21/12-($B$267+BO267-'1 Der Fonds'!$B$6)*'1 Der Fonds'!$B$22/12-$B$267*'1 Der Fonds'!$B$23/12</f>
        <v>77.2273495315548</v>
      </c>
      <c r="BS267" s="26" t="n">
        <f aca="false">($B$267+BR267-'1 Der Fonds'!$B$6)/BP267</f>
        <v>10.178483105881</v>
      </c>
      <c r="BT267" s="26" t="n">
        <f aca="false">BR267+'1 Der Fonds'!$B$26-'2 Der Rueckgabebestand'!$C$13*BS267</f>
        <v>75.6470321339083</v>
      </c>
      <c r="BU267" s="26" t="n">
        <f aca="false">BP267+'1 Der Fonds'!$B$26/BS267-'2 Der Rueckgabebestand'!$C$13</f>
        <v>77.9238933624242</v>
      </c>
      <c r="BV267" s="26" t="n">
        <f aca="false">BT267/($B$267+BT267-'1 Der Fonds'!$B$6)</f>
        <v>0.0953757992769451</v>
      </c>
      <c r="BW267" s="26" t="n">
        <f aca="false">BT267+$B$267*'1 Der Fonds'!$B$19/12+BT267*'1 Der Fonds'!$B$20/12-'1 Der Fonds'!$B$6*'1 Der Fonds'!$B$21/12-($B$267+BT267-'1 Der Fonds'!$B$6)*'1 Der Fonds'!$B$22/12-$B$267*'1 Der Fonds'!$B$23/12</f>
        <v>77.24421470637</v>
      </c>
      <c r="BX267" s="26" t="n">
        <f aca="false">($B$267+BW267-'1 Der Fonds'!$B$6)/BU267</f>
        <v>10.1989798046924</v>
      </c>
      <c r="BY267" s="26" t="n">
        <f aca="false">BW267+'1 Der Fonds'!$B$26-'2 Der Rueckgabebestand'!$C$14*BX267</f>
        <v>76.1646227844931</v>
      </c>
      <c r="BZ267" s="26" t="n">
        <f aca="false">BU267+'1 Der Fonds'!$B$26/BX267-'2 Der Rueckgabebestand'!$C$14</f>
        <v>77.818040429822</v>
      </c>
      <c r="CA267" s="26" t="n">
        <f aca="false">BY267/($B$267+BY267-'1 Der Fonds'!$B$6)</f>
        <v>0.0959657525332011</v>
      </c>
      <c r="CB267" s="26" t="n">
        <f aca="false">BY267+$B$267*'1 Der Fonds'!$B$19/12+BY267*'1 Der Fonds'!$B$20/12-'1 Der Fonds'!$B$6*'1 Der Fonds'!$B$21/12-($B$267+BY267-'1 Der Fonds'!$B$6)*'1 Der Fonds'!$B$22/12-$B$267*'1 Der Fonds'!$B$23/12</f>
        <v>77.7623013813282</v>
      </c>
      <c r="CC267" s="26" t="n">
        <f aca="false">($B$267+CB267-'1 Der Fonds'!$B$6)/BZ267</f>
        <v>10.2195107585434</v>
      </c>
      <c r="CD267" s="26" t="n">
        <f aca="false">CB267+'1 Der Fonds'!$B$26-'2 Der Rueckgabebestand'!$C$15*CC267</f>
        <v>76.6744970779109</v>
      </c>
      <c r="CE267" s="26" t="n">
        <f aca="false">BZ267+'1 Der Fonds'!$B$26/CC267-'2 Der Rueckgabebestand'!$C$15</f>
        <v>77.7115965570067</v>
      </c>
      <c r="CF267" s="26" t="n">
        <f aca="false">CD267/($B$267+CD267-'1 Der Fonds'!$B$6)</f>
        <v>0.0965461587598536</v>
      </c>
      <c r="CG267" s="26" t="n">
        <f aca="false">CD267+$B$267*'1 Der Fonds'!$B$19/12+CD267*'1 Der Fonds'!$B$20/12-'1 Der Fonds'!$B$6*'1 Der Fonds'!$B$21/12-($B$267+CD267-'1 Der Fonds'!$B$6)*'1 Der Fonds'!$B$22/12-$B$267*'1 Der Fonds'!$B$23/12</f>
        <v>78.2726643042772</v>
      </c>
      <c r="CH267" s="26" t="n">
        <f aca="false">($B$267+CG267-'1 Der Fonds'!$B$6)/CE267</f>
        <v>10.2400761219791</v>
      </c>
      <c r="CI267" s="26" t="n">
        <f aca="false">CG267+'1 Der Fonds'!$B$26-'2 Der Rueckgabebestand'!$C$16*CH267</f>
        <v>76.1526262432877</v>
      </c>
      <c r="CJ267" s="26" t="n">
        <f aca="false">CE267+'1 Der Fonds'!$B$26/CH267-'2 Der Rueckgabebestand'!$C$16</f>
        <v>77.5045631291556</v>
      </c>
      <c r="CK267" s="26" t="n">
        <f aca="false">CI267/($B$267+CI267-'1 Der Fonds'!$B$6)</f>
        <v>0.0959520875067875</v>
      </c>
      <c r="CL267" s="26" t="n">
        <f aca="false">$A$267+$B$267*'1 Der Fonds'!$B$19/12+$A$267*'1 Der Fonds'!$B$20/12-'1 Der Fonds'!$B$6*'1 Der Fonds'!$B$21/12-($B$267+$A$267-'1 Der Fonds'!$B$6)*'1 Der Fonds'!$B$22/12-$B$267*'1 Der Fonds'!$B$23/12</f>
        <v>154.170833333333</v>
      </c>
      <c r="CM267" s="26" t="n">
        <f aca="false">($B$267+CL267-'1 Der Fonds'!$B$6)/'1 Der Fonds'!$B$8</f>
        <v>10.0192049808429</v>
      </c>
      <c r="CN267" s="26" t="n">
        <f aca="false">CL267+0-'2 Der Rueckgabebestand'!$C$5*CM267</f>
        <v>150.163151340996</v>
      </c>
      <c r="CO267" s="26" t="n">
        <f aca="false">'1 Der Fonds'!$B$8+0/CM267-'2 Der Rueckgabebestand'!$C$5</f>
        <v>86.6</v>
      </c>
      <c r="CP267" s="26" t="n">
        <f aca="false">CN267/($B$267+CN267-'1 Der Fonds'!$B$6)</f>
        <v>0.173066184854013</v>
      </c>
      <c r="CQ267" s="26" t="n">
        <f aca="false">CN267+$B$267*'1 Der Fonds'!$B$19/12+CN267*'1 Der Fonds'!$B$20/12-'1 Der Fonds'!$B$6*'1 Der Fonds'!$B$21/12-($B$267+CN267-'1 Der Fonds'!$B$6)*'1 Der Fonds'!$B$22/12-$B$267*'1 Der Fonds'!$B$23/12</f>
        <v>151.831745194365</v>
      </c>
      <c r="CR267" s="26" t="n">
        <f aca="false">($B$267+CQ267-'1 Der Fonds'!$B$6)/CO267</f>
        <v>10.038472808249</v>
      </c>
      <c r="CS267" s="26" t="n">
        <f aca="false">CQ267+0-'2 Der Rueckgabebestand'!$C$6*CR267</f>
        <v>146.81250879024</v>
      </c>
      <c r="CT267" s="26" t="n">
        <f aca="false">CO267+0/CR267-'2 Der Rueckgabebestand'!$C$6</f>
        <v>86.1</v>
      </c>
      <c r="CU267" s="26" t="n">
        <f aca="false">CS267/($B$267+CS267-'1 Der Fonds'!$B$6)</f>
        <v>0.169860446652254</v>
      </c>
      <c r="CV267" s="26" t="n">
        <f aca="false">CS267+$B$267*'1 Der Fonds'!$B$19/12+CS267*'1 Der Fonds'!$B$20/12-'1 Der Fonds'!$B$6*'1 Der Fonds'!$B$21/12-($B$267+CS267-'1 Der Fonds'!$B$6)*'1 Der Fonds'!$B$22/12-$B$267*'1 Der Fonds'!$B$23/12</f>
        <v>148.477891611164</v>
      </c>
      <c r="CW267" s="26" t="n">
        <f aca="false">($B$267+CV267-'1 Der Fonds'!$B$6)/CT267</f>
        <v>10.0578152335791</v>
      </c>
      <c r="CX267" s="26" t="n">
        <f aca="false">CV267+0-'2 Der Rueckgabebestand'!$C$7*CW267</f>
        <v>126.35069809729</v>
      </c>
      <c r="CY267" s="26" t="n">
        <f aca="false">CT267+0/CW267-'2 Der Rueckgabebestand'!$C$7</f>
        <v>83.9</v>
      </c>
      <c r="CZ267" s="26" t="n">
        <f aca="false">CX267/($B$267+CX267-'1 Der Fonds'!$B$6)</f>
        <v>0.149731105730178</v>
      </c>
      <c r="DA267" s="26" t="n">
        <f aca="false">CX267+$B$267*'1 Der Fonds'!$B$19/12+CX267*'1 Der Fonds'!$B$20/12-'1 Der Fonds'!$B$6*'1 Der Fonds'!$B$21/12-($B$267+CX267-'1 Der Fonds'!$B$6)*'1 Der Fonds'!$B$22/12-$B$267*'1 Der Fonds'!$B$23/12</f>
        <v>127.996471682966</v>
      </c>
      <c r="DB267" s="26" t="n">
        <f aca="false">($B$267+DA267-'1 Der Fonds'!$B$6)/CY267</f>
        <v>10.0774311285217</v>
      </c>
      <c r="DC267" s="26" t="n">
        <f aca="false">DA267+0-'2 Der Rueckgabebestand'!$C$8*DB267</f>
        <v>96.7564351845493</v>
      </c>
      <c r="DD267" s="26" t="n">
        <f aca="false">CY267+0/DB267-'2 Der Rueckgabebestand'!$C$8</f>
        <v>80.8</v>
      </c>
      <c r="DE267" s="26" t="n">
        <f aca="false">DC267/($B$267+DC267-'1 Der Fonds'!$B$6)</f>
        <v>0.118827965004194</v>
      </c>
      <c r="DF267" s="26" t="n">
        <f aca="false">DC267+$B$267*'1 Der Fonds'!$B$19/12+DC267*'1 Der Fonds'!$B$20/12-'1 Der Fonds'!$B$6*'1 Der Fonds'!$B$21/12-($B$267+DC267-'1 Der Fonds'!$B$6)*'1 Der Fonds'!$B$22/12-$B$267*'1 Der Fonds'!$B$23/12</f>
        <v>98.3738476016012</v>
      </c>
      <c r="DG267" s="26" t="n">
        <f aca="false">($B$267+DF267-'1 Der Fonds'!$B$6)/DD267</f>
        <v>10.0974486089307</v>
      </c>
      <c r="DH267" s="26" t="n">
        <f aca="false">DF267+0-'2 Der Rueckgabebestand'!$C$9*DG267</f>
        <v>72.1204812183814</v>
      </c>
      <c r="DI267" s="26" t="n">
        <f aca="false">DD267+0/DG267-'2 Der Rueckgabebestand'!$C$9</f>
        <v>78.2</v>
      </c>
      <c r="DJ267" s="26" t="n">
        <f aca="false">DH267/($B$267+DH267-'1 Der Fonds'!$B$6)</f>
        <v>0.0913356263341849</v>
      </c>
      <c r="DK267" s="26" t="n">
        <f aca="false">DH267+$B$267*'1 Der Fonds'!$B$19/12+DH267*'1 Der Fonds'!$B$20/12-'1 Der Fonds'!$B$6*'1 Der Fonds'!$B$21/12-($B$267+DH267-'1 Der Fonds'!$B$6)*'1 Der Fonds'!$B$22/12-$B$267*'1 Der Fonds'!$B$23/12</f>
        <v>73.714284179549</v>
      </c>
      <c r="DL267" s="26" t="n">
        <f aca="false">($B$267+DK267-'1 Der Fonds'!$B$6)/DI267</f>
        <v>10.1178297209661</v>
      </c>
      <c r="DM267" s="26" t="n">
        <f aca="false">DK267+0-'2 Der Rueckgabebestand'!$C$10*DL267</f>
        <v>59.5493225701965</v>
      </c>
      <c r="DN267" s="26" t="n">
        <f aca="false">DI267+0/DL267-'2 Der Rueckgabebestand'!$C$10</f>
        <v>76.8</v>
      </c>
      <c r="DO267" s="26" t="n">
        <f aca="false">DM267/($B$267+DM267-'1 Der Fonds'!$B$6)</f>
        <v>0.0766351901231044</v>
      </c>
      <c r="DP267" s="26" t="n">
        <f aca="false">DM267+$B$267*'1 Der Fonds'!$B$19/12+DM267*'1 Der Fonds'!$B$20/12-'1 Der Fonds'!$B$6*'1 Der Fonds'!$B$21/12-($B$267+DM267-'1 Der Fonds'!$B$6)*'1 Der Fonds'!$B$22/12-$B$267*'1 Der Fonds'!$B$23/12</f>
        <v>61.1310781709929</v>
      </c>
      <c r="DQ267" s="26" t="n">
        <f aca="false">($B$267+DP267-'1 Der Fonds'!$B$6)/DN267</f>
        <v>10.1384254970181</v>
      </c>
      <c r="DR267" s="26" t="n">
        <f aca="false">DP267+0-'2 Der Rueckgabebestand'!$C$11*DQ267</f>
        <v>55.048022872782</v>
      </c>
      <c r="DS267" s="26" t="n">
        <f aca="false">DN267+0/DQ267-'2 Der Rueckgabebestand'!$C$11</f>
        <v>76.2</v>
      </c>
      <c r="DT267" s="26" t="n">
        <f aca="false">DR267/($B$267+DR267-'1 Der Fonds'!$B$6)</f>
        <v>0.0712551469202931</v>
      </c>
      <c r="DU267" s="26" t="n">
        <f aca="false">DR267+$B$267*'1 Der Fonds'!$B$19/12+DR267*'1 Der Fonds'!$B$20/12-'1 Der Fonds'!$B$6*'1 Der Fonds'!$B$21/12-($B$267+DR267-'1 Der Fonds'!$B$6)*'1 Der Fonds'!$B$22/12-$B$267*'1 Der Fonds'!$B$23/12</f>
        <v>56.6254647280351</v>
      </c>
      <c r="DV267" s="26" t="n">
        <f aca="false">($B$267+DU267-'1 Der Fonds'!$B$6)/DS267</f>
        <v>10.1591268337012</v>
      </c>
      <c r="DW267" s="26" t="n">
        <f aca="false">DU267+0-'2 Der Rueckgabebestand'!$C$12*DV267</f>
        <v>51.5459013111845</v>
      </c>
      <c r="DX267" s="26" t="n">
        <f aca="false">DS267+0/DV267-'2 Der Rueckgabebestand'!$C$12</f>
        <v>75.7</v>
      </c>
      <c r="DY267" s="26" t="n">
        <f aca="false">DW267/($B$267+DW267-'1 Der Fonds'!$B$6)</f>
        <v>0.0670257798959741</v>
      </c>
      <c r="DZ267" s="26" t="n">
        <f aca="false">DW267+$B$267*'1 Der Fonds'!$B$19/12+DW267*'1 Der Fonds'!$B$20/12-'1 Der Fonds'!$B$6*'1 Der Fonds'!$B$21/12-($B$267+DW267-'1 Der Fonds'!$B$6)*'1 Der Fonds'!$B$22/12-$B$267*'1 Der Fonds'!$B$23/12</f>
        <v>53.1199869666077</v>
      </c>
      <c r="EA267" s="26" t="n">
        <f aca="false">($B$267+DZ267-'1 Der Fonds'!$B$6)/DX267</f>
        <v>10.1799205675906</v>
      </c>
      <c r="EB267" s="26" t="n">
        <f aca="false">DZ267+0-'2 Der Rueckgabebestand'!$C$13*EA267</f>
        <v>48.5390227111919</v>
      </c>
      <c r="EC267" s="26" t="n">
        <f aca="false">DX267+0/EA267-'2 Der Rueckgabebestand'!$C$13</f>
        <v>75.25</v>
      </c>
      <c r="ED267" s="26" t="n">
        <f aca="false">EB267/($B$267+EB267-'1 Der Fonds'!$B$6)</f>
        <v>0.06336364241524</v>
      </c>
      <c r="EE267" s="26" t="n">
        <f aca="false">EB267+$B$267*'1 Der Fonds'!$B$19/12+EB267*'1 Der Fonds'!$B$20/12-'1 Der Fonds'!$B$6*'1 Der Fonds'!$B$21/12-($B$267+EB267-'1 Der Fonds'!$B$6)*'1 Der Fonds'!$B$22/12-$B$267*'1 Der Fonds'!$B$23/12</f>
        <v>50.1102267746235</v>
      </c>
      <c r="EF267" s="26" t="n">
        <f aca="false">($B$267+EE267-'1 Der Fonds'!$B$6)/EC267</f>
        <v>10.200800355809</v>
      </c>
      <c r="EG267" s="26" t="n">
        <f aca="false">EE267+0-'2 Der Rueckgabebestand'!$C$14*EF267</f>
        <v>46.0299066322999</v>
      </c>
      <c r="EH267" s="26" t="n">
        <f aca="false">EC267+0/EF267-'2 Der Rueckgabebestand'!$C$14</f>
        <v>74.85</v>
      </c>
      <c r="EI267" s="26" t="n">
        <f aca="false">EG267/($B$267+EG267-'1 Der Fonds'!$B$6)</f>
        <v>0.0602856629877459</v>
      </c>
      <c r="EJ267" s="26" t="n">
        <f aca="false">EG267+$B$267*'1 Der Fonds'!$B$19/12+EG267*'1 Der Fonds'!$B$20/12-'1 Der Fonds'!$B$6*'1 Der Fonds'!$B$21/12-($B$267+EG267-'1 Der Fonds'!$B$6)*'1 Der Fonds'!$B$22/12-$B$267*'1 Der Fonds'!$B$23/12</f>
        <v>47.5987061261558</v>
      </c>
      <c r="EK267" s="26" t="n">
        <f aca="false">($B$267+EJ267-'1 Der Fonds'!$B$6)/EH267</f>
        <v>10.2217596008838</v>
      </c>
      <c r="EL267" s="26" t="n">
        <f aca="false">EJ267+0-'2 Der Rueckgabebestand'!$C$15*EK267</f>
        <v>43.5100022858023</v>
      </c>
      <c r="EM267" s="26" t="n">
        <f aca="false">EH267+0/EK267-'2 Der Rueckgabebestand'!$C$15</f>
        <v>74.45</v>
      </c>
      <c r="EN267" s="26" t="n">
        <f aca="false">EL267/($B$267+EL267-'1 Der Fonds'!$B$6)</f>
        <v>0.0571740215701683</v>
      </c>
      <c r="EO267" s="26" t="n">
        <f aca="false">EL267+$B$267*'1 Der Fonds'!$B$19/12+EL267*'1 Der Fonds'!$B$20/12-'1 Der Fonds'!$B$6*'1 Der Fonds'!$B$21/12-($B$267+EL267-'1 Der Fonds'!$B$6)*'1 Der Fonds'!$B$22/12-$B$267*'1 Der Fonds'!$B$23/12</f>
        <v>45.0763868713262</v>
      </c>
      <c r="EP267" s="26" t="n">
        <f aca="false">($B$267+EO267-'1 Der Fonds'!$B$6)/EM267</f>
        <v>10.2427990177478</v>
      </c>
      <c r="EQ267" s="26" t="n">
        <f aca="false">EO267+0-'2 Der Rueckgabebestand'!$C$16*EP267</f>
        <v>39.9549873624523</v>
      </c>
      <c r="ER267" s="26" t="n">
        <f aca="false">EM267+0/EP267-'2 Der Rueckgabebestand'!$C$16</f>
        <v>73.95</v>
      </c>
      <c r="ES267" s="26" t="n">
        <f aca="false">EQ267/($B$267+EQ267-'1 Der Fonds'!$B$6)</f>
        <v>0.0527489923877592</v>
      </c>
      <c r="ET267" s="14" t="n">
        <f aca="false">IF(C267=1,$A$267,1000000)</f>
        <v>152.5</v>
      </c>
      <c r="EU267" s="14" t="n">
        <f aca="false">IF(D267=1,$A$267,1000000)</f>
        <v>152.5</v>
      </c>
      <c r="EV267" s="14" t="n">
        <f aca="false">IF(E267=1,$A$267,1000000)</f>
        <v>152.5</v>
      </c>
      <c r="EW267" s="14" t="n">
        <f aca="false">IF(F267=1,$A$267,1000000)</f>
        <v>152.5</v>
      </c>
      <c r="EX267" s="14" t="n">
        <f aca="false">IF(G267=1,$A$267,1000000)</f>
        <v>152.5</v>
      </c>
      <c r="EY267" s="14" t="n">
        <f aca="false">IF(H267=1,$A$267,1000000)</f>
        <v>152.5</v>
      </c>
      <c r="EZ267" s="14" t="n">
        <f aca="false">IF(I267=1,$A$267,1000000)</f>
        <v>152.5</v>
      </c>
      <c r="FA267" s="14" t="n">
        <f aca="false">IF(J267=1,$A$267,1000000)</f>
        <v>152.5</v>
      </c>
      <c r="FB267" s="14" t="n">
        <f aca="false">IF(K267=1,$A$267,1000000)</f>
        <v>152.5</v>
      </c>
      <c r="FC267" s="14" t="n">
        <f aca="false">IF(L267=1,$A$267,1000000)</f>
        <v>152.5</v>
      </c>
      <c r="FD267" s="14" t="n">
        <f aca="false">IF(M267=1,$A$267,1000000)</f>
        <v>152.5</v>
      </c>
      <c r="FE267" s="14" t="n">
        <f aca="false">IF(N267=1,$A$267,1000000)</f>
        <v>152.5</v>
      </c>
      <c r="FF267" s="14" t="n">
        <f aca="false">IF(O267=1,$A$267,1000000)</f>
        <v>152.5</v>
      </c>
      <c r="FG267" s="14" t="n">
        <f aca="false">IF(P267=1,$A$267,1000000)</f>
        <v>152.5</v>
      </c>
      <c r="FH267" s="14" t="n">
        <f aca="false">IF(Q267=1,$A$267,1000000)</f>
        <v>152.5</v>
      </c>
      <c r="FI267" s="14" t="n">
        <f aca="false">IF(R267=1,$A$267,1000000)</f>
        <v>152.5</v>
      </c>
      <c r="FJ267" s="14" t="n">
        <f aca="false">IF(S267=1,$A$267,1000000)</f>
        <v>152.5</v>
      </c>
      <c r="FK267" s="14" t="n">
        <f aca="false">IF(T267=1,$A$267,1000000)</f>
        <v>152.5</v>
      </c>
      <c r="FL267" s="14" t="n">
        <f aca="false">IF(U267=1,$A$267,1000000)</f>
        <v>152.5</v>
      </c>
      <c r="FM267" s="14" t="n">
        <f aca="false">IF(V267=1,$A$267,1000000)</f>
        <v>152.5</v>
      </c>
      <c r="FN267" s="14" t="n">
        <f aca="false">IF(W267=1,$A$267,1000000)</f>
        <v>152.5</v>
      </c>
      <c r="FO267" s="14" t="n">
        <f aca="false">IF(X267=1,$A$267,1000000)</f>
        <v>152.5</v>
      </c>
      <c r="FP267" s="14" t="n">
        <f aca="false">IF(Y267=1,$A$267,1000000)</f>
        <v>152.5</v>
      </c>
      <c r="FQ267" s="14" t="n">
        <f aca="false">IF(Z267=1,$A$267,1000000)</f>
        <v>152.5</v>
      </c>
    </row>
    <row r="268" customFormat="false" ht="15" hidden="false" customHeight="false" outlineLevel="0" collapsed="false">
      <c r="A268" s="14" t="n">
        <f aca="false">A267+$B$38</f>
        <v>153</v>
      </c>
      <c r="B268" s="14" t="n">
        <f aca="false">'1 Der Fonds'!$B$36-A268</f>
        <v>967</v>
      </c>
      <c r="C268" s="26" t="n">
        <f aca="false">IF(AH268&gt;='1 Der Fonds'!$B$12,1,0)</f>
        <v>1</v>
      </c>
      <c r="D268" s="26" t="n">
        <f aca="false">IF(AND(C268=1,AM268&gt;='1 Der Fonds'!$B$12),1,0)</f>
        <v>1</v>
      </c>
      <c r="E268" s="26" t="n">
        <f aca="false">IF(AND(D268=1,AR268&gt;='1 Der Fonds'!$B$12),1,0)</f>
        <v>1</v>
      </c>
      <c r="F268" s="26" t="n">
        <f aca="false">IF(AND(E268=1,AW268&gt;='1 Der Fonds'!$B$12),1,0)</f>
        <v>1</v>
      </c>
      <c r="G268" s="26" t="n">
        <f aca="false">IF(AND(F268=1,BB268&gt;='1 Der Fonds'!$B$12),1,0)</f>
        <v>1</v>
      </c>
      <c r="H268" s="26" t="n">
        <f aca="false">IF(AND(G268=1,BG268&gt;='1 Der Fonds'!$B$12),1,0)</f>
        <v>1</v>
      </c>
      <c r="I268" s="26" t="n">
        <f aca="false">IF(AND(H268=1,BL268&gt;='1 Der Fonds'!$B$12),1,0)</f>
        <v>1</v>
      </c>
      <c r="J268" s="26" t="n">
        <f aca="false">IF(AND(I268=1,BQ268&gt;='1 Der Fonds'!$B$12),1,0)</f>
        <v>1</v>
      </c>
      <c r="K268" s="26" t="n">
        <f aca="false">IF(AND(J268=1,BV268&gt;='1 Der Fonds'!$B$12),1,0)</f>
        <v>1</v>
      </c>
      <c r="L268" s="26" t="n">
        <f aca="false">IF(AND(K268=1,CA268&gt;='1 Der Fonds'!$B$12),1,0)</f>
        <v>1</v>
      </c>
      <c r="M268" s="26" t="n">
        <f aca="false">IF(AND(L268=1,CF268&gt;='1 Der Fonds'!$B$12),1,0)</f>
        <v>1</v>
      </c>
      <c r="N268" s="26" t="n">
        <f aca="false">IF(AND(M268=1,CK268&gt;='1 Der Fonds'!$B$12),1,0)</f>
        <v>1</v>
      </c>
      <c r="O268" s="26" t="n">
        <f aca="false">IF(CP268&gt;='1 Der Fonds'!$B$12,1,0)</f>
        <v>1</v>
      </c>
      <c r="P268" s="26" t="n">
        <f aca="false">IF(AND(O268=1,CU268&gt;='1 Der Fonds'!$B$12),1,0)</f>
        <v>1</v>
      </c>
      <c r="Q268" s="26" t="n">
        <f aca="false">IF(AND(P268=1,CZ268&gt;='1 Der Fonds'!$B$12),1,0)</f>
        <v>1</v>
      </c>
      <c r="R268" s="26" t="n">
        <f aca="false">IF(AND(Q268=1,DE268&gt;='1 Der Fonds'!$B$12),1,0)</f>
        <v>1</v>
      </c>
      <c r="S268" s="26" t="n">
        <f aca="false">IF(AND(R268=1,DJ268&gt;='1 Der Fonds'!$B$12),1,0)</f>
        <v>1</v>
      </c>
      <c r="T268" s="26" t="n">
        <f aca="false">IF(AND(S268=1,DO268&gt;='1 Der Fonds'!$B$12),1,0)</f>
        <v>1</v>
      </c>
      <c r="U268" s="26" t="n">
        <f aca="false">IF(AND(T268=1,DT268&gt;='1 Der Fonds'!$B$12),1,0)</f>
        <v>1</v>
      </c>
      <c r="V268" s="26" t="n">
        <f aca="false">IF(AND(U268=1,DY268&gt;='1 Der Fonds'!$B$12),1,0)</f>
        <v>1</v>
      </c>
      <c r="W268" s="26" t="n">
        <f aca="false">IF(AND(V268=1,ED268&gt;='1 Der Fonds'!$B$12),1,0)</f>
        <v>1</v>
      </c>
      <c r="X268" s="26" t="n">
        <f aca="false">IF(AND(W268=1,EI268&gt;='1 Der Fonds'!$B$12),1,0)</f>
        <v>1</v>
      </c>
      <c r="Y268" s="26" t="n">
        <f aca="false">IF(AND(X268=1,EN268&gt;='1 Der Fonds'!$B$12),1,0)</f>
        <v>1</v>
      </c>
      <c r="Z268" s="26" t="n">
        <f aca="false">IF(AND(Y268=1,ES268&gt;='1 Der Fonds'!$B$12),1,0)</f>
        <v>1</v>
      </c>
      <c r="AD268" s="26" t="n">
        <f aca="false">$A$268+$B$268*'1 Der Fonds'!$B$19/12+$A$268*'1 Der Fonds'!$B$20/12-'1 Der Fonds'!$B$6*'1 Der Fonds'!$B$21/12-($B$268+$A$268-'1 Der Fonds'!$B$6)*'1 Der Fonds'!$B$22/12-$B$268*'1 Der Fonds'!$B$23/12</f>
        <v>154.67025</v>
      </c>
      <c r="AE268" s="26" t="n">
        <f aca="false">($B$268+AD268-'1 Der Fonds'!$B$6)/'1 Der Fonds'!$B$8</f>
        <v>10.0191982758621</v>
      </c>
      <c r="AF268" s="26" t="n">
        <f aca="false">AD268+'1 Der Fonds'!$B$26-'2 Der Rueckgabebestand'!$C$5*AE268</f>
        <v>153.662570689655</v>
      </c>
      <c r="AG268" s="26" t="n">
        <f aca="false">'1 Der Fonds'!$B$8+'1 Der Fonds'!$B$26/AE268-'2 Der Rueckgabebestand'!$C$5</f>
        <v>86.8994251553268</v>
      </c>
      <c r="AH268" s="26" t="n">
        <f aca="false">AF268/($B$268+AF268-'1 Der Fonds'!$B$6)</f>
        <v>0.176489234592844</v>
      </c>
      <c r="AI268" s="26" t="n">
        <f aca="false">AF268+$B$268*'1 Der Fonds'!$B$19/12+AF268*'1 Der Fonds'!$B$20/12-'1 Der Fonds'!$B$6*'1 Der Fonds'!$B$21/12-($B$268+AF268-'1 Der Fonds'!$B$6)*'1 Der Fonds'!$B$22/12-$B$268*'1 Der Fonds'!$B$23/12</f>
        <v>155.333455653233</v>
      </c>
      <c r="AJ268" s="26" t="n">
        <f aca="false">($B$268+AI268-'1 Der Fonds'!$B$6)/AG268</f>
        <v>10.0384260781242</v>
      </c>
      <c r="AK268" s="26" t="n">
        <f aca="false">AI268+'1 Der Fonds'!$B$26-'2 Der Rueckgabebestand'!$C$6*AJ268</f>
        <v>153.314242614171</v>
      </c>
      <c r="AL268" s="26" t="n">
        <f aca="false">AG268+'1 Der Fonds'!$B$26/AJ268-'2 Der Rueckgabebestand'!$C$6</f>
        <v>86.6982767857171</v>
      </c>
      <c r="AM268" s="26" t="n">
        <f aca="false">AK268/($B$268+AK268-'1 Der Fonds'!$B$6)</f>
        <v>0.176159638791684</v>
      </c>
      <c r="AN268" s="26" t="n">
        <f aca="false">AK268+$B$268*'1 Der Fonds'!$B$19/12+AK268*'1 Der Fonds'!$B$20/12-'1 Der Fonds'!$B$6*'1 Der Fonds'!$B$21/12-($B$268+AK268-'1 Der Fonds'!$B$6)*'1 Der Fonds'!$B$22/12-$B$268*'1 Der Fonds'!$B$23/12</f>
        <v>154.984793763343</v>
      </c>
      <c r="AO268" s="26" t="n">
        <f aca="false">($B$268+AN268-'1 Der Fonds'!$B$6)/AL268</f>
        <v>10.0576946404429</v>
      </c>
      <c r="AP268" s="26" t="n">
        <f aca="false">AN268+'1 Der Fonds'!$B$26-'2 Der Rueckgabebestand'!$C$7*AO268</f>
        <v>135.857865554368</v>
      </c>
      <c r="AQ268" s="26" t="n">
        <f aca="false">AL268+'1 Der Fonds'!$B$26/AO268-'2 Der Rueckgabebestand'!$C$7</f>
        <v>84.796555875235</v>
      </c>
      <c r="AR268" s="26" t="n">
        <f aca="false">AP268/($B$268+AP268-'1 Der Fonds'!$B$6)</f>
        <v>0.159297194809898</v>
      </c>
      <c r="AS268" s="26" t="n">
        <f aca="false">AP268+$B$268*'1 Der Fonds'!$B$19/12+AP268*'1 Der Fonds'!$B$20/12-'1 Der Fonds'!$B$6*'1 Der Fonds'!$B$21/12-($B$268+AP268-'1 Der Fonds'!$B$6)*'1 Der Fonds'!$B$22/12-$B$268*'1 Der Fonds'!$B$23/12</f>
        <v>137.511687675524</v>
      </c>
      <c r="AT268" s="26" t="n">
        <f aca="false">($B$268+AS268-'1 Der Fonds'!$B$6)/AQ268</f>
        <v>10.077198051921</v>
      </c>
      <c r="AU268" s="26" t="n">
        <f aca="false">AS268+'1 Der Fonds'!$B$26-'2 Der Rueckgabebestand'!$C$8*AT268</f>
        <v>109.272373714569</v>
      </c>
      <c r="AV268" s="26" t="n">
        <f aca="false">AQ268+'1 Der Fonds'!$B$26/AT268-'2 Der Rueckgabebestand'!$C$8</f>
        <v>81.9942576753329</v>
      </c>
      <c r="AW268" s="26" t="n">
        <f aca="false">AU268/($B$268+AU268-'1 Der Fonds'!$B$6)</f>
        <v>0.13224740072493</v>
      </c>
      <c r="AX268" s="26" t="n">
        <f aca="false">AU268+$B$268*'1 Der Fonds'!$B$19/12+AU268*'1 Der Fonds'!$B$20/12-'1 Der Fonds'!$B$6*'1 Der Fonds'!$B$21/12-($B$268+AU268-'1 Der Fonds'!$B$6)*'1 Der Fonds'!$B$22/12-$B$268*'1 Der Fonds'!$B$23/12</f>
        <v>110.900718072713</v>
      </c>
      <c r="AY268" s="26" t="n">
        <f aca="false">($B$268+AX268-'1 Der Fonds'!$B$6)/AV268</f>
        <v>10.0970573006575</v>
      </c>
      <c r="AZ268" s="26" t="n">
        <f aca="false">AX268+'1 Der Fonds'!$B$26-'2 Der Rueckgabebestand'!$C$9*AY268</f>
        <v>87.6483690910031</v>
      </c>
      <c r="BA268" s="26" t="n">
        <f aca="false">AV268+'1 Der Fonds'!$B$26/AY268-'2 Der Rueckgabebestand'!$C$9</f>
        <v>79.6913739450211</v>
      </c>
      <c r="BB268" s="26" t="n">
        <f aca="false">AZ268/($B$268+AZ268-'1 Der Fonds'!$B$6)</f>
        <v>0.108927542088997</v>
      </c>
      <c r="BC268" s="26" t="n">
        <f aca="false">AZ268+$B$268*'1 Der Fonds'!$B$19/12+AZ268*'1 Der Fonds'!$B$20/12-'1 Der Fonds'!$B$6*'1 Der Fonds'!$B$21/12-($B$268+AZ268-'1 Der Fonds'!$B$6)*'1 Der Fonds'!$B$22/12-$B$268*'1 Der Fonds'!$B$23/12</f>
        <v>89.2559904447153</v>
      </c>
      <c r="BD268" s="26" t="n">
        <f aca="false">($B$268+BC268-'1 Der Fonds'!$B$6)/BA268</f>
        <v>10.1172303918483</v>
      </c>
      <c r="BE268" s="26" t="n">
        <f aca="false">BC268+'1 Der Fonds'!$B$26-'2 Der Rueckgabebestand'!$C$10*BD268</f>
        <v>78.0918678961277</v>
      </c>
      <c r="BF268" s="26" t="n">
        <f aca="false">BA268+'1 Der Fonds'!$B$26/BD268-'2 Der Rueckgabebestand'!$C$10</f>
        <v>78.5878977844325</v>
      </c>
      <c r="BG268" s="26" t="n">
        <f aca="false">BE268/($B$268+BE268-'1 Der Fonds'!$B$6)</f>
        <v>0.0982174149293773</v>
      </c>
      <c r="BH268" s="26" t="n">
        <f aca="false">BE268+$B$268*'1 Der Fonds'!$B$19/12+BE268*'1 Der Fonds'!$B$20/12-'1 Der Fonds'!$B$6*'1 Der Fonds'!$B$21/12-($B$268+BE268-'1 Der Fonds'!$B$6)*'1 Der Fonds'!$B$22/12-$B$268*'1 Der Fonds'!$B$23/12</f>
        <v>79.6903309361948</v>
      </c>
      <c r="BI268" s="26" t="n">
        <f aca="false">($B$268+BH268-'1 Der Fonds'!$B$6)/BF268</f>
        <v>10.1375702035131</v>
      </c>
      <c r="BJ268" s="26" t="n">
        <f aca="false">BH268+'1 Der Fonds'!$B$26-'2 Der Rueckgabebestand'!$C$11*BI268</f>
        <v>76.6077888140869</v>
      </c>
      <c r="BK268" s="26" t="n">
        <f aca="false">BF268+'1 Der Fonds'!$B$26/BI268-'2 Der Rueckgabebestand'!$C$11</f>
        <v>78.2838266845313</v>
      </c>
      <c r="BL268" s="26" t="n">
        <f aca="false">BJ268/($B$268+BJ268-'1 Der Fonds'!$B$6)</f>
        <v>0.0965310445460274</v>
      </c>
      <c r="BM268" s="26" t="n">
        <f aca="false">BJ268+$B$268*'1 Der Fonds'!$B$19/12+BJ268*'1 Der Fonds'!$B$20/12-'1 Der Fonds'!$B$6*'1 Der Fonds'!$B$21/12-($B$268+BJ268-'1 Der Fonds'!$B$6)*'1 Der Fonds'!$B$22/12-$B$268*'1 Der Fonds'!$B$23/12</f>
        <v>78.2048296117004</v>
      </c>
      <c r="BN268" s="26" t="n">
        <f aca="false">($B$268+BM268-'1 Der Fonds'!$B$6)/BK268</f>
        <v>10.1579708515812</v>
      </c>
      <c r="BO268" s="26" t="n">
        <f aca="false">BM268+'1 Der Fonds'!$B$26-'2 Der Rueckgabebestand'!$C$12*BN268</f>
        <v>76.1258441859099</v>
      </c>
      <c r="BP268" s="26" t="n">
        <f aca="false">BK268+'1 Der Fonds'!$B$26/BN268-'2 Der Rueckgabebestand'!$C$12</f>
        <v>78.0791612591066</v>
      </c>
      <c r="BQ268" s="26" t="n">
        <f aca="false">BO268/($B$268+BO268-'1 Der Fonds'!$B$6)</f>
        <v>0.0959820496885307</v>
      </c>
      <c r="BR268" s="26" t="n">
        <f aca="false">BO268+$B$268*'1 Der Fonds'!$B$19/12+BO268*'1 Der Fonds'!$B$20/12-'1 Der Fonds'!$B$6*'1 Der Fonds'!$B$21/12-($B$268+BO268-'1 Der Fonds'!$B$6)*'1 Der Fonds'!$B$22/12-$B$268*'1 Der Fonds'!$B$23/12</f>
        <v>77.7224231199214</v>
      </c>
      <c r="BS268" s="26" t="n">
        <f aca="false">($B$268+BR268-'1 Der Fonds'!$B$6)/BP268</f>
        <v>10.1784190596339</v>
      </c>
      <c r="BT268" s="26" t="n">
        <f aca="false">BR268+'1 Der Fonds'!$B$26-'2 Der Rueckgabebestand'!$C$13*BS268</f>
        <v>76.1421345430861</v>
      </c>
      <c r="BU268" s="26" t="n">
        <f aca="false">BP268+'1 Der Fonds'!$B$26/BS268-'2 Der Rueckgabebestand'!$C$13</f>
        <v>77.9239025133646</v>
      </c>
      <c r="BV268" s="26" t="n">
        <f aca="false">BT268/($B$268+BT268-'1 Der Fonds'!$B$6)</f>
        <v>0.0960006173256072</v>
      </c>
      <c r="BW268" s="26" t="n">
        <f aca="false">BT268+$B$268*'1 Der Fonds'!$B$19/12+BT268*'1 Der Fonds'!$B$20/12-'1 Der Fonds'!$B$6*'1 Der Fonds'!$B$21/12-($B$268+BT268-'1 Der Fonds'!$B$6)*'1 Der Fonds'!$B$22/12-$B$268*'1 Der Fonds'!$B$23/12</f>
        <v>77.7387290886899</v>
      </c>
      <c r="BX268" s="26" t="n">
        <f aca="false">($B$268+BW268-'1 Der Fonds'!$B$6)/BU268</f>
        <v>10.1989082098703</v>
      </c>
      <c r="BY268" s="26" t="n">
        <f aca="false">BW268+'1 Der Fonds'!$B$26-'2 Der Rueckgabebestand'!$C$14*BX268</f>
        <v>76.6591658047418</v>
      </c>
      <c r="BZ268" s="26" t="n">
        <f aca="false">BU268+'1 Der Fonds'!$B$26/BX268-'2 Der Rueckgabebestand'!$C$14</f>
        <v>77.8180516456312</v>
      </c>
      <c r="CA268" s="26" t="n">
        <f aca="false">BY268/($B$268+BY268-'1 Der Fonds'!$B$6)</f>
        <v>0.0965895299993318</v>
      </c>
      <c r="CB268" s="26" t="n">
        <f aca="false">BY268+$B$268*'1 Der Fonds'!$B$19/12+BY268*'1 Der Fonds'!$B$20/12-'1 Der Fonds'!$B$6*'1 Der Fonds'!$B$21/12-($B$268+BY268-'1 Der Fonds'!$B$6)*'1 Der Fonds'!$B$22/12-$B$268*'1 Der Fonds'!$B$23/12</f>
        <v>78.256255838638</v>
      </c>
      <c r="CC268" s="26" t="n">
        <f aca="false">($B$268+CB268-'1 Der Fonds'!$B$6)/BZ268</f>
        <v>10.2194315974407</v>
      </c>
      <c r="CD268" s="26" t="n">
        <f aca="false">CB268+'1 Der Fonds'!$B$26-'2 Der Rueckgabebestand'!$C$15*CC268</f>
        <v>77.1684831996617</v>
      </c>
      <c r="CE268" s="26" t="n">
        <f aca="false">BZ268+'1 Der Fonds'!$B$26/CC268-'2 Der Rueckgabebestand'!$C$15</f>
        <v>77.7116100467414</v>
      </c>
      <c r="CF268" s="26" t="n">
        <f aca="false">CD268/($B$268+CD268-'1 Der Fonds'!$B$6)</f>
        <v>0.0971689066389969</v>
      </c>
      <c r="CG268" s="26" t="n">
        <f aca="false">CD268+$B$268*'1 Der Fonds'!$B$19/12+CD268*'1 Der Fonds'!$B$20/12-'1 Der Fonds'!$B$6*'1 Der Fonds'!$B$21/12-($B$268+CD268-'1 Der Fonds'!$B$6)*'1 Der Fonds'!$B$22/12-$B$268*'1 Der Fonds'!$B$23/12</f>
        <v>78.7660613293947</v>
      </c>
      <c r="CH268" s="26" t="n">
        <f aca="false">($B$268+CG268-'1 Der Fonds'!$B$6)/CE268</f>
        <v>10.239989376758</v>
      </c>
      <c r="CI268" s="26" t="n">
        <f aca="false">CG268+'1 Der Fonds'!$B$26-'2 Der Rueckgabebestand'!$C$16*CH268</f>
        <v>76.6460666410157</v>
      </c>
      <c r="CJ268" s="26" t="n">
        <f aca="false">CE268+'1 Der Fonds'!$B$26/CH268-'2 Der Rueckgabebestand'!$C$16</f>
        <v>77.5045791006751</v>
      </c>
      <c r="CK268" s="26" t="n">
        <f aca="false">CI268/($B$268+CI268-'1 Der Fonds'!$B$6)</f>
        <v>0.0965746191692328</v>
      </c>
      <c r="CL268" s="26" t="n">
        <f aca="false">$A$268+$B$268*'1 Der Fonds'!$B$19/12+$A$268*'1 Der Fonds'!$B$20/12-'1 Der Fonds'!$B$6*'1 Der Fonds'!$B$21/12-($B$268+$A$268-'1 Der Fonds'!$B$6)*'1 Der Fonds'!$B$22/12-$B$268*'1 Der Fonds'!$B$23/12</f>
        <v>154.67025</v>
      </c>
      <c r="CM268" s="26" t="n">
        <f aca="false">($B$268+CL268-'1 Der Fonds'!$B$6)/'1 Der Fonds'!$B$8</f>
        <v>10.0191982758621</v>
      </c>
      <c r="CN268" s="26" t="n">
        <f aca="false">CL268+0-'2 Der Rueckgabebestand'!$C$5*CM268</f>
        <v>150.662570689655</v>
      </c>
      <c r="CO268" s="26" t="n">
        <f aca="false">'1 Der Fonds'!$B$8+0/CM268-'2 Der Rueckgabebestand'!$C$5</f>
        <v>86.6</v>
      </c>
      <c r="CP268" s="26" t="n">
        <f aca="false">CN268/($B$268+CN268-'1 Der Fonds'!$B$6)</f>
        <v>0.173641892342898</v>
      </c>
      <c r="CQ268" s="26" t="n">
        <f aca="false">CN268+$B$268*'1 Der Fonds'!$B$19/12+CN268*'1 Der Fonds'!$B$20/12-'1 Der Fonds'!$B$6*'1 Der Fonds'!$B$21/12-($B$268+CN268-'1 Der Fonds'!$B$6)*'1 Der Fonds'!$B$22/12-$B$268*'1 Der Fonds'!$B$23/12</f>
        <v>152.330580653233</v>
      </c>
      <c r="CR268" s="26" t="n">
        <f aca="false">($B$268+CQ268-'1 Der Fonds'!$B$6)/CO268</f>
        <v>10.0384593608918</v>
      </c>
      <c r="CS268" s="26" t="n">
        <f aca="false">CQ268+0-'2 Der Rueckgabebestand'!$C$6*CR268</f>
        <v>147.311350972787</v>
      </c>
      <c r="CT268" s="26" t="n">
        <f aca="false">CO268+0/CR268-'2 Der Rueckgabebestand'!$C$6</f>
        <v>86.1</v>
      </c>
      <c r="CU268" s="26" t="n">
        <f aca="false">CS268/($B$268+CS268-'1 Der Fonds'!$B$6)</f>
        <v>0.170437829847991</v>
      </c>
      <c r="CV268" s="26" t="n">
        <f aca="false">CS268+$B$268*'1 Der Fonds'!$B$19/12+CS268*'1 Der Fonds'!$B$20/12-'1 Der Fonds'!$B$6*'1 Der Fonds'!$B$21/12-($B$268+CS268-'1 Der Fonds'!$B$6)*'1 Der Fonds'!$B$22/12-$B$268*'1 Der Fonds'!$B$23/12</f>
        <v>148.976149350802</v>
      </c>
      <c r="CW268" s="26" t="n">
        <f aca="false">($B$268+CV268-'1 Der Fonds'!$B$6)/CT268</f>
        <v>10.0577949982672</v>
      </c>
      <c r="CX268" s="26" t="n">
        <f aca="false">CV268+0-'2 Der Rueckgabebestand'!$C$7*CW268</f>
        <v>126.849000354615</v>
      </c>
      <c r="CY268" s="26" t="n">
        <f aca="false">CT268+0/CW268-'2 Der Rueckgabebestand'!$C$7</f>
        <v>83.9</v>
      </c>
      <c r="CZ268" s="26" t="n">
        <f aca="false">CX268/($B$268+CX268-'1 Der Fonds'!$B$6)</f>
        <v>0.150321918140933</v>
      </c>
      <c r="DA268" s="26" t="n">
        <f aca="false">CX268+$B$268*'1 Der Fonds'!$B$19/12+CX268*'1 Der Fonds'!$B$20/12-'1 Der Fonds'!$B$6*'1 Der Fonds'!$B$21/12-($B$268+CX268-'1 Der Fonds'!$B$6)*'1 Der Fonds'!$B$22/12-$B$268*'1 Der Fonds'!$B$23/12</f>
        <v>128.494188979954</v>
      </c>
      <c r="DB268" s="26" t="n">
        <f aca="false">($B$268+DA268-'1 Der Fonds'!$B$6)/CY268</f>
        <v>10.077403921096</v>
      </c>
      <c r="DC268" s="26" t="n">
        <f aca="false">DA268+0-'2 Der Rueckgabebestand'!$C$8*DB268</f>
        <v>97.2542368245568</v>
      </c>
      <c r="DD268" s="26" t="n">
        <f aca="false">CY268+0/DB268-'2 Der Rueckgabebestand'!$C$8</f>
        <v>80.8</v>
      </c>
      <c r="DE268" s="26" t="n">
        <f aca="false">DC268/($B$268+DC268-'1 Der Fonds'!$B$6)</f>
        <v>0.119439644801642</v>
      </c>
      <c r="DF268" s="26" t="n">
        <f aca="false">DC268+$B$268*'1 Der Fonds'!$B$19/12+DC268*'1 Der Fonds'!$B$20/12-'1 Der Fonds'!$B$6*'1 Der Fonds'!$B$21/12-($B$268+DC268-'1 Der Fonds'!$B$6)*'1 Der Fonds'!$B$22/12-$B$268*'1 Der Fonds'!$B$23/12</f>
        <v>98.8710638015137</v>
      </c>
      <c r="DG268" s="26" t="n">
        <f aca="false">($B$268+DF268-'1 Der Fonds'!$B$6)/DD268</f>
        <v>10.0974141559593</v>
      </c>
      <c r="DH268" s="26" t="n">
        <f aca="false">DF268+0-'2 Der Rueckgabebestand'!$C$9*DG268</f>
        <v>72.6177869960194</v>
      </c>
      <c r="DI268" s="26" t="n">
        <f aca="false">DD268+0/DG268-'2 Der Rueckgabebestand'!$C$9</f>
        <v>78.2</v>
      </c>
      <c r="DJ268" s="26" t="n">
        <f aca="false">DH268/($B$268+DH268-'1 Der Fonds'!$B$6)</f>
        <v>0.0919657436698364</v>
      </c>
      <c r="DK268" s="26" t="n">
        <f aca="false">DH268+$B$268*'1 Der Fonds'!$B$19/12+DH268*'1 Der Fonds'!$B$20/12-'1 Der Fonds'!$B$6*'1 Der Fonds'!$B$21/12-($B$268+DH268-'1 Der Fonds'!$B$6)*'1 Der Fonds'!$B$22/12-$B$268*'1 Der Fonds'!$B$23/12</f>
        <v>74.2110040418906</v>
      </c>
      <c r="DL268" s="26" t="n">
        <f aca="false">($B$268+DK268-'1 Der Fonds'!$B$6)/DI268</f>
        <v>10.1177877754717</v>
      </c>
      <c r="DM268" s="26" t="n">
        <f aca="false">DK268+0-'2 Der Rueckgabebestand'!$C$10*DL268</f>
        <v>60.0461011562302</v>
      </c>
      <c r="DN268" s="26" t="n">
        <f aca="false">DI268+0/DL268-'2 Der Rueckgabebestand'!$C$10</f>
        <v>76.8</v>
      </c>
      <c r="DO268" s="26" t="n">
        <f aca="false">DM268/($B$268+DM268-'1 Der Fonds'!$B$6)</f>
        <v>0.077274824578468</v>
      </c>
      <c r="DP268" s="26" t="n">
        <f aca="false">DM268+$B$268*'1 Der Fonds'!$B$19/12+DM268*'1 Der Fonds'!$B$20/12-'1 Der Fonds'!$B$6*'1 Der Fonds'!$B$21/12-($B$268+DM268-'1 Der Fonds'!$B$6)*'1 Der Fonds'!$B$22/12-$B$268*'1 Der Fonds'!$B$23/12</f>
        <v>61.6272703365049</v>
      </c>
      <c r="DQ268" s="26" t="n">
        <f aca="false">($B$268+DP268-'1 Der Fonds'!$B$6)/DN268</f>
        <v>10.1383759158399</v>
      </c>
      <c r="DR268" s="26" t="n">
        <f aca="false">DP268+0-'2 Der Rueckgabebestand'!$C$11*DQ268</f>
        <v>55.544244787001</v>
      </c>
      <c r="DS268" s="26" t="n">
        <f aca="false">DN268+0/DQ268-'2 Der Rueckgabebestand'!$C$11</f>
        <v>76.2</v>
      </c>
      <c r="DT268" s="26" t="n">
        <f aca="false">DR268/($B$268+DR268-'1 Der Fonds'!$B$6)</f>
        <v>0.0718978170658887</v>
      </c>
      <c r="DU268" s="26" t="n">
        <f aca="false">DR268+$B$268*'1 Der Fonds'!$B$19/12+DR268*'1 Der Fonds'!$B$20/12-'1 Der Fonds'!$B$6*'1 Der Fonds'!$B$21/12-($B$268+DR268-'1 Der Fonds'!$B$6)*'1 Der Fonds'!$B$22/12-$B$268*'1 Der Fonds'!$B$23/12</f>
        <v>57.1210996882552</v>
      </c>
      <c r="DV268" s="26" t="n">
        <f aca="false">($B$268+DU268-'1 Der Fonds'!$B$6)/DS268</f>
        <v>10.1590695497146</v>
      </c>
      <c r="DW268" s="26" t="n">
        <f aca="false">DU268+0-'2 Der Rueckgabebestand'!$C$12*DV268</f>
        <v>52.0415649133978</v>
      </c>
      <c r="DX268" s="26" t="n">
        <f aca="false">DS268+0/DV268-'2 Der Rueckgabebestand'!$C$12</f>
        <v>75.7</v>
      </c>
      <c r="DY268" s="26" t="n">
        <f aca="false">DW268/($B$268+DW268-'1 Der Fonds'!$B$6)</f>
        <v>0.067670679047443</v>
      </c>
      <c r="DZ268" s="26" t="n">
        <f aca="false">DW268+$B$268*'1 Der Fonds'!$B$19/12+DW268*'1 Der Fonds'!$B$20/12-'1 Der Fonds'!$B$6*'1 Der Fonds'!$B$21/12-($B$268+DW268-'1 Der Fonds'!$B$6)*'1 Der Fonds'!$B$22/12-$B$268*'1 Der Fonds'!$B$23/12</f>
        <v>53.6150630797732</v>
      </c>
      <c r="EA268" s="26" t="n">
        <f aca="false">($B$268+DZ268-'1 Der Fonds'!$B$6)/DX268</f>
        <v>10.1798555228504</v>
      </c>
      <c r="EB268" s="26" t="n">
        <f aca="false">DZ268+0-'2 Der Rueckgabebestand'!$C$13*EA268</f>
        <v>49.0341280944905</v>
      </c>
      <c r="EC268" s="26" t="n">
        <f aca="false">DX268+0/EA268-'2 Der Rueckgabebestand'!$C$13</f>
        <v>75.25</v>
      </c>
      <c r="ED268" s="26" t="n">
        <f aca="false">EB268/($B$268+EB268-'1 Der Fonds'!$B$6)</f>
        <v>0.06401037015996</v>
      </c>
      <c r="EE268" s="26" t="n">
        <f aca="false">EB268+$B$268*'1 Der Fonds'!$B$19/12+EB268*'1 Der Fonds'!$B$20/12-'1 Der Fonds'!$B$6*'1 Der Fonds'!$B$21/12-($B$268+EB268-'1 Der Fonds'!$B$6)*'1 Der Fonds'!$B$22/12-$B$268*'1 Der Fonds'!$B$23/12</f>
        <v>50.6047441339144</v>
      </c>
      <c r="EF268" s="26" t="n">
        <f aca="false">($B$268+EE268-'1 Der Fonds'!$B$6)/EC268</f>
        <v>10.2007274967962</v>
      </c>
      <c r="EG268" s="26" t="n">
        <f aca="false">EE268+0-'2 Der Rueckgabebestand'!$C$14*EF268</f>
        <v>46.5244531351959</v>
      </c>
      <c r="EH268" s="26" t="n">
        <f aca="false">EC268+0/EF268-'2 Der Rueckgabebestand'!$C$14</f>
        <v>74.85</v>
      </c>
      <c r="EI268" s="26" t="n">
        <f aca="false">EG268/($B$268+EG268-'1 Der Fonds'!$B$6)</f>
        <v>0.0609338089227614</v>
      </c>
      <c r="EJ268" s="26" t="n">
        <f aca="false">EG268+$B$268*'1 Der Fonds'!$B$19/12+EG268*'1 Der Fonds'!$B$20/12-'1 Der Fonds'!$B$6*'1 Der Fonds'!$B$21/12-($B$268+EG268-'1 Der Fonds'!$B$6)*'1 Der Fonds'!$B$22/12-$B$268*'1 Der Fonds'!$B$23/12</f>
        <v>48.0926640694505</v>
      </c>
      <c r="EK268" s="26" t="n">
        <f aca="false">($B$268+EJ268-'1 Der Fonds'!$B$6)/EH268</f>
        <v>10.2216788786834</v>
      </c>
      <c r="EL268" s="26" t="n">
        <f aca="false">EJ268+0-'2 Der Rueckgabebestand'!$C$15*EK268</f>
        <v>44.0039925179771</v>
      </c>
      <c r="EM268" s="26" t="n">
        <f aca="false">EH268+0/EK268-'2 Der Rueckgabebestand'!$C$15</f>
        <v>74.45</v>
      </c>
      <c r="EN268" s="26" t="n">
        <f aca="false">EL268/($B$268+EL268-'1 Der Fonds'!$B$6)</f>
        <v>0.0578236027019761</v>
      </c>
      <c r="EO268" s="26" t="n">
        <f aca="false">EL268+$B$268*'1 Der Fonds'!$B$19/12+EL268*'1 Der Fonds'!$B$20/12-'1 Der Fonds'!$B$6*'1 Der Fonds'!$B$21/12-($B$268+EL268-'1 Der Fonds'!$B$6)*'1 Der Fonds'!$B$22/12-$B$268*'1 Der Fonds'!$B$23/12</f>
        <v>45.5697880108069</v>
      </c>
      <c r="EP268" s="26" t="n">
        <f aca="false">($B$268+EO268-'1 Der Fonds'!$B$6)/EM268</f>
        <v>10.2427103829524</v>
      </c>
      <c r="EQ268" s="26" t="n">
        <f aca="false">EO268+0-'2 Der Rueckgabebestand'!$C$16*EP268</f>
        <v>40.4484328193307</v>
      </c>
      <c r="ER268" s="26" t="n">
        <f aca="false">EM268+0/EP268-'2 Der Rueckgabebestand'!$C$16</f>
        <v>73.95</v>
      </c>
      <c r="ES268" s="26" t="n">
        <f aca="false">EQ268/($B$268+EQ268-'1 Der Fonds'!$B$6)</f>
        <v>0.0534009063412751</v>
      </c>
      <c r="ET268" s="14" t="n">
        <f aca="false">IF(C268=1,$A$268,1000000)</f>
        <v>153</v>
      </c>
      <c r="EU268" s="14" t="n">
        <f aca="false">IF(D268=1,$A$268,1000000)</f>
        <v>153</v>
      </c>
      <c r="EV268" s="14" t="n">
        <f aca="false">IF(E268=1,$A$268,1000000)</f>
        <v>153</v>
      </c>
      <c r="EW268" s="14" t="n">
        <f aca="false">IF(F268=1,$A$268,1000000)</f>
        <v>153</v>
      </c>
      <c r="EX268" s="14" t="n">
        <f aca="false">IF(G268=1,$A$268,1000000)</f>
        <v>153</v>
      </c>
      <c r="EY268" s="14" t="n">
        <f aca="false">IF(H268=1,$A$268,1000000)</f>
        <v>153</v>
      </c>
      <c r="EZ268" s="14" t="n">
        <f aca="false">IF(I268=1,$A$268,1000000)</f>
        <v>153</v>
      </c>
      <c r="FA268" s="14" t="n">
        <f aca="false">IF(J268=1,$A$268,1000000)</f>
        <v>153</v>
      </c>
      <c r="FB268" s="14" t="n">
        <f aca="false">IF(K268=1,$A$268,1000000)</f>
        <v>153</v>
      </c>
      <c r="FC268" s="14" t="n">
        <f aca="false">IF(L268=1,$A$268,1000000)</f>
        <v>153</v>
      </c>
      <c r="FD268" s="14" t="n">
        <f aca="false">IF(M268=1,$A$268,1000000)</f>
        <v>153</v>
      </c>
      <c r="FE268" s="14" t="n">
        <f aca="false">IF(N268=1,$A$268,1000000)</f>
        <v>153</v>
      </c>
      <c r="FF268" s="14" t="n">
        <f aca="false">IF(O268=1,$A$268,1000000)</f>
        <v>153</v>
      </c>
      <c r="FG268" s="14" t="n">
        <f aca="false">IF(P268=1,$A$268,1000000)</f>
        <v>153</v>
      </c>
      <c r="FH268" s="14" t="n">
        <f aca="false">IF(Q268=1,$A$268,1000000)</f>
        <v>153</v>
      </c>
      <c r="FI268" s="14" t="n">
        <f aca="false">IF(R268=1,$A$268,1000000)</f>
        <v>153</v>
      </c>
      <c r="FJ268" s="14" t="n">
        <f aca="false">IF(S268=1,$A$268,1000000)</f>
        <v>153</v>
      </c>
      <c r="FK268" s="14" t="n">
        <f aca="false">IF(T268=1,$A$268,1000000)</f>
        <v>153</v>
      </c>
      <c r="FL268" s="14" t="n">
        <f aca="false">IF(U268=1,$A$268,1000000)</f>
        <v>153</v>
      </c>
      <c r="FM268" s="14" t="n">
        <f aca="false">IF(V268=1,$A$268,1000000)</f>
        <v>153</v>
      </c>
      <c r="FN268" s="14" t="n">
        <f aca="false">IF(W268=1,$A$268,1000000)</f>
        <v>153</v>
      </c>
      <c r="FO268" s="14" t="n">
        <f aca="false">IF(X268=1,$A$268,1000000)</f>
        <v>153</v>
      </c>
      <c r="FP268" s="14" t="n">
        <f aca="false">IF(Y268=1,$A$268,1000000)</f>
        <v>153</v>
      </c>
      <c r="FQ268" s="14" t="n">
        <f aca="false">IF(Z268=1,$A$268,1000000)</f>
        <v>153</v>
      </c>
    </row>
    <row r="269" customFormat="false" ht="15" hidden="false" customHeight="false" outlineLevel="0" collapsed="false">
      <c r="A269" s="14" t="n">
        <f aca="false">A268+$B$38</f>
        <v>153.5</v>
      </c>
      <c r="B269" s="14" t="n">
        <f aca="false">'1 Der Fonds'!$B$36-A269</f>
        <v>966.5</v>
      </c>
      <c r="C269" s="26" t="n">
        <f aca="false">IF(AH269&gt;='1 Der Fonds'!$B$12,1,0)</f>
        <v>1</v>
      </c>
      <c r="D269" s="26" t="n">
        <f aca="false">IF(AND(C269=1,AM269&gt;='1 Der Fonds'!$B$12),1,0)</f>
        <v>1</v>
      </c>
      <c r="E269" s="26" t="n">
        <f aca="false">IF(AND(D269=1,AR269&gt;='1 Der Fonds'!$B$12),1,0)</f>
        <v>1</v>
      </c>
      <c r="F269" s="26" t="n">
        <f aca="false">IF(AND(E269=1,AW269&gt;='1 Der Fonds'!$B$12),1,0)</f>
        <v>1</v>
      </c>
      <c r="G269" s="26" t="n">
        <f aca="false">IF(AND(F269=1,BB269&gt;='1 Der Fonds'!$B$12),1,0)</f>
        <v>1</v>
      </c>
      <c r="H269" s="26" t="n">
        <f aca="false">IF(AND(G269=1,BG269&gt;='1 Der Fonds'!$B$12),1,0)</f>
        <v>1</v>
      </c>
      <c r="I269" s="26" t="n">
        <f aca="false">IF(AND(H269=1,BL269&gt;='1 Der Fonds'!$B$12),1,0)</f>
        <v>1</v>
      </c>
      <c r="J269" s="26" t="n">
        <f aca="false">IF(AND(I269=1,BQ269&gt;='1 Der Fonds'!$B$12),1,0)</f>
        <v>1</v>
      </c>
      <c r="K269" s="26" t="n">
        <f aca="false">IF(AND(J269=1,BV269&gt;='1 Der Fonds'!$B$12),1,0)</f>
        <v>1</v>
      </c>
      <c r="L269" s="26" t="n">
        <f aca="false">IF(AND(K269=1,CA269&gt;='1 Der Fonds'!$B$12),1,0)</f>
        <v>1</v>
      </c>
      <c r="M269" s="26" t="n">
        <f aca="false">IF(AND(L269=1,CF269&gt;='1 Der Fonds'!$B$12),1,0)</f>
        <v>1</v>
      </c>
      <c r="N269" s="26" t="n">
        <f aca="false">IF(AND(M269=1,CK269&gt;='1 Der Fonds'!$B$12),1,0)</f>
        <v>1</v>
      </c>
      <c r="O269" s="26" t="n">
        <f aca="false">IF(CP269&gt;='1 Der Fonds'!$B$12,1,0)</f>
        <v>1</v>
      </c>
      <c r="P269" s="26" t="n">
        <f aca="false">IF(AND(O269=1,CU269&gt;='1 Der Fonds'!$B$12),1,0)</f>
        <v>1</v>
      </c>
      <c r="Q269" s="26" t="n">
        <f aca="false">IF(AND(P269=1,CZ269&gt;='1 Der Fonds'!$B$12),1,0)</f>
        <v>1</v>
      </c>
      <c r="R269" s="26" t="n">
        <f aca="false">IF(AND(Q269=1,DE269&gt;='1 Der Fonds'!$B$12),1,0)</f>
        <v>1</v>
      </c>
      <c r="S269" s="26" t="n">
        <f aca="false">IF(AND(R269=1,DJ269&gt;='1 Der Fonds'!$B$12),1,0)</f>
        <v>1</v>
      </c>
      <c r="T269" s="26" t="n">
        <f aca="false">IF(AND(S269=1,DO269&gt;='1 Der Fonds'!$B$12),1,0)</f>
        <v>1</v>
      </c>
      <c r="U269" s="26" t="n">
        <f aca="false">IF(AND(T269=1,DT269&gt;='1 Der Fonds'!$B$12),1,0)</f>
        <v>1</v>
      </c>
      <c r="V269" s="26" t="n">
        <f aca="false">IF(AND(U269=1,DY269&gt;='1 Der Fonds'!$B$12),1,0)</f>
        <v>1</v>
      </c>
      <c r="W269" s="26" t="n">
        <f aca="false">IF(AND(V269=1,ED269&gt;='1 Der Fonds'!$B$12),1,0)</f>
        <v>1</v>
      </c>
      <c r="X269" s="26" t="n">
        <f aca="false">IF(AND(W269=1,EI269&gt;='1 Der Fonds'!$B$12),1,0)</f>
        <v>1</v>
      </c>
      <c r="Y269" s="26" t="n">
        <f aca="false">IF(AND(X269=1,EN269&gt;='1 Der Fonds'!$B$12),1,0)</f>
        <v>1</v>
      </c>
      <c r="Z269" s="26" t="n">
        <f aca="false">IF(AND(Y269=1,ES269&gt;='1 Der Fonds'!$B$12),1,0)</f>
        <v>1</v>
      </c>
      <c r="AD269" s="26" t="n">
        <f aca="false">$A$269+$B$269*'1 Der Fonds'!$B$19/12+$A$269*'1 Der Fonds'!$B$20/12-'1 Der Fonds'!$B$6*'1 Der Fonds'!$B$21/12-($B$269+$A$269-'1 Der Fonds'!$B$6)*'1 Der Fonds'!$B$22/12-$B$269*'1 Der Fonds'!$B$23/12</f>
        <v>155.169666666667</v>
      </c>
      <c r="AE269" s="26" t="n">
        <f aca="false">($B$269+AD269-'1 Der Fonds'!$B$6)/'1 Der Fonds'!$B$8</f>
        <v>10.0191915708812</v>
      </c>
      <c r="AF269" s="26" t="n">
        <f aca="false">AD269+'1 Der Fonds'!$B$26-'2 Der Rueckgabebestand'!$C$5*AE269</f>
        <v>154.161990038314</v>
      </c>
      <c r="AG269" s="26" t="n">
        <f aca="false">'1 Der Fonds'!$B$8+'1 Der Fonds'!$B$26/AE269-'2 Der Rueckgabebestand'!$C$5</f>
        <v>86.8994253557062</v>
      </c>
      <c r="AH269" s="26" t="n">
        <f aca="false">AF269/($B$269+AF269-'1 Der Fonds'!$B$6)</f>
        <v>0.177062961059699</v>
      </c>
      <c r="AI269" s="26" t="n">
        <f aca="false">AF269+$B$269*'1 Der Fonds'!$B$19/12+AF269*'1 Der Fonds'!$B$20/12-'1 Der Fonds'!$B$6*'1 Der Fonds'!$B$21/12-($B$269+AF269-'1 Der Fonds'!$B$6)*'1 Der Fonds'!$B$22/12-$B$269*'1 Der Fonds'!$B$23/12</f>
        <v>155.832291112101</v>
      </c>
      <c r="AJ269" s="26" t="n">
        <f aca="false">($B$269+AI269-'1 Der Fonds'!$B$6)/AG269</f>
        <v>10.0384126539546</v>
      </c>
      <c r="AK269" s="26" t="n">
        <f aca="false">AI269+'1 Der Fonds'!$B$26-'2 Der Rueckgabebestand'!$C$6*AJ269</f>
        <v>153.813084785124</v>
      </c>
      <c r="AL269" s="26" t="n">
        <f aca="false">AG269+'1 Der Fonds'!$B$26/AJ269-'2 Der Rueckgabebestand'!$C$6</f>
        <v>86.6982773857449</v>
      </c>
      <c r="AM269" s="26" t="n">
        <f aca="false">AK269/($B$269+AK269-'1 Der Fonds'!$B$6)</f>
        <v>0.176733048685692</v>
      </c>
      <c r="AN269" s="26" t="n">
        <f aca="false">AK269+$B$269*'1 Der Fonds'!$B$19/12+AK269*'1 Der Fonds'!$B$20/12-'1 Der Fonds'!$B$6*'1 Der Fonds'!$B$21/12-($B$269+AK269-'1 Der Fonds'!$B$6)*'1 Der Fonds'!$B$22/12-$B$269*'1 Der Fonds'!$B$23/12</f>
        <v>155.483051491376</v>
      </c>
      <c r="AO269" s="26" t="n">
        <f aca="false">($B$269+AN269-'1 Der Fonds'!$B$6)/AL269</f>
        <v>10.0576744750265</v>
      </c>
      <c r="AP269" s="26" t="n">
        <f aca="false">AN269+'1 Der Fonds'!$B$26-'2 Der Rueckgabebestand'!$C$7*AO269</f>
        <v>136.356167646318</v>
      </c>
      <c r="AQ269" s="26" t="n">
        <f aca="false">AL269+'1 Der Fonds'!$B$26/AO269-'2 Der Rueckgabebestand'!$C$7</f>
        <v>84.7965570733058</v>
      </c>
      <c r="AR269" s="26" t="n">
        <f aca="false">AP269/($B$269+AP269-'1 Der Fonds'!$B$6)</f>
        <v>0.159881786424349</v>
      </c>
      <c r="AS269" s="26" t="n">
        <f aca="false">AP269+$B$269*'1 Der Fonds'!$B$19/12+AP269*'1 Der Fonds'!$B$20/12-'1 Der Fonds'!$B$6*'1 Der Fonds'!$B$21/12-($B$269+AP269-'1 Der Fonds'!$B$6)*'1 Der Fonds'!$B$22/12-$B$269*'1 Der Fonds'!$B$23/12</f>
        <v>138.009404806979</v>
      </c>
      <c r="AT269" s="26" t="n">
        <f aca="false">($B$269+AS269-'1 Der Fonds'!$B$6)/AQ269</f>
        <v>10.0771709878299</v>
      </c>
      <c r="AU269" s="26" t="n">
        <f aca="false">AS269+'1 Der Fonds'!$B$26-'2 Der Rueckgabebestand'!$C$8*AT269</f>
        <v>109.770174744706</v>
      </c>
      <c r="AV269" s="26" t="n">
        <f aca="false">AQ269+'1 Der Fonds'!$B$26/AT269-'2 Der Rueckgabebestand'!$C$8</f>
        <v>81.9942596729365</v>
      </c>
      <c r="AW269" s="26" t="n">
        <f aca="false">AU269/($B$269+AU269-'1 Der Fonds'!$B$6)</f>
        <v>0.132850220303089</v>
      </c>
      <c r="AX269" s="26" t="n">
        <f aca="false">AU269+$B$269*'1 Der Fonds'!$B$19/12+AU269*'1 Der Fonds'!$B$20/12-'1 Der Fonds'!$B$6*'1 Der Fonds'!$B$21/12-($B$269+AU269-'1 Der Fonds'!$B$6)*'1 Der Fonds'!$B$22/12-$B$269*'1 Der Fonds'!$B$23/12</f>
        <v>111.39793366217</v>
      </c>
      <c r="AY269" s="26" t="n">
        <f aca="false">($B$269+AX269-'1 Der Fonds'!$B$6)/AV269</f>
        <v>10.0970230960623</v>
      </c>
      <c r="AZ269" s="26" t="n">
        <f aca="false">AX269+'1 Der Fonds'!$B$26-'2 Der Rueckgabebestand'!$C$9*AY269</f>
        <v>88.1456736124077</v>
      </c>
      <c r="BA269" s="26" t="n">
        <f aca="false">AV269+'1 Der Fonds'!$B$26/AY269-'2 Der Rueckgabebestand'!$C$9</f>
        <v>79.6913769491334</v>
      </c>
      <c r="BB269" s="26" t="n">
        <f aca="false">AZ269/($B$269+AZ269-'1 Der Fonds'!$B$6)</f>
        <v>0.109545948611993</v>
      </c>
      <c r="BC269" s="26" t="n">
        <f aca="false">AZ269+$B$269*'1 Der Fonds'!$B$19/12+AZ269*'1 Der Fonds'!$B$20/12-'1 Der Fonds'!$B$6*'1 Der Fonds'!$B$21/12-($B$269+AZ269-'1 Der Fonds'!$B$6)*'1 Der Fonds'!$B$22/12-$B$269*'1 Der Fonds'!$B$23/12</f>
        <v>89.7527090496196</v>
      </c>
      <c r="BD269" s="26" t="n">
        <f aca="false">($B$269+BC269-'1 Der Fonds'!$B$6)/BA269</f>
        <v>10.1171888341727</v>
      </c>
      <c r="BE269" s="26" t="n">
        <f aca="false">BC269+'1 Der Fonds'!$B$26-'2 Der Rueckgabebestand'!$C$10*BD269</f>
        <v>78.5886446817778</v>
      </c>
      <c r="BF269" s="26" t="n">
        <f aca="false">BA269+'1 Der Fonds'!$B$26/BD269-'2 Der Rueckgabebestand'!$C$10</f>
        <v>78.5879020065552</v>
      </c>
      <c r="BG269" s="26" t="n">
        <f aca="false">BE269/($B$269+BE269-'1 Der Fonds'!$B$6)</f>
        <v>0.098842619885776</v>
      </c>
      <c r="BH269" s="26" t="n">
        <f aca="false">BE269+$B$269*'1 Der Fonds'!$B$19/12+BE269*'1 Der Fonds'!$B$20/12-'1 Der Fonds'!$B$6*'1 Der Fonds'!$B$21/12-($B$269+BE269-'1 Der Fonds'!$B$6)*'1 Der Fonds'!$B$22/12-$B$269*'1 Der Fonds'!$B$23/12</f>
        <v>80.1865212995978</v>
      </c>
      <c r="BI269" s="26" t="n">
        <f aca="false">($B$269+BH269-'1 Der Fonds'!$B$6)/BF269</f>
        <v>10.1375211827534</v>
      </c>
      <c r="BJ269" s="26" t="n">
        <f aca="false">BH269+'1 Der Fonds'!$B$26-'2 Der Rueckgabebestand'!$C$11*BI269</f>
        <v>77.1040085899458</v>
      </c>
      <c r="BK269" s="26" t="n">
        <f aca="false">BF269+'1 Der Fonds'!$B$26/BI269-'2 Der Rueckgabebestand'!$C$11</f>
        <v>78.2838323376409</v>
      </c>
      <c r="BL269" s="26" t="n">
        <f aca="false">BJ269/($B$269+BJ269-'1 Der Fonds'!$B$6)</f>
        <v>0.0971567781354106</v>
      </c>
      <c r="BM269" s="26" t="n">
        <f aca="false">BJ269+$B$269*'1 Der Fonds'!$B$19/12+BJ269*'1 Der Fonds'!$B$20/12-'1 Der Fonds'!$B$6*'1 Der Fonds'!$B$21/12-($B$269+BJ269-'1 Der Fonds'!$B$6)*'1 Der Fonds'!$B$22/12-$B$269*'1 Der Fonds'!$B$23/12</f>
        <v>78.7004624315112</v>
      </c>
      <c r="BN269" s="26" t="n">
        <f aca="false">($B$269+BM269-'1 Der Fonds'!$B$6)/BK269</f>
        <v>10.1579143315542</v>
      </c>
      <c r="BO269" s="26" t="n">
        <f aca="false">BM269+'1 Der Fonds'!$B$26-'2 Der Rueckgabebestand'!$C$12*BN269</f>
        <v>76.6215052657341</v>
      </c>
      <c r="BP269" s="26" t="n">
        <f aca="false">BK269+'1 Der Fonds'!$B$26/BN269-'2 Der Rueckgabebestand'!$C$12</f>
        <v>78.0791685554982</v>
      </c>
      <c r="BQ269" s="26" t="n">
        <f aca="false">BO269/($B$269+BO269-'1 Der Fonds'!$B$6)</f>
        <v>0.0966075245180273</v>
      </c>
      <c r="BR269" s="26" t="n">
        <f aca="false">BO269+$B$269*'1 Der Fonds'!$B$19/12+BO269*'1 Der Fonds'!$B$20/12-'1 Der Fonds'!$B$6*'1 Der Fonds'!$B$21/12-($B$269+BO269-'1 Der Fonds'!$B$6)*'1 Der Fonds'!$B$22/12-$B$269*'1 Der Fonds'!$B$23/12</f>
        <v>78.2174967082804</v>
      </c>
      <c r="BS269" s="26" t="n">
        <f aca="false">($B$269+BR269-'1 Der Fonds'!$B$6)/BP269</f>
        <v>10.1783550133913</v>
      </c>
      <c r="BT269" s="26" t="n">
        <f aca="false">BR269+'1 Der Fonds'!$B$26-'2 Der Rueckgabebestand'!$C$13*BS269</f>
        <v>76.6372369522543</v>
      </c>
      <c r="BU269" s="26" t="n">
        <f aca="false">BP269+'1 Der Fonds'!$B$26/BS269-'2 Der Rueckgabebestand'!$C$13</f>
        <v>77.9239116643849</v>
      </c>
      <c r="BV269" s="26" t="n">
        <f aca="false">BT269/($B$269+BT269-'1 Der Fonds'!$B$6)</f>
        <v>0.0966254430907117</v>
      </c>
      <c r="BW269" s="26" t="n">
        <f aca="false">BT269+$B$269*'1 Der Fonds'!$B$19/12+BT269*'1 Der Fonds'!$B$20/12-'1 Der Fonds'!$B$6*'1 Der Fonds'!$B$21/12-($B$269+BT269-'1 Der Fonds'!$B$6)*'1 Der Fonds'!$B$22/12-$B$269*'1 Der Fonds'!$B$23/12</f>
        <v>78.2332434710003</v>
      </c>
      <c r="BX269" s="26" t="n">
        <f aca="false">($B$269+BW269-'1 Der Fonds'!$B$6)/BU269</f>
        <v>10.1988366150545</v>
      </c>
      <c r="BY269" s="26" t="n">
        <f aca="false">BW269+'1 Der Fonds'!$B$26-'2 Der Rueckgabebestand'!$C$14*BX269</f>
        <v>77.1537088249785</v>
      </c>
      <c r="BZ269" s="26" t="n">
        <f aca="false">BU269+'1 Der Fonds'!$B$26/BX269-'2 Der Rueckgabebestand'!$C$14</f>
        <v>77.8180628615491</v>
      </c>
      <c r="CA269" s="26" t="n">
        <f aca="false">BY269/($B$269+BY269-'1 Der Fonds'!$B$6)</f>
        <v>0.0972133160433487</v>
      </c>
      <c r="CB269" s="26" t="n">
        <f aca="false">BY269+$B$269*'1 Der Fonds'!$B$19/12+BY269*'1 Der Fonds'!$B$20/12-'1 Der Fonds'!$B$6*'1 Der Fonds'!$B$21/12-($B$269+BY269-'1 Der Fonds'!$B$6)*'1 Der Fonds'!$B$22/12-$B$269*'1 Der Fonds'!$B$23/12</f>
        <v>78.7502102959357</v>
      </c>
      <c r="CC269" s="26" t="n">
        <f aca="false">($B$269+CB269-'1 Der Fonds'!$B$6)/BZ269</f>
        <v>10.2193524363465</v>
      </c>
      <c r="CD269" s="26" t="n">
        <f aca="false">CB269+'1 Der Fonds'!$B$26-'2 Der Rueckgabebestand'!$C$15*CC269</f>
        <v>77.6624693213971</v>
      </c>
      <c r="CE269" s="26" t="n">
        <f aca="false">BZ269+'1 Der Fonds'!$B$26/CC269-'2 Der Rueckgabebestand'!$C$15</f>
        <v>77.7116235366199</v>
      </c>
      <c r="CF269" s="26" t="n">
        <f aca="false">CD269/($B$269+CD269-'1 Der Fonds'!$B$6)</f>
        <v>0.0977916639497694</v>
      </c>
      <c r="CG269" s="26" t="n">
        <f aca="false">CD269+$B$269*'1 Der Fonds'!$B$19/12+CD269*'1 Der Fonds'!$B$20/12-'1 Der Fonds'!$B$6*'1 Der Fonds'!$B$21/12-($B$269+CD269-'1 Der Fonds'!$B$6)*'1 Der Fonds'!$B$22/12-$B$269*'1 Der Fonds'!$B$23/12</f>
        <v>79.2594583544968</v>
      </c>
      <c r="CH269" s="26" t="n">
        <f aca="false">($B$269+CG269-'1 Der Fonds'!$B$6)/CE269</f>
        <v>10.2399026315479</v>
      </c>
      <c r="CI269" s="26" t="n">
        <f aca="false">CG269+'1 Der Fonds'!$B$26-'2 Der Rueckgabebestand'!$C$16*CH269</f>
        <v>77.1395070387228</v>
      </c>
      <c r="CJ269" s="26" t="n">
        <f aca="false">CE269+'1 Der Fonds'!$B$26/CH269-'2 Der Rueckgabebestand'!$C$16</f>
        <v>77.5045950723801</v>
      </c>
      <c r="CK269" s="26" t="n">
        <f aca="false">CI269/($B$269+CI269-'1 Der Fonds'!$B$6)</f>
        <v>0.0971971611223723</v>
      </c>
      <c r="CL269" s="26" t="n">
        <f aca="false">$A$269+$B$269*'1 Der Fonds'!$B$19/12+$A$269*'1 Der Fonds'!$B$20/12-'1 Der Fonds'!$B$6*'1 Der Fonds'!$B$21/12-($B$269+$A$269-'1 Der Fonds'!$B$6)*'1 Der Fonds'!$B$22/12-$B$269*'1 Der Fonds'!$B$23/12</f>
        <v>155.169666666667</v>
      </c>
      <c r="CM269" s="26" t="n">
        <f aca="false">($B$269+CL269-'1 Der Fonds'!$B$6)/'1 Der Fonds'!$B$8</f>
        <v>10.0191915708812</v>
      </c>
      <c r="CN269" s="26" t="n">
        <f aca="false">CL269+0-'2 Der Rueckgabebestand'!$C$5*CM269</f>
        <v>151.161990038314</v>
      </c>
      <c r="CO269" s="26" t="n">
        <f aca="false">'1 Der Fonds'!$B$8+0/CM269-'2 Der Rueckgabebestand'!$C$5</f>
        <v>86.6</v>
      </c>
      <c r="CP269" s="26" t="n">
        <f aca="false">CN269/($B$269+CN269-'1 Der Fonds'!$B$6)</f>
        <v>0.174217600602326</v>
      </c>
      <c r="CQ269" s="26" t="n">
        <f aca="false">CN269+$B$269*'1 Der Fonds'!$B$19/12+CN269*'1 Der Fonds'!$B$20/12-'1 Der Fonds'!$B$6*'1 Der Fonds'!$B$21/12-($B$269+CN269-'1 Der Fonds'!$B$6)*'1 Der Fonds'!$B$22/12-$B$269*'1 Der Fonds'!$B$23/12</f>
        <v>152.829416112101</v>
      </c>
      <c r="CR269" s="26" t="n">
        <f aca="false">($B$269+CQ269-'1 Der Fonds'!$B$6)/CO269</f>
        <v>10.0384459135347</v>
      </c>
      <c r="CS269" s="26" t="n">
        <f aca="false">CQ269+0-'2 Der Rueckgabebestand'!$C$6*CR269</f>
        <v>147.810193155334</v>
      </c>
      <c r="CT269" s="26" t="n">
        <f aca="false">CO269+0/CR269-'2 Der Rueckgabebestand'!$C$6</f>
        <v>86.1</v>
      </c>
      <c r="CU269" s="26" t="n">
        <f aca="false">CS269/($B$269+CS269-'1 Der Fonds'!$B$6)</f>
        <v>0.171015214590636</v>
      </c>
      <c r="CV269" s="26" t="n">
        <f aca="false">CS269+$B$269*'1 Der Fonds'!$B$19/12+CS269*'1 Der Fonds'!$B$20/12-'1 Der Fonds'!$B$6*'1 Der Fonds'!$B$21/12-($B$269+CS269-'1 Der Fonds'!$B$6)*'1 Der Fonds'!$B$22/12-$B$269*'1 Der Fonds'!$B$23/12</f>
        <v>149.474407090441</v>
      </c>
      <c r="CW269" s="26" t="n">
        <f aca="false">($B$269+CV269-'1 Der Fonds'!$B$6)/CT269</f>
        <v>10.0577747629552</v>
      </c>
      <c r="CX269" s="26" t="n">
        <f aca="false">CV269+0-'2 Der Rueckgabebestand'!$C$7*CW269</f>
        <v>127.347302611939</v>
      </c>
      <c r="CY269" s="26" t="n">
        <f aca="false">CT269+0/CW269-'2 Der Rueckgabebestand'!$C$7</f>
        <v>83.9</v>
      </c>
      <c r="CZ269" s="26" t="n">
        <f aca="false">CX269/($B$269+CX269-'1 Der Fonds'!$B$6)</f>
        <v>0.150912732929008</v>
      </c>
      <c r="DA269" s="26" t="n">
        <f aca="false">CX269+$B$269*'1 Der Fonds'!$B$19/12+CX269*'1 Der Fonds'!$B$20/12-'1 Der Fonds'!$B$6*'1 Der Fonds'!$B$21/12-($B$269+CX269-'1 Der Fonds'!$B$6)*'1 Der Fonds'!$B$22/12-$B$269*'1 Der Fonds'!$B$23/12</f>
        <v>128.991906276942</v>
      </c>
      <c r="DB269" s="26" t="n">
        <f aca="false">($B$269+DA269-'1 Der Fonds'!$B$6)/CY269</f>
        <v>10.0773767136704</v>
      </c>
      <c r="DC269" s="26" t="n">
        <f aca="false">DA269+0-'2 Der Rueckgabebestand'!$C$8*DB269</f>
        <v>97.7520384645643</v>
      </c>
      <c r="DD269" s="26" t="n">
        <f aca="false">CY269+0/DB269-'2 Der Rueckgabebestand'!$C$8</f>
        <v>80.8</v>
      </c>
      <c r="DE269" s="26" t="n">
        <f aca="false">DC269/($B$269+DC269-'1 Der Fonds'!$B$6)</f>
        <v>0.120051327901979</v>
      </c>
      <c r="DF269" s="26" t="n">
        <f aca="false">DC269+$B$269*'1 Der Fonds'!$B$19/12+DC269*'1 Der Fonds'!$B$20/12-'1 Der Fonds'!$B$6*'1 Der Fonds'!$B$21/12-($B$269+DC269-'1 Der Fonds'!$B$6)*'1 Der Fonds'!$B$22/12-$B$269*'1 Der Fonds'!$B$23/12</f>
        <v>99.3682800014262</v>
      </c>
      <c r="DG269" s="26" t="n">
        <f aca="false">($B$269+DF269-'1 Der Fonds'!$B$6)/DD269</f>
        <v>10.0973797029879</v>
      </c>
      <c r="DH269" s="26" t="n">
        <f aca="false">DF269+0-'2 Der Rueckgabebestand'!$C$9*DG269</f>
        <v>73.1150927736575</v>
      </c>
      <c r="DI269" s="26" t="n">
        <f aca="false">DD269+0/DG269-'2 Der Rueckgabebestand'!$C$9</f>
        <v>78.2</v>
      </c>
      <c r="DJ269" s="26" t="n">
        <f aca="false">DH269/($B$269+DH269-'1 Der Fonds'!$B$6)</f>
        <v>0.0925958653054975</v>
      </c>
      <c r="DK269" s="26" t="n">
        <f aca="false">DH269+$B$269*'1 Der Fonds'!$B$19/12+DH269*'1 Der Fonds'!$B$20/12-'1 Der Fonds'!$B$6*'1 Der Fonds'!$B$21/12-($B$269+DH269-'1 Der Fonds'!$B$6)*'1 Der Fonds'!$B$22/12-$B$269*'1 Der Fonds'!$B$23/12</f>
        <v>74.7077239042323</v>
      </c>
      <c r="DL269" s="26" t="n">
        <f aca="false">($B$269+DK269-'1 Der Fonds'!$B$6)/DI269</f>
        <v>10.1177458299774</v>
      </c>
      <c r="DM269" s="26" t="n">
        <f aca="false">DK269+0-'2 Der Rueckgabebestand'!$C$10*DL269</f>
        <v>60.5428797422639</v>
      </c>
      <c r="DN269" s="26" t="n">
        <f aca="false">DI269+0/DL269-'2 Der Rueckgabebestand'!$C$10</f>
        <v>76.8</v>
      </c>
      <c r="DO269" s="26" t="n">
        <f aca="false">DM269/($B$269+DM269-'1 Der Fonds'!$B$6)</f>
        <v>0.0779144643373417</v>
      </c>
      <c r="DP269" s="26" t="n">
        <f aca="false">DM269+$B$269*'1 Der Fonds'!$B$19/12+DM269*'1 Der Fonds'!$B$20/12-'1 Der Fonds'!$B$6*'1 Der Fonds'!$B$21/12-($B$269+DM269-'1 Der Fonds'!$B$6)*'1 Der Fonds'!$B$22/12-$B$269*'1 Der Fonds'!$B$23/12</f>
        <v>62.1234625020169</v>
      </c>
      <c r="DQ269" s="26" t="n">
        <f aca="false">($B$269+DP269-'1 Der Fonds'!$B$6)/DN269</f>
        <v>10.1383263346617</v>
      </c>
      <c r="DR269" s="26" t="n">
        <f aca="false">DP269+0-'2 Der Rueckgabebestand'!$C$11*DQ269</f>
        <v>56.0404667012199</v>
      </c>
      <c r="DS269" s="26" t="n">
        <f aca="false">DN269+0/DQ269-'2 Der Rueckgabebestand'!$C$11</f>
        <v>76.2</v>
      </c>
      <c r="DT269" s="26" t="n">
        <f aca="false">DR269/($B$269+DR269-'1 Der Fonds'!$B$6)</f>
        <v>0.0725404934974022</v>
      </c>
      <c r="DU269" s="26" t="n">
        <f aca="false">DR269+$B$269*'1 Der Fonds'!$B$19/12+DR269*'1 Der Fonds'!$B$20/12-'1 Der Fonds'!$B$6*'1 Der Fonds'!$B$21/12-($B$269+DR269-'1 Der Fonds'!$B$6)*'1 Der Fonds'!$B$22/12-$B$269*'1 Der Fonds'!$B$23/12</f>
        <v>57.6167346484753</v>
      </c>
      <c r="DV269" s="26" t="n">
        <f aca="false">($B$269+DU269-'1 Der Fonds'!$B$6)/DS269</f>
        <v>10.159012265728</v>
      </c>
      <c r="DW269" s="26" t="n">
        <f aca="false">DU269+0-'2 Der Rueckgabebestand'!$C$12*DV269</f>
        <v>52.5372285156113</v>
      </c>
      <c r="DX269" s="26" t="n">
        <f aca="false">DS269+0/DV269-'2 Der Rueckgabebestand'!$C$12</f>
        <v>75.7</v>
      </c>
      <c r="DY269" s="26" t="n">
        <f aca="false">DW269/($B$269+DW269-'1 Der Fonds'!$B$6)</f>
        <v>0.0683155854717439</v>
      </c>
      <c r="DZ269" s="26" t="n">
        <f aca="false">DW269+$B$269*'1 Der Fonds'!$B$19/12+DW269*'1 Der Fonds'!$B$20/12-'1 Der Fonds'!$B$6*'1 Der Fonds'!$B$21/12-($B$269+DW269-'1 Der Fonds'!$B$6)*'1 Der Fonds'!$B$22/12-$B$269*'1 Der Fonds'!$B$23/12</f>
        <v>54.1101391929387</v>
      </c>
      <c r="EA269" s="26" t="n">
        <f aca="false">($B$269+DZ269-'1 Der Fonds'!$B$6)/DX269</f>
        <v>10.1797904781102</v>
      </c>
      <c r="EB269" s="26" t="n">
        <f aca="false">DZ269+0-'2 Der Rueckgabebestand'!$C$13*EA269</f>
        <v>49.5292334777891</v>
      </c>
      <c r="EC269" s="26" t="n">
        <f aca="false">DX269+0/EA269-'2 Der Rueckgabebestand'!$C$13</f>
        <v>75.25</v>
      </c>
      <c r="ED269" s="26" t="n">
        <f aca="false">EB269/($B$269+EB269-'1 Der Fonds'!$B$6)</f>
        <v>0.0646571061693368</v>
      </c>
      <c r="EE269" s="26" t="n">
        <f aca="false">EB269+$B$269*'1 Der Fonds'!$B$19/12+EB269*'1 Der Fonds'!$B$20/12-'1 Der Fonds'!$B$6*'1 Der Fonds'!$B$21/12-($B$269+EB269-'1 Der Fonds'!$B$6)*'1 Der Fonds'!$B$22/12-$B$269*'1 Der Fonds'!$B$23/12</f>
        <v>51.0992614932054</v>
      </c>
      <c r="EF269" s="26" t="n">
        <f aca="false">($B$269+EE269-'1 Der Fonds'!$B$6)/EC269</f>
        <v>10.2006546377835</v>
      </c>
      <c r="EG269" s="26" t="n">
        <f aca="false">EE269+0-'2 Der Rueckgabebestand'!$C$14*EF269</f>
        <v>47.018999638092</v>
      </c>
      <c r="EH269" s="26" t="n">
        <f aca="false">EC269+0/EF269-'2 Der Rueckgabebestand'!$C$14</f>
        <v>74.85</v>
      </c>
      <c r="EI269" s="26" t="n">
        <f aca="false">EG269/($B$269+EG269-'1 Der Fonds'!$B$6)</f>
        <v>0.061581964116648</v>
      </c>
      <c r="EJ269" s="26" t="n">
        <f aca="false">EG269+$B$269*'1 Der Fonds'!$B$19/12+EG269*'1 Der Fonds'!$B$20/12-'1 Der Fonds'!$B$6*'1 Der Fonds'!$B$21/12-($B$269+EG269-'1 Der Fonds'!$B$6)*'1 Der Fonds'!$B$22/12-$B$269*'1 Der Fonds'!$B$23/12</f>
        <v>48.5866220127451</v>
      </c>
      <c r="EK269" s="26" t="n">
        <f aca="false">($B$269+EJ269-'1 Der Fonds'!$B$6)/EH269</f>
        <v>10.2215981564829</v>
      </c>
      <c r="EL269" s="26" t="n">
        <f aca="false">EJ269+0-'2 Der Rueckgabebestand'!$C$15*EK269</f>
        <v>44.497982750152</v>
      </c>
      <c r="EM269" s="26" t="n">
        <f aca="false">EH269+0/EK269-'2 Der Rueckgabebestand'!$C$15</f>
        <v>74.45</v>
      </c>
      <c r="EN269" s="26" t="n">
        <f aca="false">EL269/($B$269+EL269-'1 Der Fonds'!$B$6)</f>
        <v>0.058473194093553</v>
      </c>
      <c r="EO269" s="26" t="n">
        <f aca="false">EL269+$B$269*'1 Der Fonds'!$B$19/12+EL269*'1 Der Fonds'!$B$20/12-'1 Der Fonds'!$B$6*'1 Der Fonds'!$B$21/12-($B$269+EL269-'1 Der Fonds'!$B$6)*'1 Der Fonds'!$B$22/12-$B$269*'1 Der Fonds'!$B$23/12</f>
        <v>46.0631891502875</v>
      </c>
      <c r="EP269" s="26" t="n">
        <f aca="false">($B$269+EO269-'1 Der Fonds'!$B$6)/EM269</f>
        <v>10.242621748157</v>
      </c>
      <c r="EQ269" s="26" t="n">
        <f aca="false">EO269+0-'2 Der Rueckgabebestand'!$C$16*EP269</f>
        <v>40.941878276209</v>
      </c>
      <c r="ER269" s="26" t="n">
        <f aca="false">EM269+0/EP269-'2 Der Rueckgabebestand'!$C$16</f>
        <v>73.95</v>
      </c>
      <c r="ES269" s="26" t="n">
        <f aca="false">EQ269/($B$269+EQ269-'1 Der Fonds'!$B$6)</f>
        <v>0.0540528315774998</v>
      </c>
      <c r="ET269" s="14" t="n">
        <f aca="false">IF(C269=1,$A$269,1000000)</f>
        <v>153.5</v>
      </c>
      <c r="EU269" s="14" t="n">
        <f aca="false">IF(D269=1,$A$269,1000000)</f>
        <v>153.5</v>
      </c>
      <c r="EV269" s="14" t="n">
        <f aca="false">IF(E269=1,$A$269,1000000)</f>
        <v>153.5</v>
      </c>
      <c r="EW269" s="14" t="n">
        <f aca="false">IF(F269=1,$A$269,1000000)</f>
        <v>153.5</v>
      </c>
      <c r="EX269" s="14" t="n">
        <f aca="false">IF(G269=1,$A$269,1000000)</f>
        <v>153.5</v>
      </c>
      <c r="EY269" s="14" t="n">
        <f aca="false">IF(H269=1,$A$269,1000000)</f>
        <v>153.5</v>
      </c>
      <c r="EZ269" s="14" t="n">
        <f aca="false">IF(I269=1,$A$269,1000000)</f>
        <v>153.5</v>
      </c>
      <c r="FA269" s="14" t="n">
        <f aca="false">IF(J269=1,$A$269,1000000)</f>
        <v>153.5</v>
      </c>
      <c r="FB269" s="14" t="n">
        <f aca="false">IF(K269=1,$A$269,1000000)</f>
        <v>153.5</v>
      </c>
      <c r="FC269" s="14" t="n">
        <f aca="false">IF(L269=1,$A$269,1000000)</f>
        <v>153.5</v>
      </c>
      <c r="FD269" s="14" t="n">
        <f aca="false">IF(M269=1,$A$269,1000000)</f>
        <v>153.5</v>
      </c>
      <c r="FE269" s="14" t="n">
        <f aca="false">IF(N269=1,$A$269,1000000)</f>
        <v>153.5</v>
      </c>
      <c r="FF269" s="14" t="n">
        <f aca="false">IF(O269=1,$A$269,1000000)</f>
        <v>153.5</v>
      </c>
      <c r="FG269" s="14" t="n">
        <f aca="false">IF(P269=1,$A$269,1000000)</f>
        <v>153.5</v>
      </c>
      <c r="FH269" s="14" t="n">
        <f aca="false">IF(Q269=1,$A$269,1000000)</f>
        <v>153.5</v>
      </c>
      <c r="FI269" s="14" t="n">
        <f aca="false">IF(R269=1,$A$269,1000000)</f>
        <v>153.5</v>
      </c>
      <c r="FJ269" s="14" t="n">
        <f aca="false">IF(S269=1,$A$269,1000000)</f>
        <v>153.5</v>
      </c>
      <c r="FK269" s="14" t="n">
        <f aca="false">IF(T269=1,$A$269,1000000)</f>
        <v>153.5</v>
      </c>
      <c r="FL269" s="14" t="n">
        <f aca="false">IF(U269=1,$A$269,1000000)</f>
        <v>153.5</v>
      </c>
      <c r="FM269" s="14" t="n">
        <f aca="false">IF(V269=1,$A$269,1000000)</f>
        <v>153.5</v>
      </c>
      <c r="FN269" s="14" t="n">
        <f aca="false">IF(W269=1,$A$269,1000000)</f>
        <v>153.5</v>
      </c>
      <c r="FO269" s="14" t="n">
        <f aca="false">IF(X269=1,$A$269,1000000)</f>
        <v>153.5</v>
      </c>
      <c r="FP269" s="14" t="n">
        <f aca="false">IF(Y269=1,$A$269,1000000)</f>
        <v>153.5</v>
      </c>
      <c r="FQ269" s="14" t="n">
        <f aca="false">IF(Z269=1,$A$269,1000000)</f>
        <v>153.5</v>
      </c>
    </row>
    <row r="270" customFormat="false" ht="15" hidden="false" customHeight="false" outlineLevel="0" collapsed="false">
      <c r="A270" s="14" t="n">
        <f aca="false">A269+$B$38</f>
        <v>154</v>
      </c>
      <c r="B270" s="14" t="n">
        <f aca="false">'1 Der Fonds'!$B$36-A270</f>
        <v>966</v>
      </c>
      <c r="C270" s="26" t="n">
        <f aca="false">IF(AH270&gt;='1 Der Fonds'!$B$12,1,0)</f>
        <v>1</v>
      </c>
      <c r="D270" s="26" t="n">
        <f aca="false">IF(AND(C270=1,AM270&gt;='1 Der Fonds'!$B$12),1,0)</f>
        <v>1</v>
      </c>
      <c r="E270" s="26" t="n">
        <f aca="false">IF(AND(D270=1,AR270&gt;='1 Der Fonds'!$B$12),1,0)</f>
        <v>1</v>
      </c>
      <c r="F270" s="26" t="n">
        <f aca="false">IF(AND(E270=1,AW270&gt;='1 Der Fonds'!$B$12),1,0)</f>
        <v>1</v>
      </c>
      <c r="G270" s="26" t="n">
        <f aca="false">IF(AND(F270=1,BB270&gt;='1 Der Fonds'!$B$12),1,0)</f>
        <v>1</v>
      </c>
      <c r="H270" s="26" t="n">
        <f aca="false">IF(AND(G270=1,BG270&gt;='1 Der Fonds'!$B$12),1,0)</f>
        <v>1</v>
      </c>
      <c r="I270" s="26" t="n">
        <f aca="false">IF(AND(H270=1,BL270&gt;='1 Der Fonds'!$B$12),1,0)</f>
        <v>1</v>
      </c>
      <c r="J270" s="26" t="n">
        <f aca="false">IF(AND(I270=1,BQ270&gt;='1 Der Fonds'!$B$12),1,0)</f>
        <v>1</v>
      </c>
      <c r="K270" s="26" t="n">
        <f aca="false">IF(AND(J270=1,BV270&gt;='1 Der Fonds'!$B$12),1,0)</f>
        <v>1</v>
      </c>
      <c r="L270" s="26" t="n">
        <f aca="false">IF(AND(K270=1,CA270&gt;='1 Der Fonds'!$B$12),1,0)</f>
        <v>1</v>
      </c>
      <c r="M270" s="26" t="n">
        <f aca="false">IF(AND(L270=1,CF270&gt;='1 Der Fonds'!$B$12),1,0)</f>
        <v>1</v>
      </c>
      <c r="N270" s="26" t="n">
        <f aca="false">IF(AND(M270=1,CK270&gt;='1 Der Fonds'!$B$12),1,0)</f>
        <v>1</v>
      </c>
      <c r="O270" s="26" t="n">
        <f aca="false">IF(CP270&gt;='1 Der Fonds'!$B$12,1,0)</f>
        <v>1</v>
      </c>
      <c r="P270" s="26" t="n">
        <f aca="false">IF(AND(O270=1,CU270&gt;='1 Der Fonds'!$B$12),1,0)</f>
        <v>1</v>
      </c>
      <c r="Q270" s="26" t="n">
        <f aca="false">IF(AND(P270=1,CZ270&gt;='1 Der Fonds'!$B$12),1,0)</f>
        <v>1</v>
      </c>
      <c r="R270" s="26" t="n">
        <f aca="false">IF(AND(Q270=1,DE270&gt;='1 Der Fonds'!$B$12),1,0)</f>
        <v>1</v>
      </c>
      <c r="S270" s="26" t="n">
        <f aca="false">IF(AND(R270=1,DJ270&gt;='1 Der Fonds'!$B$12),1,0)</f>
        <v>1</v>
      </c>
      <c r="T270" s="26" t="n">
        <f aca="false">IF(AND(S270=1,DO270&gt;='1 Der Fonds'!$B$12),1,0)</f>
        <v>1</v>
      </c>
      <c r="U270" s="26" t="n">
        <f aca="false">IF(AND(T270=1,DT270&gt;='1 Der Fonds'!$B$12),1,0)</f>
        <v>1</v>
      </c>
      <c r="V270" s="26" t="n">
        <f aca="false">IF(AND(U270=1,DY270&gt;='1 Der Fonds'!$B$12),1,0)</f>
        <v>1</v>
      </c>
      <c r="W270" s="26" t="n">
        <f aca="false">IF(AND(V270=1,ED270&gt;='1 Der Fonds'!$B$12),1,0)</f>
        <v>1</v>
      </c>
      <c r="X270" s="26" t="n">
        <f aca="false">IF(AND(W270=1,EI270&gt;='1 Der Fonds'!$B$12),1,0)</f>
        <v>1</v>
      </c>
      <c r="Y270" s="26" t="n">
        <f aca="false">IF(AND(X270=1,EN270&gt;='1 Der Fonds'!$B$12),1,0)</f>
        <v>1</v>
      </c>
      <c r="Z270" s="26" t="n">
        <f aca="false">IF(AND(Y270=1,ES270&gt;='1 Der Fonds'!$B$12),1,0)</f>
        <v>1</v>
      </c>
      <c r="AD270" s="26" t="n">
        <f aca="false">$A$270+$B$270*'1 Der Fonds'!$B$19/12+$A$270*'1 Der Fonds'!$B$20/12-'1 Der Fonds'!$B$6*'1 Der Fonds'!$B$21/12-($B$270+$A$270-'1 Der Fonds'!$B$6)*'1 Der Fonds'!$B$22/12-$B$270*'1 Der Fonds'!$B$23/12</f>
        <v>155.669083333333</v>
      </c>
      <c r="AE270" s="26" t="n">
        <f aca="false">($B$270+AD270-'1 Der Fonds'!$B$6)/'1 Der Fonds'!$B$8</f>
        <v>10.0191848659004</v>
      </c>
      <c r="AF270" s="26" t="n">
        <f aca="false">AD270+'1 Der Fonds'!$B$26-'2 Der Rueckgabebestand'!$C$5*AE270</f>
        <v>154.661409386973</v>
      </c>
      <c r="AG270" s="26" t="n">
        <f aca="false">'1 Der Fonds'!$B$8+'1 Der Fonds'!$B$26/AE270-'2 Der Rueckgabebestand'!$C$5</f>
        <v>86.8994255560859</v>
      </c>
      <c r="AH270" s="26" t="n">
        <f aca="false">AF270/($B$270+AF270-'1 Der Fonds'!$B$6)</f>
        <v>0.1776366882918</v>
      </c>
      <c r="AI270" s="26" t="n">
        <f aca="false">AF270+$B$270*'1 Der Fonds'!$B$19/12+AF270*'1 Der Fonds'!$B$20/12-'1 Der Fonds'!$B$6*'1 Der Fonds'!$B$21/12-($B$270+AF270-'1 Der Fonds'!$B$6)*'1 Der Fonds'!$B$22/12-$B$270*'1 Der Fonds'!$B$23/12</f>
        <v>156.331126570969</v>
      </c>
      <c r="AJ270" s="26" t="n">
        <f aca="false">($B$270+AI270-'1 Der Fonds'!$B$6)/AG270</f>
        <v>10.038399229785</v>
      </c>
      <c r="AK270" s="26" t="n">
        <f aca="false">AI270+'1 Der Fonds'!$B$26-'2 Der Rueckgabebestand'!$C$6*AJ270</f>
        <v>154.311926956077</v>
      </c>
      <c r="AL270" s="26" t="n">
        <f aca="false">AG270+'1 Der Fonds'!$B$26/AJ270-'2 Der Rueckgabebestand'!$C$6</f>
        <v>86.698277985774</v>
      </c>
      <c r="AM270" s="26" t="n">
        <f aca="false">AK270/($B$270+AK270-'1 Der Fonds'!$B$6)</f>
        <v>0.177306460105383</v>
      </c>
      <c r="AN270" s="26" t="n">
        <f aca="false">AK270+$B$270*'1 Der Fonds'!$B$19/12+AK270*'1 Der Fonds'!$B$20/12-'1 Der Fonds'!$B$6*'1 Der Fonds'!$B$21/12-($B$270+AK270-'1 Der Fonds'!$B$6)*'1 Der Fonds'!$B$22/12-$B$270*'1 Der Fonds'!$B$23/12</f>
        <v>155.981309219409</v>
      </c>
      <c r="AO270" s="26" t="n">
        <f aca="false">($B$270+AN270-'1 Der Fonds'!$B$6)/AL270</f>
        <v>10.0576543096103</v>
      </c>
      <c r="AP270" s="26" t="n">
        <f aca="false">AN270+'1 Der Fonds'!$B$26-'2 Der Rueckgabebestand'!$C$7*AO270</f>
        <v>136.854469738267</v>
      </c>
      <c r="AQ270" s="26" t="n">
        <f aca="false">AL270+'1 Der Fonds'!$B$26/AO270-'2 Der Rueckgabebestand'!$C$7</f>
        <v>84.7965582713803</v>
      </c>
      <c r="AR270" s="26" t="n">
        <f aca="false">AP270/($B$270+AP270-'1 Der Fonds'!$B$6)</f>
        <v>0.160466380366472</v>
      </c>
      <c r="AS270" s="26" t="n">
        <f aca="false">AP270+$B$270*'1 Der Fonds'!$B$19/12+AP270*'1 Der Fonds'!$B$20/12-'1 Der Fonds'!$B$6*'1 Der Fonds'!$B$21/12-($B$270+AP270-'1 Der Fonds'!$B$6)*'1 Der Fonds'!$B$22/12-$B$270*'1 Der Fonds'!$B$23/12</f>
        <v>138.507121938433</v>
      </c>
      <c r="AT270" s="26" t="n">
        <f aca="false">($B$270+AS270-'1 Der Fonds'!$B$6)/AQ270</f>
        <v>10.0771439237392</v>
      </c>
      <c r="AU270" s="26" t="n">
        <f aca="false">AS270+'1 Der Fonds'!$B$26-'2 Der Rueckgabebestand'!$C$8*AT270</f>
        <v>110.267975774841</v>
      </c>
      <c r="AV270" s="26" t="n">
        <f aca="false">AQ270+'1 Der Fonds'!$B$26/AT270-'2 Der Rueckgabebestand'!$C$8</f>
        <v>81.9942616705481</v>
      </c>
      <c r="AW270" s="26" t="n">
        <f aca="false">AU270/($B$270+AU270-'1 Der Fonds'!$B$6)</f>
        <v>0.133453043089848</v>
      </c>
      <c r="AX270" s="26" t="n">
        <f aca="false">AU270+$B$270*'1 Der Fonds'!$B$19/12+AU270*'1 Der Fonds'!$B$20/12-'1 Der Fonds'!$B$6*'1 Der Fonds'!$B$21/12-($B$270+AU270-'1 Der Fonds'!$B$6)*'1 Der Fonds'!$B$22/12-$B$270*'1 Der Fonds'!$B$23/12</f>
        <v>111.895149251625</v>
      </c>
      <c r="AY270" s="26" t="n">
        <f aca="false">($B$270+AX270-'1 Der Fonds'!$B$6)/AV270</f>
        <v>10.0969888914678</v>
      </c>
      <c r="AZ270" s="26" t="n">
        <f aca="false">AX270+'1 Der Fonds'!$B$26-'2 Der Rueckgabebestand'!$C$9*AY270</f>
        <v>88.6429781338093</v>
      </c>
      <c r="BA270" s="26" t="n">
        <f aca="false">AV270+'1 Der Fonds'!$B$26/AY270-'2 Der Rueckgabebestand'!$C$9</f>
        <v>79.6913799532606</v>
      </c>
      <c r="BB270" s="26" t="n">
        <f aca="false">AZ270/($B$270+AZ270-'1 Der Fonds'!$B$6)</f>
        <v>0.110164359278194</v>
      </c>
      <c r="BC270" s="26" t="n">
        <f aca="false">AZ270+$B$270*'1 Der Fonds'!$B$19/12+AZ270*'1 Der Fonds'!$B$20/12-'1 Der Fonds'!$B$6*'1 Der Fonds'!$B$21/12-($B$270+AZ270-'1 Der Fonds'!$B$6)*'1 Der Fonds'!$B$22/12-$B$270*'1 Der Fonds'!$B$23/12</f>
        <v>90.2494276545208</v>
      </c>
      <c r="BD270" s="26" t="n">
        <f aca="false">($B$270+BC270-'1 Der Fonds'!$B$6)/BA270</f>
        <v>10.1171472764983</v>
      </c>
      <c r="BE270" s="26" t="n">
        <f aca="false">BC270+'1 Der Fonds'!$B$26-'2 Der Rueckgabebestand'!$C$10*BD270</f>
        <v>79.0854214674232</v>
      </c>
      <c r="BF270" s="26" t="n">
        <f aca="false">BA270+'1 Der Fonds'!$B$26/BD270-'2 Der Rueckgabebestand'!$C$10</f>
        <v>78.5879062287027</v>
      </c>
      <c r="BG270" s="26" t="n">
        <f aca="false">BE270/($B$270+BE270-'1 Der Fonds'!$B$6)</f>
        <v>0.0994678299112337</v>
      </c>
      <c r="BH270" s="26" t="n">
        <f aca="false">BE270+$B$270*'1 Der Fonds'!$B$19/12+BE270*'1 Der Fonds'!$B$20/12-'1 Der Fonds'!$B$6*'1 Der Fonds'!$B$21/12-($B$270+BE270-'1 Der Fonds'!$B$6)*'1 Der Fonds'!$B$22/12-$B$270*'1 Der Fonds'!$B$23/12</f>
        <v>80.6827116629962</v>
      </c>
      <c r="BI270" s="26" t="n">
        <f aca="false">($B$270+BH270-'1 Der Fonds'!$B$6)/BF270</f>
        <v>10.1374721619956</v>
      </c>
      <c r="BJ270" s="26" t="n">
        <f aca="false">BH270+'1 Der Fonds'!$B$26-'2 Der Rueckgabebestand'!$C$11*BI270</f>
        <v>77.6002283657988</v>
      </c>
      <c r="BK270" s="26" t="n">
        <f aca="false">BF270+'1 Der Fonds'!$B$26/BI270-'2 Der Rueckgabebestand'!$C$11</f>
        <v>78.283837990789</v>
      </c>
      <c r="BL270" s="26" t="n">
        <f aca="false">BJ270/($B$270+BJ270-'1 Der Fonds'!$B$6)</f>
        <v>0.0977825176860081</v>
      </c>
      <c r="BM270" s="26" t="n">
        <f aca="false">BJ270+$B$270*'1 Der Fonds'!$B$19/12+BJ270*'1 Der Fonds'!$B$20/12-'1 Der Fonds'!$B$6*'1 Der Fonds'!$B$21/12-($B$270+BJ270-'1 Der Fonds'!$B$6)*'1 Der Fonds'!$B$22/12-$B$270*'1 Der Fonds'!$B$23/12</f>
        <v>79.196095251316</v>
      </c>
      <c r="BN270" s="26" t="n">
        <f aca="false">($B$270+BM270-'1 Der Fonds'!$B$6)/BK270</f>
        <v>10.1578578115304</v>
      </c>
      <c r="BO270" s="26" t="n">
        <f aca="false">BM270+'1 Der Fonds'!$B$26-'2 Der Rueckgabebestand'!$C$12*BN270</f>
        <v>77.1171663455508</v>
      </c>
      <c r="BP270" s="26" t="n">
        <f aca="false">BK270+'1 Der Fonds'!$B$26/BN270-'2 Der Rueckgabebestand'!$C$12</f>
        <v>78.0791758519466</v>
      </c>
      <c r="BQ270" s="26" t="n">
        <f aca="false">BO270/($B$270+BO270-'1 Der Fonds'!$B$6)</f>
        <v>0.0972330061911078</v>
      </c>
      <c r="BR270" s="26" t="n">
        <f aca="false">BO270+$B$270*'1 Der Fonds'!$B$19/12+BO270*'1 Der Fonds'!$B$20/12-'1 Der Fonds'!$B$6*'1 Der Fonds'!$B$21/12-($B$270+BO270-'1 Der Fonds'!$B$6)*'1 Der Fonds'!$B$22/12-$B$270*'1 Der Fonds'!$B$23/12</f>
        <v>78.712570296632</v>
      </c>
      <c r="BS270" s="26" t="n">
        <f aca="false">($B$270+BR270-'1 Der Fonds'!$B$6)/BP270</f>
        <v>10.1782909671532</v>
      </c>
      <c r="BT270" s="26" t="n">
        <f aca="false">BR270+'1 Der Fonds'!$B$26-'2 Der Rueckgabebestand'!$C$13*BS270</f>
        <v>77.1323393614131</v>
      </c>
      <c r="BU270" s="26" t="n">
        <f aca="false">BP270+'1 Der Fonds'!$B$26/BS270-'2 Der Rueckgabebestand'!$C$13</f>
        <v>77.9239208154853</v>
      </c>
      <c r="BV270" s="26" t="n">
        <f aca="false">BT270/($B$270+BT270-'1 Der Fonds'!$B$6)</f>
        <v>0.0972502765724013</v>
      </c>
      <c r="BW270" s="26" t="n">
        <f aca="false">BT270+$B$270*'1 Der Fonds'!$B$19/12+BT270*'1 Der Fonds'!$B$20/12-'1 Der Fonds'!$B$6*'1 Der Fonds'!$B$21/12-($B$270+BT270-'1 Der Fonds'!$B$6)*'1 Der Fonds'!$B$22/12-$B$270*'1 Der Fonds'!$B$23/12</f>
        <v>78.7277578533011</v>
      </c>
      <c r="BX270" s="26" t="n">
        <f aca="false">($B$270+BW270-'1 Der Fonds'!$B$6)/BU270</f>
        <v>10.1987650202449</v>
      </c>
      <c r="BY270" s="26" t="n">
        <f aca="false">BW270+'1 Der Fonds'!$B$26-'2 Der Rueckgabebestand'!$C$14*BX270</f>
        <v>77.6482518452031</v>
      </c>
      <c r="BZ270" s="26" t="n">
        <f aca="false">BU270+'1 Der Fonds'!$B$26/BX270-'2 Der Rueckgabebestand'!$C$14</f>
        <v>77.8180740775758</v>
      </c>
      <c r="CA270" s="26" t="n">
        <f aca="false">BY270/($B$270+BY270-'1 Der Fonds'!$B$6)</f>
        <v>0.0978371106654287</v>
      </c>
      <c r="CB270" s="26" t="n">
        <f aca="false">BY270+$B$270*'1 Der Fonds'!$B$19/12+BY270*'1 Der Fonds'!$B$20/12-'1 Der Fonds'!$B$6*'1 Der Fonds'!$B$21/12-($B$270+BY270-'1 Der Fonds'!$B$6)*'1 Der Fonds'!$B$22/12-$B$270*'1 Der Fonds'!$B$23/12</f>
        <v>79.2441647532215</v>
      </c>
      <c r="CC270" s="26" t="n">
        <f aca="false">($B$270+CB270-'1 Der Fonds'!$B$6)/BZ270</f>
        <v>10.2192732752606</v>
      </c>
      <c r="CD270" s="26" t="n">
        <f aca="false">CB270+'1 Der Fonds'!$B$26-'2 Der Rueckgabebestand'!$C$15*CC270</f>
        <v>78.1564554431172</v>
      </c>
      <c r="CE270" s="26" t="n">
        <f aca="false">BZ270+'1 Der Fonds'!$B$26/CC270-'2 Der Rueckgabebestand'!$C$15</f>
        <v>77.7116370266421</v>
      </c>
      <c r="CF270" s="26" t="n">
        <f aca="false">CD270/($B$270+CD270-'1 Der Fonds'!$B$6)</f>
        <v>0.0984144306923855</v>
      </c>
      <c r="CG270" s="26" t="n">
        <f aca="false">CD270+$B$270*'1 Der Fonds'!$B$19/12+CD270*'1 Der Fonds'!$B$20/12-'1 Der Fonds'!$B$6*'1 Der Fonds'!$B$21/12-($B$270+CD270-'1 Der Fonds'!$B$6)*'1 Der Fonds'!$B$22/12-$B$270*'1 Der Fonds'!$B$23/12</f>
        <v>79.7528553795835</v>
      </c>
      <c r="CH270" s="26" t="n">
        <f aca="false">($B$270+CG270-'1 Der Fonds'!$B$6)/CE270</f>
        <v>10.2398158863488</v>
      </c>
      <c r="CI270" s="26" t="n">
        <f aca="false">CG270+'1 Der Fonds'!$B$26-'2 Der Rueckgabebestand'!$C$16*CH270</f>
        <v>77.6329474364091</v>
      </c>
      <c r="CJ270" s="26" t="n">
        <f aca="false">CE270+'1 Der Fonds'!$B$26/CH270-'2 Der Rueckgabebestand'!$C$16</f>
        <v>77.5046110442707</v>
      </c>
      <c r="CK270" s="26" t="n">
        <f aca="false">CI270/($B$270+CI270-'1 Der Fonds'!$B$6)</f>
        <v>0.097819713366461</v>
      </c>
      <c r="CL270" s="26" t="n">
        <f aca="false">$A$270+$B$270*'1 Der Fonds'!$B$19/12+$A$270*'1 Der Fonds'!$B$20/12-'1 Der Fonds'!$B$6*'1 Der Fonds'!$B$21/12-($B$270+$A$270-'1 Der Fonds'!$B$6)*'1 Der Fonds'!$B$22/12-$B$270*'1 Der Fonds'!$B$23/12</f>
        <v>155.669083333333</v>
      </c>
      <c r="CM270" s="26" t="n">
        <f aca="false">($B$270+CL270-'1 Der Fonds'!$B$6)/'1 Der Fonds'!$B$8</f>
        <v>10.0191848659004</v>
      </c>
      <c r="CN270" s="26" t="n">
        <f aca="false">CL270+0-'2 Der Rueckgabebestand'!$C$5*CM270</f>
        <v>151.661409386973</v>
      </c>
      <c r="CO270" s="26" t="n">
        <f aca="false">'1 Der Fonds'!$B$8+0/CM270-'2 Der Rueckgabebestand'!$C$5</f>
        <v>86.6</v>
      </c>
      <c r="CP270" s="26" t="n">
        <f aca="false">CN270/($B$270+CN270-'1 Der Fonds'!$B$6)</f>
        <v>0.174793309632298</v>
      </c>
      <c r="CQ270" s="26" t="n">
        <f aca="false">CN270+$B$270*'1 Der Fonds'!$B$19/12+CN270*'1 Der Fonds'!$B$20/12-'1 Der Fonds'!$B$6*'1 Der Fonds'!$B$21/12-($B$270+CN270-'1 Der Fonds'!$B$6)*'1 Der Fonds'!$B$22/12-$B$270*'1 Der Fonds'!$B$23/12</f>
        <v>153.328251570969</v>
      </c>
      <c r="CR270" s="26" t="n">
        <f aca="false">($B$270+CQ270-'1 Der Fonds'!$B$6)/CO270</f>
        <v>10.0384324661775</v>
      </c>
      <c r="CS270" s="26" t="n">
        <f aca="false">CQ270+0-'2 Der Rueckgabebestand'!$C$6*CR270</f>
        <v>148.30903533788</v>
      </c>
      <c r="CT270" s="26" t="n">
        <f aca="false">CO270+0/CR270-'2 Der Rueckgabebestand'!$C$6</f>
        <v>86.1</v>
      </c>
      <c r="CU270" s="26" t="n">
        <f aca="false">CS270/($B$270+CS270-'1 Der Fonds'!$B$6)</f>
        <v>0.171592600880196</v>
      </c>
      <c r="CV270" s="26" t="n">
        <f aca="false">CS270+$B$270*'1 Der Fonds'!$B$19/12+CS270*'1 Der Fonds'!$B$20/12-'1 Der Fonds'!$B$6*'1 Der Fonds'!$B$21/12-($B$270+CS270-'1 Der Fonds'!$B$6)*'1 Der Fonds'!$B$22/12-$B$270*'1 Der Fonds'!$B$23/12</f>
        <v>149.972664830079</v>
      </c>
      <c r="CW270" s="26" t="n">
        <f aca="false">($B$270+CV270-'1 Der Fonds'!$B$6)/CT270</f>
        <v>10.0577545276432</v>
      </c>
      <c r="CX270" s="26" t="n">
        <f aca="false">CV270+0-'2 Der Rueckgabebestand'!$C$7*CW270</f>
        <v>127.845604869264</v>
      </c>
      <c r="CY270" s="26" t="n">
        <f aca="false">CT270+0/CW270-'2 Der Rueckgabebestand'!$C$7</f>
        <v>83.9</v>
      </c>
      <c r="CZ270" s="26" t="n">
        <f aca="false">CX270/($B$270+CX270-'1 Der Fonds'!$B$6)</f>
        <v>0.151503550094417</v>
      </c>
      <c r="DA270" s="26" t="n">
        <f aca="false">CX270+$B$270*'1 Der Fonds'!$B$19/12+CX270*'1 Der Fonds'!$B$20/12-'1 Der Fonds'!$B$6*'1 Der Fonds'!$B$21/12-($B$270+CX270-'1 Der Fonds'!$B$6)*'1 Der Fonds'!$B$22/12-$B$270*'1 Der Fonds'!$B$23/12</f>
        <v>129.48962357393</v>
      </c>
      <c r="DB270" s="26" t="n">
        <f aca="false">($B$270+DA270-'1 Der Fonds'!$B$6)/CY270</f>
        <v>10.0773495062447</v>
      </c>
      <c r="DC270" s="26" t="n">
        <f aca="false">DA270+0-'2 Der Rueckgabebestand'!$C$8*DB270</f>
        <v>98.2498401045718</v>
      </c>
      <c r="DD270" s="26" t="n">
        <f aca="false">CY270+0/DB270-'2 Der Rueckgabebestand'!$C$8</f>
        <v>80.8</v>
      </c>
      <c r="DE270" s="26" t="n">
        <f aca="false">DC270/($B$270+DC270-'1 Der Fonds'!$B$6)</f>
        <v>0.120663014305233</v>
      </c>
      <c r="DF270" s="26" t="n">
        <f aca="false">DC270+$B$270*'1 Der Fonds'!$B$19/12+DC270*'1 Der Fonds'!$B$20/12-'1 Der Fonds'!$B$6*'1 Der Fonds'!$B$21/12-($B$270+DC270-'1 Der Fonds'!$B$6)*'1 Der Fonds'!$B$22/12-$B$270*'1 Der Fonds'!$B$23/12</f>
        <v>99.8654962013387</v>
      </c>
      <c r="DG270" s="26" t="n">
        <f aca="false">($B$270+DF270-'1 Der Fonds'!$B$6)/DD270</f>
        <v>10.0973452500166</v>
      </c>
      <c r="DH270" s="26" t="n">
        <f aca="false">DF270+0-'2 Der Rueckgabebestand'!$C$9*DG270</f>
        <v>73.6123985512956</v>
      </c>
      <c r="DI270" s="26" t="n">
        <f aca="false">DD270+0/DG270-'2 Der Rueckgabebestand'!$C$9</f>
        <v>78.2</v>
      </c>
      <c r="DJ270" s="26" t="n">
        <f aca="false">DH270/($B$270+DH270-'1 Der Fonds'!$B$6)</f>
        <v>0.0932259912412121</v>
      </c>
      <c r="DK270" s="26" t="n">
        <f aca="false">DH270+$B$270*'1 Der Fonds'!$B$19/12+DH270*'1 Der Fonds'!$B$20/12-'1 Der Fonds'!$B$6*'1 Der Fonds'!$B$21/12-($B$270+DH270-'1 Der Fonds'!$B$6)*'1 Der Fonds'!$B$22/12-$B$270*'1 Der Fonds'!$B$23/12</f>
        <v>75.2044437665739</v>
      </c>
      <c r="DL270" s="26" t="n">
        <f aca="false">($B$270+DK270-'1 Der Fonds'!$B$6)/DI270</f>
        <v>10.117703884483</v>
      </c>
      <c r="DM270" s="26" t="n">
        <f aca="false">DK270+0-'2 Der Rueckgabebestand'!$C$10*DL270</f>
        <v>61.0396583282977</v>
      </c>
      <c r="DN270" s="26" t="n">
        <f aca="false">DI270+0/DL270-'2 Der Rueckgabebestand'!$C$10</f>
        <v>76.8</v>
      </c>
      <c r="DO270" s="26" t="n">
        <f aca="false">DM270/($B$270+DM270-'1 Der Fonds'!$B$6)</f>
        <v>0.0785541093997914</v>
      </c>
      <c r="DP270" s="26" t="n">
        <f aca="false">DM270+$B$270*'1 Der Fonds'!$B$19/12+DM270*'1 Der Fonds'!$B$20/12-'1 Der Fonds'!$B$6*'1 Der Fonds'!$B$21/12-($B$270+DM270-'1 Der Fonds'!$B$6)*'1 Der Fonds'!$B$22/12-$B$270*'1 Der Fonds'!$B$23/12</f>
        <v>62.6196546675289</v>
      </c>
      <c r="DQ270" s="26" t="n">
        <f aca="false">($B$270+DP270-'1 Der Fonds'!$B$6)/DN270</f>
        <v>10.1382767534835</v>
      </c>
      <c r="DR270" s="26" t="n">
        <f aca="false">DP270+0-'2 Der Rueckgabebestand'!$C$11*DQ270</f>
        <v>56.5366886154389</v>
      </c>
      <c r="DS270" s="26" t="n">
        <f aca="false">DN270+0/DQ270-'2 Der Rueckgabebestand'!$C$11</f>
        <v>76.2</v>
      </c>
      <c r="DT270" s="26" t="n">
        <f aca="false">DR270/($B$270+DR270-'1 Der Fonds'!$B$6)</f>
        <v>0.0731831762149257</v>
      </c>
      <c r="DU270" s="26" t="n">
        <f aca="false">DR270+$B$270*'1 Der Fonds'!$B$19/12+DR270*'1 Der Fonds'!$B$20/12-'1 Der Fonds'!$B$6*'1 Der Fonds'!$B$21/12-($B$270+DR270-'1 Der Fonds'!$B$6)*'1 Der Fonds'!$B$22/12-$B$270*'1 Der Fonds'!$B$23/12</f>
        <v>58.1123696086953</v>
      </c>
      <c r="DV270" s="26" t="n">
        <f aca="false">($B$270+DU270-'1 Der Fonds'!$B$6)/DS270</f>
        <v>10.1589549817414</v>
      </c>
      <c r="DW270" s="26" t="n">
        <f aca="false">DU270+0-'2 Der Rueckgabebestand'!$C$12*DV270</f>
        <v>53.0328921178246</v>
      </c>
      <c r="DX270" s="26" t="n">
        <f aca="false">DS270+0/DV270-'2 Der Rueckgabebestand'!$C$12</f>
        <v>75.7</v>
      </c>
      <c r="DY270" s="26" t="n">
        <f aca="false">DW270/($B$270+DW270-'1 Der Fonds'!$B$6)</f>
        <v>0.0689604991689996</v>
      </c>
      <c r="DZ270" s="26" t="n">
        <f aca="false">DW270+$B$270*'1 Der Fonds'!$B$19/12+DW270*'1 Der Fonds'!$B$20/12-'1 Der Fonds'!$B$6*'1 Der Fonds'!$B$21/12-($B$270+DW270-'1 Der Fonds'!$B$6)*'1 Der Fonds'!$B$22/12-$B$270*'1 Der Fonds'!$B$23/12</f>
        <v>54.6052153061042</v>
      </c>
      <c r="EA270" s="26" t="n">
        <f aca="false">($B$270+DZ270-'1 Der Fonds'!$B$6)/DX270</f>
        <v>10.1797254333699</v>
      </c>
      <c r="EB270" s="26" t="n">
        <f aca="false">DZ270+0-'2 Der Rueckgabebestand'!$C$13*EA270</f>
        <v>50.0243388610877</v>
      </c>
      <c r="EC270" s="26" t="n">
        <f aca="false">DX270+0/EA270-'2 Der Rueckgabebestand'!$C$13</f>
        <v>75.25</v>
      </c>
      <c r="ED270" s="26" t="n">
        <f aca="false">EB270/($B$270+EB270-'1 Der Fonds'!$B$6)</f>
        <v>0.0653038504435291</v>
      </c>
      <c r="EE270" s="26" t="n">
        <f aca="false">EB270+$B$270*'1 Der Fonds'!$B$19/12+EB270*'1 Der Fonds'!$B$20/12-'1 Der Fonds'!$B$6*'1 Der Fonds'!$B$21/12-($B$270+EB270-'1 Der Fonds'!$B$6)*'1 Der Fonds'!$B$22/12-$B$270*'1 Der Fonds'!$B$23/12</f>
        <v>51.5937788524963</v>
      </c>
      <c r="EF270" s="26" t="n">
        <f aca="false">($B$270+EE270-'1 Der Fonds'!$B$6)/EC270</f>
        <v>10.2005817787707</v>
      </c>
      <c r="EG270" s="26" t="n">
        <f aca="false">EE270+0-'2 Der Rueckgabebestand'!$C$14*EF270</f>
        <v>47.513546140988</v>
      </c>
      <c r="EH270" s="26" t="n">
        <f aca="false">EC270+0/EF270-'2 Der Rueckgabebestand'!$C$14</f>
        <v>74.85</v>
      </c>
      <c r="EI270" s="26" t="n">
        <f aca="false">EG270/($B$270+EG270-'1 Der Fonds'!$B$6)</f>
        <v>0.062230128569604</v>
      </c>
      <c r="EJ270" s="26" t="n">
        <f aca="false">EG270+$B$270*'1 Der Fonds'!$B$19/12+EG270*'1 Der Fonds'!$B$20/12-'1 Der Fonds'!$B$6*'1 Der Fonds'!$B$21/12-($B$270+EG270-'1 Der Fonds'!$B$6)*'1 Der Fonds'!$B$22/12-$B$270*'1 Der Fonds'!$B$23/12</f>
        <v>49.0805799560398</v>
      </c>
      <c r="EK270" s="26" t="n">
        <f aca="false">($B$270+EJ270-'1 Der Fonds'!$B$6)/EH270</f>
        <v>10.2215174342824</v>
      </c>
      <c r="EL270" s="26" t="n">
        <f aca="false">EJ270+0-'2 Der Rueckgabebestand'!$C$15*EK270</f>
        <v>44.9919729823268</v>
      </c>
      <c r="EM270" s="26" t="n">
        <f aca="false">EH270+0/EK270-'2 Der Rueckgabebestand'!$C$15</f>
        <v>74.45</v>
      </c>
      <c r="EN270" s="26" t="n">
        <f aca="false">EL270/($B$270+EL270-'1 Der Fonds'!$B$6)</f>
        <v>0.0591227957451421</v>
      </c>
      <c r="EO270" s="26" t="n">
        <f aca="false">EL270+$B$270*'1 Der Fonds'!$B$19/12+EL270*'1 Der Fonds'!$B$20/12-'1 Der Fonds'!$B$6*'1 Der Fonds'!$B$21/12-($B$270+EL270-'1 Der Fonds'!$B$6)*'1 Der Fonds'!$B$22/12-$B$270*'1 Der Fonds'!$B$23/12</f>
        <v>46.5565902897682</v>
      </c>
      <c r="EP270" s="26" t="n">
        <f aca="false">($B$270+EO270-'1 Der Fonds'!$B$6)/EM270</f>
        <v>10.2425331133616</v>
      </c>
      <c r="EQ270" s="26" t="n">
        <f aca="false">EO270+0-'2 Der Rueckgabebestand'!$C$16*EP270</f>
        <v>41.4353237330874</v>
      </c>
      <c r="ER270" s="26" t="n">
        <f aca="false">EM270+0/EP270-'2 Der Rueckgabebestand'!$C$16</f>
        <v>73.95</v>
      </c>
      <c r="ES270" s="26" t="n">
        <f aca="false">EQ270/($B$270+EQ270-'1 Der Fonds'!$B$6)</f>
        <v>0.0547047680967264</v>
      </c>
      <c r="ET270" s="14" t="n">
        <f aca="false">IF(C270=1,$A$270,1000000)</f>
        <v>154</v>
      </c>
      <c r="EU270" s="14" t="n">
        <f aca="false">IF(D270=1,$A$270,1000000)</f>
        <v>154</v>
      </c>
      <c r="EV270" s="14" t="n">
        <f aca="false">IF(E270=1,$A$270,1000000)</f>
        <v>154</v>
      </c>
      <c r="EW270" s="14" t="n">
        <f aca="false">IF(F270=1,$A$270,1000000)</f>
        <v>154</v>
      </c>
      <c r="EX270" s="14" t="n">
        <f aca="false">IF(G270=1,$A$270,1000000)</f>
        <v>154</v>
      </c>
      <c r="EY270" s="14" t="n">
        <f aca="false">IF(H270=1,$A$270,1000000)</f>
        <v>154</v>
      </c>
      <c r="EZ270" s="14" t="n">
        <f aca="false">IF(I270=1,$A$270,1000000)</f>
        <v>154</v>
      </c>
      <c r="FA270" s="14" t="n">
        <f aca="false">IF(J270=1,$A$270,1000000)</f>
        <v>154</v>
      </c>
      <c r="FB270" s="14" t="n">
        <f aca="false">IF(K270=1,$A$270,1000000)</f>
        <v>154</v>
      </c>
      <c r="FC270" s="14" t="n">
        <f aca="false">IF(L270=1,$A$270,1000000)</f>
        <v>154</v>
      </c>
      <c r="FD270" s="14" t="n">
        <f aca="false">IF(M270=1,$A$270,1000000)</f>
        <v>154</v>
      </c>
      <c r="FE270" s="14" t="n">
        <f aca="false">IF(N270=1,$A$270,1000000)</f>
        <v>154</v>
      </c>
      <c r="FF270" s="14" t="n">
        <f aca="false">IF(O270=1,$A$270,1000000)</f>
        <v>154</v>
      </c>
      <c r="FG270" s="14" t="n">
        <f aca="false">IF(P270=1,$A$270,1000000)</f>
        <v>154</v>
      </c>
      <c r="FH270" s="14" t="n">
        <f aca="false">IF(Q270=1,$A$270,1000000)</f>
        <v>154</v>
      </c>
      <c r="FI270" s="14" t="n">
        <f aca="false">IF(R270=1,$A$270,1000000)</f>
        <v>154</v>
      </c>
      <c r="FJ270" s="14" t="n">
        <f aca="false">IF(S270=1,$A$270,1000000)</f>
        <v>154</v>
      </c>
      <c r="FK270" s="14" t="n">
        <f aca="false">IF(T270=1,$A$270,1000000)</f>
        <v>154</v>
      </c>
      <c r="FL270" s="14" t="n">
        <f aca="false">IF(U270=1,$A$270,1000000)</f>
        <v>154</v>
      </c>
      <c r="FM270" s="14" t="n">
        <f aca="false">IF(V270=1,$A$270,1000000)</f>
        <v>154</v>
      </c>
      <c r="FN270" s="14" t="n">
        <f aca="false">IF(W270=1,$A$270,1000000)</f>
        <v>154</v>
      </c>
      <c r="FO270" s="14" t="n">
        <f aca="false">IF(X270=1,$A$270,1000000)</f>
        <v>154</v>
      </c>
      <c r="FP270" s="14" t="n">
        <f aca="false">IF(Y270=1,$A$270,1000000)</f>
        <v>154</v>
      </c>
      <c r="FQ270" s="14" t="n">
        <f aca="false">IF(Z270=1,$A$270,1000000)</f>
        <v>154</v>
      </c>
    </row>
    <row r="271" customFormat="false" ht="15" hidden="false" customHeight="false" outlineLevel="0" collapsed="false">
      <c r="A271" s="14" t="n">
        <f aca="false">A270+$B$38</f>
        <v>154.5</v>
      </c>
      <c r="B271" s="14" t="n">
        <f aca="false">'1 Der Fonds'!$B$36-A271</f>
        <v>965.5</v>
      </c>
      <c r="C271" s="26" t="n">
        <f aca="false">IF(AH271&gt;='1 Der Fonds'!$B$12,1,0)</f>
        <v>1</v>
      </c>
      <c r="D271" s="26" t="n">
        <f aca="false">IF(AND(C271=1,AM271&gt;='1 Der Fonds'!$B$12),1,0)</f>
        <v>1</v>
      </c>
      <c r="E271" s="26" t="n">
        <f aca="false">IF(AND(D271=1,AR271&gt;='1 Der Fonds'!$B$12),1,0)</f>
        <v>1</v>
      </c>
      <c r="F271" s="26" t="n">
        <f aca="false">IF(AND(E271=1,AW271&gt;='1 Der Fonds'!$B$12),1,0)</f>
        <v>1</v>
      </c>
      <c r="G271" s="26" t="n">
        <f aca="false">IF(AND(F271=1,BB271&gt;='1 Der Fonds'!$B$12),1,0)</f>
        <v>1</v>
      </c>
      <c r="H271" s="26" t="n">
        <f aca="false">IF(AND(G271=1,BG271&gt;='1 Der Fonds'!$B$12),1,0)</f>
        <v>1</v>
      </c>
      <c r="I271" s="26" t="n">
        <f aca="false">IF(AND(H271=1,BL271&gt;='1 Der Fonds'!$B$12),1,0)</f>
        <v>1</v>
      </c>
      <c r="J271" s="26" t="n">
        <f aca="false">IF(AND(I271=1,BQ271&gt;='1 Der Fonds'!$B$12),1,0)</f>
        <v>1</v>
      </c>
      <c r="K271" s="26" t="n">
        <f aca="false">IF(AND(J271=1,BV271&gt;='1 Der Fonds'!$B$12),1,0)</f>
        <v>1</v>
      </c>
      <c r="L271" s="26" t="n">
        <f aca="false">IF(AND(K271=1,CA271&gt;='1 Der Fonds'!$B$12),1,0)</f>
        <v>1</v>
      </c>
      <c r="M271" s="26" t="n">
        <f aca="false">IF(AND(L271=1,CF271&gt;='1 Der Fonds'!$B$12),1,0)</f>
        <v>1</v>
      </c>
      <c r="N271" s="26" t="n">
        <f aca="false">IF(AND(M271=1,CK271&gt;='1 Der Fonds'!$B$12),1,0)</f>
        <v>1</v>
      </c>
      <c r="O271" s="26" t="n">
        <f aca="false">IF(CP271&gt;='1 Der Fonds'!$B$12,1,0)</f>
        <v>1</v>
      </c>
      <c r="P271" s="26" t="n">
        <f aca="false">IF(AND(O271=1,CU271&gt;='1 Der Fonds'!$B$12),1,0)</f>
        <v>1</v>
      </c>
      <c r="Q271" s="26" t="n">
        <f aca="false">IF(AND(P271=1,CZ271&gt;='1 Der Fonds'!$B$12),1,0)</f>
        <v>1</v>
      </c>
      <c r="R271" s="26" t="n">
        <f aca="false">IF(AND(Q271=1,DE271&gt;='1 Der Fonds'!$B$12),1,0)</f>
        <v>1</v>
      </c>
      <c r="S271" s="26" t="n">
        <f aca="false">IF(AND(R271=1,DJ271&gt;='1 Der Fonds'!$B$12),1,0)</f>
        <v>1</v>
      </c>
      <c r="T271" s="26" t="n">
        <f aca="false">IF(AND(S271=1,DO271&gt;='1 Der Fonds'!$B$12),1,0)</f>
        <v>1</v>
      </c>
      <c r="U271" s="26" t="n">
        <f aca="false">IF(AND(T271=1,DT271&gt;='1 Der Fonds'!$B$12),1,0)</f>
        <v>1</v>
      </c>
      <c r="V271" s="26" t="n">
        <f aca="false">IF(AND(U271=1,DY271&gt;='1 Der Fonds'!$B$12),1,0)</f>
        <v>1</v>
      </c>
      <c r="W271" s="26" t="n">
        <f aca="false">IF(AND(V271=1,ED271&gt;='1 Der Fonds'!$B$12),1,0)</f>
        <v>1</v>
      </c>
      <c r="X271" s="26" t="n">
        <f aca="false">IF(AND(W271=1,EI271&gt;='1 Der Fonds'!$B$12),1,0)</f>
        <v>1</v>
      </c>
      <c r="Y271" s="26" t="n">
        <f aca="false">IF(AND(X271=1,EN271&gt;='1 Der Fonds'!$B$12),1,0)</f>
        <v>1</v>
      </c>
      <c r="Z271" s="26" t="n">
        <f aca="false">IF(AND(Y271=1,ES271&gt;='1 Der Fonds'!$B$12),1,0)</f>
        <v>1</v>
      </c>
      <c r="AD271" s="26" t="n">
        <f aca="false">$A$271+$B$271*'1 Der Fonds'!$B$19/12+$A$271*'1 Der Fonds'!$B$20/12-'1 Der Fonds'!$B$6*'1 Der Fonds'!$B$21/12-($B$271+$A$271-'1 Der Fonds'!$B$6)*'1 Der Fonds'!$B$22/12-$B$271*'1 Der Fonds'!$B$23/12</f>
        <v>156.1685</v>
      </c>
      <c r="AE271" s="26" t="n">
        <f aca="false">($B$271+AD271-'1 Der Fonds'!$B$6)/'1 Der Fonds'!$B$8</f>
        <v>10.0191781609195</v>
      </c>
      <c r="AF271" s="26" t="n">
        <f aca="false">AD271+'1 Der Fonds'!$B$26-'2 Der Rueckgabebestand'!$C$5*AE271</f>
        <v>155.160828735632</v>
      </c>
      <c r="AG271" s="26" t="n">
        <f aca="false">'1 Der Fonds'!$B$8+'1 Der Fonds'!$B$26/AE271-'2 Der Rueckgabebestand'!$C$5</f>
        <v>86.8994257564659</v>
      </c>
      <c r="AH271" s="26" t="n">
        <f aca="false">AF271/($B$271+AF271-'1 Der Fonds'!$B$6)</f>
        <v>0.178210416289149</v>
      </c>
      <c r="AI271" s="26" t="n">
        <f aca="false">AF271+$B$271*'1 Der Fonds'!$B$19/12+AF271*'1 Der Fonds'!$B$20/12-'1 Der Fonds'!$B$6*'1 Der Fonds'!$B$21/12-($B$271+AF271-'1 Der Fonds'!$B$6)*'1 Der Fonds'!$B$22/12-$B$271*'1 Der Fonds'!$B$23/12</f>
        <v>156.829962029837</v>
      </c>
      <c r="AJ271" s="26" t="n">
        <f aca="false">($B$271+AI271-'1 Der Fonds'!$B$6)/AG271</f>
        <v>10.0383858056154</v>
      </c>
      <c r="AK271" s="26" t="n">
        <f aca="false">AI271+'1 Der Fonds'!$B$26-'2 Der Rueckgabebestand'!$C$6*AJ271</f>
        <v>154.810769127029</v>
      </c>
      <c r="AL271" s="26" t="n">
        <f aca="false">AG271+'1 Der Fonds'!$B$26/AJ271-'2 Der Rueckgabebestand'!$C$6</f>
        <v>86.6982785858045</v>
      </c>
      <c r="AM271" s="26" t="n">
        <f aca="false">AK271/($B$271+AK271-'1 Der Fonds'!$B$6)</f>
        <v>0.177879873050765</v>
      </c>
      <c r="AN271" s="26" t="n">
        <f aca="false">AK271+$B$271*'1 Der Fonds'!$B$19/12+AK271*'1 Der Fonds'!$B$20/12-'1 Der Fonds'!$B$6*'1 Der Fonds'!$B$21/12-($B$271+AK271-'1 Der Fonds'!$B$6)*'1 Der Fonds'!$B$22/12-$B$271*'1 Der Fonds'!$B$23/12</f>
        <v>156.479566947443</v>
      </c>
      <c r="AO271" s="26" t="n">
        <f aca="false">($B$271+AN271-'1 Der Fonds'!$B$6)/AL271</f>
        <v>10.0576341441941</v>
      </c>
      <c r="AP271" s="26" t="n">
        <f aca="false">AN271+'1 Der Fonds'!$B$26-'2 Der Rueckgabebestand'!$C$7*AO271</f>
        <v>137.352771830216</v>
      </c>
      <c r="AQ271" s="26" t="n">
        <f aca="false">AL271+'1 Der Fonds'!$B$26/AO271-'2 Der Rueckgabebestand'!$C$7</f>
        <v>84.7965594694586</v>
      </c>
      <c r="AR271" s="26" t="n">
        <f aca="false">AP271/($B$271+AP271-'1 Der Fonds'!$B$6)</f>
        <v>0.161050976636281</v>
      </c>
      <c r="AS271" s="26" t="n">
        <f aca="false">AP271+$B$271*'1 Der Fonds'!$B$19/12+AP271*'1 Der Fonds'!$B$20/12-'1 Der Fonds'!$B$6*'1 Der Fonds'!$B$21/12-($B$271+AP271-'1 Der Fonds'!$B$6)*'1 Der Fonds'!$B$22/12-$B$271*'1 Der Fonds'!$B$23/12</f>
        <v>139.004839069886</v>
      </c>
      <c r="AT271" s="26" t="n">
        <f aca="false">($B$271+AS271-'1 Der Fonds'!$B$6)/AQ271</f>
        <v>10.0771168596487</v>
      </c>
      <c r="AU271" s="26" t="n">
        <f aca="false">AS271+'1 Der Fonds'!$B$26-'2 Der Rueckgabebestand'!$C$8*AT271</f>
        <v>110.765776804975</v>
      </c>
      <c r="AV271" s="26" t="n">
        <f aca="false">AQ271+'1 Der Fonds'!$B$26/AT271-'2 Der Rueckgabebestand'!$C$8</f>
        <v>81.9942636681677</v>
      </c>
      <c r="AW271" s="26" t="n">
        <f aca="false">AU271/($B$271+AU271-'1 Der Fonds'!$B$6)</f>
        <v>0.134055869085232</v>
      </c>
      <c r="AX271" s="26" t="n">
        <f aca="false">AU271+$B$271*'1 Der Fonds'!$B$19/12+AU271*'1 Der Fonds'!$B$20/12-'1 Der Fonds'!$B$6*'1 Der Fonds'!$B$21/12-($B$271+AU271-'1 Der Fonds'!$B$6)*'1 Der Fonds'!$B$22/12-$B$271*'1 Der Fonds'!$B$23/12</f>
        <v>112.39236484108</v>
      </c>
      <c r="AY271" s="26" t="n">
        <f aca="false">($B$271+AX271-'1 Der Fonds'!$B$6)/AV271</f>
        <v>10.0969546868739</v>
      </c>
      <c r="AZ271" s="26" t="n">
        <f aca="false">AX271+'1 Der Fonds'!$B$26-'2 Der Rueckgabebestand'!$C$9*AY271</f>
        <v>89.140282655208</v>
      </c>
      <c r="BA271" s="26" t="n">
        <f aca="false">AV271+'1 Der Fonds'!$B$26/AY271-'2 Der Rueckgabebestand'!$C$9</f>
        <v>79.6913829574025</v>
      </c>
      <c r="BB271" s="26" t="n">
        <f aca="false">AZ271/($B$271+AZ271-'1 Der Fonds'!$B$6)</f>
        <v>0.110782774087642</v>
      </c>
      <c r="BC271" s="26" t="n">
        <f aca="false">AZ271+$B$271*'1 Der Fonds'!$B$19/12+AZ271*'1 Der Fonds'!$B$20/12-'1 Der Fonds'!$B$6*'1 Der Fonds'!$B$21/12-($B$271+AZ271-'1 Der Fonds'!$B$6)*'1 Der Fonds'!$B$22/12-$B$271*'1 Der Fonds'!$B$23/12</f>
        <v>90.7461462594192</v>
      </c>
      <c r="BD271" s="26" t="n">
        <f aca="false">($B$271+BC271-'1 Der Fonds'!$B$6)/BA271</f>
        <v>10.1171057188251</v>
      </c>
      <c r="BE271" s="26" t="n">
        <f aca="false">BC271+'1 Der Fonds'!$B$26-'2 Der Rueckgabebestand'!$C$10*BD271</f>
        <v>79.5821982530641</v>
      </c>
      <c r="BF271" s="26" t="n">
        <f aca="false">BA271+'1 Der Fonds'!$B$26/BD271-'2 Der Rueckgabebestand'!$C$10</f>
        <v>78.587910450875</v>
      </c>
      <c r="BG271" s="26" t="n">
        <f aca="false">BE271/($B$271+BE271-'1 Der Fonds'!$B$6)</f>
        <v>0.100093045005812</v>
      </c>
      <c r="BH271" s="26" t="n">
        <f aca="false">BE271+$B$271*'1 Der Fonds'!$B$19/12+BE271*'1 Der Fonds'!$B$20/12-'1 Der Fonds'!$B$6*'1 Der Fonds'!$B$21/12-($B$271+BE271-'1 Der Fonds'!$B$6)*'1 Der Fonds'!$B$22/12-$B$271*'1 Der Fonds'!$B$23/12</f>
        <v>81.1789020263899</v>
      </c>
      <c r="BI271" s="26" t="n">
        <f aca="false">($B$271+BH271-'1 Der Fonds'!$B$6)/BF271</f>
        <v>10.1374231412399</v>
      </c>
      <c r="BJ271" s="26" t="n">
        <f aca="false">BH271+'1 Der Fonds'!$B$26-'2 Der Rueckgabebestand'!$C$11*BI271</f>
        <v>78.096448141646</v>
      </c>
      <c r="BK271" s="26" t="n">
        <f aca="false">BF271+'1 Der Fonds'!$B$26/BI271-'2 Der Rueckgabebestand'!$C$11</f>
        <v>78.2838436439757</v>
      </c>
      <c r="BL271" s="26" t="n">
        <f aca="false">BJ271/($B$271+BJ271-'1 Der Fonds'!$B$6)</f>
        <v>0.0984082631979054</v>
      </c>
      <c r="BM271" s="26" t="n">
        <f aca="false">BJ271+$B$271*'1 Der Fonds'!$B$19/12+BJ271*'1 Der Fonds'!$B$20/12-'1 Der Fonds'!$B$6*'1 Der Fonds'!$B$21/12-($B$271+BJ271-'1 Der Fonds'!$B$6)*'1 Der Fonds'!$B$22/12-$B$271*'1 Der Fonds'!$B$23/12</f>
        <v>79.6917280711151</v>
      </c>
      <c r="BN271" s="26" t="n">
        <f aca="false">($B$271+BM271-'1 Der Fonds'!$B$6)/BK271</f>
        <v>10.1578012915096</v>
      </c>
      <c r="BO271" s="26" t="n">
        <f aca="false">BM271+'1 Der Fonds'!$B$26-'2 Der Rueckgabebestand'!$C$12*BN271</f>
        <v>77.6128274253603</v>
      </c>
      <c r="BP271" s="26" t="n">
        <f aca="false">BK271+'1 Der Fonds'!$B$26/BN271-'2 Der Rueckgabebestand'!$C$12</f>
        <v>78.0791831484517</v>
      </c>
      <c r="BQ271" s="26" t="n">
        <f aca="false">BO271/($B$271+BO271-'1 Der Fonds'!$B$6)</f>
        <v>0.0978584947078849</v>
      </c>
      <c r="BR271" s="26" t="n">
        <f aca="false">BO271+$B$271*'1 Der Fonds'!$B$19/12+BO271*'1 Der Fonds'!$B$20/12-'1 Der Fonds'!$B$6*'1 Der Fonds'!$B$21/12-($B$271+BO271-'1 Der Fonds'!$B$6)*'1 Der Fonds'!$B$22/12-$B$271*'1 Der Fonds'!$B$23/12</f>
        <v>79.2076438849762</v>
      </c>
      <c r="BS271" s="26" t="n">
        <f aca="false">($B$271+BR271-'1 Der Fonds'!$B$6)/BP271</f>
        <v>10.1782269209195</v>
      </c>
      <c r="BT271" s="26" t="n">
        <f aca="false">BR271+'1 Der Fonds'!$B$26-'2 Der Rueckgabebestand'!$C$13*BS271</f>
        <v>77.6274417705625</v>
      </c>
      <c r="BU271" s="26" t="n">
        <f aca="false">BP271+'1 Der Fonds'!$B$26/BS271-'2 Der Rueckgabebestand'!$C$13</f>
        <v>77.9239299666656</v>
      </c>
      <c r="BV271" s="26" t="n">
        <f aca="false">BT271/($B$271+BT271-'1 Der Fonds'!$B$6)</f>
        <v>0.0978751177708193</v>
      </c>
      <c r="BW271" s="26" t="n">
        <f aca="false">BT271+$B$271*'1 Der Fonds'!$B$19/12+BT271*'1 Der Fonds'!$B$20/12-'1 Der Fonds'!$B$6*'1 Der Fonds'!$B$21/12-($B$271+BT271-'1 Der Fonds'!$B$6)*'1 Der Fonds'!$B$22/12-$B$271*'1 Der Fonds'!$B$23/12</f>
        <v>79.2222722355926</v>
      </c>
      <c r="BX271" s="26" t="n">
        <f aca="false">($B$271+BW271-'1 Der Fonds'!$B$6)/BU271</f>
        <v>10.1986934254414</v>
      </c>
      <c r="BY271" s="26" t="n">
        <f aca="false">BW271+'1 Der Fonds'!$B$26-'2 Der Rueckgabebestand'!$C$14*BX271</f>
        <v>78.142794865416</v>
      </c>
      <c r="BZ271" s="26" t="n">
        <f aca="false">BU271+'1 Der Fonds'!$B$26/BX271-'2 Der Rueckgabebestand'!$C$14</f>
        <v>77.8180852937114</v>
      </c>
      <c r="CA271" s="26" t="n">
        <f aca="false">BY271/($B$271+BY271-'1 Der Fonds'!$B$6)</f>
        <v>0.098460913865749</v>
      </c>
      <c r="CB271" s="26" t="n">
        <f aca="false">BY271+$B$271*'1 Der Fonds'!$B$19/12+BY271*'1 Der Fonds'!$B$20/12-'1 Der Fonds'!$B$6*'1 Der Fonds'!$B$21/12-($B$271+BY271-'1 Der Fonds'!$B$6)*'1 Der Fonds'!$B$22/12-$B$271*'1 Der Fonds'!$B$23/12</f>
        <v>79.7381192104954</v>
      </c>
      <c r="CC271" s="26" t="n">
        <f aca="false">($B$271+CB271-'1 Der Fonds'!$B$6)/BZ271</f>
        <v>10.2191941141831</v>
      </c>
      <c r="CD271" s="26" t="n">
        <f aca="false">CB271+'1 Der Fonds'!$B$26-'2 Der Rueckgabebestand'!$C$15*CC271</f>
        <v>78.6504415648221</v>
      </c>
      <c r="CE271" s="26" t="n">
        <f aca="false">BZ271+'1 Der Fonds'!$B$26/CC271-'2 Der Rueckgabebestand'!$C$15</f>
        <v>77.7116505168082</v>
      </c>
      <c r="CF271" s="26" t="n">
        <f aca="false">CD271/($B$271+CD271-'1 Der Fonds'!$B$6)</f>
        <v>0.0990372068670597</v>
      </c>
      <c r="CG271" s="26" t="n">
        <f aca="false">CD271+$B$271*'1 Der Fonds'!$B$19/12+CD271*'1 Der Fonds'!$B$20/12-'1 Der Fonds'!$B$6*'1 Der Fonds'!$B$21/12-($B$271+CD271-'1 Der Fonds'!$B$6)*'1 Der Fonds'!$B$22/12-$B$271*'1 Der Fonds'!$B$23/12</f>
        <v>80.2462524046551</v>
      </c>
      <c r="CH271" s="26" t="n">
        <f aca="false">($B$271+CG271-'1 Der Fonds'!$B$6)/CE271</f>
        <v>10.2397291411607</v>
      </c>
      <c r="CI271" s="26" t="n">
        <f aca="false">CG271+'1 Der Fonds'!$B$26-'2 Der Rueckgabebestand'!$C$16*CH271</f>
        <v>78.1263878340748</v>
      </c>
      <c r="CJ271" s="26" t="n">
        <f aca="false">CE271+'1 Der Fonds'!$B$26/CH271-'2 Der Rueckgabebestand'!$C$16</f>
        <v>77.5046270163467</v>
      </c>
      <c r="CK271" s="26" t="n">
        <f aca="false">CI271/($B$271+CI271-'1 Der Fonds'!$B$6)</f>
        <v>0.0984422759017544</v>
      </c>
      <c r="CL271" s="26" t="n">
        <f aca="false">$A$271+$B$271*'1 Der Fonds'!$B$19/12+$A$271*'1 Der Fonds'!$B$20/12-'1 Der Fonds'!$B$6*'1 Der Fonds'!$B$21/12-($B$271+$A$271-'1 Der Fonds'!$B$6)*'1 Der Fonds'!$B$22/12-$B$271*'1 Der Fonds'!$B$23/12</f>
        <v>156.1685</v>
      </c>
      <c r="CM271" s="26" t="n">
        <f aca="false">($B$271+CL271-'1 Der Fonds'!$B$6)/'1 Der Fonds'!$B$8</f>
        <v>10.0191781609195</v>
      </c>
      <c r="CN271" s="26" t="n">
        <f aca="false">CL271+0-'2 Der Rueckgabebestand'!$C$5*CM271</f>
        <v>152.160828735632</v>
      </c>
      <c r="CO271" s="26" t="n">
        <f aca="false">'1 Der Fonds'!$B$8+0/CM271-'2 Der Rueckgabebestand'!$C$5</f>
        <v>86.6</v>
      </c>
      <c r="CP271" s="26" t="n">
        <f aca="false">CN271/($B$271+CN271-'1 Der Fonds'!$B$6)</f>
        <v>0.175369019432816</v>
      </c>
      <c r="CQ271" s="26" t="n">
        <f aca="false">CN271+$B$271*'1 Der Fonds'!$B$19/12+CN271*'1 Der Fonds'!$B$20/12-'1 Der Fonds'!$B$6*'1 Der Fonds'!$B$21/12-($B$271+CN271-'1 Der Fonds'!$B$6)*'1 Der Fonds'!$B$22/12-$B$271*'1 Der Fonds'!$B$23/12</f>
        <v>153.827087029837</v>
      </c>
      <c r="CR271" s="26" t="n">
        <f aca="false">($B$271+CQ271-'1 Der Fonds'!$B$6)/CO271</f>
        <v>10.0384190188203</v>
      </c>
      <c r="CS271" s="26" t="n">
        <f aca="false">CQ271+0-'2 Der Rueckgabebestand'!$C$6*CR271</f>
        <v>148.807877520427</v>
      </c>
      <c r="CT271" s="26" t="n">
        <f aca="false">CO271+0/CR271-'2 Der Rueckgabebestand'!$C$6</f>
        <v>86.1</v>
      </c>
      <c r="CU271" s="26" t="n">
        <f aca="false">CS271/($B$271+CS271-'1 Der Fonds'!$B$6)</f>
        <v>0.172169988716677</v>
      </c>
      <c r="CV271" s="26" t="n">
        <f aca="false">CS271+$B$271*'1 Der Fonds'!$B$19/12+CS271*'1 Der Fonds'!$B$20/12-'1 Der Fonds'!$B$6*'1 Der Fonds'!$B$21/12-($B$271+CS271-'1 Der Fonds'!$B$6)*'1 Der Fonds'!$B$22/12-$B$271*'1 Der Fonds'!$B$23/12</f>
        <v>150.470922569717</v>
      </c>
      <c r="CW271" s="26" t="n">
        <f aca="false">($B$271+CV271-'1 Der Fonds'!$B$6)/CT271</f>
        <v>10.0577342923312</v>
      </c>
      <c r="CX271" s="26" t="n">
        <f aca="false">CV271+0-'2 Der Rueckgabebestand'!$C$7*CW271</f>
        <v>128.343907126589</v>
      </c>
      <c r="CY271" s="26" t="n">
        <f aca="false">CT271+0/CW271-'2 Der Rueckgabebestand'!$C$7</f>
        <v>83.9</v>
      </c>
      <c r="CZ271" s="26" t="n">
        <f aca="false">CX271/($B$271+CX271-'1 Der Fonds'!$B$6)</f>
        <v>0.152094369637174</v>
      </c>
      <c r="DA271" s="26" t="n">
        <f aca="false">CX271+$B$271*'1 Der Fonds'!$B$19/12+CX271*'1 Der Fonds'!$B$20/12-'1 Der Fonds'!$B$6*'1 Der Fonds'!$B$21/12-($B$271+CX271-'1 Der Fonds'!$B$6)*'1 Der Fonds'!$B$22/12-$B$271*'1 Der Fonds'!$B$23/12</f>
        <v>129.987340870918</v>
      </c>
      <c r="DB271" s="26" t="n">
        <f aca="false">($B$271+DA271-'1 Der Fonds'!$B$6)/CY271</f>
        <v>10.0773222988191</v>
      </c>
      <c r="DC271" s="26" t="n">
        <f aca="false">DA271+0-'2 Der Rueckgabebestand'!$C$8*DB271</f>
        <v>98.7476417445794</v>
      </c>
      <c r="DD271" s="26" t="n">
        <f aca="false">CY271+0/DB271-'2 Der Rueckgabebestand'!$C$8</f>
        <v>80.8</v>
      </c>
      <c r="DE271" s="26" t="n">
        <f aca="false">DC271/($B$271+DC271-'1 Der Fonds'!$B$6)</f>
        <v>0.121274704011431</v>
      </c>
      <c r="DF271" s="26" t="n">
        <f aca="false">DC271+$B$271*'1 Der Fonds'!$B$19/12+DC271*'1 Der Fonds'!$B$20/12-'1 Der Fonds'!$B$6*'1 Der Fonds'!$B$21/12-($B$271+DC271-'1 Der Fonds'!$B$6)*'1 Der Fonds'!$B$22/12-$B$271*'1 Der Fonds'!$B$23/12</f>
        <v>100.362712401251</v>
      </c>
      <c r="DG271" s="26" t="n">
        <f aca="false">($B$271+DF271-'1 Der Fonds'!$B$6)/DD271</f>
        <v>10.0973107970452</v>
      </c>
      <c r="DH271" s="26" t="n">
        <f aca="false">DF271+0-'2 Der Rueckgabebestand'!$C$9*DG271</f>
        <v>74.1097043289338</v>
      </c>
      <c r="DI271" s="26" t="n">
        <f aca="false">DD271+0/DG271-'2 Der Rueckgabebestand'!$C$9</f>
        <v>78.2</v>
      </c>
      <c r="DJ271" s="26" t="n">
        <f aca="false">DH271/($B$271+DH271-'1 Der Fonds'!$B$6)</f>
        <v>0.0938561214770245</v>
      </c>
      <c r="DK271" s="26" t="n">
        <f aca="false">DH271+$B$271*'1 Der Fonds'!$B$19/12+DH271*'1 Der Fonds'!$B$20/12-'1 Der Fonds'!$B$6*'1 Der Fonds'!$B$21/12-($B$271+DH271-'1 Der Fonds'!$B$6)*'1 Der Fonds'!$B$22/12-$B$271*'1 Der Fonds'!$B$23/12</f>
        <v>75.7011636289157</v>
      </c>
      <c r="DL271" s="26" t="n">
        <f aca="false">($B$271+DK271-'1 Der Fonds'!$B$6)/DI271</f>
        <v>10.1176619389887</v>
      </c>
      <c r="DM271" s="26" t="n">
        <f aca="false">DK271+0-'2 Der Rueckgabebestand'!$C$10*DL271</f>
        <v>61.5364369143315</v>
      </c>
      <c r="DN271" s="26" t="n">
        <f aca="false">DI271+0/DL271-'2 Der Rueckgabebestand'!$C$10</f>
        <v>76.8</v>
      </c>
      <c r="DO271" s="26" t="n">
        <f aca="false">DM271/($B$271+DM271-'1 Der Fonds'!$B$6)</f>
        <v>0.0791937597658833</v>
      </c>
      <c r="DP271" s="26" t="n">
        <f aca="false">DM271+$B$271*'1 Der Fonds'!$B$19/12+DM271*'1 Der Fonds'!$B$20/12-'1 Der Fonds'!$B$6*'1 Der Fonds'!$B$21/12-($B$271+DM271-'1 Der Fonds'!$B$6)*'1 Der Fonds'!$B$22/12-$B$271*'1 Der Fonds'!$B$23/12</f>
        <v>63.1158468330411</v>
      </c>
      <c r="DQ271" s="26" t="n">
        <f aca="false">($B$271+DP271-'1 Der Fonds'!$B$6)/DN271</f>
        <v>10.1382271723052</v>
      </c>
      <c r="DR271" s="26" t="n">
        <f aca="false">DP271+0-'2 Der Rueckgabebestand'!$C$11*DQ271</f>
        <v>57.032910529658</v>
      </c>
      <c r="DS271" s="26" t="n">
        <f aca="false">DN271+0/DQ271-'2 Der Rueckgabebestand'!$C$11</f>
        <v>76.2</v>
      </c>
      <c r="DT271" s="26" t="n">
        <f aca="false">DR271/($B$271+DR271-'1 Der Fonds'!$B$6)</f>
        <v>0.0738258652185517</v>
      </c>
      <c r="DU271" s="26" t="n">
        <f aca="false">DR271+$B$271*'1 Der Fonds'!$B$19/12+DR271*'1 Der Fonds'!$B$20/12-'1 Der Fonds'!$B$6*'1 Der Fonds'!$B$21/12-($B$271+DR271-'1 Der Fonds'!$B$6)*'1 Der Fonds'!$B$22/12-$B$271*'1 Der Fonds'!$B$23/12</f>
        <v>58.6080045689156</v>
      </c>
      <c r="DV271" s="26" t="n">
        <f aca="false">($B$271+DU271-'1 Der Fonds'!$B$6)/DS271</f>
        <v>10.1588976977548</v>
      </c>
      <c r="DW271" s="26" t="n">
        <f aca="false">DU271+0-'2 Der Rueckgabebestand'!$C$12*DV271</f>
        <v>53.5285557200382</v>
      </c>
      <c r="DX271" s="26" t="n">
        <f aca="false">DS271+0/DV271-'2 Der Rueckgabebestand'!$C$12</f>
        <v>75.7</v>
      </c>
      <c r="DY271" s="26" t="n">
        <f aca="false">DW271/($B$271+DW271-'1 Der Fonds'!$B$6)</f>
        <v>0.0696054201393336</v>
      </c>
      <c r="DZ271" s="26" t="n">
        <f aca="false">DW271+$B$271*'1 Der Fonds'!$B$19/12+DW271*'1 Der Fonds'!$B$20/12-'1 Der Fonds'!$B$6*'1 Der Fonds'!$B$21/12-($B$271+DW271-'1 Der Fonds'!$B$6)*'1 Der Fonds'!$B$22/12-$B$271*'1 Der Fonds'!$B$23/12</f>
        <v>55.1002914192699</v>
      </c>
      <c r="EA271" s="26" t="n">
        <f aca="false">($B$271+DZ271-'1 Der Fonds'!$B$6)/DX271</f>
        <v>10.1796603886297</v>
      </c>
      <c r="EB271" s="26" t="n">
        <f aca="false">DZ271+0-'2 Der Rueckgabebestand'!$C$13*EA271</f>
        <v>50.5194442443865</v>
      </c>
      <c r="EC271" s="26" t="n">
        <f aca="false">DX271+0/EA271-'2 Der Rueckgabebestand'!$C$13</f>
        <v>75.25</v>
      </c>
      <c r="ED271" s="26" t="n">
        <f aca="false">EB271/($B$271+EB271-'1 Der Fonds'!$B$6)</f>
        <v>0.0659506029826954</v>
      </c>
      <c r="EE271" s="26" t="n">
        <f aca="false">EB271+$B$271*'1 Der Fonds'!$B$19/12+EB271*'1 Der Fonds'!$B$20/12-'1 Der Fonds'!$B$6*'1 Der Fonds'!$B$21/12-($B$271+EB271-'1 Der Fonds'!$B$6)*'1 Der Fonds'!$B$22/12-$B$271*'1 Der Fonds'!$B$23/12</f>
        <v>52.0882962117873</v>
      </c>
      <c r="EF271" s="26" t="n">
        <f aca="false">($B$271+EE271-'1 Der Fonds'!$B$6)/EC271</f>
        <v>10.200508919758</v>
      </c>
      <c r="EG271" s="26" t="n">
        <f aca="false">EE271+0-'2 Der Rueckgabebestand'!$C$14*EF271</f>
        <v>48.0080926438842</v>
      </c>
      <c r="EH271" s="26" t="n">
        <f aca="false">EC271+0/EF271-'2 Der Rueckgabebestand'!$C$14</f>
        <v>74.85</v>
      </c>
      <c r="EI271" s="26" t="n">
        <f aca="false">EG271/($B$271+EG271-'1 Der Fonds'!$B$6)</f>
        <v>0.0628783022818281</v>
      </c>
      <c r="EJ271" s="26" t="n">
        <f aca="false">EG271+$B$271*'1 Der Fonds'!$B$19/12+EG271*'1 Der Fonds'!$B$20/12-'1 Der Fonds'!$B$6*'1 Der Fonds'!$B$21/12-($B$271+EG271-'1 Der Fonds'!$B$6)*'1 Der Fonds'!$B$22/12-$B$271*'1 Der Fonds'!$B$23/12</f>
        <v>49.5745378993345</v>
      </c>
      <c r="EK271" s="26" t="n">
        <f aca="false">($B$271+EJ271-'1 Der Fonds'!$B$6)/EH271</f>
        <v>10.221436712082</v>
      </c>
      <c r="EL271" s="26" t="n">
        <f aca="false">EJ271+0-'2 Der Rueckgabebestand'!$C$15*EK271</f>
        <v>45.4859632145017</v>
      </c>
      <c r="EM271" s="26" t="n">
        <f aca="false">EH271+0/EK271-'2 Der Rueckgabebestand'!$C$15</f>
        <v>74.45</v>
      </c>
      <c r="EN271" s="26" t="n">
        <f aca="false">EL271/($B$271+EL271-'1 Der Fonds'!$B$6)</f>
        <v>0.0597724076569865</v>
      </c>
      <c r="EO271" s="26" t="n">
        <f aca="false">EL271+$B$271*'1 Der Fonds'!$B$19/12+EL271*'1 Der Fonds'!$B$20/12-'1 Der Fonds'!$B$6*'1 Der Fonds'!$B$21/12-($B$271+EL271-'1 Der Fonds'!$B$6)*'1 Der Fonds'!$B$22/12-$B$271*'1 Der Fonds'!$B$23/12</f>
        <v>47.049991429249</v>
      </c>
      <c r="EP271" s="26" t="n">
        <f aca="false">($B$271+EO271-'1 Der Fonds'!$B$6)/EM271</f>
        <v>10.2424444785661</v>
      </c>
      <c r="EQ271" s="26" t="n">
        <f aca="false">EO271+0-'2 Der Rueckgabebestand'!$C$16*EP271</f>
        <v>41.9287691899659</v>
      </c>
      <c r="ER271" s="26" t="n">
        <f aca="false">EM271+0/EP271-'2 Der Rueckgabebestand'!$C$16</f>
        <v>73.95</v>
      </c>
      <c r="ES271" s="26" t="n">
        <f aca="false">EQ271/($B$271+EQ271-'1 Der Fonds'!$B$6)</f>
        <v>0.0553567158992478</v>
      </c>
      <c r="ET271" s="14" t="n">
        <f aca="false">IF(C271=1,$A$271,1000000)</f>
        <v>154.5</v>
      </c>
      <c r="EU271" s="14" t="n">
        <f aca="false">IF(D271=1,$A$271,1000000)</f>
        <v>154.5</v>
      </c>
      <c r="EV271" s="14" t="n">
        <f aca="false">IF(E271=1,$A$271,1000000)</f>
        <v>154.5</v>
      </c>
      <c r="EW271" s="14" t="n">
        <f aca="false">IF(F271=1,$A$271,1000000)</f>
        <v>154.5</v>
      </c>
      <c r="EX271" s="14" t="n">
        <f aca="false">IF(G271=1,$A$271,1000000)</f>
        <v>154.5</v>
      </c>
      <c r="EY271" s="14" t="n">
        <f aca="false">IF(H271=1,$A$271,1000000)</f>
        <v>154.5</v>
      </c>
      <c r="EZ271" s="14" t="n">
        <f aca="false">IF(I271=1,$A$271,1000000)</f>
        <v>154.5</v>
      </c>
      <c r="FA271" s="14" t="n">
        <f aca="false">IF(J271=1,$A$271,1000000)</f>
        <v>154.5</v>
      </c>
      <c r="FB271" s="14" t="n">
        <f aca="false">IF(K271=1,$A$271,1000000)</f>
        <v>154.5</v>
      </c>
      <c r="FC271" s="14" t="n">
        <f aca="false">IF(L271=1,$A$271,1000000)</f>
        <v>154.5</v>
      </c>
      <c r="FD271" s="14" t="n">
        <f aca="false">IF(M271=1,$A$271,1000000)</f>
        <v>154.5</v>
      </c>
      <c r="FE271" s="14" t="n">
        <f aca="false">IF(N271=1,$A$271,1000000)</f>
        <v>154.5</v>
      </c>
      <c r="FF271" s="14" t="n">
        <f aca="false">IF(O271=1,$A$271,1000000)</f>
        <v>154.5</v>
      </c>
      <c r="FG271" s="14" t="n">
        <f aca="false">IF(P271=1,$A$271,1000000)</f>
        <v>154.5</v>
      </c>
      <c r="FH271" s="14" t="n">
        <f aca="false">IF(Q271=1,$A$271,1000000)</f>
        <v>154.5</v>
      </c>
      <c r="FI271" s="14" t="n">
        <f aca="false">IF(R271=1,$A$271,1000000)</f>
        <v>154.5</v>
      </c>
      <c r="FJ271" s="14" t="n">
        <f aca="false">IF(S271=1,$A$271,1000000)</f>
        <v>154.5</v>
      </c>
      <c r="FK271" s="14" t="n">
        <f aca="false">IF(T271=1,$A$271,1000000)</f>
        <v>154.5</v>
      </c>
      <c r="FL271" s="14" t="n">
        <f aca="false">IF(U271=1,$A$271,1000000)</f>
        <v>154.5</v>
      </c>
      <c r="FM271" s="14" t="n">
        <f aca="false">IF(V271=1,$A$271,1000000)</f>
        <v>154.5</v>
      </c>
      <c r="FN271" s="14" t="n">
        <f aca="false">IF(W271=1,$A$271,1000000)</f>
        <v>154.5</v>
      </c>
      <c r="FO271" s="14" t="n">
        <f aca="false">IF(X271=1,$A$271,1000000)</f>
        <v>154.5</v>
      </c>
      <c r="FP271" s="14" t="n">
        <f aca="false">IF(Y271=1,$A$271,1000000)</f>
        <v>154.5</v>
      </c>
      <c r="FQ271" s="14" t="n">
        <f aca="false">IF(Z271=1,$A$271,1000000)</f>
        <v>154.5</v>
      </c>
    </row>
    <row r="272" customFormat="false" ht="15" hidden="false" customHeight="false" outlineLevel="0" collapsed="false">
      <c r="A272" s="14" t="n">
        <f aca="false">A271+$B$38</f>
        <v>155</v>
      </c>
      <c r="B272" s="14" t="n">
        <f aca="false">'1 Der Fonds'!$B$36-A272</f>
        <v>965</v>
      </c>
      <c r="C272" s="26" t="n">
        <f aca="false">IF(AH272&gt;='1 Der Fonds'!$B$12,1,0)</f>
        <v>1</v>
      </c>
      <c r="D272" s="26" t="n">
        <f aca="false">IF(AND(C272=1,AM272&gt;='1 Der Fonds'!$B$12),1,0)</f>
        <v>1</v>
      </c>
      <c r="E272" s="26" t="n">
        <f aca="false">IF(AND(D272=1,AR272&gt;='1 Der Fonds'!$B$12),1,0)</f>
        <v>1</v>
      </c>
      <c r="F272" s="26" t="n">
        <f aca="false">IF(AND(E272=1,AW272&gt;='1 Der Fonds'!$B$12),1,0)</f>
        <v>1</v>
      </c>
      <c r="G272" s="26" t="n">
        <f aca="false">IF(AND(F272=1,BB272&gt;='1 Der Fonds'!$B$12),1,0)</f>
        <v>1</v>
      </c>
      <c r="H272" s="26" t="n">
        <f aca="false">IF(AND(G272=1,BG272&gt;='1 Der Fonds'!$B$12),1,0)</f>
        <v>1</v>
      </c>
      <c r="I272" s="26" t="n">
        <f aca="false">IF(AND(H272=1,BL272&gt;='1 Der Fonds'!$B$12),1,0)</f>
        <v>1</v>
      </c>
      <c r="J272" s="26" t="n">
        <f aca="false">IF(AND(I272=1,BQ272&gt;='1 Der Fonds'!$B$12),1,0)</f>
        <v>1</v>
      </c>
      <c r="K272" s="26" t="n">
        <f aca="false">IF(AND(J272=1,BV272&gt;='1 Der Fonds'!$B$12),1,0)</f>
        <v>1</v>
      </c>
      <c r="L272" s="26" t="n">
        <f aca="false">IF(AND(K272=1,CA272&gt;='1 Der Fonds'!$B$12),1,0)</f>
        <v>1</v>
      </c>
      <c r="M272" s="26" t="n">
        <f aca="false">IF(AND(L272=1,CF272&gt;='1 Der Fonds'!$B$12),1,0)</f>
        <v>1</v>
      </c>
      <c r="N272" s="26" t="n">
        <f aca="false">IF(AND(M272=1,CK272&gt;='1 Der Fonds'!$B$12),1,0)</f>
        <v>1</v>
      </c>
      <c r="O272" s="26" t="n">
        <f aca="false">IF(CP272&gt;='1 Der Fonds'!$B$12,1,0)</f>
        <v>1</v>
      </c>
      <c r="P272" s="26" t="n">
        <f aca="false">IF(AND(O272=1,CU272&gt;='1 Der Fonds'!$B$12),1,0)</f>
        <v>1</v>
      </c>
      <c r="Q272" s="26" t="n">
        <f aca="false">IF(AND(P272=1,CZ272&gt;='1 Der Fonds'!$B$12),1,0)</f>
        <v>1</v>
      </c>
      <c r="R272" s="26" t="n">
        <f aca="false">IF(AND(Q272=1,DE272&gt;='1 Der Fonds'!$B$12),1,0)</f>
        <v>1</v>
      </c>
      <c r="S272" s="26" t="n">
        <f aca="false">IF(AND(R272=1,DJ272&gt;='1 Der Fonds'!$B$12),1,0)</f>
        <v>1</v>
      </c>
      <c r="T272" s="26" t="n">
        <f aca="false">IF(AND(S272=1,DO272&gt;='1 Der Fonds'!$B$12),1,0)</f>
        <v>1</v>
      </c>
      <c r="U272" s="26" t="n">
        <f aca="false">IF(AND(T272=1,DT272&gt;='1 Der Fonds'!$B$12),1,0)</f>
        <v>1</v>
      </c>
      <c r="V272" s="26" t="n">
        <f aca="false">IF(AND(U272=1,DY272&gt;='1 Der Fonds'!$B$12),1,0)</f>
        <v>1</v>
      </c>
      <c r="W272" s="26" t="n">
        <f aca="false">IF(AND(V272=1,ED272&gt;='1 Der Fonds'!$B$12),1,0)</f>
        <v>1</v>
      </c>
      <c r="X272" s="26" t="n">
        <f aca="false">IF(AND(W272=1,EI272&gt;='1 Der Fonds'!$B$12),1,0)</f>
        <v>1</v>
      </c>
      <c r="Y272" s="26" t="n">
        <f aca="false">IF(AND(X272=1,EN272&gt;='1 Der Fonds'!$B$12),1,0)</f>
        <v>1</v>
      </c>
      <c r="Z272" s="26" t="n">
        <f aca="false">IF(AND(Y272=1,ES272&gt;='1 Der Fonds'!$B$12),1,0)</f>
        <v>1</v>
      </c>
      <c r="AD272" s="26" t="n">
        <f aca="false">$A$272+$B$272*'1 Der Fonds'!$B$19/12+$A$272*'1 Der Fonds'!$B$20/12-'1 Der Fonds'!$B$6*'1 Der Fonds'!$B$21/12-($B$272+$A$272-'1 Der Fonds'!$B$6)*'1 Der Fonds'!$B$22/12-$B$272*'1 Der Fonds'!$B$23/12</f>
        <v>156.667916666667</v>
      </c>
      <c r="AE272" s="26" t="n">
        <f aca="false">($B$272+AD272-'1 Der Fonds'!$B$6)/'1 Der Fonds'!$B$8</f>
        <v>10.0191714559387</v>
      </c>
      <c r="AF272" s="26" t="n">
        <f aca="false">AD272+'1 Der Fonds'!$B$26-'2 Der Rueckgabebestand'!$C$5*AE272</f>
        <v>155.660248084291</v>
      </c>
      <c r="AG272" s="26" t="n">
        <f aca="false">'1 Der Fonds'!$B$8+'1 Der Fonds'!$B$26/AE272-'2 Der Rueckgabebestand'!$C$5</f>
        <v>86.8994259568461</v>
      </c>
      <c r="AH272" s="26" t="n">
        <f aca="false">AF272/($B$272+AF272-'1 Der Fonds'!$B$6)</f>
        <v>0.178784145051746</v>
      </c>
      <c r="AI272" s="26" t="n">
        <f aca="false">AF272+$B$272*'1 Der Fonds'!$B$19/12+AF272*'1 Der Fonds'!$B$20/12-'1 Der Fonds'!$B$6*'1 Der Fonds'!$B$21/12-($B$272+AF272-'1 Der Fonds'!$B$6)*'1 Der Fonds'!$B$22/12-$B$272*'1 Der Fonds'!$B$23/12</f>
        <v>157.328797488705</v>
      </c>
      <c r="AJ272" s="26" t="n">
        <f aca="false">($B$272+AI272-'1 Der Fonds'!$B$6)/AG272</f>
        <v>10.0383723814459</v>
      </c>
      <c r="AK272" s="26" t="n">
        <f aca="false">AI272+'1 Der Fonds'!$B$26-'2 Der Rueckgabebestand'!$C$6*AJ272</f>
        <v>155.309611297982</v>
      </c>
      <c r="AL272" s="26" t="n">
        <f aca="false">AG272+'1 Der Fonds'!$B$26/AJ272-'2 Der Rueckgabebestand'!$C$6</f>
        <v>86.6982791858362</v>
      </c>
      <c r="AM272" s="26" t="n">
        <f aca="false">AK272/($B$272+AK272-'1 Der Fonds'!$B$6)</f>
        <v>0.178453287521843</v>
      </c>
      <c r="AN272" s="26" t="n">
        <f aca="false">AK272+$B$272*'1 Der Fonds'!$B$19/12+AK272*'1 Der Fonds'!$B$20/12-'1 Der Fonds'!$B$6*'1 Der Fonds'!$B$21/12-($B$272+AK272-'1 Der Fonds'!$B$6)*'1 Der Fonds'!$B$22/12-$B$272*'1 Der Fonds'!$B$23/12</f>
        <v>156.977824675476</v>
      </c>
      <c r="AO272" s="26" t="n">
        <f aca="false">($B$272+AN272-'1 Der Fonds'!$B$6)/AL272</f>
        <v>10.0576139787781</v>
      </c>
      <c r="AP272" s="26" t="n">
        <f aca="false">AN272+'1 Der Fonds'!$B$26-'2 Der Rueckgabebestand'!$C$7*AO272</f>
        <v>137.851073922164</v>
      </c>
      <c r="AQ272" s="26" t="n">
        <f aca="false">AL272+'1 Der Fonds'!$B$26/AO272-'2 Der Rueckgabebestand'!$C$7</f>
        <v>84.7965606675405</v>
      </c>
      <c r="AR272" s="26" t="n">
        <f aca="false">AP272/($B$272+AP272-'1 Der Fonds'!$B$6)</f>
        <v>0.16163557523379</v>
      </c>
      <c r="AS272" s="26" t="n">
        <f aca="false">AP272+$B$272*'1 Der Fonds'!$B$19/12+AP272*'1 Der Fonds'!$B$20/12-'1 Der Fonds'!$B$6*'1 Der Fonds'!$B$21/12-($B$272+AP272-'1 Der Fonds'!$B$6)*'1 Der Fonds'!$B$22/12-$B$272*'1 Der Fonds'!$B$23/12</f>
        <v>139.50255620134</v>
      </c>
      <c r="AT272" s="26" t="n">
        <f aca="false">($B$272+AS272-'1 Der Fonds'!$B$6)/AQ272</f>
        <v>10.0770897955586</v>
      </c>
      <c r="AU272" s="26" t="n">
        <f aca="false">AS272+'1 Der Fonds'!$B$26-'2 Der Rueckgabebestand'!$C$8*AT272</f>
        <v>111.263577835108</v>
      </c>
      <c r="AV272" s="26" t="n">
        <f aca="false">AQ272+'1 Der Fonds'!$B$26/AT272-'2 Der Rueckgabebestand'!$C$8</f>
        <v>81.9942656657953</v>
      </c>
      <c r="AW272" s="26" t="n">
        <f aca="false">AU272/($B$272+AU272-'1 Der Fonds'!$B$6)</f>
        <v>0.134658698289267</v>
      </c>
      <c r="AX272" s="26" t="n">
        <f aca="false">AU272+$B$272*'1 Der Fonds'!$B$19/12+AU272*'1 Der Fonds'!$B$20/12-'1 Der Fonds'!$B$6*'1 Der Fonds'!$B$21/12-($B$272+AU272-'1 Der Fonds'!$B$6)*'1 Der Fonds'!$B$22/12-$B$272*'1 Der Fonds'!$B$23/12</f>
        <v>112.889580430533</v>
      </c>
      <c r="AY272" s="26" t="n">
        <f aca="false">($B$272+AX272-'1 Der Fonds'!$B$6)/AV272</f>
        <v>10.0969204822807</v>
      </c>
      <c r="AZ272" s="26" t="n">
        <f aca="false">AX272+'1 Der Fonds'!$B$26-'2 Der Rueckgabebestand'!$C$9*AY272</f>
        <v>89.6375871766035</v>
      </c>
      <c r="BA272" s="26" t="n">
        <f aca="false">AV272+'1 Der Fonds'!$B$26/AY272-'2 Der Rueckgabebestand'!$C$9</f>
        <v>79.6913859615592</v>
      </c>
      <c r="BB272" s="26" t="n">
        <f aca="false">AZ272/($B$272+AZ272-'1 Der Fonds'!$B$6)</f>
        <v>0.111401193040376</v>
      </c>
      <c r="BC272" s="26" t="n">
        <f aca="false">AZ272+$B$272*'1 Der Fonds'!$B$19/12+AZ272*'1 Der Fonds'!$B$20/12-'1 Der Fonds'!$B$6*'1 Der Fonds'!$B$21/12-($B$272+AZ272-'1 Der Fonds'!$B$6)*'1 Der Fonds'!$B$22/12-$B$272*'1 Der Fonds'!$B$23/12</f>
        <v>91.2428648643144</v>
      </c>
      <c r="BD272" s="26" t="n">
        <f aca="false">($B$272+BC272-'1 Der Fonds'!$B$6)/BA272</f>
        <v>10.1170641611532</v>
      </c>
      <c r="BE272" s="26" t="n">
        <f aca="false">BC272+'1 Der Fonds'!$B$26-'2 Der Rueckgabebestand'!$C$10*BD272</f>
        <v>80.0789750387</v>
      </c>
      <c r="BF272" s="26" t="n">
        <f aca="false">BA272+'1 Der Fonds'!$B$26/BD272-'2 Der Rueckgabebestand'!$C$10</f>
        <v>78.5879146730721</v>
      </c>
      <c r="BG272" s="26" t="n">
        <f aca="false">BE272/($B$272+BE272-'1 Der Fonds'!$B$6)</f>
        <v>0.100718265169573</v>
      </c>
      <c r="BH272" s="26" t="n">
        <f aca="false">BE272+$B$272*'1 Der Fonds'!$B$19/12+BE272*'1 Der Fonds'!$B$20/12-'1 Der Fonds'!$B$6*'1 Der Fonds'!$B$21/12-($B$272+BE272-'1 Der Fonds'!$B$6)*'1 Der Fonds'!$B$22/12-$B$272*'1 Der Fonds'!$B$23/12</f>
        <v>81.6750923897787</v>
      </c>
      <c r="BI272" s="26" t="n">
        <f aca="false">($B$272+BH272-'1 Der Fonds'!$B$6)/BF272</f>
        <v>10.1373741204862</v>
      </c>
      <c r="BJ272" s="26" t="n">
        <f aca="false">BH272+'1 Der Fonds'!$B$26-'2 Der Rueckgabebestand'!$C$11*BI272</f>
        <v>78.592667917487</v>
      </c>
      <c r="BK272" s="26" t="n">
        <f aca="false">BF272+'1 Der Fonds'!$B$26/BI272-'2 Der Rueckgabebestand'!$C$11</f>
        <v>78.283849297201</v>
      </c>
      <c r="BL272" s="26" t="n">
        <f aca="false">BJ272/($B$272+BJ272-'1 Der Fonds'!$B$6)</f>
        <v>0.0990340146711872</v>
      </c>
      <c r="BM272" s="26" t="n">
        <f aca="false">BJ272+$B$272*'1 Der Fonds'!$B$19/12+BJ272*'1 Der Fonds'!$B$20/12-'1 Der Fonds'!$B$6*'1 Der Fonds'!$B$21/12-($B$272+BJ272-'1 Der Fonds'!$B$6)*'1 Der Fonds'!$B$22/12-$B$272*'1 Der Fonds'!$B$23/12</f>
        <v>80.187360890908</v>
      </c>
      <c r="BN272" s="26" t="n">
        <f aca="false">($B$272+BM272-'1 Der Fonds'!$B$6)/BK272</f>
        <v>10.157744771492</v>
      </c>
      <c r="BO272" s="26" t="n">
        <f aca="false">BM272+'1 Der Fonds'!$B$26-'2 Der Rueckgabebestand'!$C$12*BN272</f>
        <v>78.108488505162</v>
      </c>
      <c r="BP272" s="26" t="n">
        <f aca="false">BK272+'1 Der Fonds'!$B$26/BN272-'2 Der Rueckgabebestand'!$C$12</f>
        <v>78.0791904450136</v>
      </c>
      <c r="BQ272" s="26" t="n">
        <f aca="false">BO272/($B$272+BO272-'1 Der Fonds'!$B$6)</f>
        <v>0.0984839900684705</v>
      </c>
      <c r="BR272" s="26" t="n">
        <f aca="false">BO272+$B$272*'1 Der Fonds'!$B$19/12+BO272*'1 Der Fonds'!$B$20/12-'1 Der Fonds'!$B$6*'1 Der Fonds'!$B$21/12-($B$272+BO272-'1 Der Fonds'!$B$6)*'1 Der Fonds'!$B$22/12-$B$272*'1 Der Fonds'!$B$23/12</f>
        <v>79.7027174733128</v>
      </c>
      <c r="BS272" s="26" t="n">
        <f aca="false">($B$272+BR272-'1 Der Fonds'!$B$6)/BP272</f>
        <v>10.1781628746903</v>
      </c>
      <c r="BT272" s="26" t="n">
        <f aca="false">BR272+'1 Der Fonds'!$B$26-'2 Der Rueckgabebestand'!$C$13*BS272</f>
        <v>78.1225441797021</v>
      </c>
      <c r="BU272" s="26" t="n">
        <f aca="false">BP272+'1 Der Fonds'!$B$26/BS272-'2 Der Rueckgabebestand'!$C$13</f>
        <v>77.9239391179259</v>
      </c>
      <c r="BV272" s="26" t="n">
        <f aca="false">BT272/($B$272+BT272-'1 Der Fonds'!$B$6)</f>
        <v>0.0984999666861083</v>
      </c>
      <c r="BW272" s="26" t="n">
        <f aca="false">BT272+$B$272*'1 Der Fonds'!$B$19/12+BT272*'1 Der Fonds'!$B$20/12-'1 Der Fonds'!$B$6*'1 Der Fonds'!$B$21/12-($B$272+BT272-'1 Der Fonds'!$B$6)*'1 Der Fonds'!$B$22/12-$B$272*'1 Der Fonds'!$B$23/12</f>
        <v>79.7167866178743</v>
      </c>
      <c r="BX272" s="26" t="n">
        <f aca="false">($B$272+BW272-'1 Der Fonds'!$B$6)/BU272</f>
        <v>10.1986218306443</v>
      </c>
      <c r="BY272" s="26" t="n">
        <f aca="false">BW272+'1 Der Fonds'!$B$26-'2 Der Rueckgabebestand'!$C$14*BX272</f>
        <v>78.6373378856166</v>
      </c>
      <c r="BZ272" s="26" t="n">
        <f aca="false">BU272+'1 Der Fonds'!$B$26/BX272-'2 Der Rueckgabebestand'!$C$14</f>
        <v>77.8180965099556</v>
      </c>
      <c r="CA272" s="26" t="n">
        <f aca="false">BY272/($B$272+BY272-'1 Der Fonds'!$B$6)</f>
        <v>0.0990847256444861</v>
      </c>
      <c r="CB272" s="26" t="n">
        <f aca="false">BY272+$B$272*'1 Der Fonds'!$B$19/12+BY272*'1 Der Fonds'!$B$20/12-'1 Der Fonds'!$B$6*'1 Der Fonds'!$B$21/12-($B$272+BY272-'1 Der Fonds'!$B$6)*'1 Der Fonds'!$B$22/12-$B$272*'1 Der Fonds'!$B$23/12</f>
        <v>80.232073667757</v>
      </c>
      <c r="CC272" s="26" t="n">
        <f aca="false">($B$272+CB272-'1 Der Fonds'!$B$6)/BZ272</f>
        <v>10.219114953114</v>
      </c>
      <c r="CD272" s="26" t="n">
        <f aca="false">CB272+'1 Der Fonds'!$B$26-'2 Der Rueckgabebestand'!$C$15*CC272</f>
        <v>79.1444276865114</v>
      </c>
      <c r="CE272" s="26" t="n">
        <f aca="false">BZ272+'1 Der Fonds'!$B$26/CC272-'2 Der Rueckgabebestand'!$C$15</f>
        <v>77.711664007118</v>
      </c>
      <c r="CF272" s="26" t="n">
        <f aca="false">CD272/($B$272+CD272-'1 Der Fonds'!$B$6)</f>
        <v>0.0996599924740059</v>
      </c>
      <c r="CG272" s="26" t="n">
        <f aca="false">CD272+$B$272*'1 Der Fonds'!$B$19/12+CD272*'1 Der Fonds'!$B$20/12-'1 Der Fonds'!$B$6*'1 Der Fonds'!$B$21/12-($B$272+CD272-'1 Der Fonds'!$B$6)*'1 Der Fonds'!$B$22/12-$B$272*'1 Der Fonds'!$B$23/12</f>
        <v>80.739649429711</v>
      </c>
      <c r="CH272" s="26" t="n">
        <f aca="false">($B$272+CG272-'1 Der Fonds'!$B$6)/CE272</f>
        <v>10.2396423959835</v>
      </c>
      <c r="CI272" s="26" t="n">
        <f aca="false">CG272+'1 Der Fonds'!$B$26-'2 Der Rueckgabebestand'!$C$16*CH272</f>
        <v>78.6198282317193</v>
      </c>
      <c r="CJ272" s="26" t="n">
        <f aca="false">CE272+'1 Der Fonds'!$B$26/CH272-'2 Der Rueckgabebestand'!$C$16</f>
        <v>77.5046429886083</v>
      </c>
      <c r="CK272" s="26" t="n">
        <f aca="false">CI272/($B$272+CI272-'1 Der Fonds'!$B$6)</f>
        <v>0.0990648487285073</v>
      </c>
      <c r="CL272" s="26" t="n">
        <f aca="false">$A$272+$B$272*'1 Der Fonds'!$B$19/12+$A$272*'1 Der Fonds'!$B$20/12-'1 Der Fonds'!$B$6*'1 Der Fonds'!$B$21/12-($B$272+$A$272-'1 Der Fonds'!$B$6)*'1 Der Fonds'!$B$22/12-$B$272*'1 Der Fonds'!$B$23/12</f>
        <v>156.667916666667</v>
      </c>
      <c r="CM272" s="26" t="n">
        <f aca="false">($B$272+CL272-'1 Der Fonds'!$B$6)/'1 Der Fonds'!$B$8</f>
        <v>10.0191714559387</v>
      </c>
      <c r="CN272" s="26" t="n">
        <f aca="false">CL272+0-'2 Der Rueckgabebestand'!$C$5*CM272</f>
        <v>152.660248084291</v>
      </c>
      <c r="CO272" s="26" t="n">
        <f aca="false">'1 Der Fonds'!$B$8+0/CM272-'2 Der Rueckgabebestand'!$C$5</f>
        <v>86.6</v>
      </c>
      <c r="CP272" s="26" t="n">
        <f aca="false">CN272/($B$272+CN272-'1 Der Fonds'!$B$6)</f>
        <v>0.175944730003881</v>
      </c>
      <c r="CQ272" s="26" t="n">
        <f aca="false">CN272+$B$272*'1 Der Fonds'!$B$19/12+CN272*'1 Der Fonds'!$B$20/12-'1 Der Fonds'!$B$6*'1 Der Fonds'!$B$21/12-($B$272+CN272-'1 Der Fonds'!$B$6)*'1 Der Fonds'!$B$22/12-$B$272*'1 Der Fonds'!$B$23/12</f>
        <v>154.325922488705</v>
      </c>
      <c r="CR272" s="26" t="n">
        <f aca="false">($B$272+CQ272-'1 Der Fonds'!$B$6)/CO272</f>
        <v>10.0384055714631</v>
      </c>
      <c r="CS272" s="26" t="n">
        <f aca="false">CQ272+0-'2 Der Rueckgabebestand'!$C$6*CR272</f>
        <v>149.306719702974</v>
      </c>
      <c r="CT272" s="26" t="n">
        <f aca="false">CO272+0/CR272-'2 Der Rueckgabebestand'!$C$6</f>
        <v>86.1</v>
      </c>
      <c r="CU272" s="26" t="n">
        <f aca="false">CS272/($B$272+CS272-'1 Der Fonds'!$B$6)</f>
        <v>0.172747378100085</v>
      </c>
      <c r="CV272" s="26" t="n">
        <f aca="false">CS272+$B$272*'1 Der Fonds'!$B$19/12+CS272*'1 Der Fonds'!$B$20/12-'1 Der Fonds'!$B$6*'1 Der Fonds'!$B$21/12-($B$272+CS272-'1 Der Fonds'!$B$6)*'1 Der Fonds'!$B$22/12-$B$272*'1 Der Fonds'!$B$23/12</f>
        <v>150.969180309356</v>
      </c>
      <c r="CW272" s="26" t="n">
        <f aca="false">($B$272+CV272-'1 Der Fonds'!$B$6)/CT272</f>
        <v>10.0577140570192</v>
      </c>
      <c r="CX272" s="26" t="n">
        <f aca="false">CV272+0-'2 Der Rueckgabebestand'!$C$7*CW272</f>
        <v>128.842209383913</v>
      </c>
      <c r="CY272" s="26" t="n">
        <f aca="false">CT272+0/CW272-'2 Der Rueckgabebestand'!$C$7</f>
        <v>83.9</v>
      </c>
      <c r="CZ272" s="26" t="n">
        <f aca="false">CX272/($B$272+CX272-'1 Der Fonds'!$B$6)</f>
        <v>0.152685191557294</v>
      </c>
      <c r="DA272" s="26" t="n">
        <f aca="false">CX272+$B$272*'1 Der Fonds'!$B$19/12+CX272*'1 Der Fonds'!$B$20/12-'1 Der Fonds'!$B$6*'1 Der Fonds'!$B$21/12-($B$272+CX272-'1 Der Fonds'!$B$6)*'1 Der Fonds'!$B$22/12-$B$272*'1 Der Fonds'!$B$23/12</f>
        <v>130.485058167906</v>
      </c>
      <c r="DB272" s="26" t="n">
        <f aca="false">($B$272+DA272-'1 Der Fonds'!$B$6)/CY272</f>
        <v>10.0772950913934</v>
      </c>
      <c r="DC272" s="26" t="n">
        <f aca="false">DA272+0-'2 Der Rueckgabebestand'!$C$8*DB272</f>
        <v>99.2454433845867</v>
      </c>
      <c r="DD272" s="26" t="n">
        <f aca="false">CY272+0/DB272-'2 Der Rueckgabebestand'!$C$8</f>
        <v>80.8</v>
      </c>
      <c r="DE272" s="26" t="n">
        <f aca="false">DC272/($B$272+DC272-'1 Der Fonds'!$B$6)</f>
        <v>0.121886397020598</v>
      </c>
      <c r="DF272" s="26" t="n">
        <f aca="false">DC272+$B$272*'1 Der Fonds'!$B$19/12+DC272*'1 Der Fonds'!$B$20/12-'1 Der Fonds'!$B$6*'1 Der Fonds'!$B$21/12-($B$272+DC272-'1 Der Fonds'!$B$6)*'1 Der Fonds'!$B$22/12-$B$272*'1 Der Fonds'!$B$23/12</f>
        <v>100.859928601164</v>
      </c>
      <c r="DG272" s="26" t="n">
        <f aca="false">($B$272+DF272-'1 Der Fonds'!$B$6)/DD272</f>
        <v>10.0972763440738</v>
      </c>
      <c r="DH272" s="26" t="n">
        <f aca="false">DF272+0-'2 Der Rueckgabebestand'!$C$9*DG272</f>
        <v>74.6070101065717</v>
      </c>
      <c r="DI272" s="26" t="n">
        <f aca="false">DD272+0/DG272-'2 Der Rueckgabebestand'!$C$9</f>
        <v>78.2</v>
      </c>
      <c r="DJ272" s="26" t="n">
        <f aca="false">DH272/($B$272+DH272-'1 Der Fonds'!$B$6)</f>
        <v>0.0944862560129781</v>
      </c>
      <c r="DK272" s="26" t="n">
        <f aca="false">DH272+$B$272*'1 Der Fonds'!$B$19/12+DH272*'1 Der Fonds'!$B$20/12-'1 Der Fonds'!$B$6*'1 Der Fonds'!$B$21/12-($B$272+DH272-'1 Der Fonds'!$B$6)*'1 Der Fonds'!$B$22/12-$B$272*'1 Der Fonds'!$B$23/12</f>
        <v>76.1978834912572</v>
      </c>
      <c r="DL272" s="26" t="n">
        <f aca="false">($B$272+DK272-'1 Der Fonds'!$B$6)/DI272</f>
        <v>10.1176199934943</v>
      </c>
      <c r="DM272" s="26" t="n">
        <f aca="false">DK272+0-'2 Der Rueckgabebestand'!$C$10*DL272</f>
        <v>62.0332155003651</v>
      </c>
      <c r="DN272" s="26" t="n">
        <f aca="false">DI272+0/DL272-'2 Der Rueckgabebestand'!$C$10</f>
        <v>76.8</v>
      </c>
      <c r="DO272" s="26" t="n">
        <f aca="false">DM272/($B$272+DM272-'1 Der Fonds'!$B$6)</f>
        <v>0.0798334154356828</v>
      </c>
      <c r="DP272" s="26" t="n">
        <f aca="false">DM272+$B$272*'1 Der Fonds'!$B$19/12+DM272*'1 Der Fonds'!$B$20/12-'1 Der Fonds'!$B$6*'1 Der Fonds'!$B$21/12-($B$272+DM272-'1 Der Fonds'!$B$6)*'1 Der Fonds'!$B$22/12-$B$272*'1 Der Fonds'!$B$23/12</f>
        <v>63.612038998553</v>
      </c>
      <c r="DQ272" s="26" t="n">
        <f aca="false">($B$272+DP272-'1 Der Fonds'!$B$6)/DN272</f>
        <v>10.138177591127</v>
      </c>
      <c r="DR272" s="26" t="n">
        <f aca="false">DP272+0-'2 Der Rueckgabebestand'!$C$11*DQ272</f>
        <v>57.5291324438768</v>
      </c>
      <c r="DS272" s="26" t="n">
        <f aca="false">DN272+0/DQ272-'2 Der Rueckgabebestand'!$C$11</f>
        <v>76.2</v>
      </c>
      <c r="DT272" s="26" t="n">
        <f aca="false">DR272/($B$272+DR272-'1 Der Fonds'!$B$6)</f>
        <v>0.0744685605083717</v>
      </c>
      <c r="DU272" s="26" t="n">
        <f aca="false">DR272+$B$272*'1 Der Fonds'!$B$19/12+DR272*'1 Der Fonds'!$B$20/12-'1 Der Fonds'!$B$6*'1 Der Fonds'!$B$21/12-($B$272+DR272-'1 Der Fonds'!$B$6)*'1 Der Fonds'!$B$22/12-$B$272*'1 Der Fonds'!$B$23/12</f>
        <v>59.1036395291355</v>
      </c>
      <c r="DV272" s="26" t="n">
        <f aca="false">($B$272+DU272-'1 Der Fonds'!$B$6)/DS272</f>
        <v>10.1588404137682</v>
      </c>
      <c r="DW272" s="26" t="n">
        <f aca="false">DU272+0-'2 Der Rueckgabebestand'!$C$12*DV272</f>
        <v>54.0242193222514</v>
      </c>
      <c r="DX272" s="26" t="n">
        <f aca="false">DS272+0/DV272-'2 Der Rueckgabebestand'!$C$12</f>
        <v>75.7</v>
      </c>
      <c r="DY272" s="26" t="n">
        <f aca="false">DW272/($B$272+DW272-'1 Der Fonds'!$B$6)</f>
        <v>0.0702503483828682</v>
      </c>
      <c r="DZ272" s="26" t="n">
        <f aca="false">DW272+$B$272*'1 Der Fonds'!$B$19/12+DW272*'1 Der Fonds'!$B$20/12-'1 Der Fonds'!$B$6*'1 Der Fonds'!$B$21/12-($B$272+DW272-'1 Der Fonds'!$B$6)*'1 Der Fonds'!$B$22/12-$B$272*'1 Der Fonds'!$B$23/12</f>
        <v>55.5953675324352</v>
      </c>
      <c r="EA272" s="26" t="n">
        <f aca="false">($B$272+DZ272-'1 Der Fonds'!$B$6)/DX272</f>
        <v>10.1795953438895</v>
      </c>
      <c r="EB272" s="26" t="n">
        <f aca="false">DZ272+0-'2 Der Rueckgabebestand'!$C$13*EA272</f>
        <v>51.0145496276849</v>
      </c>
      <c r="EC272" s="26" t="n">
        <f aca="false">DX272+0/EA272-'2 Der Rueckgabebestand'!$C$13</f>
        <v>75.25</v>
      </c>
      <c r="ED272" s="26" t="n">
        <f aca="false">EB272/($B$272+EB272-'1 Der Fonds'!$B$6)</f>
        <v>0.0665973637869935</v>
      </c>
      <c r="EE272" s="26" t="n">
        <f aca="false">EB272+$B$272*'1 Der Fonds'!$B$19/12+EB272*'1 Der Fonds'!$B$20/12-'1 Der Fonds'!$B$6*'1 Der Fonds'!$B$21/12-($B$272+EB272-'1 Der Fonds'!$B$6)*'1 Der Fonds'!$B$22/12-$B$272*'1 Der Fonds'!$B$23/12</f>
        <v>52.5828135710781</v>
      </c>
      <c r="EF272" s="26" t="n">
        <f aca="false">($B$272+EE272-'1 Der Fonds'!$B$6)/EC272</f>
        <v>10.2004360607452</v>
      </c>
      <c r="EG272" s="26" t="n">
        <f aca="false">EE272+0-'2 Der Rueckgabebestand'!$C$14*EF272</f>
        <v>48.50263914678</v>
      </c>
      <c r="EH272" s="26" t="n">
        <f aca="false">EC272+0/EF272-'2 Der Rueckgabebestand'!$C$14</f>
        <v>74.85</v>
      </c>
      <c r="EI272" s="26" t="n">
        <f aca="false">EG272/($B$272+EG272-'1 Der Fonds'!$B$6)</f>
        <v>0.0635264852535181</v>
      </c>
      <c r="EJ272" s="26" t="n">
        <f aca="false">EG272+$B$272*'1 Der Fonds'!$B$19/12+EG272*'1 Der Fonds'!$B$20/12-'1 Der Fonds'!$B$6*'1 Der Fonds'!$B$21/12-($B$272+EG272-'1 Der Fonds'!$B$6)*'1 Der Fonds'!$B$22/12-$B$272*'1 Der Fonds'!$B$23/12</f>
        <v>50.068495842629</v>
      </c>
      <c r="EK272" s="26" t="n">
        <f aca="false">($B$272+EJ272-'1 Der Fonds'!$B$6)/EH272</f>
        <v>10.2213559898815</v>
      </c>
      <c r="EL272" s="26" t="n">
        <f aca="false">EJ272+0-'2 Der Rueckgabebestand'!$C$15*EK272</f>
        <v>45.9799534466764</v>
      </c>
      <c r="EM272" s="26" t="n">
        <f aca="false">EH272+0/EK272-'2 Der Rueckgabebestand'!$C$15</f>
        <v>74.45</v>
      </c>
      <c r="EN272" s="26" t="n">
        <f aca="false">EL272/($B$272+EL272-'1 Der Fonds'!$B$6)</f>
        <v>0.0604220298293289</v>
      </c>
      <c r="EO272" s="26" t="n">
        <f aca="false">EL272+$B$272*'1 Der Fonds'!$B$19/12+EL272*'1 Der Fonds'!$B$20/12-'1 Der Fonds'!$B$6*'1 Der Fonds'!$B$21/12-($B$272+EL272-'1 Der Fonds'!$B$6)*'1 Der Fonds'!$B$22/12-$B$272*'1 Der Fonds'!$B$23/12</f>
        <v>47.5433925687295</v>
      </c>
      <c r="EP272" s="26" t="n">
        <f aca="false">($B$272+EO272-'1 Der Fonds'!$B$6)/EM272</f>
        <v>10.2423558437707</v>
      </c>
      <c r="EQ272" s="26" t="n">
        <f aca="false">EO272+0-'2 Der Rueckgabebestand'!$C$16*EP272</f>
        <v>42.4222146468441</v>
      </c>
      <c r="ER272" s="26" t="n">
        <f aca="false">EM272+0/EP272-'2 Der Rueckgabebestand'!$C$16</f>
        <v>73.95</v>
      </c>
      <c r="ES272" s="26" t="n">
        <f aca="false">EQ272/($B$272+EQ272-'1 Der Fonds'!$B$6)</f>
        <v>0.0560086749853567</v>
      </c>
      <c r="ET272" s="14" t="n">
        <f aca="false">IF(C272=1,$A$272,1000000)</f>
        <v>155</v>
      </c>
      <c r="EU272" s="14" t="n">
        <f aca="false">IF(D272=1,$A$272,1000000)</f>
        <v>155</v>
      </c>
      <c r="EV272" s="14" t="n">
        <f aca="false">IF(E272=1,$A$272,1000000)</f>
        <v>155</v>
      </c>
      <c r="EW272" s="14" t="n">
        <f aca="false">IF(F272=1,$A$272,1000000)</f>
        <v>155</v>
      </c>
      <c r="EX272" s="14" t="n">
        <f aca="false">IF(G272=1,$A$272,1000000)</f>
        <v>155</v>
      </c>
      <c r="EY272" s="14" t="n">
        <f aca="false">IF(H272=1,$A$272,1000000)</f>
        <v>155</v>
      </c>
      <c r="EZ272" s="14" t="n">
        <f aca="false">IF(I272=1,$A$272,1000000)</f>
        <v>155</v>
      </c>
      <c r="FA272" s="14" t="n">
        <f aca="false">IF(J272=1,$A$272,1000000)</f>
        <v>155</v>
      </c>
      <c r="FB272" s="14" t="n">
        <f aca="false">IF(K272=1,$A$272,1000000)</f>
        <v>155</v>
      </c>
      <c r="FC272" s="14" t="n">
        <f aca="false">IF(L272=1,$A$272,1000000)</f>
        <v>155</v>
      </c>
      <c r="FD272" s="14" t="n">
        <f aca="false">IF(M272=1,$A$272,1000000)</f>
        <v>155</v>
      </c>
      <c r="FE272" s="14" t="n">
        <f aca="false">IF(N272=1,$A$272,1000000)</f>
        <v>155</v>
      </c>
      <c r="FF272" s="14" t="n">
        <f aca="false">IF(O272=1,$A$272,1000000)</f>
        <v>155</v>
      </c>
      <c r="FG272" s="14" t="n">
        <f aca="false">IF(P272=1,$A$272,1000000)</f>
        <v>155</v>
      </c>
      <c r="FH272" s="14" t="n">
        <f aca="false">IF(Q272=1,$A$272,1000000)</f>
        <v>155</v>
      </c>
      <c r="FI272" s="14" t="n">
        <f aca="false">IF(R272=1,$A$272,1000000)</f>
        <v>155</v>
      </c>
      <c r="FJ272" s="14" t="n">
        <f aca="false">IF(S272=1,$A$272,1000000)</f>
        <v>155</v>
      </c>
      <c r="FK272" s="14" t="n">
        <f aca="false">IF(T272=1,$A$272,1000000)</f>
        <v>155</v>
      </c>
      <c r="FL272" s="14" t="n">
        <f aca="false">IF(U272=1,$A$272,1000000)</f>
        <v>155</v>
      </c>
      <c r="FM272" s="14" t="n">
        <f aca="false">IF(V272=1,$A$272,1000000)</f>
        <v>155</v>
      </c>
      <c r="FN272" s="14" t="n">
        <f aca="false">IF(W272=1,$A$272,1000000)</f>
        <v>155</v>
      </c>
      <c r="FO272" s="14" t="n">
        <f aca="false">IF(X272=1,$A$272,1000000)</f>
        <v>155</v>
      </c>
      <c r="FP272" s="14" t="n">
        <f aca="false">IF(Y272=1,$A$272,1000000)</f>
        <v>155</v>
      </c>
      <c r="FQ272" s="14" t="n">
        <f aca="false">IF(Z272=1,$A$272,1000000)</f>
        <v>155</v>
      </c>
    </row>
    <row r="273" customFormat="false" ht="15" hidden="false" customHeight="false" outlineLevel="0" collapsed="false">
      <c r="A273" s="14" t="n">
        <f aca="false">A272+$B$38</f>
        <v>155.5</v>
      </c>
      <c r="B273" s="14" t="n">
        <f aca="false">'1 Der Fonds'!$B$36-A273</f>
        <v>964.5</v>
      </c>
      <c r="C273" s="26" t="n">
        <f aca="false">IF(AH273&gt;='1 Der Fonds'!$B$12,1,0)</f>
        <v>1</v>
      </c>
      <c r="D273" s="26" t="n">
        <f aca="false">IF(AND(C273=1,AM273&gt;='1 Der Fonds'!$B$12),1,0)</f>
        <v>1</v>
      </c>
      <c r="E273" s="26" t="n">
        <f aca="false">IF(AND(D273=1,AR273&gt;='1 Der Fonds'!$B$12),1,0)</f>
        <v>1</v>
      </c>
      <c r="F273" s="26" t="n">
        <f aca="false">IF(AND(E273=1,AW273&gt;='1 Der Fonds'!$B$12),1,0)</f>
        <v>1</v>
      </c>
      <c r="G273" s="26" t="n">
        <f aca="false">IF(AND(F273=1,BB273&gt;='1 Der Fonds'!$B$12),1,0)</f>
        <v>1</v>
      </c>
      <c r="H273" s="26" t="n">
        <f aca="false">IF(AND(G273=1,BG273&gt;='1 Der Fonds'!$B$12),1,0)</f>
        <v>1</v>
      </c>
      <c r="I273" s="26" t="n">
        <f aca="false">IF(AND(H273=1,BL273&gt;='1 Der Fonds'!$B$12),1,0)</f>
        <v>1</v>
      </c>
      <c r="J273" s="26" t="n">
        <f aca="false">IF(AND(I273=1,BQ273&gt;='1 Der Fonds'!$B$12),1,0)</f>
        <v>1</v>
      </c>
      <c r="K273" s="26" t="n">
        <f aca="false">IF(AND(J273=1,BV273&gt;='1 Der Fonds'!$B$12),1,0)</f>
        <v>1</v>
      </c>
      <c r="L273" s="26" t="n">
        <f aca="false">IF(AND(K273=1,CA273&gt;='1 Der Fonds'!$B$12),1,0)</f>
        <v>1</v>
      </c>
      <c r="M273" s="26" t="n">
        <f aca="false">IF(AND(L273=1,CF273&gt;='1 Der Fonds'!$B$12),1,0)</f>
        <v>1</v>
      </c>
      <c r="N273" s="26" t="n">
        <f aca="false">IF(AND(M273=1,CK273&gt;='1 Der Fonds'!$B$12),1,0)</f>
        <v>1</v>
      </c>
      <c r="O273" s="26" t="n">
        <f aca="false">IF(CP273&gt;='1 Der Fonds'!$B$12,1,0)</f>
        <v>1</v>
      </c>
      <c r="P273" s="26" t="n">
        <f aca="false">IF(AND(O273=1,CU273&gt;='1 Der Fonds'!$B$12),1,0)</f>
        <v>1</v>
      </c>
      <c r="Q273" s="26" t="n">
        <f aca="false">IF(AND(P273=1,CZ273&gt;='1 Der Fonds'!$B$12),1,0)</f>
        <v>1</v>
      </c>
      <c r="R273" s="26" t="n">
        <f aca="false">IF(AND(Q273=1,DE273&gt;='1 Der Fonds'!$B$12),1,0)</f>
        <v>1</v>
      </c>
      <c r="S273" s="26" t="n">
        <f aca="false">IF(AND(R273=1,DJ273&gt;='1 Der Fonds'!$B$12),1,0)</f>
        <v>1</v>
      </c>
      <c r="T273" s="26" t="n">
        <f aca="false">IF(AND(S273=1,DO273&gt;='1 Der Fonds'!$B$12),1,0)</f>
        <v>1</v>
      </c>
      <c r="U273" s="26" t="n">
        <f aca="false">IF(AND(T273=1,DT273&gt;='1 Der Fonds'!$B$12),1,0)</f>
        <v>1</v>
      </c>
      <c r="V273" s="26" t="n">
        <f aca="false">IF(AND(U273=1,DY273&gt;='1 Der Fonds'!$B$12),1,0)</f>
        <v>1</v>
      </c>
      <c r="W273" s="26" t="n">
        <f aca="false">IF(AND(V273=1,ED273&gt;='1 Der Fonds'!$B$12),1,0)</f>
        <v>1</v>
      </c>
      <c r="X273" s="26" t="n">
        <f aca="false">IF(AND(W273=1,EI273&gt;='1 Der Fonds'!$B$12),1,0)</f>
        <v>1</v>
      </c>
      <c r="Y273" s="26" t="n">
        <f aca="false">IF(AND(X273=1,EN273&gt;='1 Der Fonds'!$B$12),1,0)</f>
        <v>1</v>
      </c>
      <c r="Z273" s="26" t="n">
        <f aca="false">IF(AND(Y273=1,ES273&gt;='1 Der Fonds'!$B$12),1,0)</f>
        <v>1</v>
      </c>
      <c r="AD273" s="26" t="n">
        <f aca="false">$A$273+$B$273*'1 Der Fonds'!$B$19/12+$A$273*'1 Der Fonds'!$B$20/12-'1 Der Fonds'!$B$6*'1 Der Fonds'!$B$21/12-($B$273+$A$273-'1 Der Fonds'!$B$6)*'1 Der Fonds'!$B$22/12-$B$273*'1 Der Fonds'!$B$23/12</f>
        <v>157.167333333333</v>
      </c>
      <c r="AE273" s="26" t="n">
        <f aca="false">($B$273+AD273-'1 Der Fonds'!$B$6)/'1 Der Fonds'!$B$8</f>
        <v>10.0191647509579</v>
      </c>
      <c r="AF273" s="26" t="n">
        <f aca="false">AD273+'1 Der Fonds'!$B$26-'2 Der Rueckgabebestand'!$C$5*AE273</f>
        <v>156.15966743295</v>
      </c>
      <c r="AG273" s="26" t="n">
        <f aca="false">'1 Der Fonds'!$B$8+'1 Der Fonds'!$B$26/AE273-'2 Der Rueckgabebestand'!$C$5</f>
        <v>86.8994261572266</v>
      </c>
      <c r="AH273" s="26" t="n">
        <f aca="false">AF273/($B$273+AF273-'1 Der Fonds'!$B$6)</f>
        <v>0.179357874579594</v>
      </c>
      <c r="AI273" s="26" t="n">
        <f aca="false">AF273+$B$273*'1 Der Fonds'!$B$19/12+AF273*'1 Der Fonds'!$B$20/12-'1 Der Fonds'!$B$6*'1 Der Fonds'!$B$21/12-($B$273+AF273-'1 Der Fonds'!$B$6)*'1 Der Fonds'!$B$22/12-$B$273*'1 Der Fonds'!$B$23/12</f>
        <v>157.827632947573</v>
      </c>
      <c r="AJ273" s="26" t="n">
        <f aca="false">($B$273+AI273-'1 Der Fonds'!$B$6)/AG273</f>
        <v>10.0383589572764</v>
      </c>
      <c r="AK273" s="26" t="n">
        <f aca="false">AI273+'1 Der Fonds'!$B$26-'2 Der Rueckgabebestand'!$C$6*AJ273</f>
        <v>155.808453468935</v>
      </c>
      <c r="AL273" s="26" t="n">
        <f aca="false">AG273+'1 Der Fonds'!$B$26/AJ273-'2 Der Rueckgabebestand'!$C$6</f>
        <v>86.6982797858694</v>
      </c>
      <c r="AM273" s="26" t="n">
        <f aca="false">AK273/($B$273+AK273-'1 Der Fonds'!$B$6)</f>
        <v>0.179026703518624</v>
      </c>
      <c r="AN273" s="26" t="n">
        <f aca="false">AK273+$B$273*'1 Der Fonds'!$B$19/12+AK273*'1 Der Fonds'!$B$20/12-'1 Der Fonds'!$B$6*'1 Der Fonds'!$B$21/12-($B$273+AK273-'1 Der Fonds'!$B$6)*'1 Der Fonds'!$B$22/12-$B$273*'1 Der Fonds'!$B$23/12</f>
        <v>157.47608240351</v>
      </c>
      <c r="AO273" s="26" t="n">
        <f aca="false">($B$273+AN273-'1 Der Fonds'!$B$6)/AL273</f>
        <v>10.0575938133623</v>
      </c>
      <c r="AP273" s="26" t="n">
        <f aca="false">AN273+'1 Der Fonds'!$B$26-'2 Der Rueckgabebestand'!$C$7*AO273</f>
        <v>138.349376014113</v>
      </c>
      <c r="AQ273" s="26" t="n">
        <f aca="false">AL273+'1 Der Fonds'!$B$26/AO273-'2 Der Rueckgabebestand'!$C$7</f>
        <v>84.7965618656263</v>
      </c>
      <c r="AR273" s="26" t="n">
        <f aca="false">AP273/($B$273+AP273-'1 Der Fonds'!$B$6)</f>
        <v>0.162220176159012</v>
      </c>
      <c r="AS273" s="26" t="n">
        <f aca="false">AP273+$B$273*'1 Der Fonds'!$B$19/12+AP273*'1 Der Fonds'!$B$20/12-'1 Der Fonds'!$B$6*'1 Der Fonds'!$B$21/12-($B$273+AP273-'1 Der Fonds'!$B$6)*'1 Der Fonds'!$B$22/12-$B$273*'1 Der Fonds'!$B$23/12</f>
        <v>140.000273332793</v>
      </c>
      <c r="AT273" s="26" t="n">
        <f aca="false">($B$273+AS273-'1 Der Fonds'!$B$6)/AQ273</f>
        <v>10.0770627314688</v>
      </c>
      <c r="AU273" s="26" t="n">
        <f aca="false">AS273+'1 Der Fonds'!$B$26-'2 Der Rueckgabebestand'!$C$8*AT273</f>
        <v>111.76137886524</v>
      </c>
      <c r="AV273" s="26" t="n">
        <f aca="false">AQ273+'1 Der Fonds'!$B$26/AT273-'2 Der Rueckgabebestand'!$C$8</f>
        <v>81.994267663431</v>
      </c>
      <c r="AW273" s="26" t="n">
        <f aca="false">AU273/($B$273+AU273-'1 Der Fonds'!$B$6)</f>
        <v>0.135261530701978</v>
      </c>
      <c r="AX273" s="26" t="n">
        <f aca="false">AU273+$B$273*'1 Der Fonds'!$B$19/12+AU273*'1 Der Fonds'!$B$20/12-'1 Der Fonds'!$B$6*'1 Der Fonds'!$B$21/12-($B$273+AU273-'1 Der Fonds'!$B$6)*'1 Der Fonds'!$B$22/12-$B$273*'1 Der Fonds'!$B$23/12</f>
        <v>113.386796019985</v>
      </c>
      <c r="AY273" s="26" t="n">
        <f aca="false">($B$273+AX273-'1 Der Fonds'!$B$6)/AV273</f>
        <v>10.0968862776882</v>
      </c>
      <c r="AZ273" s="26" t="n">
        <f aca="false">AX273+'1 Der Fonds'!$B$26-'2 Der Rueckgabebestand'!$C$9*AY273</f>
        <v>90.1348916979962</v>
      </c>
      <c r="BA273" s="26" t="n">
        <f aca="false">AV273+'1 Der Fonds'!$B$26/AY273-'2 Der Rueckgabebestand'!$C$9</f>
        <v>79.6913889657308</v>
      </c>
      <c r="BB273" s="26" t="n">
        <f aca="false">AZ273/($B$273+AZ273-'1 Der Fonds'!$B$6)</f>
        <v>0.112019616136441</v>
      </c>
      <c r="BC273" s="26" t="n">
        <f aca="false">AZ273+$B$273*'1 Der Fonds'!$B$19/12+AZ273*'1 Der Fonds'!$B$20/12-'1 Der Fonds'!$B$6*'1 Der Fonds'!$B$21/12-($B$273+AZ273-'1 Der Fonds'!$B$6)*'1 Der Fonds'!$B$22/12-$B$273*'1 Der Fonds'!$B$23/12</f>
        <v>91.7395834692067</v>
      </c>
      <c r="BD273" s="26" t="n">
        <f aca="false">($B$273+BC273-'1 Der Fonds'!$B$6)/BA273</f>
        <v>10.1170226034824</v>
      </c>
      <c r="BE273" s="26" t="n">
        <f aca="false">BC273+'1 Der Fonds'!$B$26-'2 Der Rueckgabebestand'!$C$10*BD273</f>
        <v>80.5757518243314</v>
      </c>
      <c r="BF273" s="26" t="n">
        <f aca="false">BA273+'1 Der Fonds'!$B$26/BD273-'2 Der Rueckgabebestand'!$C$10</f>
        <v>78.587918895294</v>
      </c>
      <c r="BG273" s="26" t="n">
        <f aca="false">BE273/($B$273+BE273-'1 Der Fonds'!$B$6)</f>
        <v>0.101343490402578</v>
      </c>
      <c r="BH273" s="26" t="n">
        <f aca="false">BE273+$B$273*'1 Der Fonds'!$B$19/12+BE273*'1 Der Fonds'!$B$20/12-'1 Der Fonds'!$B$6*'1 Der Fonds'!$B$21/12-($B$273+BE273-'1 Der Fonds'!$B$6)*'1 Der Fonds'!$B$22/12-$B$273*'1 Der Fonds'!$B$23/12</f>
        <v>82.171282753163</v>
      </c>
      <c r="BI273" s="26" t="n">
        <f aca="false">($B$273+BH273-'1 Der Fonds'!$B$6)/BF273</f>
        <v>10.1373250997345</v>
      </c>
      <c r="BJ273" s="26" t="n">
        <f aca="false">BH273+'1 Der Fonds'!$B$26-'2 Der Rueckgabebestand'!$C$11*BI273</f>
        <v>79.0888876933223</v>
      </c>
      <c r="BK273" s="26" t="n">
        <f aca="false">BF273+'1 Der Fonds'!$B$26/BI273-'2 Der Rueckgabebestand'!$C$11</f>
        <v>78.2838549504649</v>
      </c>
      <c r="BL273" s="26" t="n">
        <f aca="false">BJ273/($B$273+BJ273-'1 Der Fonds'!$B$6)</f>
        <v>0.0996597721059393</v>
      </c>
      <c r="BM273" s="26" t="n">
        <f aca="false">BJ273+$B$273*'1 Der Fonds'!$B$19/12+BJ273*'1 Der Fonds'!$B$20/12-'1 Der Fonds'!$B$6*'1 Der Fonds'!$B$21/12-($B$273+BJ273-'1 Der Fonds'!$B$6)*'1 Der Fonds'!$B$22/12-$B$273*'1 Der Fonds'!$B$23/12</f>
        <v>80.6829937106951</v>
      </c>
      <c r="BN273" s="26" t="n">
        <f aca="false">($B$273+BM273-'1 Der Fonds'!$B$6)/BK273</f>
        <v>10.1576882514774</v>
      </c>
      <c r="BO273" s="26" t="n">
        <f aca="false">BM273+'1 Der Fonds'!$B$26-'2 Der Rueckgabebestand'!$C$12*BN273</f>
        <v>78.6041495849564</v>
      </c>
      <c r="BP273" s="26" t="n">
        <f aca="false">BK273+'1 Der Fonds'!$B$26/BN273-'2 Der Rueckgabebestand'!$C$12</f>
        <v>78.0791977416323</v>
      </c>
      <c r="BQ273" s="26" t="n">
        <f aca="false">BO273/($B$273+BO273-'1 Der Fonds'!$B$6)</f>
        <v>0.0991094922729773</v>
      </c>
      <c r="BR273" s="26" t="n">
        <f aca="false">BO273+$B$273*'1 Der Fonds'!$B$19/12+BO273*'1 Der Fonds'!$B$20/12-'1 Der Fonds'!$B$6*'1 Der Fonds'!$B$21/12-($B$273+BO273-'1 Der Fonds'!$B$6)*'1 Der Fonds'!$B$22/12-$B$273*'1 Der Fonds'!$B$23/12</f>
        <v>80.197791061642</v>
      </c>
      <c r="BS273" s="26" t="n">
        <f aca="false">($B$273+BR273-'1 Der Fonds'!$B$6)/BP273</f>
        <v>10.1780988284656</v>
      </c>
      <c r="BT273" s="26" t="n">
        <f aca="false">BR273+'1 Der Fonds'!$B$26-'2 Der Rueckgabebestand'!$C$13*BS273</f>
        <v>78.6176465888325</v>
      </c>
      <c r="BU273" s="26" t="n">
        <f aca="false">BP273+'1 Der Fonds'!$B$26/BS273-'2 Der Rueckgabebestand'!$C$13</f>
        <v>77.9239482692662</v>
      </c>
      <c r="BV273" s="26" t="n">
        <f aca="false">BT273/($B$273+BT273-'1 Der Fonds'!$B$6)</f>
        <v>0.0991248233184117</v>
      </c>
      <c r="BW273" s="26" t="n">
        <f aca="false">BT273+$B$273*'1 Der Fonds'!$B$19/12+BT273*'1 Der Fonds'!$B$20/12-'1 Der Fonds'!$B$6*'1 Der Fonds'!$B$21/12-($B$273+BT273-'1 Der Fonds'!$B$6)*'1 Der Fonds'!$B$22/12-$B$273*'1 Der Fonds'!$B$23/12</f>
        <v>80.2113010001468</v>
      </c>
      <c r="BX273" s="26" t="n">
        <f aca="false">($B$273+BW273-'1 Der Fonds'!$B$6)/BU273</f>
        <v>10.1985502358533</v>
      </c>
      <c r="BY273" s="26" t="n">
        <f aca="false">BW273+'1 Der Fonds'!$B$26-'2 Der Rueckgabebestand'!$C$14*BX273</f>
        <v>79.1318809058054</v>
      </c>
      <c r="BZ273" s="26" t="n">
        <f aca="false">BU273+'1 Der Fonds'!$B$26/BX273-'2 Der Rueckgabebestand'!$C$14</f>
        <v>77.8181077263088</v>
      </c>
      <c r="CA273" s="26" t="n">
        <f aca="false">BY273/($B$273+BY273-'1 Der Fonds'!$B$6)</f>
        <v>0.0997085460018175</v>
      </c>
      <c r="CB273" s="26" t="n">
        <f aca="false">BY273+$B$273*'1 Der Fonds'!$B$19/12+BY273*'1 Der Fonds'!$B$20/12-'1 Der Fonds'!$B$6*'1 Der Fonds'!$B$21/12-($B$273+BY273-'1 Der Fonds'!$B$6)*'1 Der Fonds'!$B$22/12-$B$273*'1 Der Fonds'!$B$23/12</f>
        <v>80.7260281250068</v>
      </c>
      <c r="CC273" s="26" t="n">
        <f aca="false">($B$273+CB273-'1 Der Fonds'!$B$6)/BZ273</f>
        <v>10.2190357920533</v>
      </c>
      <c r="CD273" s="26" t="n">
        <f aca="false">CB273+'1 Der Fonds'!$B$26-'2 Der Rueckgabebestand'!$C$15*CC273</f>
        <v>79.6384138081855</v>
      </c>
      <c r="CE273" s="26" t="n">
        <f aca="false">BZ273+'1 Der Fonds'!$B$26/CC273-'2 Der Rueckgabebestand'!$C$15</f>
        <v>77.7116774975716</v>
      </c>
      <c r="CF273" s="26" t="n">
        <f aca="false">CD273/($B$273+CD273-'1 Der Fonds'!$B$6)</f>
        <v>0.100282787513439</v>
      </c>
      <c r="CG273" s="26" t="n">
        <f aca="false">CD273+$B$273*'1 Der Fonds'!$B$19/12+CD273*'1 Der Fonds'!$B$20/12-'1 Der Fonds'!$B$6*'1 Der Fonds'!$B$21/12-($B$273+CD273-'1 Der Fonds'!$B$6)*'1 Der Fonds'!$B$22/12-$B$273*'1 Der Fonds'!$B$23/12</f>
        <v>81.2330464547517</v>
      </c>
      <c r="CH273" s="26" t="n">
        <f aca="false">($B$273+CG273-'1 Der Fonds'!$B$6)/CE273</f>
        <v>10.2395556508173</v>
      </c>
      <c r="CI273" s="26" t="n">
        <f aca="false">CG273+'1 Der Fonds'!$B$26-'2 Der Rueckgabebestand'!$C$16*CH273</f>
        <v>79.113268629343</v>
      </c>
      <c r="CJ273" s="26" t="n">
        <f aca="false">CE273+'1 Der Fonds'!$B$26/CH273-'2 Der Rueckgabebestand'!$C$16</f>
        <v>77.5046589610554</v>
      </c>
      <c r="CK273" s="26" t="n">
        <f aca="false">CI273/($B$273+CI273-'1 Der Fonds'!$B$6)</f>
        <v>0.0996874318469754</v>
      </c>
      <c r="CL273" s="26" t="n">
        <f aca="false">$A$273+$B$273*'1 Der Fonds'!$B$19/12+$A$273*'1 Der Fonds'!$B$20/12-'1 Der Fonds'!$B$6*'1 Der Fonds'!$B$21/12-($B$273+$A$273-'1 Der Fonds'!$B$6)*'1 Der Fonds'!$B$22/12-$B$273*'1 Der Fonds'!$B$23/12</f>
        <v>157.167333333333</v>
      </c>
      <c r="CM273" s="26" t="n">
        <f aca="false">($B$273+CL273-'1 Der Fonds'!$B$6)/'1 Der Fonds'!$B$8</f>
        <v>10.0191647509579</v>
      </c>
      <c r="CN273" s="26" t="n">
        <f aca="false">CL273+0-'2 Der Rueckgabebestand'!$C$5*CM273</f>
        <v>153.15966743295</v>
      </c>
      <c r="CO273" s="26" t="n">
        <f aca="false">'1 Der Fonds'!$B$8+0/CM273-'2 Der Rueckgabebestand'!$C$5</f>
        <v>86.6</v>
      </c>
      <c r="CP273" s="26" t="n">
        <f aca="false">CN273/($B$273+CN273-'1 Der Fonds'!$B$6)</f>
        <v>0.176520441345495</v>
      </c>
      <c r="CQ273" s="26" t="n">
        <f aca="false">CN273+$B$273*'1 Der Fonds'!$B$19/12+CN273*'1 Der Fonds'!$B$20/12-'1 Der Fonds'!$B$6*'1 Der Fonds'!$B$21/12-($B$273+CN273-'1 Der Fonds'!$B$6)*'1 Der Fonds'!$B$22/12-$B$273*'1 Der Fonds'!$B$23/12</f>
        <v>154.824757947573</v>
      </c>
      <c r="CR273" s="26" t="n">
        <f aca="false">($B$273+CQ273-'1 Der Fonds'!$B$6)/CO273</f>
        <v>10.0383921241059</v>
      </c>
      <c r="CS273" s="26" t="n">
        <f aca="false">CQ273+0-'2 Der Rueckgabebestand'!$C$6*CR273</f>
        <v>149.80556188552</v>
      </c>
      <c r="CT273" s="26" t="n">
        <f aca="false">CO273+0/CR273-'2 Der Rueckgabebestand'!$C$6</f>
        <v>86.1</v>
      </c>
      <c r="CU273" s="26" t="n">
        <f aca="false">CS273/($B$273+CS273-'1 Der Fonds'!$B$6)</f>
        <v>0.173324769030426</v>
      </c>
      <c r="CV273" s="26" t="n">
        <f aca="false">CS273+$B$273*'1 Der Fonds'!$B$19/12+CS273*'1 Der Fonds'!$B$20/12-'1 Der Fonds'!$B$6*'1 Der Fonds'!$B$21/12-($B$273+CS273-'1 Der Fonds'!$B$6)*'1 Der Fonds'!$B$22/12-$B$273*'1 Der Fonds'!$B$23/12</f>
        <v>151.467438048994</v>
      </c>
      <c r="CW273" s="26" t="n">
        <f aca="false">($B$273+CV273-'1 Der Fonds'!$B$6)/CT273</f>
        <v>10.0576938217073</v>
      </c>
      <c r="CX273" s="26" t="n">
        <f aca="false">CV273+0-'2 Der Rueckgabebestand'!$C$7*CW273</f>
        <v>129.340511641238</v>
      </c>
      <c r="CY273" s="26" t="n">
        <f aca="false">CT273+0/CW273-'2 Der Rueckgabebestand'!$C$7</f>
        <v>83.9</v>
      </c>
      <c r="CZ273" s="26" t="n">
        <f aca="false">CX273/($B$273+CX273-'1 Der Fonds'!$B$6)</f>
        <v>0.153276015854792</v>
      </c>
      <c r="DA273" s="26" t="n">
        <f aca="false">CX273+$B$273*'1 Der Fonds'!$B$19/12+CX273*'1 Der Fonds'!$B$20/12-'1 Der Fonds'!$B$6*'1 Der Fonds'!$B$21/12-($B$273+CX273-'1 Der Fonds'!$B$6)*'1 Der Fonds'!$B$22/12-$B$273*'1 Der Fonds'!$B$23/12</f>
        <v>130.982775464894</v>
      </c>
      <c r="DB273" s="26" t="n">
        <f aca="false">($B$273+DA273-'1 Der Fonds'!$B$6)/CY273</f>
        <v>10.0772678839678</v>
      </c>
      <c r="DC273" s="26" t="n">
        <f aca="false">DA273+0-'2 Der Rueckgabebestand'!$C$8*DB273</f>
        <v>99.7432450245943</v>
      </c>
      <c r="DD273" s="26" t="n">
        <f aca="false">CY273+0/DB273-'2 Der Rueckgabebestand'!$C$8</f>
        <v>80.8</v>
      </c>
      <c r="DE273" s="26" t="n">
        <f aca="false">DC273/($B$273+DC273-'1 Der Fonds'!$B$6)</f>
        <v>0.122498093332763</v>
      </c>
      <c r="DF273" s="26" t="n">
        <f aca="false">DC273+$B$273*'1 Der Fonds'!$B$19/12+DC273*'1 Der Fonds'!$B$20/12-'1 Der Fonds'!$B$6*'1 Der Fonds'!$B$21/12-($B$273+DC273-'1 Der Fonds'!$B$6)*'1 Der Fonds'!$B$22/12-$B$273*'1 Der Fonds'!$B$23/12</f>
        <v>101.357144801076</v>
      </c>
      <c r="DG273" s="26" t="n">
        <f aca="false">($B$273+DF273-'1 Der Fonds'!$B$6)/DD273</f>
        <v>10.0972418911024</v>
      </c>
      <c r="DH273" s="26" t="n">
        <f aca="false">DF273+0-'2 Der Rueckgabebestand'!$C$9*DG273</f>
        <v>75.1043158842099</v>
      </c>
      <c r="DI273" s="26" t="n">
        <f aca="false">DD273+0/DG273-'2 Der Rueckgabebestand'!$C$9</f>
        <v>78.2</v>
      </c>
      <c r="DJ273" s="26" t="n">
        <f aca="false">DH273/($B$273+DH273-'1 Der Fonds'!$B$6)</f>
        <v>0.0951163948491176</v>
      </c>
      <c r="DK273" s="26" t="n">
        <f aca="false">DH273+$B$273*'1 Der Fonds'!$B$19/12+DH273*'1 Der Fonds'!$B$20/12-'1 Der Fonds'!$B$6*'1 Der Fonds'!$B$21/12-($B$273+DH273-'1 Der Fonds'!$B$6)*'1 Der Fonds'!$B$22/12-$B$273*'1 Der Fonds'!$B$23/12</f>
        <v>76.694603353599</v>
      </c>
      <c r="DL273" s="26" t="n">
        <f aca="false">($B$273+DK273-'1 Der Fonds'!$B$6)/DI273</f>
        <v>10.117578048</v>
      </c>
      <c r="DM273" s="26" t="n">
        <f aca="false">DK273+0-'2 Der Rueckgabebestand'!$C$10*DL273</f>
        <v>62.529994086399</v>
      </c>
      <c r="DN273" s="26" t="n">
        <f aca="false">DI273+0/DL273-'2 Der Rueckgabebestand'!$C$10</f>
        <v>76.8</v>
      </c>
      <c r="DO273" s="26" t="n">
        <f aca="false">DM273/($B$273+DM273-'1 Der Fonds'!$B$6)</f>
        <v>0.0804730764092566</v>
      </c>
      <c r="DP273" s="26" t="n">
        <f aca="false">DM273+$B$273*'1 Der Fonds'!$B$19/12+DM273*'1 Der Fonds'!$B$20/12-'1 Der Fonds'!$B$6*'1 Der Fonds'!$B$21/12-($B$273+DM273-'1 Der Fonds'!$B$6)*'1 Der Fonds'!$B$22/12-$B$273*'1 Der Fonds'!$B$23/12</f>
        <v>64.1082311640651</v>
      </c>
      <c r="DQ273" s="26" t="n">
        <f aca="false">($B$273+DP273-'1 Der Fonds'!$B$6)/DN273</f>
        <v>10.1381280099488</v>
      </c>
      <c r="DR273" s="26" t="n">
        <f aca="false">DP273+0-'2 Der Rueckgabebestand'!$C$11*DQ273</f>
        <v>58.0253543580958</v>
      </c>
      <c r="DS273" s="26" t="n">
        <f aca="false">DN273+0/DQ273-'2 Der Rueckgabebestand'!$C$11</f>
        <v>76.2</v>
      </c>
      <c r="DT273" s="26" t="n">
        <f aca="false">DR273/($B$273+DR273-'1 Der Fonds'!$B$6)</f>
        <v>0.0751112620844789</v>
      </c>
      <c r="DU273" s="26" t="n">
        <f aca="false">DR273+$B$273*'1 Der Fonds'!$B$19/12+DR273*'1 Der Fonds'!$B$20/12-'1 Der Fonds'!$B$6*'1 Der Fonds'!$B$21/12-($B$273+DR273-'1 Der Fonds'!$B$6)*'1 Der Fonds'!$B$22/12-$B$273*'1 Der Fonds'!$B$23/12</f>
        <v>59.5992744893557</v>
      </c>
      <c r="DV273" s="26" t="n">
        <f aca="false">($B$273+DU273-'1 Der Fonds'!$B$6)/DS273</f>
        <v>10.1587831297816</v>
      </c>
      <c r="DW273" s="26" t="n">
        <f aca="false">DU273+0-'2 Der Rueckgabebestand'!$C$12*DV273</f>
        <v>54.5198829244649</v>
      </c>
      <c r="DX273" s="26" t="n">
        <f aca="false">DS273+0/DV273-'2 Der Rueckgabebestand'!$C$12</f>
        <v>75.7</v>
      </c>
      <c r="DY273" s="26" t="n">
        <f aca="false">DW273/($B$273+DW273-'1 Der Fonds'!$B$6)</f>
        <v>0.0708952838997272</v>
      </c>
      <c r="DZ273" s="26" t="n">
        <f aca="false">DW273+$B$273*'1 Der Fonds'!$B$19/12+DW273*'1 Der Fonds'!$B$20/12-'1 Der Fonds'!$B$6*'1 Der Fonds'!$B$21/12-($B$273+DW273-'1 Der Fonds'!$B$6)*'1 Der Fonds'!$B$22/12-$B$273*'1 Der Fonds'!$B$23/12</f>
        <v>56.0904436456009</v>
      </c>
      <c r="EA273" s="26" t="n">
        <f aca="false">($B$273+DZ273-'1 Der Fonds'!$B$6)/DX273</f>
        <v>10.1795302991493</v>
      </c>
      <c r="EB273" s="26" t="n">
        <f aca="false">DZ273+0-'2 Der Rueckgabebestand'!$C$13*EA273</f>
        <v>51.5096550109837</v>
      </c>
      <c r="EC273" s="26" t="n">
        <f aca="false">DX273+0/EA273-'2 Der Rueckgabebestand'!$C$13</f>
        <v>75.25</v>
      </c>
      <c r="ED273" s="26" t="n">
        <f aca="false">EB273/($B$273+EB273-'1 Der Fonds'!$B$6)</f>
        <v>0.0672441328565827</v>
      </c>
      <c r="EE273" s="26" t="n">
        <f aca="false">EB273+$B$273*'1 Der Fonds'!$B$19/12+EB273*'1 Der Fonds'!$B$20/12-'1 Der Fonds'!$B$6*'1 Der Fonds'!$B$21/12-($B$273+EB273-'1 Der Fonds'!$B$6)*'1 Der Fonds'!$B$22/12-$B$273*'1 Der Fonds'!$B$23/12</f>
        <v>53.0773309303692</v>
      </c>
      <c r="EF273" s="26" t="n">
        <f aca="false">($B$273+EE273-'1 Der Fonds'!$B$6)/EC273</f>
        <v>10.2003632017325</v>
      </c>
      <c r="EG273" s="26" t="n">
        <f aca="false">EE273+0-'2 Der Rueckgabebestand'!$C$14*EF273</f>
        <v>48.9971856496762</v>
      </c>
      <c r="EH273" s="26" t="n">
        <f aca="false">EC273+0/EF273-'2 Der Rueckgabebestand'!$C$14</f>
        <v>74.85</v>
      </c>
      <c r="EI273" s="26" t="n">
        <f aca="false">EG273/($B$273+EG273-'1 Der Fonds'!$B$6)</f>
        <v>0.064174677484873</v>
      </c>
      <c r="EJ273" s="26" t="n">
        <f aca="false">EG273+$B$273*'1 Der Fonds'!$B$19/12+EG273*'1 Der Fonds'!$B$20/12-'1 Der Fonds'!$B$6*'1 Der Fonds'!$B$21/12-($B$273+EG273-'1 Der Fonds'!$B$6)*'1 Der Fonds'!$B$22/12-$B$273*'1 Der Fonds'!$B$23/12</f>
        <v>50.5624537859238</v>
      </c>
      <c r="EK273" s="26" t="n">
        <f aca="false">($B$273+EJ273-'1 Der Fonds'!$B$6)/EH273</f>
        <v>10.221275267681</v>
      </c>
      <c r="EL273" s="26" t="n">
        <f aca="false">EJ273+0-'2 Der Rueckgabebestand'!$C$15*EK273</f>
        <v>46.4739436788514</v>
      </c>
      <c r="EM273" s="26" t="n">
        <f aca="false">EH273+0/EK273-'2 Der Rueckgabebestand'!$C$15</f>
        <v>74.45</v>
      </c>
      <c r="EN273" s="26" t="n">
        <f aca="false">EL273/($B$273+EL273-'1 Der Fonds'!$B$6)</f>
        <v>0.0610716622624131</v>
      </c>
      <c r="EO273" s="26" t="n">
        <f aca="false">EL273+$B$273*'1 Der Fonds'!$B$19/12+EL273*'1 Der Fonds'!$B$20/12-'1 Der Fonds'!$B$6*'1 Der Fonds'!$B$21/12-($B$273+EL273-'1 Der Fonds'!$B$6)*'1 Der Fonds'!$B$22/12-$B$273*'1 Der Fonds'!$B$23/12</f>
        <v>48.0367937082103</v>
      </c>
      <c r="EP273" s="26" t="n">
        <f aca="false">($B$273+EO273-'1 Der Fonds'!$B$6)/EM273</f>
        <v>10.2422672089753</v>
      </c>
      <c r="EQ273" s="26" t="n">
        <f aca="false">EO273+0-'2 Der Rueckgabebestand'!$C$16*EP273</f>
        <v>42.9156601037226</v>
      </c>
      <c r="ER273" s="26" t="n">
        <f aca="false">EM273+0/EP273-'2 Der Rueckgabebestand'!$C$16</f>
        <v>73.95</v>
      </c>
      <c r="ES273" s="26" t="n">
        <f aca="false">EQ273/($B$273+EQ273-'1 Der Fonds'!$B$6)</f>
        <v>0.0566606453553464</v>
      </c>
      <c r="ET273" s="14" t="n">
        <f aca="false">IF(C273=1,$A$273,1000000)</f>
        <v>155.5</v>
      </c>
      <c r="EU273" s="14" t="n">
        <f aca="false">IF(D273=1,$A$273,1000000)</f>
        <v>155.5</v>
      </c>
      <c r="EV273" s="14" t="n">
        <f aca="false">IF(E273=1,$A$273,1000000)</f>
        <v>155.5</v>
      </c>
      <c r="EW273" s="14" t="n">
        <f aca="false">IF(F273=1,$A$273,1000000)</f>
        <v>155.5</v>
      </c>
      <c r="EX273" s="14" t="n">
        <f aca="false">IF(G273=1,$A$273,1000000)</f>
        <v>155.5</v>
      </c>
      <c r="EY273" s="14" t="n">
        <f aca="false">IF(H273=1,$A$273,1000000)</f>
        <v>155.5</v>
      </c>
      <c r="EZ273" s="14" t="n">
        <f aca="false">IF(I273=1,$A$273,1000000)</f>
        <v>155.5</v>
      </c>
      <c r="FA273" s="14" t="n">
        <f aca="false">IF(J273=1,$A$273,1000000)</f>
        <v>155.5</v>
      </c>
      <c r="FB273" s="14" t="n">
        <f aca="false">IF(K273=1,$A$273,1000000)</f>
        <v>155.5</v>
      </c>
      <c r="FC273" s="14" t="n">
        <f aca="false">IF(L273=1,$A$273,1000000)</f>
        <v>155.5</v>
      </c>
      <c r="FD273" s="14" t="n">
        <f aca="false">IF(M273=1,$A$273,1000000)</f>
        <v>155.5</v>
      </c>
      <c r="FE273" s="14" t="n">
        <f aca="false">IF(N273=1,$A$273,1000000)</f>
        <v>155.5</v>
      </c>
      <c r="FF273" s="14" t="n">
        <f aca="false">IF(O273=1,$A$273,1000000)</f>
        <v>155.5</v>
      </c>
      <c r="FG273" s="14" t="n">
        <f aca="false">IF(P273=1,$A$273,1000000)</f>
        <v>155.5</v>
      </c>
      <c r="FH273" s="14" t="n">
        <f aca="false">IF(Q273=1,$A$273,1000000)</f>
        <v>155.5</v>
      </c>
      <c r="FI273" s="14" t="n">
        <f aca="false">IF(R273=1,$A$273,1000000)</f>
        <v>155.5</v>
      </c>
      <c r="FJ273" s="14" t="n">
        <f aca="false">IF(S273=1,$A$273,1000000)</f>
        <v>155.5</v>
      </c>
      <c r="FK273" s="14" t="n">
        <f aca="false">IF(T273=1,$A$273,1000000)</f>
        <v>155.5</v>
      </c>
      <c r="FL273" s="14" t="n">
        <f aca="false">IF(U273=1,$A$273,1000000)</f>
        <v>155.5</v>
      </c>
      <c r="FM273" s="14" t="n">
        <f aca="false">IF(V273=1,$A$273,1000000)</f>
        <v>155.5</v>
      </c>
      <c r="FN273" s="14" t="n">
        <f aca="false">IF(W273=1,$A$273,1000000)</f>
        <v>155.5</v>
      </c>
      <c r="FO273" s="14" t="n">
        <f aca="false">IF(X273=1,$A$273,1000000)</f>
        <v>155.5</v>
      </c>
      <c r="FP273" s="14" t="n">
        <f aca="false">IF(Y273=1,$A$273,1000000)</f>
        <v>155.5</v>
      </c>
      <c r="FQ273" s="14" t="n">
        <f aca="false">IF(Z273=1,$A$273,1000000)</f>
        <v>155.5</v>
      </c>
    </row>
    <row r="274" customFormat="false" ht="15" hidden="false" customHeight="false" outlineLevel="0" collapsed="false">
      <c r="A274" s="14" t="n">
        <f aca="false">A273+$B$38</f>
        <v>156</v>
      </c>
      <c r="B274" s="14" t="n">
        <f aca="false">'1 Der Fonds'!$B$36-A274</f>
        <v>964</v>
      </c>
      <c r="C274" s="26" t="n">
        <f aca="false">IF(AH274&gt;='1 Der Fonds'!$B$12,1,0)</f>
        <v>1</v>
      </c>
      <c r="D274" s="26" t="n">
        <f aca="false">IF(AND(C274=1,AM274&gt;='1 Der Fonds'!$B$12),1,0)</f>
        <v>1</v>
      </c>
      <c r="E274" s="26" t="n">
        <f aca="false">IF(AND(D274=1,AR274&gt;='1 Der Fonds'!$B$12),1,0)</f>
        <v>1</v>
      </c>
      <c r="F274" s="26" t="n">
        <f aca="false">IF(AND(E274=1,AW274&gt;='1 Der Fonds'!$B$12),1,0)</f>
        <v>1</v>
      </c>
      <c r="G274" s="26" t="n">
        <f aca="false">IF(AND(F274=1,BB274&gt;='1 Der Fonds'!$B$12),1,0)</f>
        <v>1</v>
      </c>
      <c r="H274" s="26" t="n">
        <f aca="false">IF(AND(G274=1,BG274&gt;='1 Der Fonds'!$B$12),1,0)</f>
        <v>1</v>
      </c>
      <c r="I274" s="26" t="n">
        <f aca="false">IF(AND(H274=1,BL274&gt;='1 Der Fonds'!$B$12),1,0)</f>
        <v>1</v>
      </c>
      <c r="J274" s="26" t="n">
        <f aca="false">IF(AND(I274=1,BQ274&gt;='1 Der Fonds'!$B$12),1,0)</f>
        <v>1</v>
      </c>
      <c r="K274" s="26" t="n">
        <f aca="false">IF(AND(J274=1,BV274&gt;='1 Der Fonds'!$B$12),1,0)</f>
        <v>1</v>
      </c>
      <c r="L274" s="26" t="n">
        <f aca="false">IF(AND(K274=1,CA274&gt;='1 Der Fonds'!$B$12),1,0)</f>
        <v>1</v>
      </c>
      <c r="M274" s="26" t="n">
        <f aca="false">IF(AND(L274=1,CF274&gt;='1 Der Fonds'!$B$12),1,0)</f>
        <v>1</v>
      </c>
      <c r="N274" s="26" t="n">
        <f aca="false">IF(AND(M274=1,CK274&gt;='1 Der Fonds'!$B$12),1,0)</f>
        <v>1</v>
      </c>
      <c r="O274" s="26" t="n">
        <f aca="false">IF(CP274&gt;='1 Der Fonds'!$B$12,1,0)</f>
        <v>1</v>
      </c>
      <c r="P274" s="26" t="n">
        <f aca="false">IF(AND(O274=1,CU274&gt;='1 Der Fonds'!$B$12),1,0)</f>
        <v>1</v>
      </c>
      <c r="Q274" s="26" t="n">
        <f aca="false">IF(AND(P274=1,CZ274&gt;='1 Der Fonds'!$B$12),1,0)</f>
        <v>1</v>
      </c>
      <c r="R274" s="26" t="n">
        <f aca="false">IF(AND(Q274=1,DE274&gt;='1 Der Fonds'!$B$12),1,0)</f>
        <v>1</v>
      </c>
      <c r="S274" s="26" t="n">
        <f aca="false">IF(AND(R274=1,DJ274&gt;='1 Der Fonds'!$B$12),1,0)</f>
        <v>1</v>
      </c>
      <c r="T274" s="26" t="n">
        <f aca="false">IF(AND(S274=1,DO274&gt;='1 Der Fonds'!$B$12),1,0)</f>
        <v>1</v>
      </c>
      <c r="U274" s="26" t="n">
        <f aca="false">IF(AND(T274=1,DT274&gt;='1 Der Fonds'!$B$12),1,0)</f>
        <v>1</v>
      </c>
      <c r="V274" s="26" t="n">
        <f aca="false">IF(AND(U274=1,DY274&gt;='1 Der Fonds'!$B$12),1,0)</f>
        <v>1</v>
      </c>
      <c r="W274" s="26" t="n">
        <f aca="false">IF(AND(V274=1,ED274&gt;='1 Der Fonds'!$B$12),1,0)</f>
        <v>1</v>
      </c>
      <c r="X274" s="26" t="n">
        <f aca="false">IF(AND(W274=1,EI274&gt;='1 Der Fonds'!$B$12),1,0)</f>
        <v>1</v>
      </c>
      <c r="Y274" s="26" t="n">
        <f aca="false">IF(AND(X274=1,EN274&gt;='1 Der Fonds'!$B$12),1,0)</f>
        <v>1</v>
      </c>
      <c r="Z274" s="26" t="n">
        <f aca="false">IF(AND(Y274=1,ES274&gt;='1 Der Fonds'!$B$12),1,0)</f>
        <v>1</v>
      </c>
      <c r="AD274" s="26" t="n">
        <f aca="false">$A$274+$B$274*'1 Der Fonds'!$B$19/12+$A$274*'1 Der Fonds'!$B$20/12-'1 Der Fonds'!$B$6*'1 Der Fonds'!$B$21/12-($B$274+$A$274-'1 Der Fonds'!$B$6)*'1 Der Fonds'!$B$22/12-$B$274*'1 Der Fonds'!$B$23/12</f>
        <v>157.66675</v>
      </c>
      <c r="AE274" s="26" t="n">
        <f aca="false">($B$274+AD274-'1 Der Fonds'!$B$6)/'1 Der Fonds'!$B$8</f>
        <v>10.019158045977</v>
      </c>
      <c r="AF274" s="26" t="n">
        <f aca="false">AD274+'1 Der Fonds'!$B$26-'2 Der Rueckgabebestand'!$C$5*AE274</f>
        <v>156.659086781609</v>
      </c>
      <c r="AG274" s="26" t="n">
        <f aca="false">'1 Der Fonds'!$B$8+'1 Der Fonds'!$B$26/AE274-'2 Der Rueckgabebestand'!$C$5</f>
        <v>86.8994263576074</v>
      </c>
      <c r="AH274" s="26" t="n">
        <f aca="false">AF274/($B$274+AF274-'1 Der Fonds'!$B$6)</f>
        <v>0.179931604872694</v>
      </c>
      <c r="AI274" s="26" t="n">
        <f aca="false">AF274+$B$274*'1 Der Fonds'!$B$19/12+AF274*'1 Der Fonds'!$B$20/12-'1 Der Fonds'!$B$6*'1 Der Fonds'!$B$21/12-($B$274+AF274-'1 Der Fonds'!$B$6)*'1 Der Fonds'!$B$22/12-$B$274*'1 Der Fonds'!$B$23/12</f>
        <v>158.326468406442</v>
      </c>
      <c r="AJ274" s="26" t="n">
        <f aca="false">($B$274+AI274-'1 Der Fonds'!$B$6)/AG274</f>
        <v>10.0383455331069</v>
      </c>
      <c r="AK274" s="26" t="n">
        <f aca="false">AI274+'1 Der Fonds'!$B$26-'2 Der Rueckgabebestand'!$C$6*AJ274</f>
        <v>156.307295639888</v>
      </c>
      <c r="AL274" s="26" t="n">
        <f aca="false">AG274+'1 Der Fonds'!$B$26/AJ274-'2 Der Rueckgabebestand'!$C$6</f>
        <v>86.6982803859038</v>
      </c>
      <c r="AM274" s="26" t="n">
        <f aca="false">AK274/($B$274+AK274-'1 Der Fonds'!$B$6)</f>
        <v>0.179600121041114</v>
      </c>
      <c r="AN274" s="26" t="n">
        <f aca="false">AK274+$B$274*'1 Der Fonds'!$B$19/12+AK274*'1 Der Fonds'!$B$20/12-'1 Der Fonds'!$B$6*'1 Der Fonds'!$B$21/12-($B$274+AK274-'1 Der Fonds'!$B$6)*'1 Der Fonds'!$B$22/12-$B$274*'1 Der Fonds'!$B$23/12</f>
        <v>157.974340131543</v>
      </c>
      <c r="AO274" s="26" t="n">
        <f aca="false">($B$274+AN274-'1 Der Fonds'!$B$6)/AL274</f>
        <v>10.0575736479465</v>
      </c>
      <c r="AP274" s="26" t="n">
        <f aca="false">AN274+'1 Der Fonds'!$B$26-'2 Der Rueckgabebestand'!$C$7*AO274</f>
        <v>138.847678106061</v>
      </c>
      <c r="AQ274" s="26" t="n">
        <f aca="false">AL274+'1 Der Fonds'!$B$26/AO274-'2 Der Rueckgabebestand'!$C$7</f>
        <v>84.7965630637157</v>
      </c>
      <c r="AR274" s="26" t="n">
        <f aca="false">AP274/($B$274+AP274-'1 Der Fonds'!$B$6)</f>
        <v>0.162804779411961</v>
      </c>
      <c r="AS274" s="26" t="n">
        <f aca="false">AP274+$B$274*'1 Der Fonds'!$B$19/12+AP274*'1 Der Fonds'!$B$20/12-'1 Der Fonds'!$B$6*'1 Der Fonds'!$B$21/12-($B$274+AP274-'1 Der Fonds'!$B$6)*'1 Der Fonds'!$B$22/12-$B$274*'1 Der Fonds'!$B$23/12</f>
        <v>140.497990464246</v>
      </c>
      <c r="AT274" s="26" t="n">
        <f aca="false">($B$274+AS274-'1 Der Fonds'!$B$6)/AQ274</f>
        <v>10.0770356673794</v>
      </c>
      <c r="AU274" s="26" t="n">
        <f aca="false">AS274+'1 Der Fonds'!$B$26-'2 Der Rueckgabebestand'!$C$8*AT274</f>
        <v>112.25917989537</v>
      </c>
      <c r="AV274" s="26" t="n">
        <f aca="false">AQ274+'1 Der Fonds'!$B$26/AT274-'2 Der Rueckgabebestand'!$C$8</f>
        <v>81.9942696610746</v>
      </c>
      <c r="AW274" s="26" t="n">
        <f aca="false">AU274/($B$274+AU274-'1 Der Fonds'!$B$6)</f>
        <v>0.135864366323392</v>
      </c>
      <c r="AX274" s="26" t="n">
        <f aca="false">AU274+$B$274*'1 Der Fonds'!$B$19/12+AU274*'1 Der Fonds'!$B$20/12-'1 Der Fonds'!$B$6*'1 Der Fonds'!$B$21/12-($B$274+AU274-'1 Der Fonds'!$B$6)*'1 Der Fonds'!$B$22/12-$B$274*'1 Der Fonds'!$B$23/12</f>
        <v>113.884011609436</v>
      </c>
      <c r="AY274" s="26" t="n">
        <f aca="false">($B$274+AX274-'1 Der Fonds'!$B$6)/AV274</f>
        <v>10.0968520730963</v>
      </c>
      <c r="AZ274" s="26" t="n">
        <f aca="false">AX274+'1 Der Fonds'!$B$26-'2 Der Rueckgabebestand'!$C$9*AY274</f>
        <v>90.6321962193858</v>
      </c>
      <c r="BA274" s="26" t="n">
        <f aca="false">AV274+'1 Der Fonds'!$B$26/AY274-'2 Der Rueckgabebestand'!$C$9</f>
        <v>79.6913919699172</v>
      </c>
      <c r="BB274" s="26" t="n">
        <f aca="false">AZ274/($B$274+AZ274-'1 Der Fonds'!$B$6)</f>
        <v>0.112638043375876</v>
      </c>
      <c r="BC274" s="26" t="n">
        <f aca="false">AZ274+$B$274*'1 Der Fonds'!$B$19/12+AZ274*'1 Der Fonds'!$B$20/12-'1 Der Fonds'!$B$6*'1 Der Fonds'!$B$21/12-($B$274+AZ274-'1 Der Fonds'!$B$6)*'1 Der Fonds'!$B$22/12-$B$274*'1 Der Fonds'!$B$23/12</f>
        <v>92.236302074096</v>
      </c>
      <c r="BD274" s="26" t="n">
        <f aca="false">($B$274+BC274-'1 Der Fonds'!$B$6)/BA274</f>
        <v>10.1169810458129</v>
      </c>
      <c r="BE274" s="26" t="n">
        <f aca="false">BC274+'1 Der Fonds'!$B$26-'2 Der Rueckgabebestand'!$C$10*BD274</f>
        <v>81.072528609958</v>
      </c>
      <c r="BF274" s="26" t="n">
        <f aca="false">BA274+'1 Der Fonds'!$B$26/BD274-'2 Der Rueckgabebestand'!$C$10</f>
        <v>78.5879231175407</v>
      </c>
      <c r="BG274" s="26" t="n">
        <f aca="false">BE274/($B$274+BE274-'1 Der Fonds'!$B$6)</f>
        <v>0.101968720704888</v>
      </c>
      <c r="BH274" s="26" t="n">
        <f aca="false">BE274+$B$274*'1 Der Fonds'!$B$19/12+BE274*'1 Der Fonds'!$B$20/12-'1 Der Fonds'!$B$6*'1 Der Fonds'!$B$21/12-($B$274+BE274-'1 Der Fonds'!$B$6)*'1 Der Fonds'!$B$22/12-$B$274*'1 Der Fonds'!$B$23/12</f>
        <v>82.6674731165425</v>
      </c>
      <c r="BI274" s="26" t="n">
        <f aca="false">($B$274+BH274-'1 Der Fonds'!$B$6)/BF274</f>
        <v>10.1372760789848</v>
      </c>
      <c r="BJ274" s="26" t="n">
        <f aca="false">BH274+'1 Der Fonds'!$B$26-'2 Der Rueckgabebestand'!$C$11*BI274</f>
        <v>79.5851074691516</v>
      </c>
      <c r="BK274" s="26" t="n">
        <f aca="false">BF274+'1 Der Fonds'!$B$26/BI274-'2 Der Rueckgabebestand'!$C$11</f>
        <v>78.2838606037673</v>
      </c>
      <c r="BL274" s="26" t="n">
        <f aca="false">BJ274/($B$274+BJ274-'1 Der Fonds'!$B$6)</f>
        <v>0.100285535502246</v>
      </c>
      <c r="BM274" s="26" t="n">
        <f aca="false">BJ274+$B$274*'1 Der Fonds'!$B$19/12+BJ274*'1 Der Fonds'!$B$20/12-'1 Der Fonds'!$B$6*'1 Der Fonds'!$B$21/12-($B$274+BJ274-'1 Der Fonds'!$B$6)*'1 Der Fonds'!$B$22/12-$B$274*'1 Der Fonds'!$B$23/12</f>
        <v>81.1786265304762</v>
      </c>
      <c r="BN274" s="26" t="n">
        <f aca="false">($B$274+BM274-'1 Der Fonds'!$B$6)/BK274</f>
        <v>10.1576317314659</v>
      </c>
      <c r="BO274" s="26" t="n">
        <f aca="false">BM274+'1 Der Fonds'!$B$26-'2 Der Rueckgabebestand'!$C$12*BN274</f>
        <v>79.0998106647433</v>
      </c>
      <c r="BP274" s="26" t="n">
        <f aca="false">BK274+'1 Der Fonds'!$B$26/BN274-'2 Der Rueckgabebestand'!$C$12</f>
        <v>78.0792050383078</v>
      </c>
      <c r="BQ274" s="26" t="n">
        <f aca="false">BO274/($B$274+BO274-'1 Der Fonds'!$B$6)</f>
        <v>0.0997350013215173</v>
      </c>
      <c r="BR274" s="26" t="n">
        <f aca="false">BO274+$B$274*'1 Der Fonds'!$B$19/12+BO274*'1 Der Fonds'!$B$20/12-'1 Der Fonds'!$B$6*'1 Der Fonds'!$B$21/12-($B$274+BO274-'1 Der Fonds'!$B$6)*'1 Der Fonds'!$B$22/12-$B$274*'1 Der Fonds'!$B$23/12</f>
        <v>80.6928646499637</v>
      </c>
      <c r="BS274" s="26" t="n">
        <f aca="false">($B$274+BR274-'1 Der Fonds'!$B$6)/BP274</f>
        <v>10.1780347822454</v>
      </c>
      <c r="BT274" s="26" t="n">
        <f aca="false">BR274+'1 Der Fonds'!$B$26-'2 Der Rueckgabebestand'!$C$13*BS274</f>
        <v>79.1127489979533</v>
      </c>
      <c r="BU274" s="26" t="n">
        <f aca="false">BP274+'1 Der Fonds'!$B$26/BS274-'2 Der Rueckgabebestand'!$C$13</f>
        <v>77.9239574206865</v>
      </c>
      <c r="BV274" s="26" t="n">
        <f aca="false">BT274/($B$274+BT274-'1 Der Fonds'!$B$6)</f>
        <v>0.0997496876678721</v>
      </c>
      <c r="BW274" s="26" t="n">
        <f aca="false">BT274+$B$274*'1 Der Fonds'!$B$19/12+BT274*'1 Der Fonds'!$B$20/12-'1 Der Fonds'!$B$6*'1 Der Fonds'!$B$21/12-($B$274+BT274-'1 Der Fonds'!$B$6)*'1 Der Fonds'!$B$22/12-$B$274*'1 Der Fonds'!$B$23/12</f>
        <v>80.7058153824096</v>
      </c>
      <c r="BX274" s="26" t="n">
        <f aca="false">($B$274+BW274-'1 Der Fonds'!$B$6)/BU274</f>
        <v>10.1984786410686</v>
      </c>
      <c r="BY274" s="26" t="n">
        <f aca="false">BW274+'1 Der Fonds'!$B$26-'2 Der Rueckgabebestand'!$C$14*BX274</f>
        <v>79.6264239259822</v>
      </c>
      <c r="BZ274" s="26" t="n">
        <f aca="false">BU274+'1 Der Fonds'!$B$26/BX274-'2 Der Rueckgabebestand'!$C$14</f>
        <v>77.8181189427707</v>
      </c>
      <c r="CA274" s="26" t="n">
        <f aca="false">BY274/($B$274+BY274-'1 Der Fonds'!$B$6)</f>
        <v>0.10033237493792</v>
      </c>
      <c r="CB274" s="26" t="n">
        <f aca="false">BY274+$B$274*'1 Der Fonds'!$B$19/12+BY274*'1 Der Fonds'!$B$20/12-'1 Der Fonds'!$B$6*'1 Der Fonds'!$B$21/12-($B$274+BY274-'1 Der Fonds'!$B$6)*'1 Der Fonds'!$B$22/12-$B$274*'1 Der Fonds'!$B$23/12</f>
        <v>81.2199825822446</v>
      </c>
      <c r="CC274" s="26" t="n">
        <f aca="false">($B$274+CB274-'1 Der Fonds'!$B$6)/BZ274</f>
        <v>10.2189566310009</v>
      </c>
      <c r="CD274" s="26" t="n">
        <f aca="false">CB274+'1 Der Fonds'!$B$26-'2 Der Rueckgabebestand'!$C$15*CC274</f>
        <v>80.1323999298442</v>
      </c>
      <c r="CE274" s="26" t="n">
        <f aca="false">BZ274+'1 Der Fonds'!$B$26/CC274-'2 Der Rueckgabebestand'!$C$15</f>
        <v>77.711690988169</v>
      </c>
      <c r="CF274" s="26" t="n">
        <f aca="false">CD274/($B$274+CD274-'1 Der Fonds'!$B$6)</f>
        <v>0.100905591985572</v>
      </c>
      <c r="CG274" s="26" t="n">
        <f aca="false">CD274+$B$274*'1 Der Fonds'!$B$19/12+CD274*'1 Der Fonds'!$B$20/12-'1 Der Fonds'!$B$6*'1 Der Fonds'!$B$21/12-($B$274+CD274-'1 Der Fonds'!$B$6)*'1 Der Fonds'!$B$22/12-$B$274*'1 Der Fonds'!$B$23/12</f>
        <v>81.726443479777</v>
      </c>
      <c r="CH274" s="26" t="n">
        <f aca="false">($B$274+CG274-'1 Der Fonds'!$B$6)/CE274</f>
        <v>10.2394689056621</v>
      </c>
      <c r="CI274" s="26" t="n">
        <f aca="false">CG274+'1 Der Fonds'!$B$26-'2 Der Rueckgabebestand'!$C$16*CH274</f>
        <v>79.6067090269459</v>
      </c>
      <c r="CJ274" s="26" t="n">
        <f aca="false">CE274+'1 Der Fonds'!$B$26/CH274-'2 Der Rueckgabebestand'!$C$16</f>
        <v>77.504674933688</v>
      </c>
      <c r="CK274" s="26" t="n">
        <f aca="false">CI274/($B$274+CI274-'1 Der Fonds'!$B$6)</f>
        <v>0.100310025257414</v>
      </c>
      <c r="CL274" s="26" t="n">
        <f aca="false">$A$274+$B$274*'1 Der Fonds'!$B$19/12+$A$274*'1 Der Fonds'!$B$20/12-'1 Der Fonds'!$B$6*'1 Der Fonds'!$B$21/12-($B$274+$A$274-'1 Der Fonds'!$B$6)*'1 Der Fonds'!$B$22/12-$B$274*'1 Der Fonds'!$B$23/12</f>
        <v>157.66675</v>
      </c>
      <c r="CM274" s="26" t="n">
        <f aca="false">($B$274+CL274-'1 Der Fonds'!$B$6)/'1 Der Fonds'!$B$8</f>
        <v>10.019158045977</v>
      </c>
      <c r="CN274" s="26" t="n">
        <f aca="false">CL274+0-'2 Der Rueckgabebestand'!$C$5*CM274</f>
        <v>153.659086781609</v>
      </c>
      <c r="CO274" s="26" t="n">
        <f aca="false">'1 Der Fonds'!$B$8+0/CM274-'2 Der Rueckgabebestand'!$C$5</f>
        <v>86.6</v>
      </c>
      <c r="CP274" s="26" t="n">
        <f aca="false">CN274/($B$274+CN274-'1 Der Fonds'!$B$6)</f>
        <v>0.17709615345766</v>
      </c>
      <c r="CQ274" s="26" t="n">
        <f aca="false">CN274+$B$274*'1 Der Fonds'!$B$19/12+CN274*'1 Der Fonds'!$B$20/12-'1 Der Fonds'!$B$6*'1 Der Fonds'!$B$21/12-($B$274+CN274-'1 Der Fonds'!$B$6)*'1 Der Fonds'!$B$22/12-$B$274*'1 Der Fonds'!$B$23/12</f>
        <v>155.323593406442</v>
      </c>
      <c r="CR274" s="26" t="n">
        <f aca="false">($B$274+CQ274-'1 Der Fonds'!$B$6)/CO274</f>
        <v>10.0383786767487</v>
      </c>
      <c r="CS274" s="26" t="n">
        <f aca="false">CQ274+0-'2 Der Rueckgabebestand'!$C$6*CR274</f>
        <v>150.304404068067</v>
      </c>
      <c r="CT274" s="26" t="n">
        <f aca="false">CO274+0/CR274-'2 Der Rueckgabebestand'!$C$6</f>
        <v>86.1</v>
      </c>
      <c r="CU274" s="26" t="n">
        <f aca="false">CS274/($B$274+CS274-'1 Der Fonds'!$B$6)</f>
        <v>0.173902161507707</v>
      </c>
      <c r="CV274" s="26" t="n">
        <f aca="false">CS274+$B$274*'1 Der Fonds'!$B$19/12+CS274*'1 Der Fonds'!$B$20/12-'1 Der Fonds'!$B$6*'1 Der Fonds'!$B$21/12-($B$274+CS274-'1 Der Fonds'!$B$6)*'1 Der Fonds'!$B$22/12-$B$274*'1 Der Fonds'!$B$23/12</f>
        <v>151.965695788632</v>
      </c>
      <c r="CW274" s="26" t="n">
        <f aca="false">($B$274+CV274-'1 Der Fonds'!$B$6)/CT274</f>
        <v>10.0576735863953</v>
      </c>
      <c r="CX274" s="26" t="n">
        <f aca="false">CV274+0-'2 Der Rueckgabebestand'!$C$7*CW274</f>
        <v>129.838813898563</v>
      </c>
      <c r="CY274" s="26" t="n">
        <f aca="false">CT274+0/CW274-'2 Der Rueckgabebestand'!$C$7</f>
        <v>83.9</v>
      </c>
      <c r="CZ274" s="26" t="n">
        <f aca="false">CX274/($B$274+CX274-'1 Der Fonds'!$B$6)</f>
        <v>0.153866842529681</v>
      </c>
      <c r="DA274" s="26" t="n">
        <f aca="false">CX274+$B$274*'1 Der Fonds'!$B$19/12+CX274*'1 Der Fonds'!$B$20/12-'1 Der Fonds'!$B$6*'1 Der Fonds'!$B$21/12-($B$274+CX274-'1 Der Fonds'!$B$6)*'1 Der Fonds'!$B$22/12-$B$274*'1 Der Fonds'!$B$23/12</f>
        <v>131.480492761882</v>
      </c>
      <c r="DB274" s="26" t="n">
        <f aca="false">($B$274+DA274-'1 Der Fonds'!$B$6)/CY274</f>
        <v>10.0772406765421</v>
      </c>
      <c r="DC274" s="26" t="n">
        <f aca="false">DA274+0-'2 Der Rueckgabebestand'!$C$8*DB274</f>
        <v>100.241046664602</v>
      </c>
      <c r="DD274" s="26" t="n">
        <f aca="false">CY274+0/DB274-'2 Der Rueckgabebestand'!$C$8</f>
        <v>80.8</v>
      </c>
      <c r="DE274" s="26" t="n">
        <f aca="false">DC274/($B$274+DC274-'1 Der Fonds'!$B$6)</f>
        <v>0.123109792947951</v>
      </c>
      <c r="DF274" s="26" t="n">
        <f aca="false">DC274+$B$274*'1 Der Fonds'!$B$19/12+DC274*'1 Der Fonds'!$B$20/12-'1 Der Fonds'!$B$6*'1 Der Fonds'!$B$21/12-($B$274+DC274-'1 Der Fonds'!$B$6)*'1 Der Fonds'!$B$22/12-$B$274*'1 Der Fonds'!$B$23/12</f>
        <v>101.854361000989</v>
      </c>
      <c r="DG274" s="26" t="n">
        <f aca="false">($B$274+DF274-'1 Der Fonds'!$B$6)/DD274</f>
        <v>10.097207438131</v>
      </c>
      <c r="DH274" s="26" t="n">
        <f aca="false">DF274+0-'2 Der Rueckgabebestand'!$C$9*DG274</f>
        <v>75.6016216618479</v>
      </c>
      <c r="DI274" s="26" t="n">
        <f aca="false">DD274+0/DG274-'2 Der Rueckgabebestand'!$C$9</f>
        <v>78.2</v>
      </c>
      <c r="DJ274" s="26" t="n">
        <f aca="false">DH274/($B$274+DH274-'1 Der Fonds'!$B$6)</f>
        <v>0.0957465379854866</v>
      </c>
      <c r="DK274" s="26" t="n">
        <f aca="false">DH274+$B$274*'1 Der Fonds'!$B$19/12+DH274*'1 Der Fonds'!$B$20/12-'1 Der Fonds'!$B$6*'1 Der Fonds'!$B$21/12-($B$274+DH274-'1 Der Fonds'!$B$6)*'1 Der Fonds'!$B$22/12-$B$274*'1 Der Fonds'!$B$23/12</f>
        <v>77.1913232159405</v>
      </c>
      <c r="DL274" s="26" t="n">
        <f aca="false">($B$274+DK274-'1 Der Fonds'!$B$6)/DI274</f>
        <v>10.1175361025056</v>
      </c>
      <c r="DM274" s="26" t="n">
        <f aca="false">DK274+0-'2 Der Rueckgabebestand'!$C$10*DL274</f>
        <v>63.0267726724327</v>
      </c>
      <c r="DN274" s="26" t="n">
        <f aca="false">DI274+0/DL274-'2 Der Rueckgabebestand'!$C$10</f>
        <v>76.8</v>
      </c>
      <c r="DO274" s="26" t="n">
        <f aca="false">DM274/($B$274+DM274-'1 Der Fonds'!$B$6)</f>
        <v>0.08111274268667</v>
      </c>
      <c r="DP274" s="26" t="n">
        <f aca="false">DM274+$B$274*'1 Der Fonds'!$B$19/12+DM274*'1 Der Fonds'!$B$20/12-'1 Der Fonds'!$B$6*'1 Der Fonds'!$B$21/12-($B$274+DM274-'1 Der Fonds'!$B$6)*'1 Der Fonds'!$B$22/12-$B$274*'1 Der Fonds'!$B$23/12</f>
        <v>64.6044233295771</v>
      </c>
      <c r="DQ274" s="26" t="n">
        <f aca="false">($B$274+DP274-'1 Der Fonds'!$B$6)/DN274</f>
        <v>10.1380784287705</v>
      </c>
      <c r="DR274" s="26" t="n">
        <f aca="false">DP274+0-'2 Der Rueckgabebestand'!$C$11*DQ274</f>
        <v>58.5215762723148</v>
      </c>
      <c r="DS274" s="26" t="n">
        <f aca="false">DN274+0/DQ274-'2 Der Rueckgabebestand'!$C$11</f>
        <v>76.2</v>
      </c>
      <c r="DT274" s="26" t="n">
        <f aca="false">DR274/($B$274+DR274-'1 Der Fonds'!$B$6)</f>
        <v>0.0757539699469647</v>
      </c>
      <c r="DU274" s="26" t="n">
        <f aca="false">DR274+$B$274*'1 Der Fonds'!$B$19/12+DR274*'1 Der Fonds'!$B$20/12-'1 Der Fonds'!$B$6*'1 Der Fonds'!$B$21/12-($B$274+DR274-'1 Der Fonds'!$B$6)*'1 Der Fonds'!$B$22/12-$B$274*'1 Der Fonds'!$B$23/12</f>
        <v>60.0949094495757</v>
      </c>
      <c r="DV274" s="26" t="n">
        <f aca="false">($B$274+DU274-'1 Der Fonds'!$B$6)/DS274</f>
        <v>10.158725845795</v>
      </c>
      <c r="DW274" s="26" t="n">
        <f aca="false">DU274+0-'2 Der Rueckgabebestand'!$C$12*DV274</f>
        <v>55.0155465266783</v>
      </c>
      <c r="DX274" s="26" t="n">
        <f aca="false">DS274+0/DV274-'2 Der Rueckgabebestand'!$C$12</f>
        <v>75.7</v>
      </c>
      <c r="DY274" s="26" t="n">
        <f aca="false">DW274/($B$274+DW274-'1 Der Fonds'!$B$6)</f>
        <v>0.0715402266900331</v>
      </c>
      <c r="DZ274" s="26" t="n">
        <f aca="false">DW274+$B$274*'1 Der Fonds'!$B$19/12+DW274*'1 Der Fonds'!$B$20/12-'1 Der Fonds'!$B$6*'1 Der Fonds'!$B$21/12-($B$274+DW274-'1 Der Fonds'!$B$6)*'1 Der Fonds'!$B$22/12-$B$274*'1 Der Fonds'!$B$23/12</f>
        <v>56.5855197587663</v>
      </c>
      <c r="EA274" s="26" t="n">
        <f aca="false">($B$274+DZ274-'1 Der Fonds'!$B$6)/DX274</f>
        <v>10.1794652544091</v>
      </c>
      <c r="EB274" s="26" t="n">
        <f aca="false">DZ274+0-'2 Der Rueckgabebestand'!$C$13*EA274</f>
        <v>52.0047603942822</v>
      </c>
      <c r="EC274" s="26" t="n">
        <f aca="false">DX274+0/EA274-'2 Der Rueckgabebestand'!$C$13</f>
        <v>75.25</v>
      </c>
      <c r="ED274" s="26" t="n">
        <f aca="false">EB274/($B$274+EB274-'1 Der Fonds'!$B$6)</f>
        <v>0.0678909101916208</v>
      </c>
      <c r="EE274" s="26" t="n">
        <f aca="false">EB274+$B$274*'1 Der Fonds'!$B$19/12+EB274*'1 Der Fonds'!$B$20/12-'1 Der Fonds'!$B$6*'1 Der Fonds'!$B$21/12-($B$274+EB274-'1 Der Fonds'!$B$6)*'1 Der Fonds'!$B$22/12-$B$274*'1 Der Fonds'!$B$23/12</f>
        <v>53.5718482896601</v>
      </c>
      <c r="EF274" s="26" t="n">
        <f aca="false">($B$274+EE274-'1 Der Fonds'!$B$6)/EC274</f>
        <v>10.2002903427197</v>
      </c>
      <c r="EG274" s="26" t="n">
        <f aca="false">EE274+0-'2 Der Rueckgabebestand'!$C$14*EF274</f>
        <v>49.4917321525722</v>
      </c>
      <c r="EH274" s="26" t="n">
        <f aca="false">EC274+0/EF274-'2 Der Rueckgabebestand'!$C$14</f>
        <v>74.85</v>
      </c>
      <c r="EI274" s="26" t="n">
        <f aca="false">EG274/($B$274+EG274-'1 Der Fonds'!$B$6)</f>
        <v>0.0648228789760909</v>
      </c>
      <c r="EJ274" s="26" t="n">
        <f aca="false">EG274+$B$274*'1 Der Fonds'!$B$19/12+EG274*'1 Der Fonds'!$B$20/12-'1 Der Fonds'!$B$6*'1 Der Fonds'!$B$21/12-($B$274+EG274-'1 Der Fonds'!$B$6)*'1 Der Fonds'!$B$22/12-$B$274*'1 Der Fonds'!$B$23/12</f>
        <v>51.0564117292184</v>
      </c>
      <c r="EK274" s="26" t="n">
        <f aca="false">($B$274+EJ274-'1 Der Fonds'!$B$6)/EH274</f>
        <v>10.2211945454805</v>
      </c>
      <c r="EL274" s="26" t="n">
        <f aca="false">EJ274+0-'2 Der Rueckgabebestand'!$C$15*EK274</f>
        <v>46.9679339110262</v>
      </c>
      <c r="EM274" s="26" t="n">
        <f aca="false">EH274+0/EK274-'2 Der Rueckgabebestand'!$C$15</f>
        <v>74.45</v>
      </c>
      <c r="EN274" s="26" t="n">
        <f aca="false">EL274/($B$274+EL274-'1 Der Fonds'!$B$6)</f>
        <v>0.0617213049564816</v>
      </c>
      <c r="EO274" s="26" t="n">
        <f aca="false">EL274+$B$274*'1 Der Fonds'!$B$19/12+EL274*'1 Der Fonds'!$B$20/12-'1 Der Fonds'!$B$6*'1 Der Fonds'!$B$21/12-($B$274+EL274-'1 Der Fonds'!$B$6)*'1 Der Fonds'!$B$22/12-$B$274*'1 Der Fonds'!$B$23/12</f>
        <v>48.5301948476909</v>
      </c>
      <c r="EP274" s="26" t="n">
        <f aca="false">($B$274+EO274-'1 Der Fonds'!$B$6)/EM274</f>
        <v>10.2421785741799</v>
      </c>
      <c r="EQ274" s="26" t="n">
        <f aca="false">EO274+0-'2 Der Rueckgabebestand'!$C$16*EP274</f>
        <v>43.409105560601</v>
      </c>
      <c r="ER274" s="26" t="n">
        <f aca="false">EM274+0/EP274-'2 Der Rueckgabebestand'!$C$16</f>
        <v>73.95</v>
      </c>
      <c r="ES274" s="26" t="n">
        <f aca="false">EQ274/($B$274+EQ274-'1 Der Fonds'!$B$6)</f>
        <v>0.0573126270095096</v>
      </c>
      <c r="ET274" s="14" t="n">
        <f aca="false">IF(C274=1,$A$274,1000000)</f>
        <v>156</v>
      </c>
      <c r="EU274" s="14" t="n">
        <f aca="false">IF(D274=1,$A$274,1000000)</f>
        <v>156</v>
      </c>
      <c r="EV274" s="14" t="n">
        <f aca="false">IF(E274=1,$A$274,1000000)</f>
        <v>156</v>
      </c>
      <c r="EW274" s="14" t="n">
        <f aca="false">IF(F274=1,$A$274,1000000)</f>
        <v>156</v>
      </c>
      <c r="EX274" s="14" t="n">
        <f aca="false">IF(G274=1,$A$274,1000000)</f>
        <v>156</v>
      </c>
      <c r="EY274" s="14" t="n">
        <f aca="false">IF(H274=1,$A$274,1000000)</f>
        <v>156</v>
      </c>
      <c r="EZ274" s="14" t="n">
        <f aca="false">IF(I274=1,$A$274,1000000)</f>
        <v>156</v>
      </c>
      <c r="FA274" s="14" t="n">
        <f aca="false">IF(J274=1,$A$274,1000000)</f>
        <v>156</v>
      </c>
      <c r="FB274" s="14" t="n">
        <f aca="false">IF(K274=1,$A$274,1000000)</f>
        <v>156</v>
      </c>
      <c r="FC274" s="14" t="n">
        <f aca="false">IF(L274=1,$A$274,1000000)</f>
        <v>156</v>
      </c>
      <c r="FD274" s="14" t="n">
        <f aca="false">IF(M274=1,$A$274,1000000)</f>
        <v>156</v>
      </c>
      <c r="FE274" s="14" t="n">
        <f aca="false">IF(N274=1,$A$274,1000000)</f>
        <v>156</v>
      </c>
      <c r="FF274" s="14" t="n">
        <f aca="false">IF(O274=1,$A$274,1000000)</f>
        <v>156</v>
      </c>
      <c r="FG274" s="14" t="n">
        <f aca="false">IF(P274=1,$A$274,1000000)</f>
        <v>156</v>
      </c>
      <c r="FH274" s="14" t="n">
        <f aca="false">IF(Q274=1,$A$274,1000000)</f>
        <v>156</v>
      </c>
      <c r="FI274" s="14" t="n">
        <f aca="false">IF(R274=1,$A$274,1000000)</f>
        <v>156</v>
      </c>
      <c r="FJ274" s="14" t="n">
        <f aca="false">IF(S274=1,$A$274,1000000)</f>
        <v>156</v>
      </c>
      <c r="FK274" s="14" t="n">
        <f aca="false">IF(T274=1,$A$274,1000000)</f>
        <v>156</v>
      </c>
      <c r="FL274" s="14" t="n">
        <f aca="false">IF(U274=1,$A$274,1000000)</f>
        <v>156</v>
      </c>
      <c r="FM274" s="14" t="n">
        <f aca="false">IF(V274=1,$A$274,1000000)</f>
        <v>156</v>
      </c>
      <c r="FN274" s="14" t="n">
        <f aca="false">IF(W274=1,$A$274,1000000)</f>
        <v>156</v>
      </c>
      <c r="FO274" s="14" t="n">
        <f aca="false">IF(X274=1,$A$274,1000000)</f>
        <v>156</v>
      </c>
      <c r="FP274" s="14" t="n">
        <f aca="false">IF(Y274=1,$A$274,1000000)</f>
        <v>156</v>
      </c>
      <c r="FQ274" s="14" t="n">
        <f aca="false">IF(Z274=1,$A$274,1000000)</f>
        <v>156</v>
      </c>
    </row>
    <row r="275" customFormat="false" ht="15" hidden="false" customHeight="false" outlineLevel="0" collapsed="false">
      <c r="A275" s="14" t="n">
        <f aca="false">A274+$B$38</f>
        <v>156.5</v>
      </c>
      <c r="B275" s="14" t="n">
        <f aca="false">'1 Der Fonds'!$B$36-A275</f>
        <v>963.5</v>
      </c>
      <c r="C275" s="26" t="n">
        <f aca="false">IF(AH275&gt;='1 Der Fonds'!$B$12,1,0)</f>
        <v>1</v>
      </c>
      <c r="D275" s="26" t="n">
        <f aca="false">IF(AND(C275=1,AM275&gt;='1 Der Fonds'!$B$12),1,0)</f>
        <v>1</v>
      </c>
      <c r="E275" s="26" t="n">
        <f aca="false">IF(AND(D275=1,AR275&gt;='1 Der Fonds'!$B$12),1,0)</f>
        <v>1</v>
      </c>
      <c r="F275" s="26" t="n">
        <f aca="false">IF(AND(E275=1,AW275&gt;='1 Der Fonds'!$B$12),1,0)</f>
        <v>1</v>
      </c>
      <c r="G275" s="26" t="n">
        <f aca="false">IF(AND(F275=1,BB275&gt;='1 Der Fonds'!$B$12),1,0)</f>
        <v>1</v>
      </c>
      <c r="H275" s="26" t="n">
        <f aca="false">IF(AND(G275=1,BG275&gt;='1 Der Fonds'!$B$12),1,0)</f>
        <v>1</v>
      </c>
      <c r="I275" s="26" t="n">
        <f aca="false">IF(AND(H275=1,BL275&gt;='1 Der Fonds'!$B$12),1,0)</f>
        <v>1</v>
      </c>
      <c r="J275" s="26" t="n">
        <f aca="false">IF(AND(I275=1,BQ275&gt;='1 Der Fonds'!$B$12),1,0)</f>
        <v>1</v>
      </c>
      <c r="K275" s="26" t="n">
        <f aca="false">IF(AND(J275=1,BV275&gt;='1 Der Fonds'!$B$12),1,0)</f>
        <v>1</v>
      </c>
      <c r="L275" s="26" t="n">
        <f aca="false">IF(AND(K275=1,CA275&gt;='1 Der Fonds'!$B$12),1,0)</f>
        <v>1</v>
      </c>
      <c r="M275" s="26" t="n">
        <f aca="false">IF(AND(L275=1,CF275&gt;='1 Der Fonds'!$B$12),1,0)</f>
        <v>1</v>
      </c>
      <c r="N275" s="26" t="n">
        <f aca="false">IF(AND(M275=1,CK275&gt;='1 Der Fonds'!$B$12),1,0)</f>
        <v>1</v>
      </c>
      <c r="O275" s="26" t="n">
        <f aca="false">IF(CP275&gt;='1 Der Fonds'!$B$12,1,0)</f>
        <v>1</v>
      </c>
      <c r="P275" s="26" t="n">
        <f aca="false">IF(AND(O275=1,CU275&gt;='1 Der Fonds'!$B$12),1,0)</f>
        <v>1</v>
      </c>
      <c r="Q275" s="26" t="n">
        <f aca="false">IF(AND(P275=1,CZ275&gt;='1 Der Fonds'!$B$12),1,0)</f>
        <v>1</v>
      </c>
      <c r="R275" s="26" t="n">
        <f aca="false">IF(AND(Q275=1,DE275&gt;='1 Der Fonds'!$B$12),1,0)</f>
        <v>1</v>
      </c>
      <c r="S275" s="26" t="n">
        <f aca="false">IF(AND(R275=1,DJ275&gt;='1 Der Fonds'!$B$12),1,0)</f>
        <v>1</v>
      </c>
      <c r="T275" s="26" t="n">
        <f aca="false">IF(AND(S275=1,DO275&gt;='1 Der Fonds'!$B$12),1,0)</f>
        <v>1</v>
      </c>
      <c r="U275" s="26" t="n">
        <f aca="false">IF(AND(T275=1,DT275&gt;='1 Der Fonds'!$B$12),1,0)</f>
        <v>1</v>
      </c>
      <c r="V275" s="26" t="n">
        <f aca="false">IF(AND(U275=1,DY275&gt;='1 Der Fonds'!$B$12),1,0)</f>
        <v>1</v>
      </c>
      <c r="W275" s="26" t="n">
        <f aca="false">IF(AND(V275=1,ED275&gt;='1 Der Fonds'!$B$12),1,0)</f>
        <v>1</v>
      </c>
      <c r="X275" s="26" t="n">
        <f aca="false">IF(AND(W275=1,EI275&gt;='1 Der Fonds'!$B$12),1,0)</f>
        <v>1</v>
      </c>
      <c r="Y275" s="26" t="n">
        <f aca="false">IF(AND(X275=1,EN275&gt;='1 Der Fonds'!$B$12),1,0)</f>
        <v>1</v>
      </c>
      <c r="Z275" s="26" t="n">
        <f aca="false">IF(AND(Y275=1,ES275&gt;='1 Der Fonds'!$B$12),1,0)</f>
        <v>1</v>
      </c>
      <c r="AD275" s="26" t="n">
        <f aca="false">$A$275+$B$275*'1 Der Fonds'!$B$19/12+$A$275*'1 Der Fonds'!$B$20/12-'1 Der Fonds'!$B$6*'1 Der Fonds'!$B$21/12-($B$275+$A$275-'1 Der Fonds'!$B$6)*'1 Der Fonds'!$B$22/12-$B$275*'1 Der Fonds'!$B$23/12</f>
        <v>158.166166666667</v>
      </c>
      <c r="AE275" s="26" t="n">
        <f aca="false">($B$275+AD275-'1 Der Fonds'!$B$6)/'1 Der Fonds'!$B$8</f>
        <v>10.0191513409962</v>
      </c>
      <c r="AF275" s="26" t="n">
        <f aca="false">AD275+'1 Der Fonds'!$B$26-'2 Der Rueckgabebestand'!$C$5*AE275</f>
        <v>157.158506130268</v>
      </c>
      <c r="AG275" s="26" t="n">
        <f aca="false">'1 Der Fonds'!$B$8+'1 Der Fonds'!$B$26/AE275-'2 Der Rueckgabebestand'!$C$5</f>
        <v>86.8994265579885</v>
      </c>
      <c r="AH275" s="26" t="n">
        <f aca="false">AF275/($B$275+AF275-'1 Der Fonds'!$B$6)</f>
        <v>0.180505335931048</v>
      </c>
      <c r="AI275" s="26" t="n">
        <f aca="false">AF275+$B$275*'1 Der Fonds'!$B$19/12+AF275*'1 Der Fonds'!$B$20/12-'1 Der Fonds'!$B$6*'1 Der Fonds'!$B$21/12-($B$275+AF275-'1 Der Fonds'!$B$6)*'1 Der Fonds'!$B$22/12-$B$275*'1 Der Fonds'!$B$23/12</f>
        <v>158.82530386531</v>
      </c>
      <c r="AJ275" s="26" t="n">
        <f aca="false">($B$275+AI275-'1 Der Fonds'!$B$6)/AG275</f>
        <v>10.0383321089375</v>
      </c>
      <c r="AK275" s="26" t="n">
        <f aca="false">AI275+'1 Der Fonds'!$B$26-'2 Der Rueckgabebestand'!$C$6*AJ275</f>
        <v>156.806137810841</v>
      </c>
      <c r="AL275" s="26" t="n">
        <f aca="false">AG275+'1 Der Fonds'!$B$26/AJ275-'2 Der Rueckgabebestand'!$C$6</f>
        <v>86.6982809859396</v>
      </c>
      <c r="AM275" s="26" t="n">
        <f aca="false">AK275/($B$275+AK275-'1 Der Fonds'!$B$6)</f>
        <v>0.180173540089318</v>
      </c>
      <c r="AN275" s="26" t="n">
        <f aca="false">AK275+$B$275*'1 Der Fonds'!$B$19/12+AK275*'1 Der Fonds'!$B$20/12-'1 Der Fonds'!$B$6*'1 Der Fonds'!$B$21/12-($B$275+AK275-'1 Der Fonds'!$B$6)*'1 Der Fonds'!$B$22/12-$B$275*'1 Der Fonds'!$B$23/12</f>
        <v>158.472597859576</v>
      </c>
      <c r="AO275" s="26" t="n">
        <f aca="false">($B$275+AN275-'1 Der Fonds'!$B$6)/AL275</f>
        <v>10.0575534825309</v>
      </c>
      <c r="AP275" s="26" t="n">
        <f aca="false">AN275+'1 Der Fonds'!$B$26-'2 Der Rueckgabebestand'!$C$7*AO275</f>
        <v>139.345980198008</v>
      </c>
      <c r="AQ275" s="26" t="n">
        <f aca="false">AL275+'1 Der Fonds'!$B$26/AO275-'2 Der Rueckgabebestand'!$C$7</f>
        <v>84.7965642618089</v>
      </c>
      <c r="AR275" s="26" t="n">
        <f aca="false">AP275/($B$275+AP275-'1 Der Fonds'!$B$6)</f>
        <v>0.163389384992652</v>
      </c>
      <c r="AS275" s="26" t="n">
        <f aca="false">AP275+$B$275*'1 Der Fonds'!$B$19/12+AP275*'1 Der Fonds'!$B$20/12-'1 Der Fonds'!$B$6*'1 Der Fonds'!$B$21/12-($B$275+AP275-'1 Der Fonds'!$B$6)*'1 Der Fonds'!$B$22/12-$B$275*'1 Der Fonds'!$B$23/12</f>
        <v>140.995707595698</v>
      </c>
      <c r="AT275" s="26" t="n">
        <f aca="false">($B$275+AS275-'1 Der Fonds'!$B$6)/AQ275</f>
        <v>10.0770086032902</v>
      </c>
      <c r="AU275" s="26" t="n">
        <f aca="false">AS275+'1 Der Fonds'!$B$26-'2 Der Rueckgabebestand'!$C$8*AT275</f>
        <v>112.756980925499</v>
      </c>
      <c r="AV275" s="26" t="n">
        <f aca="false">AQ275+'1 Der Fonds'!$B$26/AT275-'2 Der Rueckgabebestand'!$C$8</f>
        <v>81.9942716587263</v>
      </c>
      <c r="AW275" s="26" t="n">
        <f aca="false">AU275/($B$275+AU275-'1 Der Fonds'!$B$6)</f>
        <v>0.136467205153533</v>
      </c>
      <c r="AX275" s="26" t="n">
        <f aca="false">AU275+$B$275*'1 Der Fonds'!$B$19/12+AU275*'1 Der Fonds'!$B$20/12-'1 Der Fonds'!$B$6*'1 Der Fonds'!$B$21/12-($B$275+AU275-'1 Der Fonds'!$B$6)*'1 Der Fonds'!$B$22/12-$B$275*'1 Der Fonds'!$B$23/12</f>
        <v>114.381227198886</v>
      </c>
      <c r="AY275" s="26" t="n">
        <f aca="false">($B$275+AX275-'1 Der Fonds'!$B$6)/AV275</f>
        <v>10.0968178685051</v>
      </c>
      <c r="AZ275" s="26" t="n">
        <f aca="false">AX275+'1 Der Fonds'!$B$26-'2 Der Rueckgabebestand'!$C$9*AY275</f>
        <v>91.1295007407724</v>
      </c>
      <c r="BA275" s="26" t="n">
        <f aca="false">AV275+'1 Der Fonds'!$B$26/AY275-'2 Der Rueckgabebestand'!$C$9</f>
        <v>79.6913949741184</v>
      </c>
      <c r="BB275" s="26" t="n">
        <f aca="false">AZ275/($B$275+AZ275-'1 Der Fonds'!$B$6)</f>
        <v>0.113256474758724</v>
      </c>
      <c r="BC275" s="26" t="n">
        <f aca="false">AZ275+$B$275*'1 Der Fonds'!$B$19/12+AZ275*'1 Der Fonds'!$B$20/12-'1 Der Fonds'!$B$6*'1 Der Fonds'!$B$21/12-($B$275+AZ275-'1 Der Fonds'!$B$6)*'1 Der Fonds'!$B$22/12-$B$275*'1 Der Fonds'!$B$23/12</f>
        <v>92.7330206789823</v>
      </c>
      <c r="BD275" s="26" t="n">
        <f aca="false">($B$275+BC275-'1 Der Fonds'!$B$6)/BA275</f>
        <v>10.1169394881446</v>
      </c>
      <c r="BE275" s="26" t="n">
        <f aca="false">BC275+'1 Der Fonds'!$B$26-'2 Der Rueckgabebestand'!$C$10*BD275</f>
        <v>81.5693053955799</v>
      </c>
      <c r="BF275" s="26" t="n">
        <f aca="false">BA275+'1 Der Fonds'!$B$26/BD275-'2 Der Rueckgabebestand'!$C$10</f>
        <v>78.5879273398121</v>
      </c>
      <c r="BG275" s="26" t="n">
        <f aca="false">BE275/($B$275+BE275-'1 Der Fonds'!$B$6)</f>
        <v>0.102593956076566</v>
      </c>
      <c r="BH275" s="26" t="n">
        <f aca="false">BE275+$B$275*'1 Der Fonds'!$B$19/12+BE275*'1 Der Fonds'!$B$20/12-'1 Der Fonds'!$B$6*'1 Der Fonds'!$B$21/12-($B$275+BE275-'1 Der Fonds'!$B$6)*'1 Der Fonds'!$B$22/12-$B$275*'1 Der Fonds'!$B$23/12</f>
        <v>83.1636634799173</v>
      </c>
      <c r="BI275" s="26" t="n">
        <f aca="false">($B$275+BH275-'1 Der Fonds'!$B$6)/BF275</f>
        <v>10.1372270582371</v>
      </c>
      <c r="BJ275" s="26" t="n">
        <f aca="false">BH275+'1 Der Fonds'!$B$26-'2 Der Rueckgabebestand'!$C$11*BI275</f>
        <v>80.081327244975</v>
      </c>
      <c r="BK275" s="26" t="n">
        <f aca="false">BF275+'1 Der Fonds'!$B$26/BI275-'2 Der Rueckgabebestand'!$C$11</f>
        <v>78.2838662571083</v>
      </c>
      <c r="BL275" s="26" t="n">
        <f aca="false">BJ275/($B$275+BJ275-'1 Der Fonds'!$B$6)</f>
        <v>0.100911304860194</v>
      </c>
      <c r="BM275" s="26" t="n">
        <f aca="false">BJ275+$B$275*'1 Der Fonds'!$B$19/12+BJ275*'1 Der Fonds'!$B$20/12-'1 Der Fonds'!$B$6*'1 Der Fonds'!$B$21/12-($B$275+BJ275-'1 Der Fonds'!$B$6)*'1 Der Fonds'!$B$22/12-$B$275*'1 Der Fonds'!$B$23/12</f>
        <v>81.6742593502515</v>
      </c>
      <c r="BN275" s="26" t="n">
        <f aca="false">($B$275+BM275-'1 Der Fonds'!$B$6)/BK275</f>
        <v>10.1575752114574</v>
      </c>
      <c r="BO275" s="26" t="n">
        <f aca="false">BM275+'1 Der Fonds'!$B$26-'2 Der Rueckgabebestand'!$C$12*BN275</f>
        <v>79.5954717445227</v>
      </c>
      <c r="BP275" s="26" t="n">
        <f aca="false">BK275+'1 Der Fonds'!$B$26/BN275-'2 Der Rueckgabebestand'!$C$12</f>
        <v>78.07921233504</v>
      </c>
      <c r="BQ275" s="26" t="n">
        <f aca="false">BO275/($B$275+BO275-'1 Der Fonds'!$B$6)</f>
        <v>0.100360517214203</v>
      </c>
      <c r="BR275" s="26" t="n">
        <f aca="false">BO275+$B$275*'1 Der Fonds'!$B$19/12+BO275*'1 Der Fonds'!$B$20/12-'1 Der Fonds'!$B$6*'1 Der Fonds'!$B$21/12-($B$275+BO275-'1 Der Fonds'!$B$6)*'1 Der Fonds'!$B$22/12-$B$275*'1 Der Fonds'!$B$23/12</f>
        <v>81.1879382382779</v>
      </c>
      <c r="BS275" s="26" t="n">
        <f aca="false">($B$275+BR275-'1 Der Fonds'!$B$6)/BP275</f>
        <v>10.1779707360296</v>
      </c>
      <c r="BT275" s="26" t="n">
        <f aca="false">BR275+'1 Der Fonds'!$B$26-'2 Der Rueckgabebestand'!$C$13*BS275</f>
        <v>79.6078514070646</v>
      </c>
      <c r="BU275" s="26" t="n">
        <f aca="false">BP275+'1 Der Fonds'!$B$26/BS275-'2 Der Rueckgabebestand'!$C$13</f>
        <v>77.9239665721867</v>
      </c>
      <c r="BV275" s="26" t="n">
        <f aca="false">BT275/($B$275+BT275-'1 Der Fonds'!$B$6)</f>
        <v>0.100374559734633</v>
      </c>
      <c r="BW275" s="26" t="n">
        <f aca="false">BT275+$B$275*'1 Der Fonds'!$B$19/12+BT275*'1 Der Fonds'!$B$20/12-'1 Der Fonds'!$B$6*'1 Der Fonds'!$B$21/12-($B$275+BT275-'1 Der Fonds'!$B$6)*'1 Der Fonds'!$B$22/12-$B$275*'1 Der Fonds'!$B$23/12</f>
        <v>81.200329764663</v>
      </c>
      <c r="BX275" s="26" t="n">
        <f aca="false">($B$275+BW275-'1 Der Fonds'!$B$6)/BU275</f>
        <v>10.1984070462901</v>
      </c>
      <c r="BY275" s="26" t="n">
        <f aca="false">BW275+'1 Der Fonds'!$B$26-'2 Der Rueckgabebestand'!$C$14*BX275</f>
        <v>80.120966946147</v>
      </c>
      <c r="BZ275" s="26" t="n">
        <f aca="false">BU275+'1 Der Fonds'!$B$26/BX275-'2 Der Rueckgabebestand'!$C$14</f>
        <v>77.8181301593413</v>
      </c>
      <c r="CA275" s="26" t="n">
        <f aca="false">BY275/($B$275+BY275-'1 Der Fonds'!$B$6)</f>
        <v>0.10095621245297</v>
      </c>
      <c r="CB275" s="26" t="n">
        <f aca="false">BY275+$B$275*'1 Der Fonds'!$B$19/12+BY275*'1 Der Fonds'!$B$20/12-'1 Der Fonds'!$B$6*'1 Der Fonds'!$B$21/12-($B$275+BY275-'1 Der Fonds'!$B$6)*'1 Der Fonds'!$B$22/12-$B$275*'1 Der Fonds'!$B$23/12</f>
        <v>81.7139370394703</v>
      </c>
      <c r="CC275" s="26" t="n">
        <f aca="false">($B$275+CB275-'1 Der Fonds'!$B$6)/BZ275</f>
        <v>10.2188774699569</v>
      </c>
      <c r="CD275" s="26" t="n">
        <f aca="false">CB275+'1 Der Fonds'!$B$26-'2 Der Rueckgabebestand'!$C$15*CC275</f>
        <v>80.6263860514876</v>
      </c>
      <c r="CE275" s="26" t="n">
        <f aca="false">BZ275+'1 Der Fonds'!$B$26/CC275-'2 Der Rueckgabebestand'!$C$15</f>
        <v>77.7117044789102</v>
      </c>
      <c r="CF275" s="26" t="n">
        <f aca="false">CD275/($B$275+CD275-'1 Der Fonds'!$B$6)</f>
        <v>0.101528405890621</v>
      </c>
      <c r="CG275" s="26" t="n">
        <f aca="false">CD275+$B$275*'1 Der Fonds'!$B$19/12+CD275*'1 Der Fonds'!$B$20/12-'1 Der Fonds'!$B$6*'1 Der Fonds'!$B$21/12-($B$275+CD275-'1 Der Fonds'!$B$6)*'1 Der Fonds'!$B$22/12-$B$275*'1 Der Fonds'!$B$23/12</f>
        <v>82.2198405047869</v>
      </c>
      <c r="CH275" s="26" t="n">
        <f aca="false">($B$275+CG275-'1 Der Fonds'!$B$6)/CE275</f>
        <v>10.2393821605178</v>
      </c>
      <c r="CI275" s="26" t="n">
        <f aca="false">CG275+'1 Der Fonds'!$B$26-'2 Der Rueckgabebestand'!$C$16*CH275</f>
        <v>80.100149424528</v>
      </c>
      <c r="CJ275" s="26" t="n">
        <f aca="false">CE275+'1 Der Fonds'!$B$26/CH275-'2 Der Rueckgabebestand'!$C$16</f>
        <v>77.5046909065061</v>
      </c>
      <c r="CK275" s="26" t="n">
        <f aca="false">CI275/($B$275+CI275-'1 Der Fonds'!$B$6)</f>
        <v>0.100932628960078</v>
      </c>
      <c r="CL275" s="26" t="n">
        <f aca="false">$A$275+$B$275*'1 Der Fonds'!$B$19/12+$A$275*'1 Der Fonds'!$B$20/12-'1 Der Fonds'!$B$6*'1 Der Fonds'!$B$21/12-($B$275+$A$275-'1 Der Fonds'!$B$6)*'1 Der Fonds'!$B$22/12-$B$275*'1 Der Fonds'!$B$23/12</f>
        <v>158.166166666667</v>
      </c>
      <c r="CM275" s="26" t="n">
        <f aca="false">($B$275+CL275-'1 Der Fonds'!$B$6)/'1 Der Fonds'!$B$8</f>
        <v>10.0191513409962</v>
      </c>
      <c r="CN275" s="26" t="n">
        <f aca="false">CL275+0-'2 Der Rueckgabebestand'!$C$5*CM275</f>
        <v>154.158506130268</v>
      </c>
      <c r="CO275" s="26" t="n">
        <f aca="false">'1 Der Fonds'!$B$8+0/CM275-'2 Der Rueckgabebestand'!$C$5</f>
        <v>86.6</v>
      </c>
      <c r="CP275" s="26" t="n">
        <f aca="false">CN275/($B$275+CN275-'1 Der Fonds'!$B$6)</f>
        <v>0.177671866340377</v>
      </c>
      <c r="CQ275" s="26" t="n">
        <f aca="false">CN275+$B$275*'1 Der Fonds'!$B$19/12+CN275*'1 Der Fonds'!$B$20/12-'1 Der Fonds'!$B$6*'1 Der Fonds'!$B$21/12-($B$275+CN275-'1 Der Fonds'!$B$6)*'1 Der Fonds'!$B$22/12-$B$275*'1 Der Fonds'!$B$23/12</f>
        <v>155.82242886531</v>
      </c>
      <c r="CR275" s="26" t="n">
        <f aca="false">($B$275+CQ275-'1 Der Fonds'!$B$6)/CO275</f>
        <v>10.0383652293916</v>
      </c>
      <c r="CS275" s="26" t="n">
        <f aca="false">CQ275+0-'2 Der Rueckgabebestand'!$C$6*CR275</f>
        <v>150.803246250614</v>
      </c>
      <c r="CT275" s="26" t="n">
        <f aca="false">CO275+0/CR275-'2 Der Rueckgabebestand'!$C$6</f>
        <v>86.1</v>
      </c>
      <c r="CU275" s="26" t="n">
        <f aca="false">CS275/($B$275+CS275-'1 Der Fonds'!$B$6)</f>
        <v>0.174479555531933</v>
      </c>
      <c r="CV275" s="26" t="n">
        <f aca="false">CS275+$B$275*'1 Der Fonds'!$B$19/12+CS275*'1 Der Fonds'!$B$20/12-'1 Der Fonds'!$B$6*'1 Der Fonds'!$B$21/12-($B$275+CS275-'1 Der Fonds'!$B$6)*'1 Der Fonds'!$B$22/12-$B$275*'1 Der Fonds'!$B$23/12</f>
        <v>152.463953528271</v>
      </c>
      <c r="CW275" s="26" t="n">
        <f aca="false">($B$275+CV275-'1 Der Fonds'!$B$6)/CT275</f>
        <v>10.0576533510833</v>
      </c>
      <c r="CX275" s="26" t="n">
        <f aca="false">CV275+0-'2 Der Rueckgabebestand'!$C$7*CW275</f>
        <v>130.337116155888</v>
      </c>
      <c r="CY275" s="26" t="n">
        <f aca="false">CT275+0/CW275-'2 Der Rueckgabebestand'!$C$7</f>
        <v>83.9</v>
      </c>
      <c r="CZ275" s="26" t="n">
        <f aca="false">CX275/($B$275+CX275-'1 Der Fonds'!$B$6)</f>
        <v>0.154457671581976</v>
      </c>
      <c r="DA275" s="26" t="n">
        <f aca="false">CX275+$B$275*'1 Der Fonds'!$B$19/12+CX275*'1 Der Fonds'!$B$20/12-'1 Der Fonds'!$B$6*'1 Der Fonds'!$B$21/12-($B$275+CX275-'1 Der Fonds'!$B$6)*'1 Der Fonds'!$B$22/12-$B$275*'1 Der Fonds'!$B$23/12</f>
        <v>131.97821005887</v>
      </c>
      <c r="DB275" s="26" t="n">
        <f aca="false">($B$275+DA275-'1 Der Fonds'!$B$6)/CY275</f>
        <v>10.0772134691165</v>
      </c>
      <c r="DC275" s="26" t="n">
        <f aca="false">DA275+0-'2 Der Rueckgabebestand'!$C$8*DB275</f>
        <v>100.738848304609</v>
      </c>
      <c r="DD275" s="26" t="n">
        <f aca="false">CY275+0/DB275-'2 Der Rueckgabebestand'!$C$8</f>
        <v>80.8</v>
      </c>
      <c r="DE275" s="26" t="n">
        <f aca="false">DC275/($B$275+DC275-'1 Der Fonds'!$B$6)</f>
        <v>0.123721495866189</v>
      </c>
      <c r="DF275" s="26" t="n">
        <f aca="false">DC275+$B$275*'1 Der Fonds'!$B$19/12+DC275*'1 Der Fonds'!$B$20/12-'1 Der Fonds'!$B$6*'1 Der Fonds'!$B$21/12-($B$275+DC275-'1 Der Fonds'!$B$6)*'1 Der Fonds'!$B$22/12-$B$275*'1 Der Fonds'!$B$23/12</f>
        <v>102.351577200901</v>
      </c>
      <c r="DG275" s="26" t="n">
        <f aca="false">($B$275+DF275-'1 Der Fonds'!$B$6)/DD275</f>
        <v>10.0971729851597</v>
      </c>
      <c r="DH275" s="26" t="n">
        <f aca="false">DF275+0-'2 Der Rueckgabebestand'!$C$9*DG275</f>
        <v>76.098927439486</v>
      </c>
      <c r="DI275" s="26" t="n">
        <f aca="false">DD275+0/DG275-'2 Der Rueckgabebestand'!$C$9</f>
        <v>78.2</v>
      </c>
      <c r="DJ275" s="26" t="n">
        <f aca="false">DH275/($B$275+DH275-'1 Der Fonds'!$B$6)</f>
        <v>0.0963766854221292</v>
      </c>
      <c r="DK275" s="26" t="n">
        <f aca="false">DH275+$B$275*'1 Der Fonds'!$B$19/12+DH275*'1 Der Fonds'!$B$20/12-'1 Der Fonds'!$B$6*'1 Der Fonds'!$B$21/12-($B$275+DH275-'1 Der Fonds'!$B$6)*'1 Der Fonds'!$B$22/12-$B$275*'1 Der Fonds'!$B$23/12</f>
        <v>77.6880430782822</v>
      </c>
      <c r="DL275" s="26" t="n">
        <f aca="false">($B$275+DK275-'1 Der Fonds'!$B$6)/DI275</f>
        <v>10.1174941570113</v>
      </c>
      <c r="DM275" s="26" t="n">
        <f aca="false">DK275+0-'2 Der Rueckgabebestand'!$C$10*DL275</f>
        <v>63.5235512584664</v>
      </c>
      <c r="DN275" s="26" t="n">
        <f aca="false">DI275+0/DL275-'2 Der Rueckgabebestand'!$C$10</f>
        <v>76.8</v>
      </c>
      <c r="DO275" s="26" t="n">
        <f aca="false">DM275/($B$275+DM275-'1 Der Fonds'!$B$6)</f>
        <v>0.0817524142679893</v>
      </c>
      <c r="DP275" s="26" t="n">
        <f aca="false">DM275+$B$275*'1 Der Fonds'!$B$19/12+DM275*'1 Der Fonds'!$B$20/12-'1 Der Fonds'!$B$6*'1 Der Fonds'!$B$21/12-($B$275+DM275-'1 Der Fonds'!$B$6)*'1 Der Fonds'!$B$22/12-$B$275*'1 Der Fonds'!$B$23/12</f>
        <v>65.100615495089</v>
      </c>
      <c r="DQ275" s="26" t="n">
        <f aca="false">($B$275+DP275-'1 Der Fonds'!$B$6)/DN275</f>
        <v>10.1380288475923</v>
      </c>
      <c r="DR275" s="26" t="n">
        <f aca="false">DP275+0-'2 Der Rueckgabebestand'!$C$11*DQ275</f>
        <v>59.0177981865337</v>
      </c>
      <c r="DS275" s="26" t="n">
        <f aca="false">DN275+0/DQ275-'2 Der Rueckgabebestand'!$C$11</f>
        <v>76.2</v>
      </c>
      <c r="DT275" s="26" t="n">
        <f aca="false">DR275/($B$275+DR275-'1 Der Fonds'!$B$6)</f>
        <v>0.0763966840959218</v>
      </c>
      <c r="DU275" s="26" t="n">
        <f aca="false">DR275+$B$275*'1 Der Fonds'!$B$19/12+DR275*'1 Der Fonds'!$B$20/12-'1 Der Fonds'!$B$6*'1 Der Fonds'!$B$21/12-($B$275+DR275-'1 Der Fonds'!$B$6)*'1 Der Fonds'!$B$22/12-$B$275*'1 Der Fonds'!$B$23/12</f>
        <v>60.5905444097958</v>
      </c>
      <c r="DV275" s="26" t="n">
        <f aca="false">($B$275+DU275-'1 Der Fonds'!$B$6)/DS275</f>
        <v>10.1586685618083</v>
      </c>
      <c r="DW275" s="26" t="n">
        <f aca="false">DU275+0-'2 Der Rueckgabebestand'!$C$12*DV275</f>
        <v>55.5112101288916</v>
      </c>
      <c r="DX275" s="26" t="n">
        <f aca="false">DS275+0/DV275-'2 Der Rueckgabebestand'!$C$12</f>
        <v>75.7</v>
      </c>
      <c r="DY275" s="26" t="n">
        <f aca="false">DW275/($B$275+DW275-'1 Der Fonds'!$B$6)</f>
        <v>0.0721851767539091</v>
      </c>
      <c r="DZ275" s="26" t="n">
        <f aca="false">DW275+$B$275*'1 Der Fonds'!$B$19/12+DW275*'1 Der Fonds'!$B$20/12-'1 Der Fonds'!$B$6*'1 Der Fonds'!$B$21/12-($B$275+DW275-'1 Der Fonds'!$B$6)*'1 Der Fonds'!$B$22/12-$B$275*'1 Der Fonds'!$B$23/12</f>
        <v>57.0805958719318</v>
      </c>
      <c r="EA275" s="26" t="n">
        <f aca="false">($B$275+DZ275-'1 Der Fonds'!$B$6)/DX275</f>
        <v>10.1794002096688</v>
      </c>
      <c r="EB275" s="26" t="n">
        <f aca="false">DZ275+0-'2 Der Rueckgabebestand'!$C$13*EA275</f>
        <v>52.4998657775808</v>
      </c>
      <c r="EC275" s="26" t="n">
        <f aca="false">DX275+0/EA275-'2 Der Rueckgabebestand'!$C$13</f>
        <v>75.25</v>
      </c>
      <c r="ED275" s="26" t="n">
        <f aca="false">EB275/($B$275+EB275-'1 Der Fonds'!$B$6)</f>
        <v>0.0685376957922665</v>
      </c>
      <c r="EE275" s="26" t="n">
        <f aca="false">EB275+$B$275*'1 Der Fonds'!$B$19/12+EB275*'1 Der Fonds'!$B$20/12-'1 Der Fonds'!$B$6*'1 Der Fonds'!$B$21/12-($B$275+EB275-'1 Der Fonds'!$B$6)*'1 Der Fonds'!$B$22/12-$B$275*'1 Der Fonds'!$B$23/12</f>
        <v>54.066365648951</v>
      </c>
      <c r="EF275" s="26" t="n">
        <f aca="false">($B$275+EE275-'1 Der Fonds'!$B$6)/EC275</f>
        <v>10.200217483707</v>
      </c>
      <c r="EG275" s="26" t="n">
        <f aca="false">EE275+0-'2 Der Rueckgabebestand'!$C$14*EF275</f>
        <v>49.9862786554682</v>
      </c>
      <c r="EH275" s="26" t="n">
        <f aca="false">EC275+0/EF275-'2 Der Rueckgabebestand'!$C$14</f>
        <v>74.85</v>
      </c>
      <c r="EI275" s="26" t="n">
        <f aca="false">EG275/($B$275+EG275-'1 Der Fonds'!$B$6)</f>
        <v>0.0654710897273703</v>
      </c>
      <c r="EJ275" s="26" t="n">
        <f aca="false">EG275+$B$275*'1 Der Fonds'!$B$19/12+EG275*'1 Der Fonds'!$B$20/12-'1 Der Fonds'!$B$6*'1 Der Fonds'!$B$21/12-($B$275+EG275-'1 Der Fonds'!$B$6)*'1 Der Fonds'!$B$22/12-$B$275*'1 Der Fonds'!$B$23/12</f>
        <v>51.550369672513</v>
      </c>
      <c r="EK275" s="26" t="n">
        <f aca="false">($B$275+EJ275-'1 Der Fonds'!$B$6)/EH275</f>
        <v>10.2211138232801</v>
      </c>
      <c r="EL275" s="26" t="n">
        <f aca="false">EJ275+0-'2 Der Rueckgabebestand'!$C$15*EK275</f>
        <v>47.461924143201</v>
      </c>
      <c r="EM275" s="26" t="n">
        <f aca="false">EH275+0/EK275-'2 Der Rueckgabebestand'!$C$15</f>
        <v>74.45</v>
      </c>
      <c r="EN275" s="26" t="n">
        <f aca="false">EL275/($B$275+EL275-'1 Der Fonds'!$B$6)</f>
        <v>0.0623709579117777</v>
      </c>
      <c r="EO275" s="26" t="n">
        <f aca="false">EL275+$B$275*'1 Der Fonds'!$B$19/12+EL275*'1 Der Fonds'!$B$20/12-'1 Der Fonds'!$B$6*'1 Der Fonds'!$B$21/12-($B$275+EL275-'1 Der Fonds'!$B$6)*'1 Der Fonds'!$B$22/12-$B$275*'1 Der Fonds'!$B$23/12</f>
        <v>49.0235959871716</v>
      </c>
      <c r="EP275" s="26" t="n">
        <f aca="false">($B$275+EO275-'1 Der Fonds'!$B$6)/EM275</f>
        <v>10.2420899393844</v>
      </c>
      <c r="EQ275" s="26" t="n">
        <f aca="false">EO275+0-'2 Der Rueckgabebestand'!$C$16*EP275</f>
        <v>43.9025510174793</v>
      </c>
      <c r="ER275" s="26" t="n">
        <f aca="false">EM275+0/EP275-'2 Der Rueckgabebestand'!$C$16</f>
        <v>73.95</v>
      </c>
      <c r="ES275" s="26" t="n">
        <f aca="false">EQ275/($B$275+EQ275-'1 Der Fonds'!$B$6)</f>
        <v>0.0579646199481392</v>
      </c>
      <c r="ET275" s="14" t="n">
        <f aca="false">IF(C275=1,$A$275,1000000)</f>
        <v>156.5</v>
      </c>
      <c r="EU275" s="14" t="n">
        <f aca="false">IF(D275=1,$A$275,1000000)</f>
        <v>156.5</v>
      </c>
      <c r="EV275" s="14" t="n">
        <f aca="false">IF(E275=1,$A$275,1000000)</f>
        <v>156.5</v>
      </c>
      <c r="EW275" s="14" t="n">
        <f aca="false">IF(F275=1,$A$275,1000000)</f>
        <v>156.5</v>
      </c>
      <c r="EX275" s="14" t="n">
        <f aca="false">IF(G275=1,$A$275,1000000)</f>
        <v>156.5</v>
      </c>
      <c r="EY275" s="14" t="n">
        <f aca="false">IF(H275=1,$A$275,1000000)</f>
        <v>156.5</v>
      </c>
      <c r="EZ275" s="14" t="n">
        <f aca="false">IF(I275=1,$A$275,1000000)</f>
        <v>156.5</v>
      </c>
      <c r="FA275" s="14" t="n">
        <f aca="false">IF(J275=1,$A$275,1000000)</f>
        <v>156.5</v>
      </c>
      <c r="FB275" s="14" t="n">
        <f aca="false">IF(K275=1,$A$275,1000000)</f>
        <v>156.5</v>
      </c>
      <c r="FC275" s="14" t="n">
        <f aca="false">IF(L275=1,$A$275,1000000)</f>
        <v>156.5</v>
      </c>
      <c r="FD275" s="14" t="n">
        <f aca="false">IF(M275=1,$A$275,1000000)</f>
        <v>156.5</v>
      </c>
      <c r="FE275" s="14" t="n">
        <f aca="false">IF(N275=1,$A$275,1000000)</f>
        <v>156.5</v>
      </c>
      <c r="FF275" s="14" t="n">
        <f aca="false">IF(O275=1,$A$275,1000000)</f>
        <v>156.5</v>
      </c>
      <c r="FG275" s="14" t="n">
        <f aca="false">IF(P275=1,$A$275,1000000)</f>
        <v>156.5</v>
      </c>
      <c r="FH275" s="14" t="n">
        <f aca="false">IF(Q275=1,$A$275,1000000)</f>
        <v>156.5</v>
      </c>
      <c r="FI275" s="14" t="n">
        <f aca="false">IF(R275=1,$A$275,1000000)</f>
        <v>156.5</v>
      </c>
      <c r="FJ275" s="14" t="n">
        <f aca="false">IF(S275=1,$A$275,1000000)</f>
        <v>156.5</v>
      </c>
      <c r="FK275" s="14" t="n">
        <f aca="false">IF(T275=1,$A$275,1000000)</f>
        <v>156.5</v>
      </c>
      <c r="FL275" s="14" t="n">
        <f aca="false">IF(U275=1,$A$275,1000000)</f>
        <v>156.5</v>
      </c>
      <c r="FM275" s="14" t="n">
        <f aca="false">IF(V275=1,$A$275,1000000)</f>
        <v>156.5</v>
      </c>
      <c r="FN275" s="14" t="n">
        <f aca="false">IF(W275=1,$A$275,1000000)</f>
        <v>156.5</v>
      </c>
      <c r="FO275" s="14" t="n">
        <f aca="false">IF(X275=1,$A$275,1000000)</f>
        <v>156.5</v>
      </c>
      <c r="FP275" s="14" t="n">
        <f aca="false">IF(Y275=1,$A$275,1000000)</f>
        <v>156.5</v>
      </c>
      <c r="FQ275" s="14" t="n">
        <f aca="false">IF(Z275=1,$A$275,1000000)</f>
        <v>156.5</v>
      </c>
    </row>
    <row r="276" customFormat="false" ht="15" hidden="false" customHeight="false" outlineLevel="0" collapsed="false">
      <c r="A276" s="14" t="n">
        <f aca="false">A275+$B$38</f>
        <v>157</v>
      </c>
      <c r="B276" s="14" t="n">
        <f aca="false">'1 Der Fonds'!$B$36-A276</f>
        <v>963</v>
      </c>
      <c r="C276" s="26" t="n">
        <f aca="false">IF(AH276&gt;='1 Der Fonds'!$B$12,1,0)</f>
        <v>1</v>
      </c>
      <c r="D276" s="26" t="n">
        <f aca="false">IF(AND(C276=1,AM276&gt;='1 Der Fonds'!$B$12),1,0)</f>
        <v>1</v>
      </c>
      <c r="E276" s="26" t="n">
        <f aca="false">IF(AND(D276=1,AR276&gt;='1 Der Fonds'!$B$12),1,0)</f>
        <v>1</v>
      </c>
      <c r="F276" s="26" t="n">
        <f aca="false">IF(AND(E276=1,AW276&gt;='1 Der Fonds'!$B$12),1,0)</f>
        <v>1</v>
      </c>
      <c r="G276" s="26" t="n">
        <f aca="false">IF(AND(F276=1,BB276&gt;='1 Der Fonds'!$B$12),1,0)</f>
        <v>1</v>
      </c>
      <c r="H276" s="26" t="n">
        <f aca="false">IF(AND(G276=1,BG276&gt;='1 Der Fonds'!$B$12),1,0)</f>
        <v>1</v>
      </c>
      <c r="I276" s="26" t="n">
        <f aca="false">IF(AND(H276=1,BL276&gt;='1 Der Fonds'!$B$12),1,0)</f>
        <v>1</v>
      </c>
      <c r="J276" s="26" t="n">
        <f aca="false">IF(AND(I276=1,BQ276&gt;='1 Der Fonds'!$B$12),1,0)</f>
        <v>1</v>
      </c>
      <c r="K276" s="26" t="n">
        <f aca="false">IF(AND(J276=1,BV276&gt;='1 Der Fonds'!$B$12),1,0)</f>
        <v>1</v>
      </c>
      <c r="L276" s="26" t="n">
        <f aca="false">IF(AND(K276=1,CA276&gt;='1 Der Fonds'!$B$12),1,0)</f>
        <v>1</v>
      </c>
      <c r="M276" s="26" t="n">
        <f aca="false">IF(AND(L276=1,CF276&gt;='1 Der Fonds'!$B$12),1,0)</f>
        <v>1</v>
      </c>
      <c r="N276" s="26" t="n">
        <f aca="false">IF(AND(M276=1,CK276&gt;='1 Der Fonds'!$B$12),1,0)</f>
        <v>1</v>
      </c>
      <c r="O276" s="26" t="n">
        <f aca="false">IF(CP276&gt;='1 Der Fonds'!$B$12,1,0)</f>
        <v>1</v>
      </c>
      <c r="P276" s="26" t="n">
        <f aca="false">IF(AND(O276=1,CU276&gt;='1 Der Fonds'!$B$12),1,0)</f>
        <v>1</v>
      </c>
      <c r="Q276" s="26" t="n">
        <f aca="false">IF(AND(P276=1,CZ276&gt;='1 Der Fonds'!$B$12),1,0)</f>
        <v>1</v>
      </c>
      <c r="R276" s="26" t="n">
        <f aca="false">IF(AND(Q276=1,DE276&gt;='1 Der Fonds'!$B$12),1,0)</f>
        <v>1</v>
      </c>
      <c r="S276" s="26" t="n">
        <f aca="false">IF(AND(R276=1,DJ276&gt;='1 Der Fonds'!$B$12),1,0)</f>
        <v>1</v>
      </c>
      <c r="T276" s="26" t="n">
        <f aca="false">IF(AND(S276=1,DO276&gt;='1 Der Fonds'!$B$12),1,0)</f>
        <v>1</v>
      </c>
      <c r="U276" s="26" t="n">
        <f aca="false">IF(AND(T276=1,DT276&gt;='1 Der Fonds'!$B$12),1,0)</f>
        <v>1</v>
      </c>
      <c r="V276" s="26" t="n">
        <f aca="false">IF(AND(U276=1,DY276&gt;='1 Der Fonds'!$B$12),1,0)</f>
        <v>1</v>
      </c>
      <c r="W276" s="26" t="n">
        <f aca="false">IF(AND(V276=1,ED276&gt;='1 Der Fonds'!$B$12),1,0)</f>
        <v>1</v>
      </c>
      <c r="X276" s="26" t="n">
        <f aca="false">IF(AND(W276=1,EI276&gt;='1 Der Fonds'!$B$12),1,0)</f>
        <v>1</v>
      </c>
      <c r="Y276" s="26" t="n">
        <f aca="false">IF(AND(X276=1,EN276&gt;='1 Der Fonds'!$B$12),1,0)</f>
        <v>1</v>
      </c>
      <c r="Z276" s="26" t="n">
        <f aca="false">IF(AND(Y276=1,ES276&gt;='1 Der Fonds'!$B$12),1,0)</f>
        <v>1</v>
      </c>
      <c r="AD276" s="26" t="n">
        <f aca="false">$A$276+$B$276*'1 Der Fonds'!$B$19/12+$A$276*'1 Der Fonds'!$B$20/12-'1 Der Fonds'!$B$6*'1 Der Fonds'!$B$21/12-($B$276+$A$276-'1 Der Fonds'!$B$6)*'1 Der Fonds'!$B$22/12-$B$276*'1 Der Fonds'!$B$23/12</f>
        <v>158.665583333333</v>
      </c>
      <c r="AE276" s="26" t="n">
        <f aca="false">($B$276+AD276-'1 Der Fonds'!$B$6)/'1 Der Fonds'!$B$8</f>
        <v>10.0191446360153</v>
      </c>
      <c r="AF276" s="26" t="n">
        <f aca="false">AD276+'1 Der Fonds'!$B$26-'2 Der Rueckgabebestand'!$C$5*AE276</f>
        <v>157.657925478927</v>
      </c>
      <c r="AG276" s="26" t="n">
        <f aca="false">'1 Der Fonds'!$B$8+'1 Der Fonds'!$B$26/AE276-'2 Der Rueckgabebestand'!$C$5</f>
        <v>86.8994267583698</v>
      </c>
      <c r="AH276" s="26" t="n">
        <f aca="false">AF276/($B$276+AF276-'1 Der Fonds'!$B$6)</f>
        <v>0.181079067754656</v>
      </c>
      <c r="AI276" s="26" t="n">
        <f aca="false">AF276+$B$276*'1 Der Fonds'!$B$19/12+AF276*'1 Der Fonds'!$B$20/12-'1 Der Fonds'!$B$6*'1 Der Fonds'!$B$21/12-($B$276+AF276-'1 Der Fonds'!$B$6)*'1 Der Fonds'!$B$22/12-$B$276*'1 Der Fonds'!$B$23/12</f>
        <v>159.324139324178</v>
      </c>
      <c r="AJ276" s="26" t="n">
        <f aca="false">($B$276+AI276-'1 Der Fonds'!$B$6)/AG276</f>
        <v>10.0383186847681</v>
      </c>
      <c r="AK276" s="26" t="n">
        <f aca="false">AI276+'1 Der Fonds'!$B$26-'2 Der Rueckgabebestand'!$C$6*AJ276</f>
        <v>157.304979981794</v>
      </c>
      <c r="AL276" s="26" t="n">
        <f aca="false">AG276+'1 Der Fonds'!$B$26/AJ276-'2 Der Rueckgabebestand'!$C$6</f>
        <v>86.6982815859767</v>
      </c>
      <c r="AM276" s="26" t="n">
        <f aca="false">AK276/($B$276+AK276-'1 Der Fonds'!$B$6)</f>
        <v>0.180746960663243</v>
      </c>
      <c r="AN276" s="26" t="n">
        <f aca="false">AK276+$B$276*'1 Der Fonds'!$B$19/12+AK276*'1 Der Fonds'!$B$20/12-'1 Der Fonds'!$B$6*'1 Der Fonds'!$B$21/12-($B$276+AK276-'1 Der Fonds'!$B$6)*'1 Der Fonds'!$B$22/12-$B$276*'1 Der Fonds'!$B$23/12</f>
        <v>158.97085558761</v>
      </c>
      <c r="AO276" s="26" t="n">
        <f aca="false">($B$276+AN276-'1 Der Fonds'!$B$6)/AL276</f>
        <v>10.0575333171154</v>
      </c>
      <c r="AP276" s="26" t="n">
        <f aca="false">AN276+'1 Der Fonds'!$B$26-'2 Der Rueckgabebestand'!$C$7*AO276</f>
        <v>139.844282289956</v>
      </c>
      <c r="AQ276" s="26" t="n">
        <f aca="false">AL276+'1 Der Fonds'!$B$26/AO276-'2 Der Rueckgabebestand'!$C$7</f>
        <v>84.7965654599058</v>
      </c>
      <c r="AR276" s="26" t="n">
        <f aca="false">AP276/($B$276+AP276-'1 Der Fonds'!$B$6)</f>
        <v>0.163973992901099</v>
      </c>
      <c r="AS276" s="26" t="n">
        <f aca="false">AP276+$B$276*'1 Der Fonds'!$B$19/12+AP276*'1 Der Fonds'!$B$20/12-'1 Der Fonds'!$B$6*'1 Der Fonds'!$B$21/12-($B$276+AP276-'1 Der Fonds'!$B$6)*'1 Der Fonds'!$B$22/12-$B$276*'1 Der Fonds'!$B$23/12</f>
        <v>141.49342472715</v>
      </c>
      <c r="AT276" s="26" t="n">
        <f aca="false">($B$276+AS276-'1 Der Fonds'!$B$6)/AQ276</f>
        <v>10.0769815392014</v>
      </c>
      <c r="AU276" s="26" t="n">
        <f aca="false">AS276+'1 Der Fonds'!$B$26-'2 Der Rueckgabebestand'!$C$8*AT276</f>
        <v>113.254781955626</v>
      </c>
      <c r="AV276" s="26" t="n">
        <f aca="false">AQ276+'1 Der Fonds'!$B$26/AT276-'2 Der Rueckgabebestand'!$C$8</f>
        <v>81.994273656386</v>
      </c>
      <c r="AW276" s="26" t="n">
        <f aca="false">AU276/($B$276+AU276-'1 Der Fonds'!$B$6)</f>
        <v>0.137070047192427</v>
      </c>
      <c r="AX276" s="26" t="n">
        <f aca="false">AU276+$B$276*'1 Der Fonds'!$B$19/12+AU276*'1 Der Fonds'!$B$20/12-'1 Der Fonds'!$B$6*'1 Der Fonds'!$B$21/12-($B$276+AU276-'1 Der Fonds'!$B$6)*'1 Der Fonds'!$B$22/12-$B$276*'1 Der Fonds'!$B$23/12</f>
        <v>114.878442788334</v>
      </c>
      <c r="AY276" s="26" t="n">
        <f aca="false">($B$276+AX276-'1 Der Fonds'!$B$6)/AV276</f>
        <v>10.0967836639145</v>
      </c>
      <c r="AZ276" s="26" t="n">
        <f aca="false">AX276+'1 Der Fonds'!$B$26-'2 Der Rueckgabebestand'!$C$9*AY276</f>
        <v>91.626805262156</v>
      </c>
      <c r="BA276" s="26" t="n">
        <f aca="false">AV276+'1 Der Fonds'!$B$26/AY276-'2 Der Rueckgabebestand'!$C$9</f>
        <v>79.6913979783344</v>
      </c>
      <c r="BB276" s="26" t="n">
        <f aca="false">AZ276/($B$276+AZ276-'1 Der Fonds'!$B$6)</f>
        <v>0.113874910285027</v>
      </c>
      <c r="BC276" s="26" t="n">
        <f aca="false">AZ276+$B$276*'1 Der Fonds'!$B$19/12+AZ276*'1 Der Fonds'!$B$20/12-'1 Der Fonds'!$B$6*'1 Der Fonds'!$B$21/12-($B$276+AZ276-'1 Der Fonds'!$B$6)*'1 Der Fonds'!$B$22/12-$B$276*'1 Der Fonds'!$B$23/12</f>
        <v>93.2297392838656</v>
      </c>
      <c r="BD276" s="26" t="n">
        <f aca="false">($B$276+BC276-'1 Der Fonds'!$B$6)/BA276</f>
        <v>10.1168979304774</v>
      </c>
      <c r="BE276" s="26" t="n">
        <f aca="false">BC276+'1 Der Fonds'!$B$26-'2 Der Rueckgabebestand'!$C$10*BD276</f>
        <v>82.0660821811971</v>
      </c>
      <c r="BF276" s="26" t="n">
        <f aca="false">BA276+'1 Der Fonds'!$B$26/BD276-'2 Der Rueckgabebestand'!$C$10</f>
        <v>78.5879315621084</v>
      </c>
      <c r="BG276" s="26" t="n">
        <f aca="false">BE276/($B$276+BE276-'1 Der Fonds'!$B$6)</f>
        <v>0.103219196517673</v>
      </c>
      <c r="BH276" s="26" t="n">
        <f aca="false">BE276+$B$276*'1 Der Fonds'!$B$19/12+BE276*'1 Der Fonds'!$B$20/12-'1 Der Fonds'!$B$6*'1 Der Fonds'!$B$21/12-($B$276+BE276-'1 Der Fonds'!$B$6)*'1 Der Fonds'!$B$22/12-$B$276*'1 Der Fonds'!$B$23/12</f>
        <v>83.6598538432875</v>
      </c>
      <c r="BI276" s="26" t="n">
        <f aca="false">($B$276+BH276-'1 Der Fonds'!$B$6)/BF276</f>
        <v>10.1371780374915</v>
      </c>
      <c r="BJ276" s="26" t="n">
        <f aca="false">BH276+'1 Der Fonds'!$B$26-'2 Der Rueckgabebestand'!$C$11*BI276</f>
        <v>80.5775470207926</v>
      </c>
      <c r="BK276" s="26" t="n">
        <f aca="false">BF276+'1 Der Fonds'!$B$26/BI276-'2 Der Rueckgabebestand'!$C$11</f>
        <v>78.2838719104879</v>
      </c>
      <c r="BL276" s="26" t="n">
        <f aca="false">BJ276/($B$276+BJ276-'1 Der Fonds'!$B$6)</f>
        <v>0.101537080179867</v>
      </c>
      <c r="BM276" s="26" t="n">
        <f aca="false">BJ276+$B$276*'1 Der Fonds'!$B$19/12+BJ276*'1 Der Fonds'!$B$20/12-'1 Der Fonds'!$B$6*'1 Der Fonds'!$B$21/12-($B$276+BJ276-'1 Der Fonds'!$B$6)*'1 Der Fonds'!$B$22/12-$B$276*'1 Der Fonds'!$B$23/12</f>
        <v>82.1698921700208</v>
      </c>
      <c r="BN276" s="26" t="n">
        <f aca="false">($B$276+BM276-'1 Der Fonds'!$B$6)/BK276</f>
        <v>10.1575186914521</v>
      </c>
      <c r="BO276" s="26" t="n">
        <f aca="false">BM276+'1 Der Fonds'!$B$26-'2 Der Rueckgabebestand'!$C$12*BN276</f>
        <v>80.0911328242948</v>
      </c>
      <c r="BP276" s="26" t="n">
        <f aca="false">BK276+'1 Der Fonds'!$B$26/BN276-'2 Der Rueckgabebestand'!$C$12</f>
        <v>78.079219631829</v>
      </c>
      <c r="BQ276" s="26" t="n">
        <f aca="false">BO276/($B$276+BO276-'1 Der Fonds'!$B$6)</f>
        <v>0.100986039951147</v>
      </c>
      <c r="BR276" s="26" t="n">
        <f aca="false">BO276+$B$276*'1 Der Fonds'!$B$19/12+BO276*'1 Der Fonds'!$B$20/12-'1 Der Fonds'!$B$6*'1 Der Fonds'!$B$21/12-($B$276+BO276-'1 Der Fonds'!$B$6)*'1 Der Fonds'!$B$22/12-$B$276*'1 Der Fonds'!$B$23/12</f>
        <v>81.6830118265848</v>
      </c>
      <c r="BS276" s="26" t="n">
        <f aca="false">($B$276+BR276-'1 Der Fonds'!$B$6)/BP276</f>
        <v>10.1779066898183</v>
      </c>
      <c r="BT276" s="26" t="n">
        <f aca="false">BR276+'1 Der Fonds'!$B$26-'2 Der Rueckgabebestand'!$C$13*BS276</f>
        <v>80.1029538161665</v>
      </c>
      <c r="BU276" s="26" t="n">
        <f aca="false">BP276+'1 Der Fonds'!$B$26/BS276-'2 Der Rueckgabebestand'!$C$13</f>
        <v>77.9239757237669</v>
      </c>
      <c r="BV276" s="26" t="n">
        <f aca="false">BT276/($B$276+BT276-'1 Der Fonds'!$B$6)</f>
        <v>0.100999439518837</v>
      </c>
      <c r="BW276" s="26" t="n">
        <f aca="false">BT276+$B$276*'1 Der Fonds'!$B$19/12+BT276*'1 Der Fonds'!$B$20/12-'1 Der Fonds'!$B$6*'1 Der Fonds'!$B$21/12-($B$276+BT276-'1 Der Fonds'!$B$6)*'1 Der Fonds'!$B$22/12-$B$276*'1 Der Fonds'!$B$23/12</f>
        <v>81.694844146907</v>
      </c>
      <c r="BX276" s="26" t="n">
        <f aca="false">($B$276+BW276-'1 Der Fonds'!$B$6)/BU276</f>
        <v>10.1983354515178</v>
      </c>
      <c r="BY276" s="26" t="n">
        <f aca="false">BW276+'1 Der Fonds'!$B$26-'2 Der Rueckgabebestand'!$C$14*BX276</f>
        <v>80.6155099662999</v>
      </c>
      <c r="BZ276" s="26" t="n">
        <f aca="false">BU276+'1 Der Fonds'!$B$26/BX276-'2 Der Rueckgabebestand'!$C$14</f>
        <v>77.8181413760208</v>
      </c>
      <c r="CA276" s="26" t="n">
        <f aca="false">BY276/($B$276+BY276-'1 Der Fonds'!$B$6)</f>
        <v>0.101580058547146</v>
      </c>
      <c r="CB276" s="26" t="n">
        <f aca="false">BY276+$B$276*'1 Der Fonds'!$B$19/12+BY276*'1 Der Fonds'!$B$20/12-'1 Der Fonds'!$B$6*'1 Der Fonds'!$B$21/12-($B$276+BY276-'1 Der Fonds'!$B$6)*'1 Der Fonds'!$B$22/12-$B$276*'1 Der Fonds'!$B$23/12</f>
        <v>82.2078914966843</v>
      </c>
      <c r="CC276" s="26" t="n">
        <f aca="false">($B$276+CB276-'1 Der Fonds'!$B$6)/BZ276</f>
        <v>10.2187983089214</v>
      </c>
      <c r="CD276" s="26" t="n">
        <f aca="false">CB276+'1 Der Fonds'!$B$26-'2 Der Rueckgabebestand'!$C$15*CC276</f>
        <v>81.1203721731158</v>
      </c>
      <c r="CE276" s="26" t="n">
        <f aca="false">BZ276+'1 Der Fonds'!$B$26/CC276-'2 Der Rueckgabebestand'!$C$15</f>
        <v>77.7117179697952</v>
      </c>
      <c r="CF276" s="26" t="n">
        <f aca="false">CD276/($B$276+CD276-'1 Der Fonds'!$B$6)</f>
        <v>0.1021512292288</v>
      </c>
      <c r="CG276" s="26" t="n">
        <f aca="false">CD276+$B$276*'1 Der Fonds'!$B$19/12+CD276*'1 Der Fonds'!$B$20/12-'1 Der Fonds'!$B$6*'1 Der Fonds'!$B$21/12-($B$276+CD276-'1 Der Fonds'!$B$6)*'1 Der Fonds'!$B$22/12-$B$276*'1 Der Fonds'!$B$23/12</f>
        <v>82.7132375297817</v>
      </c>
      <c r="CH276" s="26" t="n">
        <f aca="false">($B$276+CG276-'1 Der Fonds'!$B$6)/CE276</f>
        <v>10.2392954153846</v>
      </c>
      <c r="CI276" s="26" t="n">
        <f aca="false">CG276+'1 Der Fonds'!$B$26-'2 Der Rueckgabebestand'!$C$16*CH276</f>
        <v>80.5935898220894</v>
      </c>
      <c r="CJ276" s="26" t="n">
        <f aca="false">CE276+'1 Der Fonds'!$B$26/CH276-'2 Der Rueckgabebestand'!$C$16</f>
        <v>77.5047068795098</v>
      </c>
      <c r="CK276" s="26" t="n">
        <f aca="false">CI276/($B$276+CI276-'1 Der Fonds'!$B$6)</f>
        <v>0.101555242955222</v>
      </c>
      <c r="CL276" s="26" t="n">
        <f aca="false">$A$276+$B$276*'1 Der Fonds'!$B$19/12+$A$276*'1 Der Fonds'!$B$20/12-'1 Der Fonds'!$B$6*'1 Der Fonds'!$B$21/12-($B$276+$A$276-'1 Der Fonds'!$B$6)*'1 Der Fonds'!$B$22/12-$B$276*'1 Der Fonds'!$B$23/12</f>
        <v>158.665583333333</v>
      </c>
      <c r="CM276" s="26" t="n">
        <f aca="false">($B$276+CL276-'1 Der Fonds'!$B$6)/'1 Der Fonds'!$B$8</f>
        <v>10.0191446360153</v>
      </c>
      <c r="CN276" s="26" t="n">
        <f aca="false">CL276+0-'2 Der Rueckgabebestand'!$C$5*CM276</f>
        <v>154.657925478927</v>
      </c>
      <c r="CO276" s="26" t="n">
        <f aca="false">'1 Der Fonds'!$B$8+0/CM276-'2 Der Rueckgabebestand'!$C$5</f>
        <v>86.6</v>
      </c>
      <c r="CP276" s="26" t="n">
        <f aca="false">CN276/($B$276+CN276-'1 Der Fonds'!$B$6)</f>
        <v>0.178247579993647</v>
      </c>
      <c r="CQ276" s="26" t="n">
        <f aca="false">CN276+$B$276*'1 Der Fonds'!$B$19/12+CN276*'1 Der Fonds'!$B$20/12-'1 Der Fonds'!$B$6*'1 Der Fonds'!$B$21/12-($B$276+CN276-'1 Der Fonds'!$B$6)*'1 Der Fonds'!$B$22/12-$B$276*'1 Der Fonds'!$B$23/12</f>
        <v>156.321264324178</v>
      </c>
      <c r="CR276" s="26" t="n">
        <f aca="false">($B$276+CQ276-'1 Der Fonds'!$B$6)/CO276</f>
        <v>10.0383517820344</v>
      </c>
      <c r="CS276" s="26" t="n">
        <f aca="false">CQ276+0-'2 Der Rueckgabebestand'!$C$6*CR276</f>
        <v>151.302088433161</v>
      </c>
      <c r="CT276" s="26" t="n">
        <f aca="false">CO276+0/CR276-'2 Der Rueckgabebestand'!$C$6</f>
        <v>86.1</v>
      </c>
      <c r="CU276" s="26" t="n">
        <f aca="false">CS276/($B$276+CS276-'1 Der Fonds'!$B$6)</f>
        <v>0.175056951103111</v>
      </c>
      <c r="CV276" s="26" t="n">
        <f aca="false">CS276+$B$276*'1 Der Fonds'!$B$19/12+CS276*'1 Der Fonds'!$B$20/12-'1 Der Fonds'!$B$6*'1 Der Fonds'!$B$21/12-($B$276+CS276-'1 Der Fonds'!$B$6)*'1 Der Fonds'!$B$22/12-$B$276*'1 Der Fonds'!$B$23/12</f>
        <v>152.962211267909</v>
      </c>
      <c r="CW276" s="26" t="n">
        <f aca="false">($B$276+CV276-'1 Der Fonds'!$B$6)/CT276</f>
        <v>10.0576331157713</v>
      </c>
      <c r="CX276" s="26" t="n">
        <f aca="false">CV276+0-'2 Der Rueckgabebestand'!$C$7*CW276</f>
        <v>130.835418413212</v>
      </c>
      <c r="CY276" s="26" t="n">
        <f aca="false">CT276+0/CW276-'2 Der Rueckgabebestand'!$C$7</f>
        <v>83.9</v>
      </c>
      <c r="CZ276" s="26" t="n">
        <f aca="false">CX276/($B$276+CX276-'1 Der Fonds'!$B$6)</f>
        <v>0.155048503011691</v>
      </c>
      <c r="DA276" s="26" t="n">
        <f aca="false">CX276+$B$276*'1 Der Fonds'!$B$19/12+CX276*'1 Der Fonds'!$B$20/12-'1 Der Fonds'!$B$6*'1 Der Fonds'!$B$21/12-($B$276+CX276-'1 Der Fonds'!$B$6)*'1 Der Fonds'!$B$22/12-$B$276*'1 Der Fonds'!$B$23/12</f>
        <v>132.475927355858</v>
      </c>
      <c r="DB276" s="26" t="n">
        <f aca="false">($B$276+DA276-'1 Der Fonds'!$B$6)/CY276</f>
        <v>10.0771862616908</v>
      </c>
      <c r="DC276" s="26" t="n">
        <f aca="false">DA276+0-'2 Der Rueckgabebestand'!$C$8*DB276</f>
        <v>101.236649944617</v>
      </c>
      <c r="DD276" s="26" t="n">
        <f aca="false">CY276+0/DB276-'2 Der Rueckgabebestand'!$C$8</f>
        <v>80.8</v>
      </c>
      <c r="DE276" s="26" t="n">
        <f aca="false">DC276/($B$276+DC276-'1 Der Fonds'!$B$6)</f>
        <v>0.124333202087504</v>
      </c>
      <c r="DF276" s="26" t="n">
        <f aca="false">DC276+$B$276*'1 Der Fonds'!$B$19/12+DC276*'1 Der Fonds'!$B$20/12-'1 Der Fonds'!$B$6*'1 Der Fonds'!$B$21/12-($B$276+DC276-'1 Der Fonds'!$B$6)*'1 Der Fonds'!$B$22/12-$B$276*'1 Der Fonds'!$B$23/12</f>
        <v>102.848793400814</v>
      </c>
      <c r="DG276" s="26" t="n">
        <f aca="false">($B$276+DF276-'1 Der Fonds'!$B$6)/DD276</f>
        <v>10.0971385321883</v>
      </c>
      <c r="DH276" s="26" t="n">
        <f aca="false">DF276+0-'2 Der Rueckgabebestand'!$C$9*DG276</f>
        <v>76.5962332171241</v>
      </c>
      <c r="DI276" s="26" t="n">
        <f aca="false">DD276+0/DG276-'2 Der Rueckgabebestand'!$C$9</f>
        <v>78.2</v>
      </c>
      <c r="DJ276" s="26" t="n">
        <f aca="false">DH276/($B$276+DH276-'1 Der Fonds'!$B$6)</f>
        <v>0.0970068371590896</v>
      </c>
      <c r="DK276" s="26" t="n">
        <f aca="false">DH276+$B$276*'1 Der Fonds'!$B$19/12+DH276*'1 Der Fonds'!$B$20/12-'1 Der Fonds'!$B$6*'1 Der Fonds'!$B$21/12-($B$276+DH276-'1 Der Fonds'!$B$6)*'1 Der Fonds'!$B$22/12-$B$276*'1 Der Fonds'!$B$23/12</f>
        <v>78.1847629406238</v>
      </c>
      <c r="DL276" s="26" t="n">
        <f aca="false">($B$276+DK276-'1 Der Fonds'!$B$6)/DI276</f>
        <v>10.1174522115169</v>
      </c>
      <c r="DM276" s="26" t="n">
        <f aca="false">DK276+0-'2 Der Rueckgabebestand'!$C$10*DL276</f>
        <v>64.0203298445001</v>
      </c>
      <c r="DN276" s="26" t="n">
        <f aca="false">DI276+0/DL276-'2 Der Rueckgabebestand'!$C$10</f>
        <v>76.8</v>
      </c>
      <c r="DO276" s="26" t="n">
        <f aca="false">DM276/($B$276+DM276-'1 Der Fonds'!$B$6)</f>
        <v>0.0823920911532805</v>
      </c>
      <c r="DP276" s="26" t="n">
        <f aca="false">DM276+$B$276*'1 Der Fonds'!$B$19/12+DM276*'1 Der Fonds'!$B$20/12-'1 Der Fonds'!$B$6*'1 Der Fonds'!$B$21/12-($B$276+DM276-'1 Der Fonds'!$B$6)*'1 Der Fonds'!$B$22/12-$B$276*'1 Der Fonds'!$B$23/12</f>
        <v>65.5968076606011</v>
      </c>
      <c r="DQ276" s="26" t="n">
        <f aca="false">($B$276+DP276-'1 Der Fonds'!$B$6)/DN276</f>
        <v>10.1379792664141</v>
      </c>
      <c r="DR276" s="26" t="n">
        <f aca="false">DP276+0-'2 Der Rueckgabebestand'!$C$11*DQ276</f>
        <v>59.5140201007527</v>
      </c>
      <c r="DS276" s="26" t="n">
        <f aca="false">DN276+0/DQ276-'2 Der Rueckgabebestand'!$C$11</f>
        <v>76.2</v>
      </c>
      <c r="DT276" s="26" t="n">
        <f aca="false">DR276/($B$276+DR276-'1 Der Fonds'!$B$6)</f>
        <v>0.0770394045314423</v>
      </c>
      <c r="DU276" s="26" t="n">
        <f aca="false">DR276+$B$276*'1 Der Fonds'!$B$19/12+DR276*'1 Der Fonds'!$B$20/12-'1 Der Fonds'!$B$6*'1 Der Fonds'!$B$21/12-($B$276+DR276-'1 Der Fonds'!$B$6)*'1 Der Fonds'!$B$22/12-$B$276*'1 Der Fonds'!$B$23/12</f>
        <v>61.0861793700159</v>
      </c>
      <c r="DV276" s="26" t="n">
        <f aca="false">($B$276+DU276-'1 Der Fonds'!$B$6)/DS276</f>
        <v>10.1586112778217</v>
      </c>
      <c r="DW276" s="26" t="n">
        <f aca="false">DU276+0-'2 Der Rueckgabebestand'!$C$12*DV276</f>
        <v>56.006873731105</v>
      </c>
      <c r="DX276" s="26" t="n">
        <f aca="false">DS276+0/DV276-'2 Der Rueckgabebestand'!$C$12</f>
        <v>75.7</v>
      </c>
      <c r="DY276" s="26" t="n">
        <f aca="false">DW276/($B$276+DW276-'1 Der Fonds'!$B$6)</f>
        <v>0.0728301340914784</v>
      </c>
      <c r="DZ276" s="26" t="n">
        <f aca="false">DW276+$B$276*'1 Der Fonds'!$B$19/12+DW276*'1 Der Fonds'!$B$20/12-'1 Der Fonds'!$B$6*'1 Der Fonds'!$B$21/12-($B$276+DW276-'1 Der Fonds'!$B$6)*'1 Der Fonds'!$B$22/12-$B$276*'1 Der Fonds'!$B$23/12</f>
        <v>57.5756719850973</v>
      </c>
      <c r="EA276" s="26" t="n">
        <f aca="false">($B$276+DZ276-'1 Der Fonds'!$B$6)/DX276</f>
        <v>10.1793351649286</v>
      </c>
      <c r="EB276" s="26" t="n">
        <f aca="false">DZ276+0-'2 Der Rueckgabebestand'!$C$13*EA276</f>
        <v>52.9949711608794</v>
      </c>
      <c r="EC276" s="26" t="n">
        <f aca="false">DX276+0/EA276-'2 Der Rueckgabebestand'!$C$13</f>
        <v>75.25</v>
      </c>
      <c r="ED276" s="26" t="n">
        <f aca="false">EB276/($B$276+EB276-'1 Der Fonds'!$B$6)</f>
        <v>0.0691844896586783</v>
      </c>
      <c r="EE276" s="26" t="n">
        <f aca="false">EB276+$B$276*'1 Der Fonds'!$B$19/12+EB276*'1 Der Fonds'!$B$20/12-'1 Der Fonds'!$B$6*'1 Der Fonds'!$B$21/12-($B$276+EB276-'1 Der Fonds'!$B$6)*'1 Der Fonds'!$B$22/12-$B$276*'1 Der Fonds'!$B$23/12</f>
        <v>54.5608830082419</v>
      </c>
      <c r="EF276" s="26" t="n">
        <f aca="false">($B$276+EE276-'1 Der Fonds'!$B$6)/EC276</f>
        <v>10.2001446246942</v>
      </c>
      <c r="EG276" s="26" t="n">
        <f aca="false">EE276+0-'2 Der Rueckgabebestand'!$C$14*EF276</f>
        <v>50.4808251583642</v>
      </c>
      <c r="EH276" s="26" t="n">
        <f aca="false">EC276+0/EF276-'2 Der Rueckgabebestand'!$C$14</f>
        <v>74.85</v>
      </c>
      <c r="EI276" s="26" t="n">
        <f aca="false">EG276/($B$276+EG276-'1 Der Fonds'!$B$6)</f>
        <v>0.0661193097389097</v>
      </c>
      <c r="EJ276" s="26" t="n">
        <f aca="false">EG276+$B$276*'1 Der Fonds'!$B$19/12+EG276*'1 Der Fonds'!$B$20/12-'1 Der Fonds'!$B$6*'1 Der Fonds'!$B$21/12-($B$276+EG276-'1 Der Fonds'!$B$6)*'1 Der Fonds'!$B$22/12-$B$276*'1 Der Fonds'!$B$23/12</f>
        <v>52.0443276158077</v>
      </c>
      <c r="EK276" s="26" t="n">
        <f aca="false">($B$276+EJ276-'1 Der Fonds'!$B$6)/EH276</f>
        <v>10.2210331010796</v>
      </c>
      <c r="EL276" s="26" t="n">
        <f aca="false">EJ276+0-'2 Der Rueckgabebestand'!$C$15*EK276</f>
        <v>47.9559143753758</v>
      </c>
      <c r="EM276" s="26" t="n">
        <f aca="false">EH276+0/EK276-'2 Der Rueckgabebestand'!$C$15</f>
        <v>74.45</v>
      </c>
      <c r="EN276" s="26" t="n">
        <f aca="false">EL276/($B$276+EL276-'1 Der Fonds'!$B$6)</f>
        <v>0.0630206211285447</v>
      </c>
      <c r="EO276" s="26" t="n">
        <f aca="false">EL276+$B$276*'1 Der Fonds'!$B$19/12+EL276*'1 Der Fonds'!$B$20/12-'1 Der Fonds'!$B$6*'1 Der Fonds'!$B$21/12-($B$276+EL276-'1 Der Fonds'!$B$6)*'1 Der Fonds'!$B$22/12-$B$276*'1 Der Fonds'!$B$23/12</f>
        <v>49.5169971266522</v>
      </c>
      <c r="EP276" s="26" t="n">
        <f aca="false">($B$276+EO276-'1 Der Fonds'!$B$6)/EM276</f>
        <v>10.242001304589</v>
      </c>
      <c r="EQ276" s="26" t="n">
        <f aca="false">EO276+0-'2 Der Rueckgabebestand'!$C$16*EP276</f>
        <v>44.3959964743577</v>
      </c>
      <c r="ER276" s="26" t="n">
        <f aca="false">EM276+0/EP276-'2 Der Rueckgabebestand'!$C$16</f>
        <v>73.95</v>
      </c>
      <c r="ES276" s="26" t="n">
        <f aca="false">EQ276/($B$276+EQ276-'1 Der Fonds'!$B$6)</f>
        <v>0.0586166241715285</v>
      </c>
      <c r="ET276" s="14" t="n">
        <f aca="false">IF(C276=1,$A$276,1000000)</f>
        <v>157</v>
      </c>
      <c r="EU276" s="14" t="n">
        <f aca="false">IF(D276=1,$A$276,1000000)</f>
        <v>157</v>
      </c>
      <c r="EV276" s="14" t="n">
        <f aca="false">IF(E276=1,$A$276,1000000)</f>
        <v>157</v>
      </c>
      <c r="EW276" s="14" t="n">
        <f aca="false">IF(F276=1,$A$276,1000000)</f>
        <v>157</v>
      </c>
      <c r="EX276" s="14" t="n">
        <f aca="false">IF(G276=1,$A$276,1000000)</f>
        <v>157</v>
      </c>
      <c r="EY276" s="14" t="n">
        <f aca="false">IF(H276=1,$A$276,1000000)</f>
        <v>157</v>
      </c>
      <c r="EZ276" s="14" t="n">
        <f aca="false">IF(I276=1,$A$276,1000000)</f>
        <v>157</v>
      </c>
      <c r="FA276" s="14" t="n">
        <f aca="false">IF(J276=1,$A$276,1000000)</f>
        <v>157</v>
      </c>
      <c r="FB276" s="14" t="n">
        <f aca="false">IF(K276=1,$A$276,1000000)</f>
        <v>157</v>
      </c>
      <c r="FC276" s="14" t="n">
        <f aca="false">IF(L276=1,$A$276,1000000)</f>
        <v>157</v>
      </c>
      <c r="FD276" s="14" t="n">
        <f aca="false">IF(M276=1,$A$276,1000000)</f>
        <v>157</v>
      </c>
      <c r="FE276" s="14" t="n">
        <f aca="false">IF(N276=1,$A$276,1000000)</f>
        <v>157</v>
      </c>
      <c r="FF276" s="14" t="n">
        <f aca="false">IF(O276=1,$A$276,1000000)</f>
        <v>157</v>
      </c>
      <c r="FG276" s="14" t="n">
        <f aca="false">IF(P276=1,$A$276,1000000)</f>
        <v>157</v>
      </c>
      <c r="FH276" s="14" t="n">
        <f aca="false">IF(Q276=1,$A$276,1000000)</f>
        <v>157</v>
      </c>
      <c r="FI276" s="14" t="n">
        <f aca="false">IF(R276=1,$A$276,1000000)</f>
        <v>157</v>
      </c>
      <c r="FJ276" s="14" t="n">
        <f aca="false">IF(S276=1,$A$276,1000000)</f>
        <v>157</v>
      </c>
      <c r="FK276" s="14" t="n">
        <f aca="false">IF(T276=1,$A$276,1000000)</f>
        <v>157</v>
      </c>
      <c r="FL276" s="14" t="n">
        <f aca="false">IF(U276=1,$A$276,1000000)</f>
        <v>157</v>
      </c>
      <c r="FM276" s="14" t="n">
        <f aca="false">IF(V276=1,$A$276,1000000)</f>
        <v>157</v>
      </c>
      <c r="FN276" s="14" t="n">
        <f aca="false">IF(W276=1,$A$276,1000000)</f>
        <v>157</v>
      </c>
      <c r="FO276" s="14" t="n">
        <f aca="false">IF(X276=1,$A$276,1000000)</f>
        <v>157</v>
      </c>
      <c r="FP276" s="14" t="n">
        <f aca="false">IF(Y276=1,$A$276,1000000)</f>
        <v>157</v>
      </c>
      <c r="FQ276" s="14" t="n">
        <f aca="false">IF(Z276=1,$A$276,1000000)</f>
        <v>157</v>
      </c>
    </row>
    <row r="277" customFormat="false" ht="15" hidden="false" customHeight="false" outlineLevel="0" collapsed="false">
      <c r="A277" s="14" t="n">
        <f aca="false">A276+$B$38</f>
        <v>157.5</v>
      </c>
      <c r="B277" s="14" t="n">
        <f aca="false">'1 Der Fonds'!$B$36-A277</f>
        <v>962.5</v>
      </c>
      <c r="C277" s="26" t="n">
        <f aca="false">IF(AH277&gt;='1 Der Fonds'!$B$12,1,0)</f>
        <v>1</v>
      </c>
      <c r="D277" s="26" t="n">
        <f aca="false">IF(AND(C277=1,AM277&gt;='1 Der Fonds'!$B$12),1,0)</f>
        <v>1</v>
      </c>
      <c r="E277" s="26" t="n">
        <f aca="false">IF(AND(D277=1,AR277&gt;='1 Der Fonds'!$B$12),1,0)</f>
        <v>1</v>
      </c>
      <c r="F277" s="26" t="n">
        <f aca="false">IF(AND(E277=1,AW277&gt;='1 Der Fonds'!$B$12),1,0)</f>
        <v>1</v>
      </c>
      <c r="G277" s="26" t="n">
        <f aca="false">IF(AND(F277=1,BB277&gt;='1 Der Fonds'!$B$12),1,0)</f>
        <v>1</v>
      </c>
      <c r="H277" s="26" t="n">
        <f aca="false">IF(AND(G277=1,BG277&gt;='1 Der Fonds'!$B$12),1,0)</f>
        <v>1</v>
      </c>
      <c r="I277" s="26" t="n">
        <f aca="false">IF(AND(H277=1,BL277&gt;='1 Der Fonds'!$B$12),1,0)</f>
        <v>1</v>
      </c>
      <c r="J277" s="26" t="n">
        <f aca="false">IF(AND(I277=1,BQ277&gt;='1 Der Fonds'!$B$12),1,0)</f>
        <v>1</v>
      </c>
      <c r="K277" s="26" t="n">
        <f aca="false">IF(AND(J277=1,BV277&gt;='1 Der Fonds'!$B$12),1,0)</f>
        <v>1</v>
      </c>
      <c r="L277" s="26" t="n">
        <f aca="false">IF(AND(K277=1,CA277&gt;='1 Der Fonds'!$B$12),1,0)</f>
        <v>1</v>
      </c>
      <c r="M277" s="26" t="n">
        <f aca="false">IF(AND(L277=1,CF277&gt;='1 Der Fonds'!$B$12),1,0)</f>
        <v>1</v>
      </c>
      <c r="N277" s="26" t="n">
        <f aca="false">IF(AND(M277=1,CK277&gt;='1 Der Fonds'!$B$12),1,0)</f>
        <v>1</v>
      </c>
      <c r="O277" s="26" t="n">
        <f aca="false">IF(CP277&gt;='1 Der Fonds'!$B$12,1,0)</f>
        <v>1</v>
      </c>
      <c r="P277" s="26" t="n">
        <f aca="false">IF(AND(O277=1,CU277&gt;='1 Der Fonds'!$B$12),1,0)</f>
        <v>1</v>
      </c>
      <c r="Q277" s="26" t="n">
        <f aca="false">IF(AND(P277=1,CZ277&gt;='1 Der Fonds'!$B$12),1,0)</f>
        <v>1</v>
      </c>
      <c r="R277" s="26" t="n">
        <f aca="false">IF(AND(Q277=1,DE277&gt;='1 Der Fonds'!$B$12),1,0)</f>
        <v>1</v>
      </c>
      <c r="S277" s="26" t="n">
        <f aca="false">IF(AND(R277=1,DJ277&gt;='1 Der Fonds'!$B$12),1,0)</f>
        <v>1</v>
      </c>
      <c r="T277" s="26" t="n">
        <f aca="false">IF(AND(S277=1,DO277&gt;='1 Der Fonds'!$B$12),1,0)</f>
        <v>1</v>
      </c>
      <c r="U277" s="26" t="n">
        <f aca="false">IF(AND(T277=1,DT277&gt;='1 Der Fonds'!$B$12),1,0)</f>
        <v>1</v>
      </c>
      <c r="V277" s="26" t="n">
        <f aca="false">IF(AND(U277=1,DY277&gt;='1 Der Fonds'!$B$12),1,0)</f>
        <v>1</v>
      </c>
      <c r="W277" s="26" t="n">
        <f aca="false">IF(AND(V277=1,ED277&gt;='1 Der Fonds'!$B$12),1,0)</f>
        <v>1</v>
      </c>
      <c r="X277" s="26" t="n">
        <f aca="false">IF(AND(W277=1,EI277&gt;='1 Der Fonds'!$B$12),1,0)</f>
        <v>1</v>
      </c>
      <c r="Y277" s="26" t="n">
        <f aca="false">IF(AND(X277=1,EN277&gt;='1 Der Fonds'!$B$12),1,0)</f>
        <v>1</v>
      </c>
      <c r="Z277" s="26" t="n">
        <f aca="false">IF(AND(Y277=1,ES277&gt;='1 Der Fonds'!$B$12),1,0)</f>
        <v>1</v>
      </c>
      <c r="AD277" s="26" t="n">
        <f aca="false">$A$277+$B$277*'1 Der Fonds'!$B$19/12+$A$277*'1 Der Fonds'!$B$20/12-'1 Der Fonds'!$B$6*'1 Der Fonds'!$B$21/12-($B$277+$A$277-'1 Der Fonds'!$B$6)*'1 Der Fonds'!$B$22/12-$B$277*'1 Der Fonds'!$B$23/12</f>
        <v>159.165</v>
      </c>
      <c r="AE277" s="26" t="n">
        <f aca="false">($B$277+AD277-'1 Der Fonds'!$B$6)/'1 Der Fonds'!$B$8</f>
        <v>10.0191379310345</v>
      </c>
      <c r="AF277" s="26" t="n">
        <f aca="false">AD277+'1 Der Fonds'!$B$26-'2 Der Rueckgabebestand'!$C$5*AE277</f>
        <v>158.157344827586</v>
      </c>
      <c r="AG277" s="26" t="n">
        <f aca="false">'1 Der Fonds'!$B$8+'1 Der Fonds'!$B$26/AE277-'2 Der Rueckgabebestand'!$C$5</f>
        <v>86.8994269587514</v>
      </c>
      <c r="AH277" s="26" t="n">
        <f aca="false">AF277/($B$277+AF277-'1 Der Fonds'!$B$6)</f>
        <v>0.181652800343522</v>
      </c>
      <c r="AI277" s="26" t="n">
        <f aca="false">AF277+$B$277*'1 Der Fonds'!$B$19/12+AF277*'1 Der Fonds'!$B$20/12-'1 Der Fonds'!$B$6*'1 Der Fonds'!$B$21/12-($B$277+AF277-'1 Der Fonds'!$B$6)*'1 Der Fonds'!$B$22/12-$B$277*'1 Der Fonds'!$B$23/12</f>
        <v>159.822974783046</v>
      </c>
      <c r="AJ277" s="26" t="n">
        <f aca="false">($B$277+AI277-'1 Der Fonds'!$B$6)/AG277</f>
        <v>10.0383052605987</v>
      </c>
      <c r="AK277" s="26" t="n">
        <f aca="false">AI277+'1 Der Fonds'!$B$26-'2 Der Rueckgabebestand'!$C$6*AJ277</f>
        <v>157.803822152747</v>
      </c>
      <c r="AL277" s="26" t="n">
        <f aca="false">AG277+'1 Der Fonds'!$B$26/AJ277-'2 Der Rueckgabebestand'!$C$6</f>
        <v>86.6982821860152</v>
      </c>
      <c r="AM277" s="26" t="n">
        <f aca="false">AK277/($B$277+AK277-'1 Der Fonds'!$B$6)</f>
        <v>0.181320382762895</v>
      </c>
      <c r="AN277" s="26" t="n">
        <f aca="false">AK277+$B$277*'1 Der Fonds'!$B$19/12+AK277*'1 Der Fonds'!$B$20/12-'1 Der Fonds'!$B$6*'1 Der Fonds'!$B$21/12-($B$277+AK277-'1 Der Fonds'!$B$6)*'1 Der Fonds'!$B$22/12-$B$277*'1 Der Fonds'!$B$23/12</f>
        <v>159.469113315643</v>
      </c>
      <c r="AO277" s="26" t="n">
        <f aca="false">($B$277+AN277-'1 Der Fonds'!$B$6)/AL277</f>
        <v>10.0575131517</v>
      </c>
      <c r="AP277" s="26" t="n">
        <f aca="false">AN277+'1 Der Fonds'!$B$26-'2 Der Rueckgabebestand'!$C$7*AO277</f>
        <v>140.342584381903</v>
      </c>
      <c r="AQ277" s="26" t="n">
        <f aca="false">AL277+'1 Der Fonds'!$B$26/AO277-'2 Der Rueckgabebestand'!$C$7</f>
        <v>84.7965666580065</v>
      </c>
      <c r="AR277" s="26" t="n">
        <f aca="false">AP277/($B$277+AP277-'1 Der Fonds'!$B$6)</f>
        <v>0.164558603137314</v>
      </c>
      <c r="AS277" s="26" t="n">
        <f aca="false">AP277+$B$277*'1 Der Fonds'!$B$19/12+AP277*'1 Der Fonds'!$B$20/12-'1 Der Fonds'!$B$6*'1 Der Fonds'!$B$21/12-($B$277+AP277-'1 Der Fonds'!$B$6)*'1 Der Fonds'!$B$22/12-$B$277*'1 Der Fonds'!$B$23/12</f>
        <v>141.991141858602</v>
      </c>
      <c r="AT277" s="26" t="n">
        <f aca="false">($B$277+AS277-'1 Der Fonds'!$B$6)/AQ277</f>
        <v>10.0769544751128</v>
      </c>
      <c r="AU277" s="26" t="n">
        <f aca="false">AS277+'1 Der Fonds'!$B$26-'2 Der Rueckgabebestand'!$C$8*AT277</f>
        <v>113.752582985752</v>
      </c>
      <c r="AV277" s="26" t="n">
        <f aca="false">AQ277+'1 Der Fonds'!$B$26/AT277-'2 Der Rueckgabebestand'!$C$8</f>
        <v>81.9942756540537</v>
      </c>
      <c r="AW277" s="26" t="n">
        <f aca="false">AU277/($B$277+AU277-'1 Der Fonds'!$B$6)</f>
        <v>0.1376728924401</v>
      </c>
      <c r="AX277" s="26" t="n">
        <f aca="false">AU277+$B$277*'1 Der Fonds'!$B$19/12+AU277*'1 Der Fonds'!$B$20/12-'1 Der Fonds'!$B$6*'1 Der Fonds'!$B$21/12-($B$277+AU277-'1 Der Fonds'!$B$6)*'1 Der Fonds'!$B$22/12-$B$277*'1 Der Fonds'!$B$23/12</f>
        <v>115.375658377781</v>
      </c>
      <c r="AY277" s="26" t="n">
        <f aca="false">($B$277+AX277-'1 Der Fonds'!$B$6)/AV277</f>
        <v>10.0967494593246</v>
      </c>
      <c r="AZ277" s="26" t="n">
        <f aca="false">AX277+'1 Der Fonds'!$B$26-'2 Der Rueckgabebestand'!$C$9*AY277</f>
        <v>92.1241097835365</v>
      </c>
      <c r="BA277" s="26" t="n">
        <f aca="false">AV277+'1 Der Fonds'!$B$26/AY277-'2 Der Rueckgabebestand'!$C$9</f>
        <v>79.6914009825652</v>
      </c>
      <c r="BB277" s="26" t="n">
        <f aca="false">AZ277/($B$277+AZ277-'1 Der Fonds'!$B$6)</f>
        <v>0.114493349954826</v>
      </c>
      <c r="BC277" s="26" t="n">
        <f aca="false">AZ277+$B$277*'1 Der Fonds'!$B$19/12+AZ277*'1 Der Fonds'!$B$20/12-'1 Der Fonds'!$B$6*'1 Der Fonds'!$B$21/12-($B$277+AZ277-'1 Der Fonds'!$B$6)*'1 Der Fonds'!$B$22/12-$B$277*'1 Der Fonds'!$B$23/12</f>
        <v>93.7264578887457</v>
      </c>
      <c r="BD277" s="26" t="n">
        <f aca="false">($B$277+BC277-'1 Der Fonds'!$B$6)/BA277</f>
        <v>10.1168563728116</v>
      </c>
      <c r="BE277" s="26" t="n">
        <f aca="false">BC277+'1 Der Fonds'!$B$26-'2 Der Rueckgabebestand'!$C$10*BD277</f>
        <v>82.5628589668096</v>
      </c>
      <c r="BF277" s="26" t="n">
        <f aca="false">BA277+'1 Der Fonds'!$B$26/BD277-'2 Der Rueckgabebestand'!$C$10</f>
        <v>78.5879357844294</v>
      </c>
      <c r="BG277" s="26" t="n">
        <f aca="false">BE277/($B$277+BE277-'1 Der Fonds'!$B$6)</f>
        <v>0.10384444202827</v>
      </c>
      <c r="BH277" s="26" t="n">
        <f aca="false">BE277+$B$277*'1 Der Fonds'!$B$19/12+BE277*'1 Der Fonds'!$B$20/12-'1 Der Fonds'!$B$6*'1 Der Fonds'!$B$21/12-($B$277+BE277-'1 Der Fonds'!$B$6)*'1 Der Fonds'!$B$22/12-$B$277*'1 Der Fonds'!$B$23/12</f>
        <v>84.1560442066528</v>
      </c>
      <c r="BI277" s="26" t="n">
        <f aca="false">($B$277+BH277-'1 Der Fonds'!$B$6)/BF277</f>
        <v>10.1371290167478</v>
      </c>
      <c r="BJ277" s="26" t="n">
        <f aca="false">BH277+'1 Der Fonds'!$B$26-'2 Der Rueckgabebestand'!$C$11*BI277</f>
        <v>81.0737667966041</v>
      </c>
      <c r="BK277" s="26" t="n">
        <f aca="false">BF277+'1 Der Fonds'!$B$26/BI277-'2 Der Rueckgabebestand'!$C$11</f>
        <v>78.283877563906</v>
      </c>
      <c r="BL277" s="26" t="n">
        <f aca="false">BJ277/($B$277+BJ277-'1 Der Fonds'!$B$6)</f>
        <v>0.102162861461351</v>
      </c>
      <c r="BM277" s="26" t="n">
        <f aca="false">BJ277+$B$277*'1 Der Fonds'!$B$19/12+BJ277*'1 Der Fonds'!$B$20/12-'1 Der Fonds'!$B$6*'1 Der Fonds'!$B$21/12-($B$277+BJ277-'1 Der Fonds'!$B$6)*'1 Der Fonds'!$B$22/12-$B$277*'1 Der Fonds'!$B$23/12</f>
        <v>82.6655249897842</v>
      </c>
      <c r="BN277" s="26" t="n">
        <f aca="false">($B$277+BM277-'1 Der Fonds'!$B$6)/BK277</f>
        <v>10.1574621714498</v>
      </c>
      <c r="BO277" s="26" t="n">
        <f aca="false">BM277+'1 Der Fonds'!$B$26-'2 Der Rueckgabebestand'!$C$12*BN277</f>
        <v>80.5867939040593</v>
      </c>
      <c r="BP277" s="26" t="n">
        <f aca="false">BK277+'1 Der Fonds'!$B$26/BN277-'2 Der Rueckgabebestand'!$C$12</f>
        <v>78.0792269286747</v>
      </c>
      <c r="BQ277" s="26" t="n">
        <f aca="false">BO277/($B$277+BO277-'1 Der Fonds'!$B$6)</f>
        <v>0.101611569532461</v>
      </c>
      <c r="BR277" s="26" t="n">
        <f aca="false">BO277+$B$277*'1 Der Fonds'!$B$19/12+BO277*'1 Der Fonds'!$B$20/12-'1 Der Fonds'!$B$6*'1 Der Fonds'!$B$21/12-($B$277+BO277-'1 Der Fonds'!$B$6)*'1 Der Fonds'!$B$22/12-$B$277*'1 Der Fonds'!$B$23/12</f>
        <v>82.178085414884</v>
      </c>
      <c r="BS277" s="26" t="n">
        <f aca="false">($B$277+BR277-'1 Der Fonds'!$B$6)/BP277</f>
        <v>10.1778426436115</v>
      </c>
      <c r="BT277" s="26" t="n">
        <f aca="false">BR277+'1 Der Fonds'!$B$26-'2 Der Rueckgabebestand'!$C$13*BS277</f>
        <v>80.5980562252588</v>
      </c>
      <c r="BU277" s="26" t="n">
        <f aca="false">BP277+'1 Der Fonds'!$B$26/BS277-'2 Der Rueckgabebestand'!$C$13</f>
        <v>77.9239848754271</v>
      </c>
      <c r="BV277" s="26" t="n">
        <f aca="false">BT277/($B$277+BT277-'1 Der Fonds'!$B$6)</f>
        <v>0.101624327020626</v>
      </c>
      <c r="BW277" s="26" t="n">
        <f aca="false">BT277+$B$277*'1 Der Fonds'!$B$19/12+BT277*'1 Der Fonds'!$B$20/12-'1 Der Fonds'!$B$6*'1 Der Fonds'!$B$21/12-($B$277+BT277-'1 Der Fonds'!$B$6)*'1 Der Fonds'!$B$22/12-$B$277*'1 Der Fonds'!$B$23/12</f>
        <v>82.1893585291414</v>
      </c>
      <c r="BX277" s="26" t="n">
        <f aca="false">($B$277+BW277-'1 Der Fonds'!$B$6)/BU277</f>
        <v>10.1982638567518</v>
      </c>
      <c r="BY277" s="26" t="n">
        <f aca="false">BW277+'1 Der Fonds'!$B$26-'2 Der Rueckgabebestand'!$C$14*BX277</f>
        <v>81.1100529864407</v>
      </c>
      <c r="BZ277" s="26" t="n">
        <f aca="false">BU277+'1 Der Fonds'!$B$26/BX277-'2 Der Rueckgabebestand'!$C$14</f>
        <v>77.8181525928091</v>
      </c>
      <c r="CA277" s="26" t="n">
        <f aca="false">BY277/($B$277+BY277-'1 Der Fonds'!$B$6)</f>
        <v>0.102203913220624</v>
      </c>
      <c r="CB277" s="26" t="n">
        <f aca="false">BY277+$B$277*'1 Der Fonds'!$B$19/12+BY277*'1 Der Fonds'!$B$20/12-'1 Der Fonds'!$B$6*'1 Der Fonds'!$B$21/12-($B$277+BY277-'1 Der Fonds'!$B$6)*'1 Der Fonds'!$B$22/12-$B$277*'1 Der Fonds'!$B$23/12</f>
        <v>82.701845953886</v>
      </c>
      <c r="CC277" s="26" t="n">
        <f aca="false">($B$277+CB277-'1 Der Fonds'!$B$6)/BZ277</f>
        <v>10.2187191478941</v>
      </c>
      <c r="CD277" s="26" t="n">
        <f aca="false">CB277+'1 Der Fonds'!$B$26-'2 Der Rueckgabebestand'!$C$15*CC277</f>
        <v>81.6143582947284</v>
      </c>
      <c r="CE277" s="26" t="n">
        <f aca="false">BZ277+'1 Der Fonds'!$B$26/CC277-'2 Der Rueckgabebestand'!$C$15</f>
        <v>77.7117314608239</v>
      </c>
      <c r="CF277" s="26" t="n">
        <f aca="false">CD277/($B$277+CD277-'1 Der Fonds'!$B$6)</f>
        <v>0.102774062000322</v>
      </c>
      <c r="CG277" s="26" t="n">
        <f aca="false">CD277+$B$277*'1 Der Fonds'!$B$19/12+CD277*'1 Der Fonds'!$B$20/12-'1 Der Fonds'!$B$6*'1 Der Fonds'!$B$21/12-($B$277+CD277-'1 Der Fonds'!$B$6)*'1 Der Fonds'!$B$22/12-$B$277*'1 Der Fonds'!$B$23/12</f>
        <v>83.2066345547608</v>
      </c>
      <c r="CH277" s="26" t="n">
        <f aca="false">($B$277+CG277-'1 Der Fonds'!$B$6)/CE277</f>
        <v>10.2392086702623</v>
      </c>
      <c r="CI277" s="26" t="n">
        <f aca="false">CG277+'1 Der Fonds'!$B$26-'2 Der Rueckgabebestand'!$C$16*CH277</f>
        <v>81.0870302196297</v>
      </c>
      <c r="CJ277" s="26" t="n">
        <f aca="false">CE277+'1 Der Fonds'!$B$26/CH277-'2 Der Rueckgabebestand'!$C$16</f>
        <v>77.504722852699</v>
      </c>
      <c r="CK277" s="26" t="n">
        <f aca="false">CI277/($B$277+CI277-'1 Der Fonds'!$B$6)</f>
        <v>0.102177867243103</v>
      </c>
      <c r="CL277" s="26" t="n">
        <f aca="false">$A$277+$B$277*'1 Der Fonds'!$B$19/12+$A$277*'1 Der Fonds'!$B$20/12-'1 Der Fonds'!$B$6*'1 Der Fonds'!$B$21/12-($B$277+$A$277-'1 Der Fonds'!$B$6)*'1 Der Fonds'!$B$22/12-$B$277*'1 Der Fonds'!$B$23/12</f>
        <v>159.165</v>
      </c>
      <c r="CM277" s="26" t="n">
        <f aca="false">($B$277+CL277-'1 Der Fonds'!$B$6)/'1 Der Fonds'!$B$8</f>
        <v>10.0191379310345</v>
      </c>
      <c r="CN277" s="26" t="n">
        <f aca="false">CL277+0-'2 Der Rueckgabebestand'!$C$5*CM277</f>
        <v>155.157344827586</v>
      </c>
      <c r="CO277" s="26" t="n">
        <f aca="false">'1 Der Fonds'!$B$8+0/CM277-'2 Der Rueckgabebestand'!$C$5</f>
        <v>86.6</v>
      </c>
      <c r="CP277" s="26" t="n">
        <f aca="false">CN277/($B$277+CN277-'1 Der Fonds'!$B$6)</f>
        <v>0.178823294417473</v>
      </c>
      <c r="CQ277" s="26" t="n">
        <f aca="false">CN277+$B$277*'1 Der Fonds'!$B$19/12+CN277*'1 Der Fonds'!$B$20/12-'1 Der Fonds'!$B$6*'1 Der Fonds'!$B$21/12-($B$277+CN277-'1 Der Fonds'!$B$6)*'1 Der Fonds'!$B$22/12-$B$277*'1 Der Fonds'!$B$23/12</f>
        <v>156.820099783046</v>
      </c>
      <c r="CR277" s="26" t="n">
        <f aca="false">($B$277+CQ277-'1 Der Fonds'!$B$6)/CO277</f>
        <v>10.0383383346772</v>
      </c>
      <c r="CS277" s="26" t="n">
        <f aca="false">CQ277+0-'2 Der Rueckgabebestand'!$C$6*CR277</f>
        <v>151.800930615707</v>
      </c>
      <c r="CT277" s="26" t="n">
        <f aca="false">CO277+0/CR277-'2 Der Rueckgabebestand'!$C$6</f>
        <v>86.1</v>
      </c>
      <c r="CU277" s="26" t="n">
        <f aca="false">CS277/($B$277+CS277-'1 Der Fonds'!$B$6)</f>
        <v>0.175634348221247</v>
      </c>
      <c r="CV277" s="26" t="n">
        <f aca="false">CS277+$B$277*'1 Der Fonds'!$B$19/12+CS277*'1 Der Fonds'!$B$20/12-'1 Der Fonds'!$B$6*'1 Der Fonds'!$B$21/12-($B$277+CS277-'1 Der Fonds'!$B$6)*'1 Der Fonds'!$B$22/12-$B$277*'1 Der Fonds'!$B$23/12</f>
        <v>153.460469007547</v>
      </c>
      <c r="CW277" s="26" t="n">
        <f aca="false">($B$277+CV277-'1 Der Fonds'!$B$6)/CT277</f>
        <v>10.0576128804593</v>
      </c>
      <c r="CX277" s="26" t="n">
        <f aca="false">CV277+0-'2 Der Rueckgabebestand'!$C$7*CW277</f>
        <v>131.333720670537</v>
      </c>
      <c r="CY277" s="26" t="n">
        <f aca="false">CT277+0/CW277-'2 Der Rueckgabebestand'!$C$7</f>
        <v>83.9</v>
      </c>
      <c r="CZ277" s="26" t="n">
        <f aca="false">CX277/($B$277+CX277-'1 Der Fonds'!$B$6)</f>
        <v>0.15563933681884</v>
      </c>
      <c r="DA277" s="26" t="n">
        <f aca="false">CX277+$B$277*'1 Der Fonds'!$B$19/12+CX277*'1 Der Fonds'!$B$20/12-'1 Der Fonds'!$B$6*'1 Der Fonds'!$B$21/12-($B$277+CX277-'1 Der Fonds'!$B$6)*'1 Der Fonds'!$B$22/12-$B$277*'1 Der Fonds'!$B$23/12</f>
        <v>132.973644652846</v>
      </c>
      <c r="DB277" s="26" t="n">
        <f aca="false">($B$277+DA277-'1 Der Fonds'!$B$6)/CY277</f>
        <v>10.0771590542652</v>
      </c>
      <c r="DC277" s="26" t="n">
        <f aca="false">DA277+0-'2 Der Rueckgabebestand'!$C$8*DB277</f>
        <v>101.734451584624</v>
      </c>
      <c r="DD277" s="26" t="n">
        <f aca="false">CY277+0/DB277-'2 Der Rueckgabebestand'!$C$8</f>
        <v>80.8</v>
      </c>
      <c r="DE277" s="26" t="n">
        <f aca="false">DC277/($B$277+DC277-'1 Der Fonds'!$B$6)</f>
        <v>0.124944911611924</v>
      </c>
      <c r="DF277" s="26" t="n">
        <f aca="false">DC277+$B$277*'1 Der Fonds'!$B$19/12+DC277*'1 Der Fonds'!$B$20/12-'1 Der Fonds'!$B$6*'1 Der Fonds'!$B$21/12-($B$277+DC277-'1 Der Fonds'!$B$6)*'1 Der Fonds'!$B$22/12-$B$277*'1 Der Fonds'!$B$23/12</f>
        <v>103.346009600726</v>
      </c>
      <c r="DG277" s="26" t="n">
        <f aca="false">($B$277+DF277-'1 Der Fonds'!$B$6)/DD277</f>
        <v>10.0971040792169</v>
      </c>
      <c r="DH277" s="26" t="n">
        <f aca="false">DF277+0-'2 Der Rueckgabebestand'!$C$9*DG277</f>
        <v>77.0935389947621</v>
      </c>
      <c r="DI277" s="26" t="n">
        <f aca="false">DD277+0/DG277-'2 Der Rueckgabebestand'!$C$9</f>
        <v>78.2</v>
      </c>
      <c r="DJ277" s="26" t="n">
        <f aca="false">DH277/($B$277+DH277-'1 Der Fonds'!$B$6)</f>
        <v>0.0976369931964116</v>
      </c>
      <c r="DK277" s="26" t="n">
        <f aca="false">DH277+$B$277*'1 Der Fonds'!$B$19/12+DH277*'1 Der Fonds'!$B$20/12-'1 Der Fonds'!$B$6*'1 Der Fonds'!$B$21/12-($B$277+DH277-'1 Der Fonds'!$B$6)*'1 Der Fonds'!$B$22/12-$B$277*'1 Der Fonds'!$B$23/12</f>
        <v>78.6814828029654</v>
      </c>
      <c r="DL277" s="26" t="n">
        <f aca="false">($B$277+DK277-'1 Der Fonds'!$B$6)/DI277</f>
        <v>10.1174102660226</v>
      </c>
      <c r="DM277" s="26" t="n">
        <f aca="false">DK277+0-'2 Der Rueckgabebestand'!$C$10*DL277</f>
        <v>64.5171084305338</v>
      </c>
      <c r="DN277" s="26" t="n">
        <f aca="false">DI277+0/DL277-'2 Der Rueckgabebestand'!$C$10</f>
        <v>76.8</v>
      </c>
      <c r="DO277" s="26" t="n">
        <f aca="false">DM277/($B$277+DM277-'1 Der Fonds'!$B$6)</f>
        <v>0.0830317733426094</v>
      </c>
      <c r="DP277" s="26" t="n">
        <f aca="false">DM277+$B$277*'1 Der Fonds'!$B$19/12+DM277*'1 Der Fonds'!$B$20/12-'1 Der Fonds'!$B$6*'1 Der Fonds'!$B$21/12-($B$277+DM277-'1 Der Fonds'!$B$6)*'1 Der Fonds'!$B$22/12-$B$277*'1 Der Fonds'!$B$23/12</f>
        <v>66.0929998261131</v>
      </c>
      <c r="DQ277" s="26" t="n">
        <f aca="false">($B$277+DP277-'1 Der Fonds'!$B$6)/DN277</f>
        <v>10.1379296852358</v>
      </c>
      <c r="DR277" s="26" t="n">
        <f aca="false">DP277+0-'2 Der Rueckgabebestand'!$C$11*DQ277</f>
        <v>60.0102420149716</v>
      </c>
      <c r="DS277" s="26" t="n">
        <f aca="false">DN277+0/DQ277-'2 Der Rueckgabebestand'!$C$11</f>
        <v>76.2</v>
      </c>
      <c r="DT277" s="26" t="n">
        <f aca="false">DR277/($B$277+DR277-'1 Der Fonds'!$B$6)</f>
        <v>0.0776821312536185</v>
      </c>
      <c r="DU277" s="26" t="n">
        <f aca="false">DR277+$B$277*'1 Der Fonds'!$B$19/12+DR277*'1 Der Fonds'!$B$20/12-'1 Der Fonds'!$B$6*'1 Der Fonds'!$B$21/12-($B$277+DR277-'1 Der Fonds'!$B$6)*'1 Der Fonds'!$B$22/12-$B$277*'1 Der Fonds'!$B$23/12</f>
        <v>61.5818143302359</v>
      </c>
      <c r="DV277" s="26" t="n">
        <f aca="false">($B$277+DU277-'1 Der Fonds'!$B$6)/DS277</f>
        <v>10.1585539938351</v>
      </c>
      <c r="DW277" s="26" t="n">
        <f aca="false">DU277+0-'2 Der Rueckgabebestand'!$C$12*DV277</f>
        <v>56.5025373333184</v>
      </c>
      <c r="DX277" s="26" t="n">
        <f aca="false">DS277+0/DV277-'2 Der Rueckgabebestand'!$C$12</f>
        <v>75.7</v>
      </c>
      <c r="DY277" s="26" t="n">
        <f aca="false">DW277/($B$277+DW277-'1 Der Fonds'!$B$6)</f>
        <v>0.0734750987028639</v>
      </c>
      <c r="DZ277" s="26" t="n">
        <f aca="false">DW277+$B$277*'1 Der Fonds'!$B$19/12+DW277*'1 Der Fonds'!$B$20/12-'1 Der Fonds'!$B$6*'1 Der Fonds'!$B$21/12-($B$277+DW277-'1 Der Fonds'!$B$6)*'1 Der Fonds'!$B$22/12-$B$277*'1 Der Fonds'!$B$23/12</f>
        <v>58.0707480982628</v>
      </c>
      <c r="EA277" s="26" t="n">
        <f aca="false">($B$277+DZ277-'1 Der Fonds'!$B$6)/DX277</f>
        <v>10.1792701201884</v>
      </c>
      <c r="EB277" s="26" t="n">
        <f aca="false">DZ277+0-'2 Der Rueckgabebestand'!$C$13*EA277</f>
        <v>53.490076544178</v>
      </c>
      <c r="EC277" s="26" t="n">
        <f aca="false">DX277+0/EA277-'2 Der Rueckgabebestand'!$C$13</f>
        <v>75.25</v>
      </c>
      <c r="ED277" s="26" t="n">
        <f aca="false">EB277/($B$277+EB277-'1 Der Fonds'!$B$6)</f>
        <v>0.0698312917910145</v>
      </c>
      <c r="EE277" s="26" t="n">
        <f aca="false">EB277+$B$277*'1 Der Fonds'!$B$19/12+EB277*'1 Der Fonds'!$B$20/12-'1 Der Fonds'!$B$6*'1 Der Fonds'!$B$21/12-($B$277+EB277-'1 Der Fonds'!$B$6)*'1 Der Fonds'!$B$22/12-$B$277*'1 Der Fonds'!$B$23/12</f>
        <v>55.0554003675329</v>
      </c>
      <c r="EF277" s="26" t="n">
        <f aca="false">($B$277+EE277-'1 Der Fonds'!$B$6)/EC277</f>
        <v>10.2000717656815</v>
      </c>
      <c r="EG277" s="26" t="n">
        <f aca="false">EE277+0-'2 Der Rueckgabebestand'!$C$14*EF277</f>
        <v>50.9753716612603</v>
      </c>
      <c r="EH277" s="26" t="n">
        <f aca="false">EC277+0/EF277-'2 Der Rueckgabebestand'!$C$14</f>
        <v>74.85</v>
      </c>
      <c r="EI277" s="26" t="n">
        <f aca="false">EG277/($B$277+EG277-'1 Der Fonds'!$B$6)</f>
        <v>0.0667675390109074</v>
      </c>
      <c r="EJ277" s="26" t="n">
        <f aca="false">EG277+$B$277*'1 Der Fonds'!$B$19/12+EG277*'1 Der Fonds'!$B$20/12-'1 Der Fonds'!$B$6*'1 Der Fonds'!$B$21/12-($B$277+EG277-'1 Der Fonds'!$B$6)*'1 Der Fonds'!$B$22/12-$B$277*'1 Der Fonds'!$B$23/12</f>
        <v>52.5382855591023</v>
      </c>
      <c r="EK277" s="26" t="n">
        <f aca="false">($B$277+EJ277-'1 Der Fonds'!$B$6)/EH277</f>
        <v>10.2209523788791</v>
      </c>
      <c r="EL277" s="26" t="n">
        <f aca="false">EJ277+0-'2 Der Rueckgabebestand'!$C$15*EK277</f>
        <v>48.4499046075506</v>
      </c>
      <c r="EM277" s="26" t="n">
        <f aca="false">EH277+0/EK277-'2 Der Rueckgabebestand'!$C$15</f>
        <v>74.45</v>
      </c>
      <c r="EN277" s="26" t="n">
        <f aca="false">EL277/($B$277+EL277-'1 Der Fonds'!$B$6)</f>
        <v>0.0636702946070254</v>
      </c>
      <c r="EO277" s="26" t="n">
        <f aca="false">EL277+$B$277*'1 Der Fonds'!$B$19/12+EL277*'1 Der Fonds'!$B$20/12-'1 Der Fonds'!$B$6*'1 Der Fonds'!$B$21/12-($B$277+EL277-'1 Der Fonds'!$B$6)*'1 Der Fonds'!$B$22/12-$B$277*'1 Der Fonds'!$B$23/12</f>
        <v>50.0103982661329</v>
      </c>
      <c r="EP277" s="26" t="n">
        <f aca="false">($B$277+EO277-'1 Der Fonds'!$B$6)/EM277</f>
        <v>10.2419126697936</v>
      </c>
      <c r="EQ277" s="26" t="n">
        <f aca="false">EO277+0-'2 Der Rueckgabebestand'!$C$16*EP277</f>
        <v>44.8894419312361</v>
      </c>
      <c r="ER277" s="26" t="n">
        <f aca="false">EM277+0/EP277-'2 Der Rueckgabebestand'!$C$16</f>
        <v>73.95</v>
      </c>
      <c r="ES277" s="26" t="n">
        <f aca="false">EQ277/($B$277+EQ277-'1 Der Fonds'!$B$6)</f>
        <v>0.0592686396799701</v>
      </c>
      <c r="ET277" s="14" t="n">
        <f aca="false">IF(C277=1,$A$277,1000000)</f>
        <v>157.5</v>
      </c>
      <c r="EU277" s="14" t="n">
        <f aca="false">IF(D277=1,$A$277,1000000)</f>
        <v>157.5</v>
      </c>
      <c r="EV277" s="14" t="n">
        <f aca="false">IF(E277=1,$A$277,1000000)</f>
        <v>157.5</v>
      </c>
      <c r="EW277" s="14" t="n">
        <f aca="false">IF(F277=1,$A$277,1000000)</f>
        <v>157.5</v>
      </c>
      <c r="EX277" s="14" t="n">
        <f aca="false">IF(G277=1,$A$277,1000000)</f>
        <v>157.5</v>
      </c>
      <c r="EY277" s="14" t="n">
        <f aca="false">IF(H277=1,$A$277,1000000)</f>
        <v>157.5</v>
      </c>
      <c r="EZ277" s="14" t="n">
        <f aca="false">IF(I277=1,$A$277,1000000)</f>
        <v>157.5</v>
      </c>
      <c r="FA277" s="14" t="n">
        <f aca="false">IF(J277=1,$A$277,1000000)</f>
        <v>157.5</v>
      </c>
      <c r="FB277" s="14" t="n">
        <f aca="false">IF(K277=1,$A$277,1000000)</f>
        <v>157.5</v>
      </c>
      <c r="FC277" s="14" t="n">
        <f aca="false">IF(L277=1,$A$277,1000000)</f>
        <v>157.5</v>
      </c>
      <c r="FD277" s="14" t="n">
        <f aca="false">IF(M277=1,$A$277,1000000)</f>
        <v>157.5</v>
      </c>
      <c r="FE277" s="14" t="n">
        <f aca="false">IF(N277=1,$A$277,1000000)</f>
        <v>157.5</v>
      </c>
      <c r="FF277" s="14" t="n">
        <f aca="false">IF(O277=1,$A$277,1000000)</f>
        <v>157.5</v>
      </c>
      <c r="FG277" s="14" t="n">
        <f aca="false">IF(P277=1,$A$277,1000000)</f>
        <v>157.5</v>
      </c>
      <c r="FH277" s="14" t="n">
        <f aca="false">IF(Q277=1,$A$277,1000000)</f>
        <v>157.5</v>
      </c>
      <c r="FI277" s="14" t="n">
        <f aca="false">IF(R277=1,$A$277,1000000)</f>
        <v>157.5</v>
      </c>
      <c r="FJ277" s="14" t="n">
        <f aca="false">IF(S277=1,$A$277,1000000)</f>
        <v>157.5</v>
      </c>
      <c r="FK277" s="14" t="n">
        <f aca="false">IF(T277=1,$A$277,1000000)</f>
        <v>157.5</v>
      </c>
      <c r="FL277" s="14" t="n">
        <f aca="false">IF(U277=1,$A$277,1000000)</f>
        <v>157.5</v>
      </c>
      <c r="FM277" s="14" t="n">
        <f aca="false">IF(V277=1,$A$277,1000000)</f>
        <v>157.5</v>
      </c>
      <c r="FN277" s="14" t="n">
        <f aca="false">IF(W277=1,$A$277,1000000)</f>
        <v>157.5</v>
      </c>
      <c r="FO277" s="14" t="n">
        <f aca="false">IF(X277=1,$A$277,1000000)</f>
        <v>157.5</v>
      </c>
      <c r="FP277" s="14" t="n">
        <f aca="false">IF(Y277=1,$A$277,1000000)</f>
        <v>157.5</v>
      </c>
      <c r="FQ277" s="14" t="n">
        <f aca="false">IF(Z277=1,$A$277,1000000)</f>
        <v>157.5</v>
      </c>
    </row>
    <row r="278" customFormat="false" ht="15" hidden="false" customHeight="false" outlineLevel="0" collapsed="false">
      <c r="A278" s="14" t="n">
        <f aca="false">A277+$B$38</f>
        <v>158</v>
      </c>
      <c r="B278" s="14" t="n">
        <f aca="false">'1 Der Fonds'!$B$36-A278</f>
        <v>962</v>
      </c>
      <c r="C278" s="26" t="n">
        <f aca="false">IF(AH278&gt;='1 Der Fonds'!$B$12,1,0)</f>
        <v>1</v>
      </c>
      <c r="D278" s="26" t="n">
        <f aca="false">IF(AND(C278=1,AM278&gt;='1 Der Fonds'!$B$12),1,0)</f>
        <v>1</v>
      </c>
      <c r="E278" s="26" t="n">
        <f aca="false">IF(AND(D278=1,AR278&gt;='1 Der Fonds'!$B$12),1,0)</f>
        <v>1</v>
      </c>
      <c r="F278" s="26" t="n">
        <f aca="false">IF(AND(E278=1,AW278&gt;='1 Der Fonds'!$B$12),1,0)</f>
        <v>1</v>
      </c>
      <c r="G278" s="26" t="n">
        <f aca="false">IF(AND(F278=1,BB278&gt;='1 Der Fonds'!$B$12),1,0)</f>
        <v>1</v>
      </c>
      <c r="H278" s="26" t="n">
        <f aca="false">IF(AND(G278=1,BG278&gt;='1 Der Fonds'!$B$12),1,0)</f>
        <v>1</v>
      </c>
      <c r="I278" s="26" t="n">
        <f aca="false">IF(AND(H278=1,BL278&gt;='1 Der Fonds'!$B$12),1,0)</f>
        <v>1</v>
      </c>
      <c r="J278" s="26" t="n">
        <f aca="false">IF(AND(I278=1,BQ278&gt;='1 Der Fonds'!$B$12),1,0)</f>
        <v>1</v>
      </c>
      <c r="K278" s="26" t="n">
        <f aca="false">IF(AND(J278=1,BV278&gt;='1 Der Fonds'!$B$12),1,0)</f>
        <v>1</v>
      </c>
      <c r="L278" s="26" t="n">
        <f aca="false">IF(AND(K278=1,CA278&gt;='1 Der Fonds'!$B$12),1,0)</f>
        <v>1</v>
      </c>
      <c r="M278" s="26" t="n">
        <f aca="false">IF(AND(L278=1,CF278&gt;='1 Der Fonds'!$B$12),1,0)</f>
        <v>1</v>
      </c>
      <c r="N278" s="26" t="n">
        <f aca="false">IF(AND(M278=1,CK278&gt;='1 Der Fonds'!$B$12),1,0)</f>
        <v>1</v>
      </c>
      <c r="O278" s="26" t="n">
        <f aca="false">IF(CP278&gt;='1 Der Fonds'!$B$12,1,0)</f>
        <v>1</v>
      </c>
      <c r="P278" s="26" t="n">
        <f aca="false">IF(AND(O278=1,CU278&gt;='1 Der Fonds'!$B$12),1,0)</f>
        <v>1</v>
      </c>
      <c r="Q278" s="26" t="n">
        <f aca="false">IF(AND(P278=1,CZ278&gt;='1 Der Fonds'!$B$12),1,0)</f>
        <v>1</v>
      </c>
      <c r="R278" s="26" t="n">
        <f aca="false">IF(AND(Q278=1,DE278&gt;='1 Der Fonds'!$B$12),1,0)</f>
        <v>1</v>
      </c>
      <c r="S278" s="26" t="n">
        <f aca="false">IF(AND(R278=1,DJ278&gt;='1 Der Fonds'!$B$12),1,0)</f>
        <v>1</v>
      </c>
      <c r="T278" s="26" t="n">
        <f aca="false">IF(AND(S278=1,DO278&gt;='1 Der Fonds'!$B$12),1,0)</f>
        <v>1</v>
      </c>
      <c r="U278" s="26" t="n">
        <f aca="false">IF(AND(T278=1,DT278&gt;='1 Der Fonds'!$B$12),1,0)</f>
        <v>1</v>
      </c>
      <c r="V278" s="26" t="n">
        <f aca="false">IF(AND(U278=1,DY278&gt;='1 Der Fonds'!$B$12),1,0)</f>
        <v>1</v>
      </c>
      <c r="W278" s="26" t="n">
        <f aca="false">IF(AND(V278=1,ED278&gt;='1 Der Fonds'!$B$12),1,0)</f>
        <v>1</v>
      </c>
      <c r="X278" s="26" t="n">
        <f aca="false">IF(AND(W278=1,EI278&gt;='1 Der Fonds'!$B$12),1,0)</f>
        <v>1</v>
      </c>
      <c r="Y278" s="26" t="n">
        <f aca="false">IF(AND(X278=1,EN278&gt;='1 Der Fonds'!$B$12),1,0)</f>
        <v>1</v>
      </c>
      <c r="Z278" s="26" t="n">
        <f aca="false">IF(AND(Y278=1,ES278&gt;='1 Der Fonds'!$B$12),1,0)</f>
        <v>1</v>
      </c>
      <c r="AD278" s="26" t="n">
        <f aca="false">$A$278+$B$278*'1 Der Fonds'!$B$19/12+$A$278*'1 Der Fonds'!$B$20/12-'1 Der Fonds'!$B$6*'1 Der Fonds'!$B$21/12-($B$278+$A$278-'1 Der Fonds'!$B$6)*'1 Der Fonds'!$B$22/12-$B$278*'1 Der Fonds'!$B$23/12</f>
        <v>159.664416666667</v>
      </c>
      <c r="AE278" s="26" t="n">
        <f aca="false">($B$278+AD278-'1 Der Fonds'!$B$6)/'1 Der Fonds'!$B$8</f>
        <v>10.0191312260536</v>
      </c>
      <c r="AF278" s="26" t="n">
        <f aca="false">AD278+'1 Der Fonds'!$B$26-'2 Der Rueckgabebestand'!$C$5*AE278</f>
        <v>158.656764176245</v>
      </c>
      <c r="AG278" s="26" t="n">
        <f aca="false">'1 Der Fonds'!$B$8+'1 Der Fonds'!$B$26/AE278-'2 Der Rueckgabebestand'!$C$5</f>
        <v>86.8994271591332</v>
      </c>
      <c r="AH278" s="26" t="n">
        <f aca="false">AF278/($B$278+AF278-'1 Der Fonds'!$B$6)</f>
        <v>0.182226533697645</v>
      </c>
      <c r="AI278" s="26" t="n">
        <f aca="false">AF278+$B$278*'1 Der Fonds'!$B$19/12+AF278*'1 Der Fonds'!$B$20/12-'1 Der Fonds'!$B$6*'1 Der Fonds'!$B$21/12-($B$278+AF278-'1 Der Fonds'!$B$6)*'1 Der Fonds'!$B$22/12-$B$278*'1 Der Fonds'!$B$23/12</f>
        <v>160.321810241914</v>
      </c>
      <c r="AJ278" s="26" t="n">
        <f aca="false">($B$278+AI278-'1 Der Fonds'!$B$6)/AG278</f>
        <v>10.0382918364294</v>
      </c>
      <c r="AK278" s="26" t="n">
        <f aca="false">AI278+'1 Der Fonds'!$B$26-'2 Der Rueckgabebestand'!$C$6*AJ278</f>
        <v>158.302664323699</v>
      </c>
      <c r="AL278" s="26" t="n">
        <f aca="false">AG278+'1 Der Fonds'!$B$26/AJ278-'2 Der Rueckgabebestand'!$C$6</f>
        <v>86.698282786055</v>
      </c>
      <c r="AM278" s="26" t="n">
        <f aca="false">AK278/($B$278+AK278-'1 Der Fonds'!$B$6)</f>
        <v>0.18189380638828</v>
      </c>
      <c r="AN278" s="26" t="n">
        <f aca="false">AK278+$B$278*'1 Der Fonds'!$B$19/12+AK278*'1 Der Fonds'!$B$20/12-'1 Der Fonds'!$B$6*'1 Der Fonds'!$B$21/12-($B$278+AK278-'1 Der Fonds'!$B$6)*'1 Der Fonds'!$B$22/12-$B$278*'1 Der Fonds'!$B$23/12</f>
        <v>159.967371043676</v>
      </c>
      <c r="AO278" s="26" t="n">
        <f aca="false">($B$278+AN278-'1 Der Fonds'!$B$6)/AL278</f>
        <v>10.0574929862847</v>
      </c>
      <c r="AP278" s="26" t="n">
        <f aca="false">AN278+'1 Der Fonds'!$B$26-'2 Der Rueckgabebestand'!$C$7*AO278</f>
        <v>140.84088647385</v>
      </c>
      <c r="AQ278" s="26" t="n">
        <f aca="false">AL278+'1 Der Fonds'!$B$26/AO278-'2 Der Rueckgabebestand'!$C$7</f>
        <v>84.7965678561108</v>
      </c>
      <c r="AR278" s="26" t="n">
        <f aca="false">AP278/($B$278+AP278-'1 Der Fonds'!$B$6)</f>
        <v>0.165143215701313</v>
      </c>
      <c r="AS278" s="26" t="n">
        <f aca="false">AP278+$B$278*'1 Der Fonds'!$B$19/12+AP278*'1 Der Fonds'!$B$20/12-'1 Der Fonds'!$B$6*'1 Der Fonds'!$B$21/12-($B$278+AP278-'1 Der Fonds'!$B$6)*'1 Der Fonds'!$B$22/12-$B$278*'1 Der Fonds'!$B$23/12</f>
        <v>142.488858990054</v>
      </c>
      <c r="AT278" s="26" t="n">
        <f aca="false">($B$278+AS278-'1 Der Fonds'!$B$6)/AQ278</f>
        <v>10.0769274110246</v>
      </c>
      <c r="AU278" s="26" t="n">
        <f aca="false">AS278+'1 Der Fonds'!$B$26-'2 Der Rueckgabebestand'!$C$8*AT278</f>
        <v>114.250384015878</v>
      </c>
      <c r="AV278" s="26" t="n">
        <f aca="false">AQ278+'1 Der Fonds'!$B$26/AT278-'2 Der Rueckgabebestand'!$C$8</f>
        <v>81.9942776517295</v>
      </c>
      <c r="AW278" s="26" t="n">
        <f aca="false">AU278/($B$278+AU278-'1 Der Fonds'!$B$6)</f>
        <v>0.138275740896578</v>
      </c>
      <c r="AX278" s="26" t="n">
        <f aca="false">AU278+$B$278*'1 Der Fonds'!$B$19/12+AU278*'1 Der Fonds'!$B$20/12-'1 Der Fonds'!$B$6*'1 Der Fonds'!$B$21/12-($B$278+AU278-'1 Der Fonds'!$B$6)*'1 Der Fonds'!$B$22/12-$B$278*'1 Der Fonds'!$B$23/12</f>
        <v>115.872873967226</v>
      </c>
      <c r="AY278" s="26" t="n">
        <f aca="false">($B$278+AX278-'1 Der Fonds'!$B$6)/AV278</f>
        <v>10.0967152547354</v>
      </c>
      <c r="AZ278" s="26" t="n">
        <f aca="false">AX278+'1 Der Fonds'!$B$26-'2 Der Rueckgabebestand'!$C$9*AY278</f>
        <v>92.6214143049141</v>
      </c>
      <c r="BA278" s="26" t="n">
        <f aca="false">AV278+'1 Der Fonds'!$B$26/AY278-'2 Der Rueckgabebestand'!$C$9</f>
        <v>79.6914039868109</v>
      </c>
      <c r="BB278" s="26" t="n">
        <f aca="false">AZ278/($B$278+AZ278-'1 Der Fonds'!$B$6)</f>
        <v>0.115111793768162</v>
      </c>
      <c r="BC278" s="26" t="n">
        <f aca="false">AZ278+$B$278*'1 Der Fonds'!$B$19/12+AZ278*'1 Der Fonds'!$B$20/12-'1 Der Fonds'!$B$6*'1 Der Fonds'!$B$21/12-($B$278+AZ278-'1 Der Fonds'!$B$6)*'1 Der Fonds'!$B$22/12-$B$278*'1 Der Fonds'!$B$23/12</f>
        <v>94.223176493623</v>
      </c>
      <c r="BD278" s="26" t="n">
        <f aca="false">($B$278+BC278-'1 Der Fonds'!$B$6)/BA278</f>
        <v>10.1168148151469</v>
      </c>
      <c r="BE278" s="26" t="n">
        <f aca="false">BC278+'1 Der Fonds'!$B$26-'2 Der Rueckgabebestand'!$C$10*BD278</f>
        <v>83.0596357524174</v>
      </c>
      <c r="BF278" s="26" t="n">
        <f aca="false">BA278+'1 Der Fonds'!$B$26/BD278-'2 Der Rueckgabebestand'!$C$10</f>
        <v>78.5879400067752</v>
      </c>
      <c r="BG278" s="26" t="n">
        <f aca="false">BE278/($B$278+BE278-'1 Der Fonds'!$B$6)</f>
        <v>0.10446969260842</v>
      </c>
      <c r="BH278" s="26" t="n">
        <f aca="false">BE278+$B$278*'1 Der Fonds'!$B$19/12+BE278*'1 Der Fonds'!$B$20/12-'1 Der Fonds'!$B$6*'1 Der Fonds'!$B$21/12-($B$278+BE278-'1 Der Fonds'!$B$6)*'1 Der Fonds'!$B$22/12-$B$278*'1 Der Fonds'!$B$23/12</f>
        <v>84.6522345700134</v>
      </c>
      <c r="BI278" s="26" t="n">
        <f aca="false">($B$278+BH278-'1 Der Fonds'!$B$6)/BF278</f>
        <v>10.1370799960062</v>
      </c>
      <c r="BJ278" s="26" t="n">
        <f aca="false">BH278+'1 Der Fonds'!$B$26-'2 Der Rueckgabebestand'!$C$11*BI278</f>
        <v>81.5699865724097</v>
      </c>
      <c r="BK278" s="26" t="n">
        <f aca="false">BF278+'1 Der Fonds'!$B$26/BI278-'2 Der Rueckgabebestand'!$C$11</f>
        <v>78.2838832173627</v>
      </c>
      <c r="BL278" s="26" t="n">
        <f aca="false">BJ278/($B$278+BJ278-'1 Der Fonds'!$B$6)</f>
        <v>0.102788648704731</v>
      </c>
      <c r="BM278" s="26" t="n">
        <f aca="false">BJ278+$B$278*'1 Der Fonds'!$B$19/12+BJ278*'1 Der Fonds'!$B$20/12-'1 Der Fonds'!$B$6*'1 Der Fonds'!$B$21/12-($B$278+BJ278-'1 Der Fonds'!$B$6)*'1 Der Fonds'!$B$22/12-$B$278*'1 Der Fonds'!$B$23/12</f>
        <v>83.1611578095416</v>
      </c>
      <c r="BN278" s="26" t="n">
        <f aca="false">($B$278+BM278-'1 Der Fonds'!$B$6)/BK278</f>
        <v>10.1574056514506</v>
      </c>
      <c r="BO278" s="26" t="n">
        <f aca="false">BM278+'1 Der Fonds'!$B$26-'2 Der Rueckgabebestand'!$C$12*BN278</f>
        <v>81.0824549838163</v>
      </c>
      <c r="BP278" s="26" t="n">
        <f aca="false">BK278+'1 Der Fonds'!$B$26/BN278-'2 Der Rueckgabebestand'!$C$12</f>
        <v>78.0792342255772</v>
      </c>
      <c r="BQ278" s="26" t="n">
        <f aca="false">BO278/($B$278+BO278-'1 Der Fonds'!$B$6)</f>
        <v>0.102237105958259</v>
      </c>
      <c r="BR278" s="26" t="n">
        <f aca="false">BO278+$B$278*'1 Der Fonds'!$B$19/12+BO278*'1 Der Fonds'!$B$20/12-'1 Der Fonds'!$B$6*'1 Der Fonds'!$B$21/12-($B$278+BO278-'1 Der Fonds'!$B$6)*'1 Der Fonds'!$B$22/12-$B$278*'1 Der Fonds'!$B$23/12</f>
        <v>82.6731590031758</v>
      </c>
      <c r="BS278" s="26" t="n">
        <f aca="false">($B$278+BR278-'1 Der Fonds'!$B$6)/BP278</f>
        <v>10.1777785974091</v>
      </c>
      <c r="BT278" s="26" t="n">
        <f aca="false">BR278+'1 Der Fonds'!$B$26-'2 Der Rueckgabebestand'!$C$13*BS278</f>
        <v>81.0931586343417</v>
      </c>
      <c r="BU278" s="26" t="n">
        <f aca="false">BP278+'1 Der Fonds'!$B$26/BS278-'2 Der Rueckgabebestand'!$C$13</f>
        <v>77.9239940271673</v>
      </c>
      <c r="BV278" s="26" t="n">
        <f aca="false">BT278/($B$278+BT278-'1 Der Fonds'!$B$6)</f>
        <v>0.102249222240145</v>
      </c>
      <c r="BW278" s="26" t="n">
        <f aca="false">BT278+$B$278*'1 Der Fonds'!$B$19/12+BT278*'1 Der Fonds'!$B$20/12-'1 Der Fonds'!$B$6*'1 Der Fonds'!$B$21/12-($B$278+BT278-'1 Der Fonds'!$B$6)*'1 Der Fonds'!$B$22/12-$B$278*'1 Der Fonds'!$B$23/12</f>
        <v>82.6838729113663</v>
      </c>
      <c r="BX278" s="26" t="n">
        <f aca="false">($B$278+BW278-'1 Der Fonds'!$B$6)/BU278</f>
        <v>10.198192261992</v>
      </c>
      <c r="BY278" s="26" t="n">
        <f aca="false">BW278+'1 Der Fonds'!$B$26-'2 Der Rueckgabebestand'!$C$14*BX278</f>
        <v>81.6045960065695</v>
      </c>
      <c r="BZ278" s="26" t="n">
        <f aca="false">BU278+'1 Der Fonds'!$B$26/BX278-'2 Der Rueckgabebestand'!$C$14</f>
        <v>77.8181638097062</v>
      </c>
      <c r="CA278" s="26" t="n">
        <f aca="false">BY278/($B$278+BY278-'1 Der Fonds'!$B$6)</f>
        <v>0.10282777647358</v>
      </c>
      <c r="CB278" s="26" t="n">
        <f aca="false">BY278+$B$278*'1 Der Fonds'!$B$19/12+BY278*'1 Der Fonds'!$B$20/12-'1 Der Fonds'!$B$6*'1 Der Fonds'!$B$21/12-($B$278+BY278-'1 Der Fonds'!$B$6)*'1 Der Fonds'!$B$22/12-$B$278*'1 Der Fonds'!$B$23/12</f>
        <v>83.1958004110758</v>
      </c>
      <c r="CC278" s="26" t="n">
        <f aca="false">($B$278+CB278-'1 Der Fonds'!$B$6)/BZ278</f>
        <v>10.2186399868753</v>
      </c>
      <c r="CD278" s="26" t="n">
        <f aca="false">CB278+'1 Der Fonds'!$B$26-'2 Der Rueckgabebestand'!$C$15*CC278</f>
        <v>82.1083444163257</v>
      </c>
      <c r="CE278" s="26" t="n">
        <f aca="false">BZ278+'1 Der Fonds'!$B$26/CC278-'2 Der Rueckgabebestand'!$C$15</f>
        <v>77.7117449519965</v>
      </c>
      <c r="CF278" s="26" t="n">
        <f aca="false">CD278/($B$278+CD278-'1 Der Fonds'!$B$6)</f>
        <v>0.103396904205403</v>
      </c>
      <c r="CG278" s="26" t="n">
        <f aca="false">CD278+$B$278*'1 Der Fonds'!$B$19/12+CD278*'1 Der Fonds'!$B$20/12-'1 Der Fonds'!$B$6*'1 Der Fonds'!$B$21/12-($B$278+CD278-'1 Der Fonds'!$B$6)*'1 Der Fonds'!$B$22/12-$B$278*'1 Der Fonds'!$B$23/12</f>
        <v>83.7000315797247</v>
      </c>
      <c r="CH278" s="26" t="n">
        <f aca="false">($B$278+CG278-'1 Der Fonds'!$B$6)/CE278</f>
        <v>10.2391219251509</v>
      </c>
      <c r="CI278" s="26" t="n">
        <f aca="false">CG278+'1 Der Fonds'!$B$26-'2 Der Rueckgabebestand'!$C$16*CH278</f>
        <v>81.5804706171492</v>
      </c>
      <c r="CJ278" s="26" t="n">
        <f aca="false">CE278+'1 Der Fonds'!$B$26/CH278-'2 Der Rueckgabebestand'!$C$16</f>
        <v>77.5047388260738</v>
      </c>
      <c r="CK278" s="26" t="n">
        <f aca="false">CI278/($B$278+CI278-'1 Der Fonds'!$B$6)</f>
        <v>0.102800501823975</v>
      </c>
      <c r="CL278" s="26" t="n">
        <f aca="false">$A$278+$B$278*'1 Der Fonds'!$B$19/12+$A$278*'1 Der Fonds'!$B$20/12-'1 Der Fonds'!$B$6*'1 Der Fonds'!$B$21/12-($B$278+$A$278-'1 Der Fonds'!$B$6)*'1 Der Fonds'!$B$22/12-$B$278*'1 Der Fonds'!$B$23/12</f>
        <v>159.664416666667</v>
      </c>
      <c r="CM278" s="26" t="n">
        <f aca="false">($B$278+CL278-'1 Der Fonds'!$B$6)/'1 Der Fonds'!$B$8</f>
        <v>10.0191312260536</v>
      </c>
      <c r="CN278" s="26" t="n">
        <f aca="false">CL278+0-'2 Der Rueckgabebestand'!$C$5*CM278</f>
        <v>155.656764176245</v>
      </c>
      <c r="CO278" s="26" t="n">
        <f aca="false">'1 Der Fonds'!$B$8+0/CM278-'2 Der Rueckgabebestand'!$C$5</f>
        <v>86.6</v>
      </c>
      <c r="CP278" s="26" t="n">
        <f aca="false">CN278/($B$278+CN278-'1 Der Fonds'!$B$6)</f>
        <v>0.179399009611855</v>
      </c>
      <c r="CQ278" s="26" t="n">
        <f aca="false">CN278+$B$278*'1 Der Fonds'!$B$19/12+CN278*'1 Der Fonds'!$B$20/12-'1 Der Fonds'!$B$6*'1 Der Fonds'!$B$21/12-($B$278+CN278-'1 Der Fonds'!$B$6)*'1 Der Fonds'!$B$22/12-$B$278*'1 Der Fonds'!$B$23/12</f>
        <v>157.318935241914</v>
      </c>
      <c r="CR278" s="26" t="n">
        <f aca="false">($B$278+CQ278-'1 Der Fonds'!$B$6)/CO278</f>
        <v>10.03832488732</v>
      </c>
      <c r="CS278" s="26" t="n">
        <f aca="false">CQ278+0-'2 Der Rueckgabebestand'!$C$6*CR278</f>
        <v>152.299772798254</v>
      </c>
      <c r="CT278" s="26" t="n">
        <f aca="false">CO278+0/CR278-'2 Der Rueckgabebestand'!$C$6</f>
        <v>86.1</v>
      </c>
      <c r="CU278" s="26" t="n">
        <f aca="false">CS278/($B$278+CS278-'1 Der Fonds'!$B$6)</f>
        <v>0.176211746886348</v>
      </c>
      <c r="CV278" s="26" t="n">
        <f aca="false">CS278+$B$278*'1 Der Fonds'!$B$19/12+CS278*'1 Der Fonds'!$B$20/12-'1 Der Fonds'!$B$6*'1 Der Fonds'!$B$21/12-($B$278+CS278-'1 Der Fonds'!$B$6)*'1 Der Fonds'!$B$22/12-$B$278*'1 Der Fonds'!$B$23/12</f>
        <v>153.958726747186</v>
      </c>
      <c r="CW278" s="26" t="n">
        <f aca="false">($B$278+CV278-'1 Der Fonds'!$B$6)/CT278</f>
        <v>10.0575926451473</v>
      </c>
      <c r="CX278" s="26" t="n">
        <f aca="false">CV278+0-'2 Der Rueckgabebestand'!$C$7*CW278</f>
        <v>131.832022927862</v>
      </c>
      <c r="CY278" s="26" t="n">
        <f aca="false">CT278+0/CW278-'2 Der Rueckgabebestand'!$C$7</f>
        <v>83.9</v>
      </c>
      <c r="CZ278" s="26" t="n">
        <f aca="false">CX278/($B$278+CX278-'1 Der Fonds'!$B$6)</f>
        <v>0.156230173003439</v>
      </c>
      <c r="DA278" s="26" t="n">
        <f aca="false">CX278+$B$278*'1 Der Fonds'!$B$19/12+CX278*'1 Der Fonds'!$B$20/12-'1 Der Fonds'!$B$6*'1 Der Fonds'!$B$21/12-($B$278+CX278-'1 Der Fonds'!$B$6)*'1 Der Fonds'!$B$22/12-$B$278*'1 Der Fonds'!$B$23/12</f>
        <v>133.471361949834</v>
      </c>
      <c r="DB278" s="26" t="n">
        <f aca="false">($B$278+DA278-'1 Der Fonds'!$B$6)/CY278</f>
        <v>10.0771318468395</v>
      </c>
      <c r="DC278" s="26" t="n">
        <f aca="false">DA278+0-'2 Der Rueckgabebestand'!$C$8*DB278</f>
        <v>102.232253224632</v>
      </c>
      <c r="DD278" s="26" t="n">
        <f aca="false">CY278+0/DB278-'2 Der Rueckgabebestand'!$C$8</f>
        <v>80.8</v>
      </c>
      <c r="DE278" s="26" t="n">
        <f aca="false">DC278/($B$278+DC278-'1 Der Fonds'!$B$6)</f>
        <v>0.125556624439474</v>
      </c>
      <c r="DF278" s="26" t="n">
        <f aca="false">DC278+$B$278*'1 Der Fonds'!$B$19/12+DC278*'1 Der Fonds'!$B$20/12-'1 Der Fonds'!$B$6*'1 Der Fonds'!$B$21/12-($B$278+DC278-'1 Der Fonds'!$B$6)*'1 Der Fonds'!$B$22/12-$B$278*'1 Der Fonds'!$B$23/12</f>
        <v>103.843225800639</v>
      </c>
      <c r="DG278" s="26" t="n">
        <f aca="false">($B$278+DF278-'1 Der Fonds'!$B$6)/DD278</f>
        <v>10.0970696262455</v>
      </c>
      <c r="DH278" s="26" t="n">
        <f aca="false">DF278+0-'2 Der Rueckgabebestand'!$C$9*DG278</f>
        <v>77.5908447724002</v>
      </c>
      <c r="DI278" s="26" t="n">
        <f aca="false">DD278+0/DG278-'2 Der Rueckgabebestand'!$C$9</f>
        <v>78.2</v>
      </c>
      <c r="DJ278" s="26" t="n">
        <f aca="false">DH278/($B$278+DH278-'1 Der Fonds'!$B$6)</f>
        <v>0.0982671535341393</v>
      </c>
      <c r="DK278" s="26" t="n">
        <f aca="false">DH278+$B$278*'1 Der Fonds'!$B$19/12+DH278*'1 Der Fonds'!$B$20/12-'1 Der Fonds'!$B$6*'1 Der Fonds'!$B$21/12-($B$278+DH278-'1 Der Fonds'!$B$6)*'1 Der Fonds'!$B$22/12-$B$278*'1 Der Fonds'!$B$23/12</f>
        <v>79.178202665307</v>
      </c>
      <c r="DL278" s="26" t="n">
        <f aca="false">($B$278+DK278-'1 Der Fonds'!$B$6)/DI278</f>
        <v>10.1173683205282</v>
      </c>
      <c r="DM278" s="26" t="n">
        <f aca="false">DK278+0-'2 Der Rueckgabebestand'!$C$10*DL278</f>
        <v>65.0138870165675</v>
      </c>
      <c r="DN278" s="26" t="n">
        <f aca="false">DI278+0/DL278-'2 Der Rueckgabebestand'!$C$10</f>
        <v>76.8</v>
      </c>
      <c r="DO278" s="26" t="n">
        <f aca="false">DM278/($B$278+DM278-'1 Der Fonds'!$B$6)</f>
        <v>0.0836714608360421</v>
      </c>
      <c r="DP278" s="26" t="n">
        <f aca="false">DM278+$B$278*'1 Der Fonds'!$B$19/12+DM278*'1 Der Fonds'!$B$20/12-'1 Der Fonds'!$B$6*'1 Der Fonds'!$B$21/12-($B$278+DM278-'1 Der Fonds'!$B$6)*'1 Der Fonds'!$B$22/12-$B$278*'1 Der Fonds'!$B$23/12</f>
        <v>66.5891919916251</v>
      </c>
      <c r="DQ278" s="26" t="n">
        <f aca="false">($B$278+DP278-'1 Der Fonds'!$B$6)/DN278</f>
        <v>10.1378801040576</v>
      </c>
      <c r="DR278" s="26" t="n">
        <f aca="false">DP278+0-'2 Der Rueckgabebestand'!$C$11*DQ278</f>
        <v>60.5064639291905</v>
      </c>
      <c r="DS278" s="26" t="n">
        <f aca="false">DN278+0/DQ278-'2 Der Rueckgabebestand'!$C$11</f>
        <v>76.2</v>
      </c>
      <c r="DT278" s="26" t="n">
        <f aca="false">DR278/($B$278+DR278-'1 Der Fonds'!$B$6)</f>
        <v>0.0783248642625425</v>
      </c>
      <c r="DU278" s="26" t="n">
        <f aca="false">DR278+$B$278*'1 Der Fonds'!$B$19/12+DR278*'1 Der Fonds'!$B$20/12-'1 Der Fonds'!$B$6*'1 Der Fonds'!$B$21/12-($B$278+DR278-'1 Der Fonds'!$B$6)*'1 Der Fonds'!$B$22/12-$B$278*'1 Der Fonds'!$B$23/12</f>
        <v>62.077449290456</v>
      </c>
      <c r="DV278" s="26" t="n">
        <f aca="false">($B$278+DU278-'1 Der Fonds'!$B$6)/DS278</f>
        <v>10.1584967098485</v>
      </c>
      <c r="DW278" s="26" t="n">
        <f aca="false">DU278+0-'2 Der Rueckgabebestand'!$C$12*DV278</f>
        <v>56.9982009355317</v>
      </c>
      <c r="DX278" s="26" t="n">
        <f aca="false">DS278+0/DV278-'2 Der Rueckgabebestand'!$C$12</f>
        <v>75.7</v>
      </c>
      <c r="DY278" s="26" t="n">
        <f aca="false">DW278/($B$278+DW278-'1 Der Fonds'!$B$6)</f>
        <v>0.0741200705881887</v>
      </c>
      <c r="DZ278" s="26" t="n">
        <f aca="false">DW278+$B$278*'1 Der Fonds'!$B$19/12+DW278*'1 Der Fonds'!$B$20/12-'1 Der Fonds'!$B$6*'1 Der Fonds'!$B$21/12-($B$278+DW278-'1 Der Fonds'!$B$6)*'1 Der Fonds'!$B$22/12-$B$278*'1 Der Fonds'!$B$23/12</f>
        <v>58.5658242114283</v>
      </c>
      <c r="EA278" s="26" t="n">
        <f aca="false">($B$278+DZ278-'1 Der Fonds'!$B$6)/DX278</f>
        <v>10.1792050754482</v>
      </c>
      <c r="EB278" s="26" t="n">
        <f aca="false">DZ278+0-'2 Der Rueckgabebestand'!$C$13*EA278</f>
        <v>53.9851819274766</v>
      </c>
      <c r="EC278" s="26" t="n">
        <f aca="false">DX278+0/EA278-'2 Der Rueckgabebestand'!$C$13</f>
        <v>75.25</v>
      </c>
      <c r="ED278" s="26" t="n">
        <f aca="false">EB278/($B$278+EB278-'1 Der Fonds'!$B$6)</f>
        <v>0.0704781021894336</v>
      </c>
      <c r="EE278" s="26" t="n">
        <f aca="false">EB278+$B$278*'1 Der Fonds'!$B$19/12+EB278*'1 Der Fonds'!$B$20/12-'1 Der Fonds'!$B$6*'1 Der Fonds'!$B$21/12-($B$278+EB278-'1 Der Fonds'!$B$6)*'1 Der Fonds'!$B$22/12-$B$278*'1 Der Fonds'!$B$23/12</f>
        <v>55.5499177268237</v>
      </c>
      <c r="EF278" s="26" t="n">
        <f aca="false">($B$278+EE278-'1 Der Fonds'!$B$6)/EC278</f>
        <v>10.1999989066688</v>
      </c>
      <c r="EG278" s="26" t="n">
        <f aca="false">EE278+0-'2 Der Rueckgabebestand'!$C$14*EF278</f>
        <v>51.4699181641562</v>
      </c>
      <c r="EH278" s="26" t="n">
        <f aca="false">EC278+0/EF278-'2 Der Rueckgabebestand'!$C$14</f>
        <v>74.85</v>
      </c>
      <c r="EI278" s="26" t="n">
        <f aca="false">EG278/($B$278+EG278-'1 Der Fonds'!$B$6)</f>
        <v>0.067415777543562</v>
      </c>
      <c r="EJ278" s="26" t="n">
        <f aca="false">EG278+$B$278*'1 Der Fonds'!$B$19/12+EG278*'1 Der Fonds'!$B$20/12-'1 Der Fonds'!$B$6*'1 Der Fonds'!$B$21/12-($B$278+EG278-'1 Der Fonds'!$B$6)*'1 Der Fonds'!$B$22/12-$B$278*'1 Der Fonds'!$B$23/12</f>
        <v>53.0322435023969</v>
      </c>
      <c r="EK278" s="26" t="n">
        <f aca="false">($B$278+EJ278-'1 Der Fonds'!$B$6)/EH278</f>
        <v>10.2208716566787</v>
      </c>
      <c r="EL278" s="26" t="n">
        <f aca="false">EJ278+0-'2 Der Rueckgabebestand'!$C$15*EK278</f>
        <v>48.9438948397254</v>
      </c>
      <c r="EM278" s="26" t="n">
        <f aca="false">EH278+0/EK278-'2 Der Rueckgabebestand'!$C$15</f>
        <v>74.45</v>
      </c>
      <c r="EN278" s="26" t="n">
        <f aca="false">EL278/($B$278+EL278-'1 Der Fonds'!$B$6)</f>
        <v>0.0643199783474632</v>
      </c>
      <c r="EO278" s="26" t="n">
        <f aca="false">EL278+$B$278*'1 Der Fonds'!$B$19/12+EL278*'1 Der Fonds'!$B$20/12-'1 Der Fonds'!$B$6*'1 Der Fonds'!$B$21/12-($B$278+EL278-'1 Der Fonds'!$B$6)*'1 Der Fonds'!$B$22/12-$B$278*'1 Der Fonds'!$B$23/12</f>
        <v>50.5037994056135</v>
      </c>
      <c r="EP278" s="26" t="n">
        <f aca="false">($B$278+EO278-'1 Der Fonds'!$B$6)/EM278</f>
        <v>10.2418240349982</v>
      </c>
      <c r="EQ278" s="26" t="n">
        <f aca="false">EO278+0-'2 Der Rueckgabebestand'!$C$16*EP278</f>
        <v>45.3828873881144</v>
      </c>
      <c r="ER278" s="26" t="n">
        <f aca="false">EM278+0/EP278-'2 Der Rueckgabebestand'!$C$16</f>
        <v>73.95</v>
      </c>
      <c r="ES278" s="26" t="n">
        <f aca="false">EQ278/($B$278+EQ278-'1 Der Fonds'!$B$6)</f>
        <v>0.0599206664737572</v>
      </c>
      <c r="ET278" s="14" t="n">
        <f aca="false">IF(C278=1,$A$278,1000000)</f>
        <v>158</v>
      </c>
      <c r="EU278" s="14" t="n">
        <f aca="false">IF(D278=1,$A$278,1000000)</f>
        <v>158</v>
      </c>
      <c r="EV278" s="14" t="n">
        <f aca="false">IF(E278=1,$A$278,1000000)</f>
        <v>158</v>
      </c>
      <c r="EW278" s="14" t="n">
        <f aca="false">IF(F278=1,$A$278,1000000)</f>
        <v>158</v>
      </c>
      <c r="EX278" s="14" t="n">
        <f aca="false">IF(G278=1,$A$278,1000000)</f>
        <v>158</v>
      </c>
      <c r="EY278" s="14" t="n">
        <f aca="false">IF(H278=1,$A$278,1000000)</f>
        <v>158</v>
      </c>
      <c r="EZ278" s="14" t="n">
        <f aca="false">IF(I278=1,$A$278,1000000)</f>
        <v>158</v>
      </c>
      <c r="FA278" s="14" t="n">
        <f aca="false">IF(J278=1,$A$278,1000000)</f>
        <v>158</v>
      </c>
      <c r="FB278" s="14" t="n">
        <f aca="false">IF(K278=1,$A$278,1000000)</f>
        <v>158</v>
      </c>
      <c r="FC278" s="14" t="n">
        <f aca="false">IF(L278=1,$A$278,1000000)</f>
        <v>158</v>
      </c>
      <c r="FD278" s="14" t="n">
        <f aca="false">IF(M278=1,$A$278,1000000)</f>
        <v>158</v>
      </c>
      <c r="FE278" s="14" t="n">
        <f aca="false">IF(N278=1,$A$278,1000000)</f>
        <v>158</v>
      </c>
      <c r="FF278" s="14" t="n">
        <f aca="false">IF(O278=1,$A$278,1000000)</f>
        <v>158</v>
      </c>
      <c r="FG278" s="14" t="n">
        <f aca="false">IF(P278=1,$A$278,1000000)</f>
        <v>158</v>
      </c>
      <c r="FH278" s="14" t="n">
        <f aca="false">IF(Q278=1,$A$278,1000000)</f>
        <v>158</v>
      </c>
      <c r="FI278" s="14" t="n">
        <f aca="false">IF(R278=1,$A$278,1000000)</f>
        <v>158</v>
      </c>
      <c r="FJ278" s="14" t="n">
        <f aca="false">IF(S278=1,$A$278,1000000)</f>
        <v>158</v>
      </c>
      <c r="FK278" s="14" t="n">
        <f aca="false">IF(T278=1,$A$278,1000000)</f>
        <v>158</v>
      </c>
      <c r="FL278" s="14" t="n">
        <f aca="false">IF(U278=1,$A$278,1000000)</f>
        <v>158</v>
      </c>
      <c r="FM278" s="14" t="n">
        <f aca="false">IF(V278=1,$A$278,1000000)</f>
        <v>158</v>
      </c>
      <c r="FN278" s="14" t="n">
        <f aca="false">IF(W278=1,$A$278,1000000)</f>
        <v>158</v>
      </c>
      <c r="FO278" s="14" t="n">
        <f aca="false">IF(X278=1,$A$278,1000000)</f>
        <v>158</v>
      </c>
      <c r="FP278" s="14" t="n">
        <f aca="false">IF(Y278=1,$A$278,1000000)</f>
        <v>158</v>
      </c>
      <c r="FQ278" s="14" t="n">
        <f aca="false">IF(Z278=1,$A$278,1000000)</f>
        <v>158</v>
      </c>
    </row>
    <row r="279" customFormat="false" ht="15" hidden="false" customHeight="false" outlineLevel="0" collapsed="false">
      <c r="A279" s="14" t="n">
        <f aca="false">A278+$B$38</f>
        <v>158.5</v>
      </c>
      <c r="B279" s="14" t="n">
        <f aca="false">'1 Der Fonds'!$B$36-A279</f>
        <v>961.5</v>
      </c>
      <c r="C279" s="26" t="n">
        <f aca="false">IF(AH279&gt;='1 Der Fonds'!$B$12,1,0)</f>
        <v>1</v>
      </c>
      <c r="D279" s="26" t="n">
        <f aca="false">IF(AND(C279=1,AM279&gt;='1 Der Fonds'!$B$12),1,0)</f>
        <v>1</v>
      </c>
      <c r="E279" s="26" t="n">
        <f aca="false">IF(AND(D279=1,AR279&gt;='1 Der Fonds'!$B$12),1,0)</f>
        <v>1</v>
      </c>
      <c r="F279" s="26" t="n">
        <f aca="false">IF(AND(E279=1,AW279&gt;='1 Der Fonds'!$B$12),1,0)</f>
        <v>1</v>
      </c>
      <c r="G279" s="26" t="n">
        <f aca="false">IF(AND(F279=1,BB279&gt;='1 Der Fonds'!$B$12),1,0)</f>
        <v>1</v>
      </c>
      <c r="H279" s="26" t="n">
        <f aca="false">IF(AND(G279=1,BG279&gt;='1 Der Fonds'!$B$12),1,0)</f>
        <v>1</v>
      </c>
      <c r="I279" s="26" t="n">
        <f aca="false">IF(AND(H279=1,BL279&gt;='1 Der Fonds'!$B$12),1,0)</f>
        <v>1</v>
      </c>
      <c r="J279" s="26" t="n">
        <f aca="false">IF(AND(I279=1,BQ279&gt;='1 Der Fonds'!$B$12),1,0)</f>
        <v>1</v>
      </c>
      <c r="K279" s="26" t="n">
        <f aca="false">IF(AND(J279=1,BV279&gt;='1 Der Fonds'!$B$12),1,0)</f>
        <v>1</v>
      </c>
      <c r="L279" s="26" t="n">
        <f aca="false">IF(AND(K279=1,CA279&gt;='1 Der Fonds'!$B$12),1,0)</f>
        <v>1</v>
      </c>
      <c r="M279" s="26" t="n">
        <f aca="false">IF(AND(L279=1,CF279&gt;='1 Der Fonds'!$B$12),1,0)</f>
        <v>1</v>
      </c>
      <c r="N279" s="26" t="n">
        <f aca="false">IF(AND(M279=1,CK279&gt;='1 Der Fonds'!$B$12),1,0)</f>
        <v>1</v>
      </c>
      <c r="O279" s="26" t="n">
        <f aca="false">IF(CP279&gt;='1 Der Fonds'!$B$12,1,0)</f>
        <v>1</v>
      </c>
      <c r="P279" s="26" t="n">
        <f aca="false">IF(AND(O279=1,CU279&gt;='1 Der Fonds'!$B$12),1,0)</f>
        <v>1</v>
      </c>
      <c r="Q279" s="26" t="n">
        <f aca="false">IF(AND(P279=1,CZ279&gt;='1 Der Fonds'!$B$12),1,0)</f>
        <v>1</v>
      </c>
      <c r="R279" s="26" t="n">
        <f aca="false">IF(AND(Q279=1,DE279&gt;='1 Der Fonds'!$B$12),1,0)</f>
        <v>1</v>
      </c>
      <c r="S279" s="26" t="n">
        <f aca="false">IF(AND(R279=1,DJ279&gt;='1 Der Fonds'!$B$12),1,0)</f>
        <v>1</v>
      </c>
      <c r="T279" s="26" t="n">
        <f aca="false">IF(AND(S279=1,DO279&gt;='1 Der Fonds'!$B$12),1,0)</f>
        <v>1</v>
      </c>
      <c r="U279" s="26" t="n">
        <f aca="false">IF(AND(T279=1,DT279&gt;='1 Der Fonds'!$B$12),1,0)</f>
        <v>1</v>
      </c>
      <c r="V279" s="26" t="n">
        <f aca="false">IF(AND(U279=1,DY279&gt;='1 Der Fonds'!$B$12),1,0)</f>
        <v>1</v>
      </c>
      <c r="W279" s="26" t="n">
        <f aca="false">IF(AND(V279=1,ED279&gt;='1 Der Fonds'!$B$12),1,0)</f>
        <v>1</v>
      </c>
      <c r="X279" s="26" t="n">
        <f aca="false">IF(AND(W279=1,EI279&gt;='1 Der Fonds'!$B$12),1,0)</f>
        <v>1</v>
      </c>
      <c r="Y279" s="26" t="n">
        <f aca="false">IF(AND(X279=1,EN279&gt;='1 Der Fonds'!$B$12),1,0)</f>
        <v>1</v>
      </c>
      <c r="Z279" s="26" t="n">
        <f aca="false">IF(AND(Y279=1,ES279&gt;='1 Der Fonds'!$B$12),1,0)</f>
        <v>1</v>
      </c>
      <c r="AD279" s="26" t="n">
        <f aca="false">$A$279+$B$279*'1 Der Fonds'!$B$19/12+$A$279*'1 Der Fonds'!$B$20/12-'1 Der Fonds'!$B$6*'1 Der Fonds'!$B$21/12-($B$279+$A$279-'1 Der Fonds'!$B$6)*'1 Der Fonds'!$B$22/12-$B$279*'1 Der Fonds'!$B$23/12</f>
        <v>160.163833333333</v>
      </c>
      <c r="AE279" s="26" t="n">
        <f aca="false">($B$279+AD279-'1 Der Fonds'!$B$6)/'1 Der Fonds'!$B$8</f>
        <v>10.0191245210728</v>
      </c>
      <c r="AF279" s="26" t="n">
        <f aca="false">AD279+'1 Der Fonds'!$B$26-'2 Der Rueckgabebestand'!$C$5*AE279</f>
        <v>159.156183524904</v>
      </c>
      <c r="AG279" s="26" t="n">
        <f aca="false">'1 Der Fonds'!$B$8+'1 Der Fonds'!$B$26/AE279-'2 Der Rueckgabebestand'!$C$5</f>
        <v>86.8994273595153</v>
      </c>
      <c r="AH279" s="26" t="n">
        <f aca="false">AF279/($B$279+AF279-'1 Der Fonds'!$B$6)</f>
        <v>0.182800267817028</v>
      </c>
      <c r="AI279" s="26" t="n">
        <f aca="false">AF279+$B$279*'1 Der Fonds'!$B$19/12+AF279*'1 Der Fonds'!$B$20/12-'1 Der Fonds'!$B$6*'1 Der Fonds'!$B$21/12-($B$279+AF279-'1 Der Fonds'!$B$6)*'1 Der Fonds'!$B$22/12-$B$279*'1 Der Fonds'!$B$23/12</f>
        <v>160.820645700782</v>
      </c>
      <c r="AJ279" s="26" t="n">
        <f aca="false">($B$279+AI279-'1 Der Fonds'!$B$6)/AG279</f>
        <v>10.03827841226</v>
      </c>
      <c r="AK279" s="26" t="n">
        <f aca="false">AI279+'1 Der Fonds'!$B$26-'2 Der Rueckgabebestand'!$C$6*AJ279</f>
        <v>158.801506494652</v>
      </c>
      <c r="AL279" s="26" t="n">
        <f aca="false">AG279+'1 Der Fonds'!$B$26/AJ279-'2 Der Rueckgabebestand'!$C$6</f>
        <v>86.6982833860961</v>
      </c>
      <c r="AM279" s="26" t="n">
        <f aca="false">AK279/($B$279+AK279-'1 Der Fonds'!$B$6)</f>
        <v>0.182467231539404</v>
      </c>
      <c r="AN279" s="26" t="n">
        <f aca="false">AK279+$B$279*'1 Der Fonds'!$B$19/12+AK279*'1 Der Fonds'!$B$20/12-'1 Der Fonds'!$B$6*'1 Der Fonds'!$B$21/12-($B$279+AK279-'1 Der Fonds'!$B$6)*'1 Der Fonds'!$B$22/12-$B$279*'1 Der Fonds'!$B$23/12</f>
        <v>160.46562877171</v>
      </c>
      <c r="AO279" s="26" t="n">
        <f aca="false">($B$279+AN279-'1 Der Fonds'!$B$6)/AL279</f>
        <v>10.0574728208696</v>
      </c>
      <c r="AP279" s="26" t="n">
        <f aca="false">AN279+'1 Der Fonds'!$B$26-'2 Der Rueckgabebestand'!$C$7*AO279</f>
        <v>141.339188565797</v>
      </c>
      <c r="AQ279" s="26" t="n">
        <f aca="false">AL279+'1 Der Fonds'!$B$26/AO279-'2 Der Rueckgabebestand'!$C$7</f>
        <v>84.7965690542189</v>
      </c>
      <c r="AR279" s="26" t="n">
        <f aca="false">AP279/($B$279+AP279-'1 Der Fonds'!$B$6)</f>
        <v>0.165727830593109</v>
      </c>
      <c r="AS279" s="26" t="n">
        <f aca="false">AP279+$B$279*'1 Der Fonds'!$B$19/12+AP279*'1 Der Fonds'!$B$20/12-'1 Der Fonds'!$B$6*'1 Der Fonds'!$B$21/12-($B$279+AP279-'1 Der Fonds'!$B$6)*'1 Der Fonds'!$B$22/12-$B$279*'1 Der Fonds'!$B$23/12</f>
        <v>142.986576121505</v>
      </c>
      <c r="AT279" s="26" t="n">
        <f aca="false">($B$279+AS279-'1 Der Fonds'!$B$6)/AQ279</f>
        <v>10.0769003469368</v>
      </c>
      <c r="AU279" s="26" t="n">
        <f aca="false">AS279+'1 Der Fonds'!$B$26-'2 Der Rueckgabebestand'!$C$8*AT279</f>
        <v>114.748185046002</v>
      </c>
      <c r="AV279" s="26" t="n">
        <f aca="false">AQ279+'1 Der Fonds'!$B$26/AT279-'2 Der Rueckgabebestand'!$C$8</f>
        <v>81.9942796494132</v>
      </c>
      <c r="AW279" s="26" t="n">
        <f aca="false">AU279/($B$279+AU279-'1 Der Fonds'!$B$6)</f>
        <v>0.138878592561886</v>
      </c>
      <c r="AX279" s="26" t="n">
        <f aca="false">AU279+$B$279*'1 Der Fonds'!$B$19/12+AU279*'1 Der Fonds'!$B$20/12-'1 Der Fonds'!$B$6*'1 Der Fonds'!$B$21/12-($B$279+AU279-'1 Der Fonds'!$B$6)*'1 Der Fonds'!$B$22/12-$B$279*'1 Der Fonds'!$B$23/12</f>
        <v>116.370089556671</v>
      </c>
      <c r="AY279" s="26" t="n">
        <f aca="false">($B$279+AX279-'1 Der Fonds'!$B$6)/AV279</f>
        <v>10.0966810501468</v>
      </c>
      <c r="AZ279" s="26" t="n">
        <f aca="false">AX279+'1 Der Fonds'!$B$26-'2 Der Rueckgabebestand'!$C$9*AY279</f>
        <v>93.1187188262888</v>
      </c>
      <c r="BA279" s="26" t="n">
        <f aca="false">AV279+'1 Der Fonds'!$B$26/AY279-'2 Der Rueckgabebestand'!$C$9</f>
        <v>79.6914069910713</v>
      </c>
      <c r="BB279" s="26" t="n">
        <f aca="false">AZ279/($B$279+AZ279-'1 Der Fonds'!$B$6)</f>
        <v>0.115730241725078</v>
      </c>
      <c r="BC279" s="26" t="n">
        <f aca="false">AZ279+$B$279*'1 Der Fonds'!$B$19/12+AZ279*'1 Der Fonds'!$B$20/12-'1 Der Fonds'!$B$6*'1 Der Fonds'!$B$21/12-($B$279+AZ279-'1 Der Fonds'!$B$6)*'1 Der Fonds'!$B$22/12-$B$279*'1 Der Fonds'!$B$23/12</f>
        <v>94.7198950984974</v>
      </c>
      <c r="BD279" s="26" t="n">
        <f aca="false">($B$279+BC279-'1 Der Fonds'!$B$6)/BA279</f>
        <v>10.1167732574834</v>
      </c>
      <c r="BE279" s="26" t="n">
        <f aca="false">BC279+'1 Der Fonds'!$B$26-'2 Der Rueckgabebestand'!$C$10*BD279</f>
        <v>83.5564125380206</v>
      </c>
      <c r="BF279" s="26" t="n">
        <f aca="false">BA279+'1 Der Fonds'!$B$26/BD279-'2 Der Rueckgabebestand'!$C$10</f>
        <v>78.5879442291458</v>
      </c>
      <c r="BG279" s="26" t="n">
        <f aca="false">BE279/($B$279+BE279-'1 Der Fonds'!$B$6)</f>
        <v>0.105094948258184</v>
      </c>
      <c r="BH279" s="26" t="n">
        <f aca="false">BE279+$B$279*'1 Der Fonds'!$B$19/12+BE279*'1 Der Fonds'!$B$20/12-'1 Der Fonds'!$B$6*'1 Der Fonds'!$B$21/12-($B$279+BE279-'1 Der Fonds'!$B$6)*'1 Der Fonds'!$B$22/12-$B$279*'1 Der Fonds'!$B$23/12</f>
        <v>85.1484249333695</v>
      </c>
      <c r="BI279" s="26" t="n">
        <f aca="false">($B$279+BH279-'1 Der Fonds'!$B$6)/BF279</f>
        <v>10.1370309752665</v>
      </c>
      <c r="BJ279" s="26" t="n">
        <f aca="false">BH279+'1 Der Fonds'!$B$26-'2 Der Rueckgabebestand'!$C$11*BI279</f>
        <v>82.0662063482096</v>
      </c>
      <c r="BK279" s="26" t="n">
        <f aca="false">BF279+'1 Der Fonds'!$B$26/BI279-'2 Der Rueckgabebestand'!$C$11</f>
        <v>78.2838888708579</v>
      </c>
      <c r="BL279" s="26" t="n">
        <f aca="false">BJ279/($B$279+BJ279-'1 Der Fonds'!$B$6)</f>
        <v>0.103414441910093</v>
      </c>
      <c r="BM279" s="26" t="n">
        <f aca="false">BJ279+$B$279*'1 Der Fonds'!$B$19/12+BJ279*'1 Der Fonds'!$B$20/12-'1 Der Fonds'!$B$6*'1 Der Fonds'!$B$21/12-($B$279+BJ279-'1 Der Fonds'!$B$6)*'1 Der Fonds'!$B$22/12-$B$279*'1 Der Fonds'!$B$23/12</f>
        <v>83.6567906292933</v>
      </c>
      <c r="BN279" s="26" t="n">
        <f aca="false">($B$279+BM279-'1 Der Fonds'!$B$6)/BK279</f>
        <v>10.1573491314545</v>
      </c>
      <c r="BO279" s="26" t="n">
        <f aca="false">BM279+'1 Der Fonds'!$B$26-'2 Der Rueckgabebestand'!$C$12*BN279</f>
        <v>81.578116063566</v>
      </c>
      <c r="BP279" s="26" t="n">
        <f aca="false">BK279+'1 Der Fonds'!$B$26/BN279-'2 Der Rueckgabebestand'!$C$12</f>
        <v>78.0792415225365</v>
      </c>
      <c r="BQ279" s="26" t="n">
        <f aca="false">BO279/($B$279+BO279-'1 Der Fonds'!$B$6)</f>
        <v>0.102862649228651</v>
      </c>
      <c r="BR279" s="26" t="n">
        <f aca="false">BO279+$B$279*'1 Der Fonds'!$B$19/12+BO279*'1 Der Fonds'!$B$20/12-'1 Der Fonds'!$B$6*'1 Der Fonds'!$B$21/12-($B$279+BO279-'1 Der Fonds'!$B$6)*'1 Der Fonds'!$B$22/12-$B$279*'1 Der Fonds'!$B$23/12</f>
        <v>83.1682325914603</v>
      </c>
      <c r="BS279" s="26" t="n">
        <f aca="false">($B$279+BR279-'1 Der Fonds'!$B$6)/BP279</f>
        <v>10.1777145512113</v>
      </c>
      <c r="BT279" s="26" t="n">
        <f aca="false">BR279+'1 Der Fonds'!$B$26-'2 Der Rueckgabebestand'!$C$13*BS279</f>
        <v>81.5882610434152</v>
      </c>
      <c r="BU279" s="26" t="n">
        <f aca="false">BP279+'1 Der Fonds'!$B$26/BS279-'2 Der Rueckgabebestand'!$C$13</f>
        <v>77.9240031789875</v>
      </c>
      <c r="BV279" s="26" t="n">
        <f aca="false">BT279/($B$279+BT279-'1 Der Fonds'!$B$6)</f>
        <v>0.102874125177537</v>
      </c>
      <c r="BW279" s="26" t="n">
        <f aca="false">BT279+$B$279*'1 Der Fonds'!$B$19/12+BT279*'1 Der Fonds'!$B$20/12-'1 Der Fonds'!$B$6*'1 Der Fonds'!$B$21/12-($B$279+BT279-'1 Der Fonds'!$B$6)*'1 Der Fonds'!$B$22/12-$B$279*'1 Der Fonds'!$B$23/12</f>
        <v>83.1783872935818</v>
      </c>
      <c r="BX279" s="26" t="n">
        <f aca="false">($B$279+BW279-'1 Der Fonds'!$B$6)/BU279</f>
        <v>10.1981206672384</v>
      </c>
      <c r="BY279" s="26" t="n">
        <f aca="false">BW279+'1 Der Fonds'!$B$26-'2 Der Rueckgabebestand'!$C$14*BX279</f>
        <v>82.0991390266864</v>
      </c>
      <c r="BZ279" s="26" t="n">
        <f aca="false">BU279+'1 Der Fonds'!$B$26/BX279-'2 Der Rueckgabebestand'!$C$14</f>
        <v>77.818175026712</v>
      </c>
      <c r="CA279" s="26" t="n">
        <f aca="false">BY279/($B$279+BY279-'1 Der Fonds'!$B$6)</f>
        <v>0.103451648306193</v>
      </c>
      <c r="CB279" s="26" t="n">
        <f aca="false">BY279+$B$279*'1 Der Fonds'!$B$19/12+BY279*'1 Der Fonds'!$B$20/12-'1 Der Fonds'!$B$6*'1 Der Fonds'!$B$21/12-($B$279+BY279-'1 Der Fonds'!$B$6)*'1 Der Fonds'!$B$22/12-$B$279*'1 Der Fonds'!$B$23/12</f>
        <v>83.6897548682537</v>
      </c>
      <c r="CC279" s="26" t="n">
        <f aca="false">($B$279+CB279-'1 Der Fonds'!$B$6)/BZ279</f>
        <v>10.2185608258648</v>
      </c>
      <c r="CD279" s="26" t="n">
        <f aca="false">CB279+'1 Der Fonds'!$B$26-'2 Der Rueckgabebestand'!$C$15*CC279</f>
        <v>82.6023305379077</v>
      </c>
      <c r="CE279" s="26" t="n">
        <f aca="false">BZ279+'1 Der Fonds'!$B$26/CC279-'2 Der Rueckgabebestand'!$C$15</f>
        <v>77.7117584433128</v>
      </c>
      <c r="CF279" s="26" t="n">
        <f aca="false">CD279/($B$279+CD279-'1 Der Fonds'!$B$6)</f>
        <v>0.104019755844256</v>
      </c>
      <c r="CG279" s="26" t="n">
        <f aca="false">CD279+$B$279*'1 Der Fonds'!$B$19/12+CD279*'1 Der Fonds'!$B$20/12-'1 Der Fonds'!$B$6*'1 Der Fonds'!$B$21/12-($B$279+CD279-'1 Der Fonds'!$B$6)*'1 Der Fonds'!$B$22/12-$B$279*'1 Der Fonds'!$B$23/12</f>
        <v>84.1934286046732</v>
      </c>
      <c r="CH279" s="26" t="n">
        <f aca="false">($B$279+CG279-'1 Der Fonds'!$B$6)/CE279</f>
        <v>10.2390351800506</v>
      </c>
      <c r="CI279" s="26" t="n">
        <f aca="false">CG279+'1 Der Fonds'!$B$26-'2 Der Rueckgabebestand'!$C$16*CH279</f>
        <v>82.0739110146479</v>
      </c>
      <c r="CJ279" s="26" t="n">
        <f aca="false">CE279+'1 Der Fonds'!$B$26/CH279-'2 Der Rueckgabebestand'!$C$16</f>
        <v>77.504754799634</v>
      </c>
      <c r="CK279" s="26" t="n">
        <f aca="false">CI279/($B$279+CI279-'1 Der Fonds'!$B$6)</f>
        <v>0.103423146698094</v>
      </c>
      <c r="CL279" s="26" t="n">
        <f aca="false">$A$279+$B$279*'1 Der Fonds'!$B$19/12+$A$279*'1 Der Fonds'!$B$20/12-'1 Der Fonds'!$B$6*'1 Der Fonds'!$B$21/12-($B$279+$A$279-'1 Der Fonds'!$B$6)*'1 Der Fonds'!$B$22/12-$B$279*'1 Der Fonds'!$B$23/12</f>
        <v>160.163833333333</v>
      </c>
      <c r="CM279" s="26" t="n">
        <f aca="false">($B$279+CL279-'1 Der Fonds'!$B$6)/'1 Der Fonds'!$B$8</f>
        <v>10.0191245210728</v>
      </c>
      <c r="CN279" s="26" t="n">
        <f aca="false">CL279+0-'2 Der Rueckgabebestand'!$C$5*CM279</f>
        <v>156.156183524904</v>
      </c>
      <c r="CO279" s="26" t="n">
        <f aca="false">'1 Der Fonds'!$B$8+0/CM279-'2 Der Rueckgabebestand'!$C$5</f>
        <v>86.6</v>
      </c>
      <c r="CP279" s="26" t="n">
        <f aca="false">CN279/($B$279+CN279-'1 Der Fonds'!$B$6)</f>
        <v>0.179974725576795</v>
      </c>
      <c r="CQ279" s="26" t="n">
        <f aca="false">CN279+$B$279*'1 Der Fonds'!$B$19/12+CN279*'1 Der Fonds'!$B$20/12-'1 Der Fonds'!$B$6*'1 Der Fonds'!$B$21/12-($B$279+CN279-'1 Der Fonds'!$B$6)*'1 Der Fonds'!$B$22/12-$B$279*'1 Der Fonds'!$B$23/12</f>
        <v>157.817770700782</v>
      </c>
      <c r="CR279" s="26" t="n">
        <f aca="false">($B$279+CQ279-'1 Der Fonds'!$B$6)/CO279</f>
        <v>10.0383114399628</v>
      </c>
      <c r="CS279" s="26" t="n">
        <f aca="false">CQ279+0-'2 Der Rueckgabebestand'!$C$6*CR279</f>
        <v>152.798614980801</v>
      </c>
      <c r="CT279" s="26" t="n">
        <f aca="false">CO279+0/CR279-'2 Der Rueckgabebestand'!$C$6</f>
        <v>86.1</v>
      </c>
      <c r="CU279" s="26" t="n">
        <f aca="false">CS279/($B$279+CS279-'1 Der Fonds'!$B$6)</f>
        <v>0.176789147098419</v>
      </c>
      <c r="CV279" s="26" t="n">
        <f aca="false">CS279+$B$279*'1 Der Fonds'!$B$19/12+CS279*'1 Der Fonds'!$B$20/12-'1 Der Fonds'!$B$6*'1 Der Fonds'!$B$21/12-($B$279+CS279-'1 Der Fonds'!$B$6)*'1 Der Fonds'!$B$22/12-$B$279*'1 Der Fonds'!$B$23/12</f>
        <v>154.456984486824</v>
      </c>
      <c r="CW279" s="26" t="n">
        <f aca="false">($B$279+CV279-'1 Der Fonds'!$B$6)/CT279</f>
        <v>10.0575724098354</v>
      </c>
      <c r="CX279" s="26" t="n">
        <f aca="false">CV279+0-'2 Der Rueckgabebestand'!$C$7*CW279</f>
        <v>132.330325185186</v>
      </c>
      <c r="CY279" s="26" t="n">
        <f aca="false">CT279+0/CW279-'2 Der Rueckgabebestand'!$C$7</f>
        <v>83.9</v>
      </c>
      <c r="CZ279" s="26" t="n">
        <f aca="false">CX279/($B$279+CX279-'1 Der Fonds'!$B$6)</f>
        <v>0.156821011565501</v>
      </c>
      <c r="DA279" s="26" t="n">
        <f aca="false">CX279+$B$279*'1 Der Fonds'!$B$19/12+CX279*'1 Der Fonds'!$B$20/12-'1 Der Fonds'!$B$6*'1 Der Fonds'!$B$21/12-($B$279+CX279-'1 Der Fonds'!$B$6)*'1 Der Fonds'!$B$22/12-$B$279*'1 Der Fonds'!$B$23/12</f>
        <v>133.969079246822</v>
      </c>
      <c r="DB279" s="26" t="n">
        <f aca="false">($B$279+DA279-'1 Der Fonds'!$B$6)/CY279</f>
        <v>10.0771046394139</v>
      </c>
      <c r="DC279" s="26" t="n">
        <f aca="false">DA279+0-'2 Der Rueckgabebestand'!$C$8*DB279</f>
        <v>102.730054864639</v>
      </c>
      <c r="DD279" s="26" t="n">
        <f aca="false">CY279+0/DB279-'2 Der Rueckgabebestand'!$C$8</f>
        <v>80.8</v>
      </c>
      <c r="DE279" s="26" t="n">
        <f aca="false">DC279/($B$279+DC279-'1 Der Fonds'!$B$6)</f>
        <v>0.126168340570181</v>
      </c>
      <c r="DF279" s="26" t="n">
        <f aca="false">DC279+$B$279*'1 Der Fonds'!$B$19/12+DC279*'1 Der Fonds'!$B$20/12-'1 Der Fonds'!$B$6*'1 Der Fonds'!$B$21/12-($B$279+DC279-'1 Der Fonds'!$B$6)*'1 Der Fonds'!$B$22/12-$B$279*'1 Der Fonds'!$B$23/12</f>
        <v>104.340442000551</v>
      </c>
      <c r="DG279" s="26" t="n">
        <f aca="false">($B$279+DF279-'1 Der Fonds'!$B$6)/DD279</f>
        <v>10.0970351732741</v>
      </c>
      <c r="DH279" s="26" t="n">
        <f aca="false">DF279+0-'2 Der Rueckgabebestand'!$C$9*DG279</f>
        <v>78.0881505500384</v>
      </c>
      <c r="DI279" s="26" t="n">
        <f aca="false">DD279+0/DG279-'2 Der Rueckgabebestand'!$C$9</f>
        <v>78.2</v>
      </c>
      <c r="DJ279" s="26" t="n">
        <f aca="false">DH279/($B$279+DH279-'1 Der Fonds'!$B$6)</f>
        <v>0.0988973181723168</v>
      </c>
      <c r="DK279" s="26" t="n">
        <f aca="false">DH279+$B$279*'1 Der Fonds'!$B$19/12+DH279*'1 Der Fonds'!$B$20/12-'1 Der Fonds'!$B$6*'1 Der Fonds'!$B$21/12-($B$279+DH279-'1 Der Fonds'!$B$6)*'1 Der Fonds'!$B$22/12-$B$279*'1 Der Fonds'!$B$23/12</f>
        <v>79.6749225276488</v>
      </c>
      <c r="DL279" s="26" t="n">
        <f aca="false">($B$279+DK279-'1 Der Fonds'!$B$6)/DI279</f>
        <v>10.1173263750339</v>
      </c>
      <c r="DM279" s="26" t="n">
        <f aca="false">DK279+0-'2 Der Rueckgabebestand'!$C$10*DL279</f>
        <v>65.5106656026014</v>
      </c>
      <c r="DN279" s="26" t="n">
        <f aca="false">DI279+0/DL279-'2 Der Rueckgabebestand'!$C$10</f>
        <v>76.8</v>
      </c>
      <c r="DO279" s="26" t="n">
        <f aca="false">DM279/($B$279+DM279-'1 Der Fonds'!$B$6)</f>
        <v>0.0843111536336446</v>
      </c>
      <c r="DP279" s="26" t="n">
        <f aca="false">DM279+$B$279*'1 Der Fonds'!$B$19/12+DM279*'1 Der Fonds'!$B$20/12-'1 Der Fonds'!$B$6*'1 Der Fonds'!$B$21/12-($B$279+DM279-'1 Der Fonds'!$B$6)*'1 Der Fonds'!$B$22/12-$B$279*'1 Der Fonds'!$B$23/12</f>
        <v>67.0853841571372</v>
      </c>
      <c r="DQ279" s="26" t="n">
        <f aca="false">($B$279+DP279-'1 Der Fonds'!$B$6)/DN279</f>
        <v>10.1378305228794</v>
      </c>
      <c r="DR279" s="26" t="n">
        <f aca="false">DP279+0-'2 Der Rueckgabebestand'!$C$11*DQ279</f>
        <v>61.0026858434096</v>
      </c>
      <c r="DS279" s="26" t="n">
        <f aca="false">DN279+0/DQ279-'2 Der Rueckgabebestand'!$C$11</f>
        <v>76.2</v>
      </c>
      <c r="DT279" s="26" t="n">
        <f aca="false">DR279/($B$279+DR279-'1 Der Fonds'!$B$6)</f>
        <v>0.0789676035583068</v>
      </c>
      <c r="DU279" s="26" t="n">
        <f aca="false">DR279+$B$279*'1 Der Fonds'!$B$19/12+DR279*'1 Der Fonds'!$B$20/12-'1 Der Fonds'!$B$6*'1 Der Fonds'!$B$21/12-($B$279+DR279-'1 Der Fonds'!$B$6)*'1 Der Fonds'!$B$22/12-$B$279*'1 Der Fonds'!$B$23/12</f>
        <v>62.5730842506762</v>
      </c>
      <c r="DV279" s="26" t="n">
        <f aca="false">($B$279+DU279-'1 Der Fonds'!$B$6)/DS279</f>
        <v>10.1584394258619</v>
      </c>
      <c r="DW279" s="26" t="n">
        <f aca="false">DU279+0-'2 Der Rueckgabebestand'!$C$12*DV279</f>
        <v>57.4938645377453</v>
      </c>
      <c r="DX279" s="26" t="n">
        <f aca="false">DS279+0/DV279-'2 Der Rueckgabebestand'!$C$12</f>
        <v>75.7</v>
      </c>
      <c r="DY279" s="26" t="n">
        <f aca="false">DW279/($B$279+DW279-'1 Der Fonds'!$B$6)</f>
        <v>0.074765049747576</v>
      </c>
      <c r="DZ279" s="26" t="n">
        <f aca="false">DW279+$B$279*'1 Der Fonds'!$B$19/12+DW279*'1 Der Fonds'!$B$20/12-'1 Der Fonds'!$B$6*'1 Der Fonds'!$B$21/12-($B$279+DW279-'1 Der Fonds'!$B$6)*'1 Der Fonds'!$B$22/12-$B$279*'1 Der Fonds'!$B$23/12</f>
        <v>59.0609003245939</v>
      </c>
      <c r="EA279" s="26" t="n">
        <f aca="false">($B$279+DZ279-'1 Der Fonds'!$B$6)/DX279</f>
        <v>10.179140030708</v>
      </c>
      <c r="EB279" s="26" t="n">
        <f aca="false">DZ279+0-'2 Der Rueckgabebestand'!$C$13*EA279</f>
        <v>54.4802873107753</v>
      </c>
      <c r="EC279" s="26" t="n">
        <f aca="false">DX279+0/EA279-'2 Der Rueckgabebestand'!$C$13</f>
        <v>75.25</v>
      </c>
      <c r="ED279" s="26" t="n">
        <f aca="false">EB279/($B$279+EB279-'1 Der Fonds'!$B$6)</f>
        <v>0.0711249208540944</v>
      </c>
      <c r="EE279" s="26" t="n">
        <f aca="false">EB279+$B$279*'1 Der Fonds'!$B$19/12+EB279*'1 Der Fonds'!$B$20/12-'1 Der Fonds'!$B$6*'1 Der Fonds'!$B$21/12-($B$279+EB279-'1 Der Fonds'!$B$6)*'1 Der Fonds'!$B$22/12-$B$279*'1 Der Fonds'!$B$23/12</f>
        <v>56.0444350861148</v>
      </c>
      <c r="EF279" s="26" t="n">
        <f aca="false">($B$279+EE279-'1 Der Fonds'!$B$6)/EC279</f>
        <v>10.199926047656</v>
      </c>
      <c r="EG279" s="26" t="n">
        <f aca="false">EE279+0-'2 Der Rueckgabebestand'!$C$14*EF279</f>
        <v>51.9644646670524</v>
      </c>
      <c r="EH279" s="26" t="n">
        <f aca="false">EC279+0/EF279-'2 Der Rueckgabebestand'!$C$14</f>
        <v>74.85</v>
      </c>
      <c r="EI279" s="26" t="n">
        <f aca="false">EG279/($B$279+EG279-'1 Der Fonds'!$B$6)</f>
        <v>0.0680640253370721</v>
      </c>
      <c r="EJ279" s="26" t="n">
        <f aca="false">EG279+$B$279*'1 Der Fonds'!$B$19/12+EG279*'1 Der Fonds'!$B$20/12-'1 Der Fonds'!$B$6*'1 Der Fonds'!$B$21/12-($B$279+EG279-'1 Der Fonds'!$B$6)*'1 Der Fonds'!$B$22/12-$B$279*'1 Der Fonds'!$B$23/12</f>
        <v>53.5262014456917</v>
      </c>
      <c r="EK279" s="26" t="n">
        <f aca="false">($B$279+EJ279-'1 Der Fonds'!$B$6)/EH279</f>
        <v>10.2207909344782</v>
      </c>
      <c r="EL279" s="26" t="n">
        <f aca="false">EJ279+0-'2 Der Rueckgabebestand'!$C$15*EK279</f>
        <v>49.4378850719004</v>
      </c>
      <c r="EM279" s="26" t="n">
        <f aca="false">EH279+0/EK279-'2 Der Rueckgabebestand'!$C$15</f>
        <v>74.45</v>
      </c>
      <c r="EN279" s="26" t="n">
        <f aca="false">EL279/($B$279+EL279-'1 Der Fonds'!$B$6)</f>
        <v>0.0649696723501013</v>
      </c>
      <c r="EO279" s="26" t="n">
        <f aca="false">EL279+$B$279*'1 Der Fonds'!$B$19/12+EL279*'1 Der Fonds'!$B$20/12-'1 Der Fonds'!$B$6*'1 Der Fonds'!$B$21/12-($B$279+EL279-'1 Der Fonds'!$B$6)*'1 Der Fonds'!$B$22/12-$B$279*'1 Der Fonds'!$B$23/12</f>
        <v>50.9972005450943</v>
      </c>
      <c r="EP279" s="26" t="n">
        <f aca="false">($B$279+EO279-'1 Der Fonds'!$B$6)/EM279</f>
        <v>10.2417354002027</v>
      </c>
      <c r="EQ279" s="26" t="n">
        <f aca="false">EO279+0-'2 Der Rueckgabebestand'!$C$16*EP279</f>
        <v>45.876332844993</v>
      </c>
      <c r="ER279" s="26" t="n">
        <f aca="false">EM279+0/EP279-'2 Der Rueckgabebestand'!$C$16</f>
        <v>73.95</v>
      </c>
      <c r="ES279" s="26" t="n">
        <f aca="false">EQ279/($B$279+EQ279-'1 Der Fonds'!$B$6)</f>
        <v>0.060572704553183</v>
      </c>
      <c r="ET279" s="14" t="n">
        <f aca="false">IF(C279=1,$A$279,1000000)</f>
        <v>158.5</v>
      </c>
      <c r="EU279" s="14" t="n">
        <f aca="false">IF(D279=1,$A$279,1000000)</f>
        <v>158.5</v>
      </c>
      <c r="EV279" s="14" t="n">
        <f aca="false">IF(E279=1,$A$279,1000000)</f>
        <v>158.5</v>
      </c>
      <c r="EW279" s="14" t="n">
        <f aca="false">IF(F279=1,$A$279,1000000)</f>
        <v>158.5</v>
      </c>
      <c r="EX279" s="14" t="n">
        <f aca="false">IF(G279=1,$A$279,1000000)</f>
        <v>158.5</v>
      </c>
      <c r="EY279" s="14" t="n">
        <f aca="false">IF(H279=1,$A$279,1000000)</f>
        <v>158.5</v>
      </c>
      <c r="EZ279" s="14" t="n">
        <f aca="false">IF(I279=1,$A$279,1000000)</f>
        <v>158.5</v>
      </c>
      <c r="FA279" s="14" t="n">
        <f aca="false">IF(J279=1,$A$279,1000000)</f>
        <v>158.5</v>
      </c>
      <c r="FB279" s="14" t="n">
        <f aca="false">IF(K279=1,$A$279,1000000)</f>
        <v>158.5</v>
      </c>
      <c r="FC279" s="14" t="n">
        <f aca="false">IF(L279=1,$A$279,1000000)</f>
        <v>158.5</v>
      </c>
      <c r="FD279" s="14" t="n">
        <f aca="false">IF(M279=1,$A$279,1000000)</f>
        <v>158.5</v>
      </c>
      <c r="FE279" s="14" t="n">
        <f aca="false">IF(N279=1,$A$279,1000000)</f>
        <v>158.5</v>
      </c>
      <c r="FF279" s="14" t="n">
        <f aca="false">IF(O279=1,$A$279,1000000)</f>
        <v>158.5</v>
      </c>
      <c r="FG279" s="14" t="n">
        <f aca="false">IF(P279=1,$A$279,1000000)</f>
        <v>158.5</v>
      </c>
      <c r="FH279" s="14" t="n">
        <f aca="false">IF(Q279=1,$A$279,1000000)</f>
        <v>158.5</v>
      </c>
      <c r="FI279" s="14" t="n">
        <f aca="false">IF(R279=1,$A$279,1000000)</f>
        <v>158.5</v>
      </c>
      <c r="FJ279" s="14" t="n">
        <f aca="false">IF(S279=1,$A$279,1000000)</f>
        <v>158.5</v>
      </c>
      <c r="FK279" s="14" t="n">
        <f aca="false">IF(T279=1,$A$279,1000000)</f>
        <v>158.5</v>
      </c>
      <c r="FL279" s="14" t="n">
        <f aca="false">IF(U279=1,$A$279,1000000)</f>
        <v>158.5</v>
      </c>
      <c r="FM279" s="14" t="n">
        <f aca="false">IF(V279=1,$A$279,1000000)</f>
        <v>158.5</v>
      </c>
      <c r="FN279" s="14" t="n">
        <f aca="false">IF(W279=1,$A$279,1000000)</f>
        <v>158.5</v>
      </c>
      <c r="FO279" s="14" t="n">
        <f aca="false">IF(X279=1,$A$279,1000000)</f>
        <v>158.5</v>
      </c>
      <c r="FP279" s="14" t="n">
        <f aca="false">IF(Y279=1,$A$279,1000000)</f>
        <v>158.5</v>
      </c>
      <c r="FQ279" s="14" t="n">
        <f aca="false">IF(Z279=1,$A$279,1000000)</f>
        <v>158.5</v>
      </c>
    </row>
    <row r="280" customFormat="false" ht="15" hidden="false" customHeight="false" outlineLevel="0" collapsed="false">
      <c r="A280" s="14" t="n">
        <f aca="false">A279+$B$38</f>
        <v>159</v>
      </c>
      <c r="B280" s="14" t="n">
        <f aca="false">'1 Der Fonds'!$B$36-A280</f>
        <v>961</v>
      </c>
      <c r="C280" s="26" t="n">
        <f aca="false">IF(AH280&gt;='1 Der Fonds'!$B$12,1,0)</f>
        <v>1</v>
      </c>
      <c r="D280" s="26" t="n">
        <f aca="false">IF(AND(C280=1,AM280&gt;='1 Der Fonds'!$B$12),1,0)</f>
        <v>1</v>
      </c>
      <c r="E280" s="26" t="n">
        <f aca="false">IF(AND(D280=1,AR280&gt;='1 Der Fonds'!$B$12),1,0)</f>
        <v>1</v>
      </c>
      <c r="F280" s="26" t="n">
        <f aca="false">IF(AND(E280=1,AW280&gt;='1 Der Fonds'!$B$12),1,0)</f>
        <v>1</v>
      </c>
      <c r="G280" s="26" t="n">
        <f aca="false">IF(AND(F280=1,BB280&gt;='1 Der Fonds'!$B$12),1,0)</f>
        <v>1</v>
      </c>
      <c r="H280" s="26" t="n">
        <f aca="false">IF(AND(G280=1,BG280&gt;='1 Der Fonds'!$B$12),1,0)</f>
        <v>1</v>
      </c>
      <c r="I280" s="26" t="n">
        <f aca="false">IF(AND(H280=1,BL280&gt;='1 Der Fonds'!$B$12),1,0)</f>
        <v>1</v>
      </c>
      <c r="J280" s="26" t="n">
        <f aca="false">IF(AND(I280=1,BQ280&gt;='1 Der Fonds'!$B$12),1,0)</f>
        <v>1</v>
      </c>
      <c r="K280" s="26" t="n">
        <f aca="false">IF(AND(J280=1,BV280&gt;='1 Der Fonds'!$B$12),1,0)</f>
        <v>1</v>
      </c>
      <c r="L280" s="26" t="n">
        <f aca="false">IF(AND(K280=1,CA280&gt;='1 Der Fonds'!$B$12),1,0)</f>
        <v>1</v>
      </c>
      <c r="M280" s="26" t="n">
        <f aca="false">IF(AND(L280=1,CF280&gt;='1 Der Fonds'!$B$12),1,0)</f>
        <v>1</v>
      </c>
      <c r="N280" s="26" t="n">
        <f aca="false">IF(AND(M280=1,CK280&gt;='1 Der Fonds'!$B$12),1,0)</f>
        <v>1</v>
      </c>
      <c r="O280" s="26" t="n">
        <f aca="false">IF(CP280&gt;='1 Der Fonds'!$B$12,1,0)</f>
        <v>1</v>
      </c>
      <c r="P280" s="26" t="n">
        <f aca="false">IF(AND(O280=1,CU280&gt;='1 Der Fonds'!$B$12),1,0)</f>
        <v>1</v>
      </c>
      <c r="Q280" s="26" t="n">
        <f aca="false">IF(AND(P280=1,CZ280&gt;='1 Der Fonds'!$B$12),1,0)</f>
        <v>1</v>
      </c>
      <c r="R280" s="26" t="n">
        <f aca="false">IF(AND(Q280=1,DE280&gt;='1 Der Fonds'!$B$12),1,0)</f>
        <v>1</v>
      </c>
      <c r="S280" s="26" t="n">
        <f aca="false">IF(AND(R280=1,DJ280&gt;='1 Der Fonds'!$B$12),1,0)</f>
        <v>1</v>
      </c>
      <c r="T280" s="26" t="n">
        <f aca="false">IF(AND(S280=1,DO280&gt;='1 Der Fonds'!$B$12),1,0)</f>
        <v>1</v>
      </c>
      <c r="U280" s="26" t="n">
        <f aca="false">IF(AND(T280=1,DT280&gt;='1 Der Fonds'!$B$12),1,0)</f>
        <v>1</v>
      </c>
      <c r="V280" s="26" t="n">
        <f aca="false">IF(AND(U280=1,DY280&gt;='1 Der Fonds'!$B$12),1,0)</f>
        <v>1</v>
      </c>
      <c r="W280" s="26" t="n">
        <f aca="false">IF(AND(V280=1,ED280&gt;='1 Der Fonds'!$B$12),1,0)</f>
        <v>1</v>
      </c>
      <c r="X280" s="26" t="n">
        <f aca="false">IF(AND(W280=1,EI280&gt;='1 Der Fonds'!$B$12),1,0)</f>
        <v>1</v>
      </c>
      <c r="Y280" s="26" t="n">
        <f aca="false">IF(AND(X280=1,EN280&gt;='1 Der Fonds'!$B$12),1,0)</f>
        <v>1</v>
      </c>
      <c r="Z280" s="26" t="n">
        <f aca="false">IF(AND(Y280=1,ES280&gt;='1 Der Fonds'!$B$12),1,0)</f>
        <v>1</v>
      </c>
      <c r="AD280" s="26" t="n">
        <f aca="false">$A$280+$B$280*'1 Der Fonds'!$B$19/12+$A$280*'1 Der Fonds'!$B$20/12-'1 Der Fonds'!$B$6*'1 Der Fonds'!$B$21/12-($B$280+$A$280-'1 Der Fonds'!$B$6)*'1 Der Fonds'!$B$22/12-$B$280*'1 Der Fonds'!$B$23/12</f>
        <v>160.66325</v>
      </c>
      <c r="AE280" s="26" t="n">
        <f aca="false">($B$280+AD280-'1 Der Fonds'!$B$6)/'1 Der Fonds'!$B$8</f>
        <v>10.019117816092</v>
      </c>
      <c r="AF280" s="26" t="n">
        <f aca="false">AD280+'1 Der Fonds'!$B$26-'2 Der Rueckgabebestand'!$C$5*AE280</f>
        <v>159.655602873563</v>
      </c>
      <c r="AG280" s="26" t="n">
        <f aca="false">'1 Der Fonds'!$B$8+'1 Der Fonds'!$B$26/AE280-'2 Der Rueckgabebestand'!$C$5</f>
        <v>86.8994275598977</v>
      </c>
      <c r="AH280" s="26" t="n">
        <f aca="false">AF280/($B$280+AF280-'1 Der Fonds'!$B$6)</f>
        <v>0.183374002701673</v>
      </c>
      <c r="AI280" s="26" t="n">
        <f aca="false">AF280+$B$280*'1 Der Fonds'!$B$19/12+AF280*'1 Der Fonds'!$B$20/12-'1 Der Fonds'!$B$6*'1 Der Fonds'!$B$21/12-($B$280+AF280-'1 Der Fonds'!$B$6)*'1 Der Fonds'!$B$22/12-$B$280*'1 Der Fonds'!$B$23/12</f>
        <v>161.31948115965</v>
      </c>
      <c r="AJ280" s="26" t="n">
        <f aca="false">($B$280+AI280-'1 Der Fonds'!$B$6)/AG280</f>
        <v>10.0382649880908</v>
      </c>
      <c r="AK280" s="26" t="n">
        <f aca="false">AI280+'1 Der Fonds'!$B$26-'2 Der Rueckgabebestand'!$C$6*AJ280</f>
        <v>159.300348665605</v>
      </c>
      <c r="AL280" s="26" t="n">
        <f aca="false">AG280+'1 Der Fonds'!$B$26/AJ280-'2 Der Rueckgabebestand'!$C$6</f>
        <v>86.6982839861386</v>
      </c>
      <c r="AM280" s="26" t="n">
        <f aca="false">AK280/($B$280+AK280-'1 Der Fonds'!$B$6)</f>
        <v>0.183040658216274</v>
      </c>
      <c r="AN280" s="26" t="n">
        <f aca="false">AK280+$B$280*'1 Der Fonds'!$B$19/12+AK280*'1 Der Fonds'!$B$20/12-'1 Der Fonds'!$B$6*'1 Der Fonds'!$B$21/12-($B$280+AK280-'1 Der Fonds'!$B$6)*'1 Der Fonds'!$B$22/12-$B$280*'1 Der Fonds'!$B$23/12</f>
        <v>160.963886499743</v>
      </c>
      <c r="AO280" s="26" t="n">
        <f aca="false">($B$280+AN280-'1 Der Fonds'!$B$6)/AL280</f>
        <v>10.0574526554546</v>
      </c>
      <c r="AP280" s="26" t="n">
        <f aca="false">AN280+'1 Der Fonds'!$B$26-'2 Der Rueckgabebestand'!$C$7*AO280</f>
        <v>141.837490657743</v>
      </c>
      <c r="AQ280" s="26" t="n">
        <f aca="false">AL280+'1 Der Fonds'!$B$26/AO280-'2 Der Rueckgabebestand'!$C$7</f>
        <v>84.7965702523308</v>
      </c>
      <c r="AR280" s="26" t="n">
        <f aca="false">AP280/($B$280+AP280-'1 Der Fonds'!$B$6)</f>
        <v>0.166312447812715</v>
      </c>
      <c r="AS280" s="26" t="n">
        <f aca="false">AP280+$B$280*'1 Der Fonds'!$B$19/12+AP280*'1 Der Fonds'!$B$20/12-'1 Der Fonds'!$B$6*'1 Der Fonds'!$B$21/12-($B$280+AP280-'1 Der Fonds'!$B$6)*'1 Der Fonds'!$B$22/12-$B$280*'1 Der Fonds'!$B$23/12</f>
        <v>143.484293252956</v>
      </c>
      <c r="AT280" s="26" t="n">
        <f aca="false">($B$280+AS280-'1 Der Fonds'!$B$6)/AQ280</f>
        <v>10.0768732828492</v>
      </c>
      <c r="AU280" s="26" t="n">
        <f aca="false">AS280+'1 Der Fonds'!$B$26-'2 Der Rueckgabebestand'!$C$8*AT280</f>
        <v>115.245986076124</v>
      </c>
      <c r="AV280" s="26" t="n">
        <f aca="false">AQ280+'1 Der Fonds'!$B$26/AT280-'2 Der Rueckgabebestand'!$C$8</f>
        <v>81.994281647105</v>
      </c>
      <c r="AW280" s="26" t="n">
        <f aca="false">AU280/($B$280+AU280-'1 Der Fonds'!$B$6)</f>
        <v>0.13948144743605</v>
      </c>
      <c r="AX280" s="26" t="n">
        <f aca="false">AU280+$B$280*'1 Der Fonds'!$B$19/12+AU280*'1 Der Fonds'!$B$20/12-'1 Der Fonds'!$B$6*'1 Der Fonds'!$B$21/12-($B$280+AU280-'1 Der Fonds'!$B$6)*'1 Der Fonds'!$B$22/12-$B$280*'1 Der Fonds'!$B$23/12</f>
        <v>116.867305146114</v>
      </c>
      <c r="AY280" s="26" t="n">
        <f aca="false">($B$280+AX280-'1 Der Fonds'!$B$6)/AV280</f>
        <v>10.0966468455589</v>
      </c>
      <c r="AZ280" s="26" t="n">
        <f aca="false">AX280+'1 Der Fonds'!$B$26-'2 Der Rueckgabebestand'!$C$9*AY280</f>
        <v>93.6160233476603</v>
      </c>
      <c r="BA280" s="26" t="n">
        <f aca="false">AV280+'1 Der Fonds'!$B$26/AY280-'2 Der Rueckgabebestand'!$C$9</f>
        <v>79.6914099953466</v>
      </c>
      <c r="BB280" s="26" t="n">
        <f aca="false">AZ280/($B$280+AZ280-'1 Der Fonds'!$B$6)</f>
        <v>0.116348693825614</v>
      </c>
      <c r="BC280" s="26" t="n">
        <f aca="false">AZ280+$B$280*'1 Der Fonds'!$B$19/12+AZ280*'1 Der Fonds'!$B$20/12-'1 Der Fonds'!$B$6*'1 Der Fonds'!$B$21/12-($B$280+AZ280-'1 Der Fonds'!$B$6)*'1 Der Fonds'!$B$22/12-$B$280*'1 Der Fonds'!$B$23/12</f>
        <v>95.2166137033685</v>
      </c>
      <c r="BD280" s="26" t="n">
        <f aca="false">($B$280+BC280-'1 Der Fonds'!$B$6)/BA280</f>
        <v>10.1167316998212</v>
      </c>
      <c r="BE280" s="26" t="n">
        <f aca="false">BC280+'1 Der Fonds'!$B$26-'2 Der Rueckgabebestand'!$C$10*BD280</f>
        <v>84.0531893236189</v>
      </c>
      <c r="BF280" s="26" t="n">
        <f aca="false">BA280+'1 Der Fonds'!$B$26/BD280-'2 Der Rueckgabebestand'!$C$10</f>
        <v>78.5879484515412</v>
      </c>
      <c r="BG280" s="26" t="n">
        <f aca="false">BE280/($B$280+BE280-'1 Der Fonds'!$B$6)</f>
        <v>0.105720208977623</v>
      </c>
      <c r="BH280" s="26" t="n">
        <f aca="false">BE280+$B$280*'1 Der Fonds'!$B$19/12+BE280*'1 Der Fonds'!$B$20/12-'1 Der Fonds'!$B$6*'1 Der Fonds'!$B$21/12-($B$280+BE280-'1 Der Fonds'!$B$6)*'1 Der Fonds'!$B$22/12-$B$280*'1 Der Fonds'!$B$23/12</f>
        <v>85.6446152967207</v>
      </c>
      <c r="BI280" s="26" t="n">
        <f aca="false">($B$280+BH280-'1 Der Fonds'!$B$6)/BF280</f>
        <v>10.1369819545289</v>
      </c>
      <c r="BJ280" s="26" t="n">
        <f aca="false">BH280+'1 Der Fonds'!$B$26-'2 Der Rueckgabebestand'!$C$11*BI280</f>
        <v>82.5624261240033</v>
      </c>
      <c r="BK280" s="26" t="n">
        <f aca="false">BF280+'1 Der Fonds'!$B$26/BI280-'2 Der Rueckgabebestand'!$C$11</f>
        <v>78.2838945243918</v>
      </c>
      <c r="BL280" s="26" t="n">
        <f aca="false">BJ280/($B$280+BJ280-'1 Der Fonds'!$B$6)</f>
        <v>0.10404024107752</v>
      </c>
      <c r="BM280" s="26" t="n">
        <f aca="false">BJ280+$B$280*'1 Der Fonds'!$B$19/12+BJ280*'1 Der Fonds'!$B$20/12-'1 Der Fonds'!$B$6*'1 Der Fonds'!$B$21/12-($B$280+BJ280-'1 Der Fonds'!$B$6)*'1 Der Fonds'!$B$22/12-$B$280*'1 Der Fonds'!$B$23/12</f>
        <v>84.1524234490388</v>
      </c>
      <c r="BN280" s="26" t="n">
        <f aca="false">($B$280+BM280-'1 Der Fonds'!$B$6)/BK280</f>
        <v>10.1572926114615</v>
      </c>
      <c r="BO280" s="26" t="n">
        <f aca="false">BM280+'1 Der Fonds'!$B$26-'2 Der Rueckgabebestand'!$C$12*BN280</f>
        <v>82.0737771433081</v>
      </c>
      <c r="BP280" s="26" t="n">
        <f aca="false">BK280+'1 Der Fonds'!$B$26/BN280-'2 Der Rueckgabebestand'!$C$12</f>
        <v>78.0792488195526</v>
      </c>
      <c r="BQ280" s="26" t="n">
        <f aca="false">BO280/($B$280+BO280-'1 Der Fonds'!$B$6)</f>
        <v>0.103488199343751</v>
      </c>
      <c r="BR280" s="26" t="n">
        <f aca="false">BO280+$B$280*'1 Der Fonds'!$B$19/12+BO280*'1 Der Fonds'!$B$20/12-'1 Der Fonds'!$B$6*'1 Der Fonds'!$B$21/12-($B$280+BO280-'1 Der Fonds'!$B$6)*'1 Der Fonds'!$B$22/12-$B$280*'1 Der Fonds'!$B$23/12</f>
        <v>83.6633061797371</v>
      </c>
      <c r="BS280" s="26" t="n">
        <f aca="false">($B$280+BR280-'1 Der Fonds'!$B$6)/BP280</f>
        <v>10.1776505050179</v>
      </c>
      <c r="BT280" s="26" t="n">
        <f aca="false">BR280+'1 Der Fonds'!$B$26-'2 Der Rueckgabebestand'!$C$13*BS280</f>
        <v>82.083363452479</v>
      </c>
      <c r="BU280" s="26" t="n">
        <f aca="false">BP280+'1 Der Fonds'!$B$26/BS280-'2 Der Rueckgabebestand'!$C$13</f>
        <v>77.9240123308876</v>
      </c>
      <c r="BV280" s="26" t="n">
        <f aca="false">BT280/($B$280+BT280-'1 Der Fonds'!$B$6)</f>
        <v>0.103499035832943</v>
      </c>
      <c r="BW280" s="26" t="n">
        <f aca="false">BT280+$B$280*'1 Der Fonds'!$B$19/12+BT280*'1 Der Fonds'!$B$20/12-'1 Der Fonds'!$B$6*'1 Der Fonds'!$B$21/12-($B$280+BT280-'1 Der Fonds'!$B$6)*'1 Der Fonds'!$B$22/12-$B$280*'1 Der Fonds'!$B$23/12</f>
        <v>83.6729016757877</v>
      </c>
      <c r="BX280" s="26" t="n">
        <f aca="false">($B$280+BW280-'1 Der Fonds'!$B$6)/BU280</f>
        <v>10.198049072491</v>
      </c>
      <c r="BY280" s="26" t="n">
        <f aca="false">BW280+'1 Der Fonds'!$B$26-'2 Der Rueckgabebestand'!$C$14*BX280</f>
        <v>82.5936820467912</v>
      </c>
      <c r="BZ280" s="26" t="n">
        <f aca="false">BU280+'1 Der Fonds'!$B$26/BX280-'2 Der Rueckgabebestand'!$C$14</f>
        <v>77.8181862438268</v>
      </c>
      <c r="CA280" s="26" t="n">
        <f aca="false">BY280/($B$280+BY280-'1 Der Fonds'!$B$6)</f>
        <v>0.104075528718639</v>
      </c>
      <c r="CB280" s="26" t="n">
        <f aca="false">BY280+$B$280*'1 Der Fonds'!$B$19/12+BY280*'1 Der Fonds'!$B$20/12-'1 Der Fonds'!$B$6*'1 Der Fonds'!$B$21/12-($B$280+BY280-'1 Der Fonds'!$B$6)*'1 Der Fonds'!$B$22/12-$B$280*'1 Der Fonds'!$B$23/12</f>
        <v>84.1837093254194</v>
      </c>
      <c r="CC280" s="26" t="n">
        <f aca="false">($B$280+CB280-'1 Der Fonds'!$B$6)/BZ280</f>
        <v>10.2184816648628</v>
      </c>
      <c r="CD280" s="26" t="n">
        <f aca="false">CB280+'1 Der Fonds'!$B$26-'2 Der Rueckgabebestand'!$C$15*CC280</f>
        <v>83.0963166594743</v>
      </c>
      <c r="CE280" s="26" t="n">
        <f aca="false">BZ280+'1 Der Fonds'!$B$26/CC280-'2 Der Rueckgabebestand'!$C$15</f>
        <v>77.711771934773</v>
      </c>
      <c r="CF280" s="26" t="n">
        <f aca="false">CD280/($B$280+CD280-'1 Der Fonds'!$B$6)</f>
        <v>0.104642616917096</v>
      </c>
      <c r="CG280" s="26" t="n">
        <f aca="false">CD280+$B$280*'1 Der Fonds'!$B$19/12+CD280*'1 Der Fonds'!$B$20/12-'1 Der Fonds'!$B$6*'1 Der Fonds'!$B$21/12-($B$280+CD280-'1 Der Fonds'!$B$6)*'1 Der Fonds'!$B$22/12-$B$280*'1 Der Fonds'!$B$23/12</f>
        <v>84.6868256296063</v>
      </c>
      <c r="CH280" s="26" t="n">
        <f aca="false">($B$280+CG280-'1 Der Fonds'!$B$6)/CE280</f>
        <v>10.2389484349612</v>
      </c>
      <c r="CI280" s="26" t="n">
        <f aca="false">CG280+'1 Der Fonds'!$B$26-'2 Der Rueckgabebestand'!$C$16*CH280</f>
        <v>82.5673514121257</v>
      </c>
      <c r="CJ280" s="26" t="n">
        <f aca="false">CE280+'1 Der Fonds'!$B$26/CH280-'2 Der Rueckgabebestand'!$C$16</f>
        <v>77.5047707733799</v>
      </c>
      <c r="CK280" s="26" t="n">
        <f aca="false">CI280/($B$280+CI280-'1 Der Fonds'!$B$6)</f>
        <v>0.104045801865714</v>
      </c>
      <c r="CL280" s="26" t="n">
        <f aca="false">$A$280+$B$280*'1 Der Fonds'!$B$19/12+$A$280*'1 Der Fonds'!$B$20/12-'1 Der Fonds'!$B$6*'1 Der Fonds'!$B$21/12-($B$280+$A$280-'1 Der Fonds'!$B$6)*'1 Der Fonds'!$B$22/12-$B$280*'1 Der Fonds'!$B$23/12</f>
        <v>160.66325</v>
      </c>
      <c r="CM280" s="26" t="n">
        <f aca="false">($B$280+CL280-'1 Der Fonds'!$B$6)/'1 Der Fonds'!$B$8</f>
        <v>10.019117816092</v>
      </c>
      <c r="CN280" s="26" t="n">
        <f aca="false">CL280+0-'2 Der Rueckgabebestand'!$C$5*CM280</f>
        <v>156.655602873563</v>
      </c>
      <c r="CO280" s="26" t="n">
        <f aca="false">'1 Der Fonds'!$B$8+0/CM280-'2 Der Rueckgabebestand'!$C$5</f>
        <v>86.6</v>
      </c>
      <c r="CP280" s="26" t="n">
        <f aca="false">CN280/($B$280+CN280-'1 Der Fonds'!$B$6)</f>
        <v>0.180550442312295</v>
      </c>
      <c r="CQ280" s="26" t="n">
        <f aca="false">CN280+$B$280*'1 Der Fonds'!$B$19/12+CN280*'1 Der Fonds'!$B$20/12-'1 Der Fonds'!$B$6*'1 Der Fonds'!$B$21/12-($B$280+CN280-'1 Der Fonds'!$B$6)*'1 Der Fonds'!$B$22/12-$B$280*'1 Der Fonds'!$B$23/12</f>
        <v>158.31660615965</v>
      </c>
      <c r="CR280" s="26" t="n">
        <f aca="false">($B$280+CQ280-'1 Der Fonds'!$B$6)/CO280</f>
        <v>10.0382979926057</v>
      </c>
      <c r="CS280" s="26" t="n">
        <f aca="false">CQ280+0-'2 Der Rueckgabebestand'!$C$6*CR280</f>
        <v>153.297457163347</v>
      </c>
      <c r="CT280" s="26" t="n">
        <f aca="false">CO280+0/CR280-'2 Der Rueckgabebestand'!$C$6</f>
        <v>86.1</v>
      </c>
      <c r="CU280" s="26" t="n">
        <f aca="false">CS280/($B$280+CS280-'1 Der Fonds'!$B$6)</f>
        <v>0.177366548857467</v>
      </c>
      <c r="CV280" s="26" t="n">
        <f aca="false">CS280+$B$280*'1 Der Fonds'!$B$19/12+CS280*'1 Der Fonds'!$B$20/12-'1 Der Fonds'!$B$6*'1 Der Fonds'!$B$21/12-($B$280+CS280-'1 Der Fonds'!$B$6)*'1 Der Fonds'!$B$22/12-$B$280*'1 Der Fonds'!$B$23/12</f>
        <v>154.955242226462</v>
      </c>
      <c r="CW280" s="26" t="n">
        <f aca="false">($B$280+CV280-'1 Der Fonds'!$B$6)/CT280</f>
        <v>10.0575521745234</v>
      </c>
      <c r="CX280" s="26" t="n">
        <f aca="false">CV280+0-'2 Der Rueckgabebestand'!$C$7*CW280</f>
        <v>132.828627442511</v>
      </c>
      <c r="CY280" s="26" t="n">
        <f aca="false">CT280+0/CW280-'2 Der Rueckgabebestand'!$C$7</f>
        <v>83.9</v>
      </c>
      <c r="CZ280" s="26" t="n">
        <f aca="false">CX280/($B$280+CX280-'1 Der Fonds'!$B$6)</f>
        <v>0.15741185250504</v>
      </c>
      <c r="DA280" s="26" t="n">
        <f aca="false">CX280+$B$280*'1 Der Fonds'!$B$19/12+CX280*'1 Der Fonds'!$B$20/12-'1 Der Fonds'!$B$6*'1 Der Fonds'!$B$21/12-($B$280+CX280-'1 Der Fonds'!$B$6)*'1 Der Fonds'!$B$22/12-$B$280*'1 Der Fonds'!$B$23/12</f>
        <v>134.46679654381</v>
      </c>
      <c r="DB280" s="26" t="n">
        <f aca="false">($B$280+DA280-'1 Der Fonds'!$B$6)/CY280</f>
        <v>10.0770774319882</v>
      </c>
      <c r="DC280" s="26" t="n">
        <f aca="false">DA280+0-'2 Der Rueckgabebestand'!$C$8*DB280</f>
        <v>103.227856504647</v>
      </c>
      <c r="DD280" s="26" t="n">
        <f aca="false">CY280+0/DB280-'2 Der Rueckgabebestand'!$C$8</f>
        <v>80.8</v>
      </c>
      <c r="DE280" s="26" t="n">
        <f aca="false">DC280/($B$280+DC280-'1 Der Fonds'!$B$6)</f>
        <v>0.126780060004073</v>
      </c>
      <c r="DF280" s="26" t="n">
        <f aca="false">DC280+$B$280*'1 Der Fonds'!$B$19/12+DC280*'1 Der Fonds'!$B$20/12-'1 Der Fonds'!$B$6*'1 Der Fonds'!$B$21/12-($B$280+DC280-'1 Der Fonds'!$B$6)*'1 Der Fonds'!$B$22/12-$B$280*'1 Der Fonds'!$B$23/12</f>
        <v>104.837658200463</v>
      </c>
      <c r="DG280" s="26" t="n">
        <f aca="false">($B$280+DF280-'1 Der Fonds'!$B$6)/DD280</f>
        <v>10.0970007203028</v>
      </c>
      <c r="DH280" s="26" t="n">
        <f aca="false">DF280+0-'2 Der Rueckgabebestand'!$C$9*DG280</f>
        <v>78.5854563276763</v>
      </c>
      <c r="DI280" s="26" t="n">
        <f aca="false">DD280+0/DG280-'2 Der Rueckgabebestand'!$C$9</f>
        <v>78.2</v>
      </c>
      <c r="DJ280" s="26" t="n">
        <f aca="false">DH280/($B$280+DH280-'1 Der Fonds'!$B$6)</f>
        <v>0.0995274871109879</v>
      </c>
      <c r="DK280" s="26" t="n">
        <f aca="false">DH280+$B$280*'1 Der Fonds'!$B$19/12+DH280*'1 Der Fonds'!$B$20/12-'1 Der Fonds'!$B$6*'1 Der Fonds'!$B$21/12-($B$280+DH280-'1 Der Fonds'!$B$6)*'1 Der Fonds'!$B$22/12-$B$280*'1 Der Fonds'!$B$23/12</f>
        <v>80.1716423899903</v>
      </c>
      <c r="DL280" s="26" t="n">
        <f aca="false">($B$280+DK280-'1 Der Fonds'!$B$6)/DI280</f>
        <v>10.1172844295395</v>
      </c>
      <c r="DM280" s="26" t="n">
        <f aca="false">DK280+0-'2 Der Rueckgabebestand'!$C$10*DL280</f>
        <v>66.007444188635</v>
      </c>
      <c r="DN280" s="26" t="n">
        <f aca="false">DI280+0/DL280-'2 Der Rueckgabebestand'!$C$10</f>
        <v>76.8</v>
      </c>
      <c r="DO280" s="26" t="n">
        <f aca="false">DM280/($B$280+DM280-'1 Der Fonds'!$B$6)</f>
        <v>0.0849508517354826</v>
      </c>
      <c r="DP280" s="26" t="n">
        <f aca="false">DM280+$B$280*'1 Der Fonds'!$B$19/12+DM280*'1 Der Fonds'!$B$20/12-'1 Der Fonds'!$B$6*'1 Der Fonds'!$B$21/12-($B$280+DM280-'1 Der Fonds'!$B$6)*'1 Der Fonds'!$B$22/12-$B$280*'1 Der Fonds'!$B$23/12</f>
        <v>67.5815763226491</v>
      </c>
      <c r="DQ280" s="26" t="n">
        <f aca="false">($B$280+DP280-'1 Der Fonds'!$B$6)/DN280</f>
        <v>10.1377809417012</v>
      </c>
      <c r="DR280" s="26" t="n">
        <f aca="false">DP280+0-'2 Der Rueckgabebestand'!$C$11*DQ280</f>
        <v>61.4989077576284</v>
      </c>
      <c r="DS280" s="26" t="n">
        <f aca="false">DN280+0/DQ280-'2 Der Rueckgabebestand'!$C$11</f>
        <v>76.2</v>
      </c>
      <c r="DT280" s="26" t="n">
        <f aca="false">DR280/($B$280+DR280-'1 Der Fonds'!$B$6)</f>
        <v>0.0796103491410032</v>
      </c>
      <c r="DU280" s="26" t="n">
        <f aca="false">DR280+$B$280*'1 Der Fonds'!$B$19/12+DR280*'1 Der Fonds'!$B$20/12-'1 Der Fonds'!$B$6*'1 Der Fonds'!$B$21/12-($B$280+DR280-'1 Der Fonds'!$B$6)*'1 Der Fonds'!$B$22/12-$B$280*'1 Der Fonds'!$B$23/12</f>
        <v>63.0687192108961</v>
      </c>
      <c r="DV280" s="26" t="n">
        <f aca="false">($B$280+DU280-'1 Der Fonds'!$B$6)/DS280</f>
        <v>10.1583821418753</v>
      </c>
      <c r="DW280" s="26" t="n">
        <f aca="false">DU280+0-'2 Der Rueckgabebestand'!$C$12*DV280</f>
        <v>57.9895281399585</v>
      </c>
      <c r="DX280" s="26" t="n">
        <f aca="false">DS280+0/DV280-'2 Der Rueckgabebestand'!$C$12</f>
        <v>75.7</v>
      </c>
      <c r="DY280" s="26" t="n">
        <f aca="false">DW280/($B$280+DW280-'1 Der Fonds'!$B$6)</f>
        <v>0.0754100361811484</v>
      </c>
      <c r="DZ280" s="26" t="n">
        <f aca="false">DW280+$B$280*'1 Der Fonds'!$B$19/12+DW280*'1 Der Fonds'!$B$20/12-'1 Der Fonds'!$B$6*'1 Der Fonds'!$B$21/12-($B$280+DW280-'1 Der Fonds'!$B$6)*'1 Der Fonds'!$B$22/12-$B$280*'1 Der Fonds'!$B$23/12</f>
        <v>59.5559764377593</v>
      </c>
      <c r="EA280" s="26" t="n">
        <f aca="false">($B$280+DZ280-'1 Der Fonds'!$B$6)/DX280</f>
        <v>10.1790749859678</v>
      </c>
      <c r="EB280" s="26" t="n">
        <f aca="false">DZ280+0-'2 Der Rueckgabebestand'!$C$13*EA280</f>
        <v>54.9753926940738</v>
      </c>
      <c r="EC280" s="26" t="n">
        <f aca="false">DX280+0/EA280-'2 Der Rueckgabebestand'!$C$13</f>
        <v>75.25</v>
      </c>
      <c r="ED280" s="26" t="n">
        <f aca="false">EB280/($B$280+EB280-'1 Der Fonds'!$B$6)</f>
        <v>0.0717717477851546</v>
      </c>
      <c r="EE280" s="26" t="n">
        <f aca="false">EB280+$B$280*'1 Der Fonds'!$B$19/12+EB280*'1 Der Fonds'!$B$20/12-'1 Der Fonds'!$B$6*'1 Der Fonds'!$B$21/12-($B$280+EB280-'1 Der Fonds'!$B$6)*'1 Der Fonds'!$B$22/12-$B$280*'1 Der Fonds'!$B$23/12</f>
        <v>56.5389524454056</v>
      </c>
      <c r="EF280" s="26" t="n">
        <f aca="false">($B$280+EE280-'1 Der Fonds'!$B$6)/EC280</f>
        <v>10.1998531886433</v>
      </c>
      <c r="EG280" s="26" t="n">
        <f aca="false">EE280+0-'2 Der Rueckgabebestand'!$C$14*EF280</f>
        <v>52.4590111699483</v>
      </c>
      <c r="EH280" s="26" t="n">
        <f aca="false">EC280+0/EF280-'2 Der Rueckgabebestand'!$C$14</f>
        <v>74.85</v>
      </c>
      <c r="EI280" s="26" t="n">
        <f aca="false">EG280/($B$280+EG280-'1 Der Fonds'!$B$6)</f>
        <v>0.0687122823916355</v>
      </c>
      <c r="EJ280" s="26" t="n">
        <f aca="false">EG280+$B$280*'1 Der Fonds'!$B$19/12+EG280*'1 Der Fonds'!$B$20/12-'1 Der Fonds'!$B$6*'1 Der Fonds'!$B$21/12-($B$280+EG280-'1 Der Fonds'!$B$6)*'1 Der Fonds'!$B$22/12-$B$280*'1 Der Fonds'!$B$23/12</f>
        <v>54.0201593889862</v>
      </c>
      <c r="EK280" s="26" t="n">
        <f aca="false">($B$280+EJ280-'1 Der Fonds'!$B$6)/EH280</f>
        <v>10.2207102122777</v>
      </c>
      <c r="EL280" s="26" t="n">
        <f aca="false">EJ280+0-'2 Der Rueckgabebestand'!$C$15*EK280</f>
        <v>49.9318753040751</v>
      </c>
      <c r="EM280" s="26" t="n">
        <f aca="false">EH280+0/EK280-'2 Der Rueckgabebestand'!$C$15</f>
        <v>74.45</v>
      </c>
      <c r="EN280" s="26" t="n">
        <f aca="false">EL280/($B$280+EL280-'1 Der Fonds'!$B$6)</f>
        <v>0.0656193766151824</v>
      </c>
      <c r="EO280" s="26" t="n">
        <f aca="false">EL280+$B$280*'1 Der Fonds'!$B$19/12+EL280*'1 Der Fonds'!$B$20/12-'1 Der Fonds'!$B$6*'1 Der Fonds'!$B$21/12-($B$280+EL280-'1 Der Fonds'!$B$6)*'1 Der Fonds'!$B$22/12-$B$280*'1 Der Fonds'!$B$23/12</f>
        <v>51.4906016845748</v>
      </c>
      <c r="EP280" s="26" t="n">
        <f aca="false">($B$280+EO280-'1 Der Fonds'!$B$6)/EM280</f>
        <v>10.2416467654073</v>
      </c>
      <c r="EQ280" s="26" t="n">
        <f aca="false">EO280+0-'2 Der Rueckgabebestand'!$C$16*EP280</f>
        <v>46.3697783018712</v>
      </c>
      <c r="ER280" s="26" t="n">
        <f aca="false">EM280+0/EP280-'2 Der Rueckgabebestand'!$C$16</f>
        <v>73.95</v>
      </c>
      <c r="ES280" s="26" t="n">
        <f aca="false">EQ280/($B$280+EQ280-'1 Der Fonds'!$B$6)</f>
        <v>0.0612247539185399</v>
      </c>
      <c r="ET280" s="14" t="n">
        <f aca="false">IF(C280=1,$A$280,1000000)</f>
        <v>159</v>
      </c>
      <c r="EU280" s="14" t="n">
        <f aca="false">IF(D280=1,$A$280,1000000)</f>
        <v>159</v>
      </c>
      <c r="EV280" s="14" t="n">
        <f aca="false">IF(E280=1,$A$280,1000000)</f>
        <v>159</v>
      </c>
      <c r="EW280" s="14" t="n">
        <f aca="false">IF(F280=1,$A$280,1000000)</f>
        <v>159</v>
      </c>
      <c r="EX280" s="14" t="n">
        <f aca="false">IF(G280=1,$A$280,1000000)</f>
        <v>159</v>
      </c>
      <c r="EY280" s="14" t="n">
        <f aca="false">IF(H280=1,$A$280,1000000)</f>
        <v>159</v>
      </c>
      <c r="EZ280" s="14" t="n">
        <f aca="false">IF(I280=1,$A$280,1000000)</f>
        <v>159</v>
      </c>
      <c r="FA280" s="14" t="n">
        <f aca="false">IF(J280=1,$A$280,1000000)</f>
        <v>159</v>
      </c>
      <c r="FB280" s="14" t="n">
        <f aca="false">IF(K280=1,$A$280,1000000)</f>
        <v>159</v>
      </c>
      <c r="FC280" s="14" t="n">
        <f aca="false">IF(L280=1,$A$280,1000000)</f>
        <v>159</v>
      </c>
      <c r="FD280" s="14" t="n">
        <f aca="false">IF(M280=1,$A$280,1000000)</f>
        <v>159</v>
      </c>
      <c r="FE280" s="14" t="n">
        <f aca="false">IF(N280=1,$A$280,1000000)</f>
        <v>159</v>
      </c>
      <c r="FF280" s="14" t="n">
        <f aca="false">IF(O280=1,$A$280,1000000)</f>
        <v>159</v>
      </c>
      <c r="FG280" s="14" t="n">
        <f aca="false">IF(P280=1,$A$280,1000000)</f>
        <v>159</v>
      </c>
      <c r="FH280" s="14" t="n">
        <f aca="false">IF(Q280=1,$A$280,1000000)</f>
        <v>159</v>
      </c>
      <c r="FI280" s="14" t="n">
        <f aca="false">IF(R280=1,$A$280,1000000)</f>
        <v>159</v>
      </c>
      <c r="FJ280" s="14" t="n">
        <f aca="false">IF(S280=1,$A$280,1000000)</f>
        <v>159</v>
      </c>
      <c r="FK280" s="14" t="n">
        <f aca="false">IF(T280=1,$A$280,1000000)</f>
        <v>159</v>
      </c>
      <c r="FL280" s="14" t="n">
        <f aca="false">IF(U280=1,$A$280,1000000)</f>
        <v>159</v>
      </c>
      <c r="FM280" s="14" t="n">
        <f aca="false">IF(V280=1,$A$280,1000000)</f>
        <v>159</v>
      </c>
      <c r="FN280" s="14" t="n">
        <f aca="false">IF(W280=1,$A$280,1000000)</f>
        <v>159</v>
      </c>
      <c r="FO280" s="14" t="n">
        <f aca="false">IF(X280=1,$A$280,1000000)</f>
        <v>159</v>
      </c>
      <c r="FP280" s="14" t="n">
        <f aca="false">IF(Y280=1,$A$280,1000000)</f>
        <v>159</v>
      </c>
      <c r="FQ280" s="14" t="n">
        <f aca="false">IF(Z280=1,$A$280,1000000)</f>
        <v>159</v>
      </c>
    </row>
    <row r="281" customFormat="false" ht="15" hidden="false" customHeight="false" outlineLevel="0" collapsed="false">
      <c r="A281" s="14" t="n">
        <f aca="false">A280+$B$38</f>
        <v>159.5</v>
      </c>
      <c r="B281" s="14" t="n">
        <f aca="false">'1 Der Fonds'!$B$36-A281</f>
        <v>960.5</v>
      </c>
      <c r="C281" s="26" t="n">
        <f aca="false">IF(AH281&gt;='1 Der Fonds'!$B$12,1,0)</f>
        <v>1</v>
      </c>
      <c r="D281" s="26" t="n">
        <f aca="false">IF(AND(C281=1,AM281&gt;='1 Der Fonds'!$B$12),1,0)</f>
        <v>1</v>
      </c>
      <c r="E281" s="26" t="n">
        <f aca="false">IF(AND(D281=1,AR281&gt;='1 Der Fonds'!$B$12),1,0)</f>
        <v>1</v>
      </c>
      <c r="F281" s="26" t="n">
        <f aca="false">IF(AND(E281=1,AW281&gt;='1 Der Fonds'!$B$12),1,0)</f>
        <v>1</v>
      </c>
      <c r="G281" s="26" t="n">
        <f aca="false">IF(AND(F281=1,BB281&gt;='1 Der Fonds'!$B$12),1,0)</f>
        <v>1</v>
      </c>
      <c r="H281" s="26" t="n">
        <f aca="false">IF(AND(G281=1,BG281&gt;='1 Der Fonds'!$B$12),1,0)</f>
        <v>1</v>
      </c>
      <c r="I281" s="26" t="n">
        <f aca="false">IF(AND(H281=1,BL281&gt;='1 Der Fonds'!$B$12),1,0)</f>
        <v>1</v>
      </c>
      <c r="J281" s="26" t="n">
        <f aca="false">IF(AND(I281=1,BQ281&gt;='1 Der Fonds'!$B$12),1,0)</f>
        <v>1</v>
      </c>
      <c r="K281" s="26" t="n">
        <f aca="false">IF(AND(J281=1,BV281&gt;='1 Der Fonds'!$B$12),1,0)</f>
        <v>1</v>
      </c>
      <c r="L281" s="26" t="n">
        <f aca="false">IF(AND(K281=1,CA281&gt;='1 Der Fonds'!$B$12),1,0)</f>
        <v>1</v>
      </c>
      <c r="M281" s="26" t="n">
        <f aca="false">IF(AND(L281=1,CF281&gt;='1 Der Fonds'!$B$12),1,0)</f>
        <v>1</v>
      </c>
      <c r="N281" s="26" t="n">
        <f aca="false">IF(AND(M281=1,CK281&gt;='1 Der Fonds'!$B$12),1,0)</f>
        <v>1</v>
      </c>
      <c r="O281" s="26" t="n">
        <f aca="false">IF(CP281&gt;='1 Der Fonds'!$B$12,1,0)</f>
        <v>1</v>
      </c>
      <c r="P281" s="26" t="n">
        <f aca="false">IF(AND(O281=1,CU281&gt;='1 Der Fonds'!$B$12),1,0)</f>
        <v>1</v>
      </c>
      <c r="Q281" s="26" t="n">
        <f aca="false">IF(AND(P281=1,CZ281&gt;='1 Der Fonds'!$B$12),1,0)</f>
        <v>1</v>
      </c>
      <c r="R281" s="26" t="n">
        <f aca="false">IF(AND(Q281=1,DE281&gt;='1 Der Fonds'!$B$12),1,0)</f>
        <v>1</v>
      </c>
      <c r="S281" s="26" t="n">
        <f aca="false">IF(AND(R281=1,DJ281&gt;='1 Der Fonds'!$B$12),1,0)</f>
        <v>1</v>
      </c>
      <c r="T281" s="26" t="n">
        <f aca="false">IF(AND(S281=1,DO281&gt;='1 Der Fonds'!$B$12),1,0)</f>
        <v>1</v>
      </c>
      <c r="U281" s="26" t="n">
        <f aca="false">IF(AND(T281=1,DT281&gt;='1 Der Fonds'!$B$12),1,0)</f>
        <v>1</v>
      </c>
      <c r="V281" s="26" t="n">
        <f aca="false">IF(AND(U281=1,DY281&gt;='1 Der Fonds'!$B$12),1,0)</f>
        <v>1</v>
      </c>
      <c r="W281" s="26" t="n">
        <f aca="false">IF(AND(V281=1,ED281&gt;='1 Der Fonds'!$B$12),1,0)</f>
        <v>1</v>
      </c>
      <c r="X281" s="26" t="n">
        <f aca="false">IF(AND(W281=1,EI281&gt;='1 Der Fonds'!$B$12),1,0)</f>
        <v>1</v>
      </c>
      <c r="Y281" s="26" t="n">
        <f aca="false">IF(AND(X281=1,EN281&gt;='1 Der Fonds'!$B$12),1,0)</f>
        <v>1</v>
      </c>
      <c r="Z281" s="26" t="n">
        <f aca="false">IF(AND(Y281=1,ES281&gt;='1 Der Fonds'!$B$12),1,0)</f>
        <v>1</v>
      </c>
      <c r="AD281" s="26" t="n">
        <f aca="false">$A$281+$B$281*'1 Der Fonds'!$B$19/12+$A$281*'1 Der Fonds'!$B$20/12-'1 Der Fonds'!$B$6*'1 Der Fonds'!$B$21/12-($B$281+$A$281-'1 Der Fonds'!$B$6)*'1 Der Fonds'!$B$22/12-$B$281*'1 Der Fonds'!$B$23/12</f>
        <v>161.162666666667</v>
      </c>
      <c r="AE281" s="26" t="n">
        <f aca="false">($B$281+AD281-'1 Der Fonds'!$B$6)/'1 Der Fonds'!$B$8</f>
        <v>10.0191111111111</v>
      </c>
      <c r="AF281" s="26" t="n">
        <f aca="false">AD281+'1 Der Fonds'!$B$26-'2 Der Rueckgabebestand'!$C$5*AE281</f>
        <v>160.155022222222</v>
      </c>
      <c r="AG281" s="26" t="n">
        <f aca="false">'1 Der Fonds'!$B$8+'1 Der Fonds'!$B$26/AE281-'2 Der Rueckgabebestand'!$C$5</f>
        <v>86.8994277602804</v>
      </c>
      <c r="AH281" s="26" t="n">
        <f aca="false">AF281/($B$281+AF281-'1 Der Fonds'!$B$6)</f>
        <v>0.18394773835158</v>
      </c>
      <c r="AI281" s="26" t="n">
        <f aca="false">AF281+$B$281*'1 Der Fonds'!$B$19/12+AF281*'1 Der Fonds'!$B$20/12-'1 Der Fonds'!$B$6*'1 Der Fonds'!$B$21/12-($B$281+AF281-'1 Der Fonds'!$B$6)*'1 Der Fonds'!$B$22/12-$B$281*'1 Der Fonds'!$B$23/12</f>
        <v>161.818316618518</v>
      </c>
      <c r="AJ281" s="26" t="n">
        <f aca="false">($B$281+AI281-'1 Der Fonds'!$B$6)/AG281</f>
        <v>10.0382515639215</v>
      </c>
      <c r="AK281" s="26" t="n">
        <f aca="false">AI281+'1 Der Fonds'!$B$26-'2 Der Rueckgabebestand'!$C$6*AJ281</f>
        <v>159.799190836558</v>
      </c>
      <c r="AL281" s="26" t="n">
        <f aca="false">AG281+'1 Der Fonds'!$B$26/AJ281-'2 Der Rueckgabebestand'!$C$6</f>
        <v>86.6982845861824</v>
      </c>
      <c r="AM281" s="26" t="n">
        <f aca="false">AK281/($B$281+AK281-'1 Der Fonds'!$B$6)</f>
        <v>0.183614086418895</v>
      </c>
      <c r="AN281" s="26" t="n">
        <f aca="false">AK281+$B$281*'1 Der Fonds'!$B$19/12+AK281*'1 Der Fonds'!$B$20/12-'1 Der Fonds'!$B$6*'1 Der Fonds'!$B$21/12-($B$281+AK281-'1 Der Fonds'!$B$6)*'1 Der Fonds'!$B$22/12-$B$281*'1 Der Fonds'!$B$23/12</f>
        <v>161.462144227776</v>
      </c>
      <c r="AO281" s="26" t="n">
        <f aca="false">($B$281+AN281-'1 Der Fonds'!$B$6)/AL281</f>
        <v>10.0574324900397</v>
      </c>
      <c r="AP281" s="26" t="n">
        <f aca="false">AN281+'1 Der Fonds'!$B$26-'2 Der Rueckgabebestand'!$C$7*AO281</f>
        <v>142.335792749689</v>
      </c>
      <c r="AQ281" s="26" t="n">
        <f aca="false">AL281+'1 Der Fonds'!$B$26/AO281-'2 Der Rueckgabebestand'!$C$7</f>
        <v>84.7965714504463</v>
      </c>
      <c r="AR281" s="26" t="n">
        <f aca="false">AP281/($B$281+AP281-'1 Der Fonds'!$B$6)</f>
        <v>0.166897067360147</v>
      </c>
      <c r="AS281" s="26" t="n">
        <f aca="false">AP281+$B$281*'1 Der Fonds'!$B$19/12+AP281*'1 Der Fonds'!$B$20/12-'1 Der Fonds'!$B$6*'1 Der Fonds'!$B$21/12-($B$281+AP281-'1 Der Fonds'!$B$6)*'1 Der Fonds'!$B$22/12-$B$281*'1 Der Fonds'!$B$23/12</f>
        <v>143.982010384407</v>
      </c>
      <c r="AT281" s="26" t="n">
        <f aca="false">($B$281+AS281-'1 Der Fonds'!$B$6)/AQ281</f>
        <v>10.0768462187619</v>
      </c>
      <c r="AU281" s="26" t="n">
        <f aca="false">AS281+'1 Der Fonds'!$B$26-'2 Der Rueckgabebestand'!$C$8*AT281</f>
        <v>115.743787106245</v>
      </c>
      <c r="AV281" s="26" t="n">
        <f aca="false">AQ281+'1 Der Fonds'!$B$26/AT281-'2 Der Rueckgabebestand'!$C$8</f>
        <v>81.9942836448048</v>
      </c>
      <c r="AW281" s="26" t="n">
        <f aca="false">AU281/($B$281+AU281-'1 Der Fonds'!$B$6)</f>
        <v>0.140084305519095</v>
      </c>
      <c r="AX281" s="26" t="n">
        <f aca="false">AU281+$B$281*'1 Der Fonds'!$B$19/12+AU281*'1 Der Fonds'!$B$20/12-'1 Der Fonds'!$B$6*'1 Der Fonds'!$B$21/12-($B$281+AU281-'1 Der Fonds'!$B$6)*'1 Der Fonds'!$B$22/12-$B$281*'1 Der Fonds'!$B$23/12</f>
        <v>117.364520735555</v>
      </c>
      <c r="AY281" s="26" t="n">
        <f aca="false">($B$281+AX281-'1 Der Fonds'!$B$6)/AV281</f>
        <v>10.0966126409717</v>
      </c>
      <c r="AZ281" s="26" t="n">
        <f aca="false">AX281+'1 Der Fonds'!$B$26-'2 Der Rueckgabebestand'!$C$9*AY281</f>
        <v>94.113327869029</v>
      </c>
      <c r="BA281" s="26" t="n">
        <f aca="false">AV281+'1 Der Fonds'!$B$26/AY281-'2 Der Rueckgabebestand'!$C$9</f>
        <v>79.6914129996367</v>
      </c>
      <c r="BB281" s="26" t="n">
        <f aca="false">AZ281/($B$281+AZ281-'1 Der Fonds'!$B$6)</f>
        <v>0.116967150069814</v>
      </c>
      <c r="BC281" s="26" t="n">
        <f aca="false">AZ281+$B$281*'1 Der Fonds'!$B$19/12+AZ281*'1 Der Fonds'!$B$20/12-'1 Der Fonds'!$B$6*'1 Der Fonds'!$B$21/12-($B$281+AZ281-'1 Der Fonds'!$B$6)*'1 Der Fonds'!$B$22/12-$B$281*'1 Der Fonds'!$B$23/12</f>
        <v>95.7133323082368</v>
      </c>
      <c r="BD281" s="26" t="n">
        <f aca="false">($B$281+BC281-'1 Der Fonds'!$B$6)/BA281</f>
        <v>10.1166901421601</v>
      </c>
      <c r="BE281" s="26" t="n">
        <f aca="false">BC281+'1 Der Fonds'!$B$26-'2 Der Rueckgabebestand'!$C$10*BD281</f>
        <v>84.5499661092126</v>
      </c>
      <c r="BF281" s="26" t="n">
        <f aca="false">BA281+'1 Der Fonds'!$B$26/BD281-'2 Der Rueckgabebestand'!$C$10</f>
        <v>78.5879526739614</v>
      </c>
      <c r="BG281" s="26" t="n">
        <f aca="false">BE281/($B$281+BE281-'1 Der Fonds'!$B$6)</f>
        <v>0.1063454747668</v>
      </c>
      <c r="BH281" s="26" t="n">
        <f aca="false">BE281+$B$281*'1 Der Fonds'!$B$19/12+BE281*'1 Der Fonds'!$B$20/12-'1 Der Fonds'!$B$6*'1 Der Fonds'!$B$21/12-($B$281+BE281-'1 Der Fonds'!$B$6)*'1 Der Fonds'!$B$22/12-$B$281*'1 Der Fonds'!$B$23/12</f>
        <v>86.1408056600673</v>
      </c>
      <c r="BI281" s="26" t="n">
        <f aca="false">($B$281+BH281-'1 Der Fonds'!$B$6)/BF281</f>
        <v>10.1369329337933</v>
      </c>
      <c r="BJ281" s="26" t="n">
        <f aca="false">BH281+'1 Der Fonds'!$B$26-'2 Der Rueckgabebestand'!$C$11*BI281</f>
        <v>83.0586458997913</v>
      </c>
      <c r="BK281" s="26" t="n">
        <f aca="false">BF281+'1 Der Fonds'!$B$26/BI281-'2 Der Rueckgabebestand'!$C$11</f>
        <v>78.2839001779642</v>
      </c>
      <c r="BL281" s="26" t="n">
        <f aca="false">BJ281/($B$281+BJ281-'1 Der Fonds'!$B$6)</f>
        <v>0.1046660462071</v>
      </c>
      <c r="BM281" s="26" t="n">
        <f aca="false">BJ281+$B$281*'1 Der Fonds'!$B$19/12+BJ281*'1 Der Fonds'!$B$20/12-'1 Der Fonds'!$B$6*'1 Der Fonds'!$B$21/12-($B$281+BJ281-'1 Der Fonds'!$B$6)*'1 Der Fonds'!$B$22/12-$B$281*'1 Der Fonds'!$B$23/12</f>
        <v>84.6480562687786</v>
      </c>
      <c r="BN281" s="26" t="n">
        <f aca="false">($B$281+BM281-'1 Der Fonds'!$B$6)/BK281</f>
        <v>10.1572360914716</v>
      </c>
      <c r="BO281" s="26" t="n">
        <f aca="false">BM281+'1 Der Fonds'!$B$26-'2 Der Rueckgabebestand'!$C$12*BN281</f>
        <v>82.5694382230428</v>
      </c>
      <c r="BP281" s="26" t="n">
        <f aca="false">BK281+'1 Der Fonds'!$B$26/BN281-'2 Der Rueckgabebestand'!$C$12</f>
        <v>78.0792561166254</v>
      </c>
      <c r="BQ281" s="26" t="n">
        <f aca="false">BO281/($B$281+BO281-'1 Der Fonds'!$B$6)</f>
        <v>0.104113756303671</v>
      </c>
      <c r="BR281" s="26" t="n">
        <f aca="false">BO281+$B$281*'1 Der Fonds'!$B$19/12+BO281*'1 Der Fonds'!$B$20/12-'1 Der Fonds'!$B$6*'1 Der Fonds'!$B$21/12-($B$281+BO281-'1 Der Fonds'!$B$6)*'1 Der Fonds'!$B$22/12-$B$281*'1 Der Fonds'!$B$23/12</f>
        <v>84.1583797680066</v>
      </c>
      <c r="BS281" s="26" t="n">
        <f aca="false">($B$281+BR281-'1 Der Fonds'!$B$6)/BP281</f>
        <v>10.177586458829</v>
      </c>
      <c r="BT281" s="26" t="n">
        <f aca="false">BR281+'1 Der Fonds'!$B$26-'2 Der Rueckgabebestand'!$C$13*BS281</f>
        <v>82.5784658615335</v>
      </c>
      <c r="BU281" s="26" t="n">
        <f aca="false">BP281+'1 Der Fonds'!$B$26/BS281-'2 Der Rueckgabebestand'!$C$13</f>
        <v>77.9240214828678</v>
      </c>
      <c r="BV281" s="26" t="n">
        <f aca="false">BT281/($B$281+BT281-'1 Der Fonds'!$B$6)</f>
        <v>0.104123954206508</v>
      </c>
      <c r="BW281" s="26" t="n">
        <f aca="false">BT281+$B$281*'1 Der Fonds'!$B$19/12+BT281*'1 Der Fonds'!$B$20/12-'1 Der Fonds'!$B$6*'1 Der Fonds'!$B$21/12-($B$281+BT281-'1 Der Fonds'!$B$6)*'1 Der Fonds'!$B$22/12-$B$281*'1 Der Fonds'!$B$23/12</f>
        <v>84.1674160579842</v>
      </c>
      <c r="BX281" s="26" t="n">
        <f aca="false">($B$281+BW281-'1 Der Fonds'!$B$6)/BU281</f>
        <v>10.1979774777499</v>
      </c>
      <c r="BY281" s="26" t="n">
        <f aca="false">BW281+'1 Der Fonds'!$B$26-'2 Der Rueckgabebestand'!$C$14*BX281</f>
        <v>83.0882250668842</v>
      </c>
      <c r="BZ281" s="26" t="n">
        <f aca="false">BU281+'1 Der Fonds'!$B$26/BX281-'2 Der Rueckgabebestand'!$C$14</f>
        <v>77.8181974610503</v>
      </c>
      <c r="CA281" s="26" t="n">
        <f aca="false">BY281/($B$281+BY281-'1 Der Fonds'!$B$6)</f>
        <v>0.104699417711095</v>
      </c>
      <c r="CB281" s="26" t="n">
        <f aca="false">BY281+$B$281*'1 Der Fonds'!$B$19/12+BY281*'1 Der Fonds'!$B$20/12-'1 Der Fonds'!$B$6*'1 Der Fonds'!$B$21/12-($B$281+BY281-'1 Der Fonds'!$B$6)*'1 Der Fonds'!$B$22/12-$B$281*'1 Der Fonds'!$B$23/12</f>
        <v>84.6776637825733</v>
      </c>
      <c r="CC281" s="26" t="n">
        <f aca="false">($B$281+CB281-'1 Der Fonds'!$B$6)/BZ281</f>
        <v>10.2184025038691</v>
      </c>
      <c r="CD281" s="26" t="n">
        <f aca="false">CB281+'1 Der Fonds'!$B$26-'2 Der Rueckgabebestand'!$C$15*CC281</f>
        <v>83.5903027810257</v>
      </c>
      <c r="CE281" s="26" t="n">
        <f aca="false">BZ281+'1 Der Fonds'!$B$26/CC281-'2 Der Rueckgabebestand'!$C$15</f>
        <v>77.7117854263769</v>
      </c>
      <c r="CF281" s="26" t="n">
        <f aca="false">CD281/($B$281+CD281-'1 Der Fonds'!$B$6)</f>
        <v>0.105265487424138</v>
      </c>
      <c r="CG281" s="26" t="n">
        <f aca="false">CD281+$B$281*'1 Der Fonds'!$B$19/12+CD281*'1 Der Fonds'!$B$20/12-'1 Der Fonds'!$B$6*'1 Der Fonds'!$B$21/12-($B$281+CD281-'1 Der Fonds'!$B$6)*'1 Der Fonds'!$B$22/12-$B$281*'1 Der Fonds'!$B$23/12</f>
        <v>85.1802226545242</v>
      </c>
      <c r="CH281" s="26" t="n">
        <f aca="false">($B$281+CG281-'1 Der Fonds'!$B$6)/CE281</f>
        <v>10.2388616898828</v>
      </c>
      <c r="CI281" s="26" t="n">
        <f aca="false">CG281+'1 Der Fonds'!$B$26-'2 Der Rueckgabebestand'!$C$16*CH281</f>
        <v>83.0607918095828</v>
      </c>
      <c r="CJ281" s="26" t="n">
        <f aca="false">CE281+'1 Der Fonds'!$B$26/CH281-'2 Der Rueckgabebestand'!$C$16</f>
        <v>77.5047867473113</v>
      </c>
      <c r="CK281" s="26" t="n">
        <f aca="false">CI281/($B$281+CI281-'1 Der Fonds'!$B$6)</f>
        <v>0.104668467327092</v>
      </c>
      <c r="CL281" s="26" t="n">
        <f aca="false">$A$281+$B$281*'1 Der Fonds'!$B$19/12+$A$281*'1 Der Fonds'!$B$20/12-'1 Der Fonds'!$B$6*'1 Der Fonds'!$B$21/12-($B$281+$A$281-'1 Der Fonds'!$B$6)*'1 Der Fonds'!$B$22/12-$B$281*'1 Der Fonds'!$B$23/12</f>
        <v>161.162666666667</v>
      </c>
      <c r="CM281" s="26" t="n">
        <f aca="false">($B$281+CL281-'1 Der Fonds'!$B$6)/'1 Der Fonds'!$B$8</f>
        <v>10.0191111111111</v>
      </c>
      <c r="CN281" s="26" t="n">
        <f aca="false">CL281+0-'2 Der Rueckgabebestand'!$C$5*CM281</f>
        <v>157.155022222222</v>
      </c>
      <c r="CO281" s="26" t="n">
        <f aca="false">'1 Der Fonds'!$B$8+0/CM281-'2 Der Rueckgabebestand'!$C$5</f>
        <v>86.6</v>
      </c>
      <c r="CP281" s="26" t="n">
        <f aca="false">CN281/($B$281+CN281-'1 Der Fonds'!$B$6)</f>
        <v>0.181126159818357</v>
      </c>
      <c r="CQ281" s="26" t="n">
        <f aca="false">CN281+$B$281*'1 Der Fonds'!$B$19/12+CN281*'1 Der Fonds'!$B$20/12-'1 Der Fonds'!$B$6*'1 Der Fonds'!$B$21/12-($B$281+CN281-'1 Der Fonds'!$B$6)*'1 Der Fonds'!$B$22/12-$B$281*'1 Der Fonds'!$B$23/12</f>
        <v>158.815441618519</v>
      </c>
      <c r="CR281" s="26" t="n">
        <f aca="false">($B$281+CQ281-'1 Der Fonds'!$B$6)/CO281</f>
        <v>10.0382845452485</v>
      </c>
      <c r="CS281" s="26" t="n">
        <f aca="false">CQ281+0-'2 Der Rueckgabebestand'!$C$6*CR281</f>
        <v>153.796299345894</v>
      </c>
      <c r="CT281" s="26" t="n">
        <f aca="false">CO281+0/CR281-'2 Der Rueckgabebestand'!$C$6</f>
        <v>86.1</v>
      </c>
      <c r="CU281" s="26" t="n">
        <f aca="false">CS281/($B$281+CS281-'1 Der Fonds'!$B$6)</f>
        <v>0.177943952163498</v>
      </c>
      <c r="CV281" s="26" t="n">
        <f aca="false">CS281+$B$281*'1 Der Fonds'!$B$19/12+CS281*'1 Der Fonds'!$B$20/12-'1 Der Fonds'!$B$6*'1 Der Fonds'!$B$21/12-($B$281+CS281-'1 Der Fonds'!$B$6)*'1 Der Fonds'!$B$22/12-$B$281*'1 Der Fonds'!$B$23/12</f>
        <v>155.453499966101</v>
      </c>
      <c r="CW281" s="26" t="n">
        <f aca="false">($B$281+CV281-'1 Der Fonds'!$B$6)/CT281</f>
        <v>10.0575319392114</v>
      </c>
      <c r="CX281" s="26" t="n">
        <f aca="false">CV281+0-'2 Der Rueckgabebestand'!$C$7*CW281</f>
        <v>133.326929699836</v>
      </c>
      <c r="CY281" s="26" t="n">
        <f aca="false">CT281+0/CW281-'2 Der Rueckgabebestand'!$C$7</f>
        <v>83.9</v>
      </c>
      <c r="CZ281" s="26" t="n">
        <f aca="false">CX281/($B$281+CX281-'1 Der Fonds'!$B$6)</f>
        <v>0.158002695822072</v>
      </c>
      <c r="DA281" s="26" t="n">
        <f aca="false">CX281+$B$281*'1 Der Fonds'!$B$19/12+CX281*'1 Der Fonds'!$B$20/12-'1 Der Fonds'!$B$6*'1 Der Fonds'!$B$21/12-($B$281+CX281-'1 Der Fonds'!$B$6)*'1 Der Fonds'!$B$22/12-$B$281*'1 Der Fonds'!$B$23/12</f>
        <v>134.964513840798</v>
      </c>
      <c r="DB281" s="26" t="n">
        <f aca="false">($B$281+DA281-'1 Der Fonds'!$B$6)/CY281</f>
        <v>10.0770502245626</v>
      </c>
      <c r="DC281" s="26" t="n">
        <f aca="false">DA281+0-'2 Der Rueckgabebestand'!$C$8*DB281</f>
        <v>103.725658144654</v>
      </c>
      <c r="DD281" s="26" t="n">
        <f aca="false">CY281+0/DB281-'2 Der Rueckgabebestand'!$C$8</f>
        <v>80.8</v>
      </c>
      <c r="DE281" s="26" t="n">
        <f aca="false">DC281/($B$281+DC281-'1 Der Fonds'!$B$6)</f>
        <v>0.127391782741175</v>
      </c>
      <c r="DF281" s="26" t="n">
        <f aca="false">DC281+$B$281*'1 Der Fonds'!$B$19/12+DC281*'1 Der Fonds'!$B$20/12-'1 Der Fonds'!$B$6*'1 Der Fonds'!$B$21/12-($B$281+DC281-'1 Der Fonds'!$B$6)*'1 Der Fonds'!$B$22/12-$B$281*'1 Der Fonds'!$B$23/12</f>
        <v>105.334874400376</v>
      </c>
      <c r="DG281" s="26" t="n">
        <f aca="false">($B$281+DF281-'1 Der Fonds'!$B$6)/DD281</f>
        <v>10.0969662673314</v>
      </c>
      <c r="DH281" s="26" t="n">
        <f aca="false">DF281+0-'2 Der Rueckgabebestand'!$C$9*DG281</f>
        <v>79.0827621053144</v>
      </c>
      <c r="DI281" s="26" t="n">
        <f aca="false">DD281+0/DG281-'2 Der Rueckgabebestand'!$C$9</f>
        <v>78.2</v>
      </c>
      <c r="DJ281" s="26" t="n">
        <f aca="false">DH281/($B$281+DH281-'1 Der Fonds'!$B$6)</f>
        <v>0.100157660350197</v>
      </c>
      <c r="DK281" s="26" t="n">
        <f aca="false">DH281+$B$281*'1 Der Fonds'!$B$19/12+DH281*'1 Der Fonds'!$B$20/12-'1 Der Fonds'!$B$6*'1 Der Fonds'!$B$21/12-($B$281+DH281-'1 Der Fonds'!$B$6)*'1 Der Fonds'!$B$22/12-$B$281*'1 Der Fonds'!$B$23/12</f>
        <v>80.6683622523321</v>
      </c>
      <c r="DL281" s="26" t="n">
        <f aca="false">($B$281+DK281-'1 Der Fonds'!$B$6)/DI281</f>
        <v>10.1172424840452</v>
      </c>
      <c r="DM281" s="26" t="n">
        <f aca="false">DK281+0-'2 Der Rueckgabebestand'!$C$10*DL281</f>
        <v>66.5042227746688</v>
      </c>
      <c r="DN281" s="26" t="n">
        <f aca="false">DI281+0/DL281-'2 Der Rueckgabebestand'!$C$10</f>
        <v>76.8</v>
      </c>
      <c r="DO281" s="26" t="n">
        <f aca="false">DM281/($B$281+DM281-'1 Der Fonds'!$B$6)</f>
        <v>0.0855905551416225</v>
      </c>
      <c r="DP281" s="26" t="n">
        <f aca="false">DM281+$B$281*'1 Der Fonds'!$B$19/12+DM281*'1 Der Fonds'!$B$20/12-'1 Der Fonds'!$B$6*'1 Der Fonds'!$B$21/12-($B$281+DM281-'1 Der Fonds'!$B$6)*'1 Der Fonds'!$B$22/12-$B$281*'1 Der Fonds'!$B$23/12</f>
        <v>68.0777684881612</v>
      </c>
      <c r="DQ281" s="26" t="n">
        <f aca="false">($B$281+DP281-'1 Der Fonds'!$B$6)/DN281</f>
        <v>10.1377313605229</v>
      </c>
      <c r="DR281" s="26" t="n">
        <f aca="false">DP281+0-'2 Der Rueckgabebestand'!$C$11*DQ281</f>
        <v>61.9951296718475</v>
      </c>
      <c r="DS281" s="26" t="n">
        <f aca="false">DN281+0/DQ281-'2 Der Rueckgabebestand'!$C$11</f>
        <v>76.2</v>
      </c>
      <c r="DT281" s="26" t="n">
        <f aca="false">DR281/($B$281+DR281-'1 Der Fonds'!$B$6)</f>
        <v>0.0802531010107245</v>
      </c>
      <c r="DU281" s="26" t="n">
        <f aca="false">DR281+$B$281*'1 Der Fonds'!$B$19/12+DR281*'1 Der Fonds'!$B$20/12-'1 Der Fonds'!$B$6*'1 Der Fonds'!$B$21/12-($B$281+DR281-'1 Der Fonds'!$B$6)*'1 Der Fonds'!$B$22/12-$B$281*'1 Der Fonds'!$B$23/12</f>
        <v>63.5643541711163</v>
      </c>
      <c r="DV281" s="26" t="n">
        <f aca="false">($B$281+DU281-'1 Der Fonds'!$B$6)/DS281</f>
        <v>10.1583248578887</v>
      </c>
      <c r="DW281" s="26" t="n">
        <f aca="false">DU281+0-'2 Der Rueckgabebestand'!$C$12*DV281</f>
        <v>58.485191742172</v>
      </c>
      <c r="DX281" s="26" t="n">
        <f aca="false">DS281+0/DV281-'2 Der Rueckgabebestand'!$C$12</f>
        <v>75.7</v>
      </c>
      <c r="DY281" s="26" t="n">
        <f aca="false">DW281/($B$281+DW281-'1 Der Fonds'!$B$6)</f>
        <v>0.0760550298890295</v>
      </c>
      <c r="DZ281" s="26" t="n">
        <f aca="false">DW281+$B$281*'1 Der Fonds'!$B$19/12+DW281*'1 Der Fonds'!$B$20/12-'1 Der Fonds'!$B$6*'1 Der Fonds'!$B$21/12-($B$281+DW281-'1 Der Fonds'!$B$6)*'1 Der Fonds'!$B$22/12-$B$281*'1 Der Fonds'!$B$23/12</f>
        <v>60.0510525509249</v>
      </c>
      <c r="EA281" s="26" t="n">
        <f aca="false">($B$281+DZ281-'1 Der Fonds'!$B$6)/DX281</f>
        <v>10.1790099412275</v>
      </c>
      <c r="EB281" s="26" t="n">
        <f aca="false">DZ281+0-'2 Der Rueckgabebestand'!$C$13*EA281</f>
        <v>55.4704980773725</v>
      </c>
      <c r="EC281" s="26" t="n">
        <f aca="false">DX281+0/EA281-'2 Der Rueckgabebestand'!$C$13</f>
        <v>75.25</v>
      </c>
      <c r="ED281" s="26" t="n">
        <f aca="false">EB281/($B$281+EB281-'1 Der Fonds'!$B$6)</f>
        <v>0.0724185829827734</v>
      </c>
      <c r="EE281" s="26" t="n">
        <f aca="false">EB281+$B$281*'1 Der Fonds'!$B$19/12+EB281*'1 Der Fonds'!$B$20/12-'1 Der Fonds'!$B$6*'1 Der Fonds'!$B$21/12-($B$281+EB281-'1 Der Fonds'!$B$6)*'1 Der Fonds'!$B$22/12-$B$281*'1 Der Fonds'!$B$23/12</f>
        <v>57.0334698046967</v>
      </c>
      <c r="EF281" s="26" t="n">
        <f aca="false">($B$281+EE281-'1 Der Fonds'!$B$6)/EC281</f>
        <v>10.1997803296305</v>
      </c>
      <c r="EG281" s="26" t="n">
        <f aca="false">EE281+0-'2 Der Rueckgabebestand'!$C$14*EF281</f>
        <v>52.9535576728445</v>
      </c>
      <c r="EH281" s="26" t="n">
        <f aca="false">EC281+0/EF281-'2 Der Rueckgabebestand'!$C$14</f>
        <v>74.85</v>
      </c>
      <c r="EI281" s="26" t="n">
        <f aca="false">EG281/($B$281+EG281-'1 Der Fonds'!$B$6)</f>
        <v>0.0693605487074515</v>
      </c>
      <c r="EJ281" s="26" t="n">
        <f aca="false">EG281+$B$281*'1 Der Fonds'!$B$19/12+EG281*'1 Der Fonds'!$B$20/12-'1 Der Fonds'!$B$6*'1 Der Fonds'!$B$21/12-($B$281+EG281-'1 Der Fonds'!$B$6)*'1 Der Fonds'!$B$22/12-$B$281*'1 Der Fonds'!$B$23/12</f>
        <v>54.5141173322809</v>
      </c>
      <c r="EK281" s="26" t="n">
        <f aca="false">($B$281+EJ281-'1 Der Fonds'!$B$6)/EH281</f>
        <v>10.2206294900772</v>
      </c>
      <c r="EL281" s="26" t="n">
        <f aca="false">EJ281+0-'2 Der Rueckgabebestand'!$C$15*EK281</f>
        <v>50.42586553625</v>
      </c>
      <c r="EM281" s="26" t="n">
        <f aca="false">EH281+0/EK281-'2 Der Rueckgabebestand'!$C$15</f>
        <v>74.45</v>
      </c>
      <c r="EN281" s="26" t="n">
        <f aca="false">EL281/($B$281+EL281-'1 Der Fonds'!$B$6)</f>
        <v>0.0662690911429502</v>
      </c>
      <c r="EO281" s="26" t="n">
        <f aca="false">EL281+$B$281*'1 Der Fonds'!$B$19/12+EL281*'1 Der Fonds'!$B$20/12-'1 Der Fonds'!$B$6*'1 Der Fonds'!$B$21/12-($B$281+EL281-'1 Der Fonds'!$B$6)*'1 Der Fonds'!$B$22/12-$B$281*'1 Der Fonds'!$B$23/12</f>
        <v>51.9840028240556</v>
      </c>
      <c r="EP281" s="26" t="n">
        <f aca="false">($B$281+EO281-'1 Der Fonds'!$B$6)/EM281</f>
        <v>10.2415581306119</v>
      </c>
      <c r="EQ281" s="26" t="n">
        <f aca="false">EO281+0-'2 Der Rueckgabebestand'!$C$16*EP281</f>
        <v>46.8632237587497</v>
      </c>
      <c r="ER281" s="26" t="n">
        <f aca="false">EM281+0/EP281-'2 Der Rueckgabebestand'!$C$16</f>
        <v>73.95</v>
      </c>
      <c r="ES281" s="26" t="n">
        <f aca="false">EQ281/($B$281+EQ281-'1 Der Fonds'!$B$6)</f>
        <v>0.0618768145701216</v>
      </c>
      <c r="ET281" s="14" t="n">
        <f aca="false">IF(C281=1,$A$281,1000000)</f>
        <v>159.5</v>
      </c>
      <c r="EU281" s="14" t="n">
        <f aca="false">IF(D281=1,$A$281,1000000)</f>
        <v>159.5</v>
      </c>
      <c r="EV281" s="14" t="n">
        <f aca="false">IF(E281=1,$A$281,1000000)</f>
        <v>159.5</v>
      </c>
      <c r="EW281" s="14" t="n">
        <f aca="false">IF(F281=1,$A$281,1000000)</f>
        <v>159.5</v>
      </c>
      <c r="EX281" s="14" t="n">
        <f aca="false">IF(G281=1,$A$281,1000000)</f>
        <v>159.5</v>
      </c>
      <c r="EY281" s="14" t="n">
        <f aca="false">IF(H281=1,$A$281,1000000)</f>
        <v>159.5</v>
      </c>
      <c r="EZ281" s="14" t="n">
        <f aca="false">IF(I281=1,$A$281,1000000)</f>
        <v>159.5</v>
      </c>
      <c r="FA281" s="14" t="n">
        <f aca="false">IF(J281=1,$A$281,1000000)</f>
        <v>159.5</v>
      </c>
      <c r="FB281" s="14" t="n">
        <f aca="false">IF(K281=1,$A$281,1000000)</f>
        <v>159.5</v>
      </c>
      <c r="FC281" s="14" t="n">
        <f aca="false">IF(L281=1,$A$281,1000000)</f>
        <v>159.5</v>
      </c>
      <c r="FD281" s="14" t="n">
        <f aca="false">IF(M281=1,$A$281,1000000)</f>
        <v>159.5</v>
      </c>
      <c r="FE281" s="14" t="n">
        <f aca="false">IF(N281=1,$A$281,1000000)</f>
        <v>159.5</v>
      </c>
      <c r="FF281" s="14" t="n">
        <f aca="false">IF(O281=1,$A$281,1000000)</f>
        <v>159.5</v>
      </c>
      <c r="FG281" s="14" t="n">
        <f aca="false">IF(P281=1,$A$281,1000000)</f>
        <v>159.5</v>
      </c>
      <c r="FH281" s="14" t="n">
        <f aca="false">IF(Q281=1,$A$281,1000000)</f>
        <v>159.5</v>
      </c>
      <c r="FI281" s="14" t="n">
        <f aca="false">IF(R281=1,$A$281,1000000)</f>
        <v>159.5</v>
      </c>
      <c r="FJ281" s="14" t="n">
        <f aca="false">IF(S281=1,$A$281,1000000)</f>
        <v>159.5</v>
      </c>
      <c r="FK281" s="14" t="n">
        <f aca="false">IF(T281=1,$A$281,1000000)</f>
        <v>159.5</v>
      </c>
      <c r="FL281" s="14" t="n">
        <f aca="false">IF(U281=1,$A$281,1000000)</f>
        <v>159.5</v>
      </c>
      <c r="FM281" s="14" t="n">
        <f aca="false">IF(V281=1,$A$281,1000000)</f>
        <v>159.5</v>
      </c>
      <c r="FN281" s="14" t="n">
        <f aca="false">IF(W281=1,$A$281,1000000)</f>
        <v>159.5</v>
      </c>
      <c r="FO281" s="14" t="n">
        <f aca="false">IF(X281=1,$A$281,1000000)</f>
        <v>159.5</v>
      </c>
      <c r="FP281" s="14" t="n">
        <f aca="false">IF(Y281=1,$A$281,1000000)</f>
        <v>159.5</v>
      </c>
      <c r="FQ281" s="14" t="n">
        <f aca="false">IF(Z281=1,$A$281,1000000)</f>
        <v>159.5</v>
      </c>
    </row>
    <row r="282" customFormat="false" ht="15" hidden="false" customHeight="false" outlineLevel="0" collapsed="false">
      <c r="A282" s="14" t="n">
        <f aca="false">A281+$B$38</f>
        <v>160</v>
      </c>
      <c r="B282" s="14" t="n">
        <f aca="false">'1 Der Fonds'!$B$36-A282</f>
        <v>960</v>
      </c>
      <c r="C282" s="26" t="n">
        <f aca="false">IF(AH282&gt;='1 Der Fonds'!$B$12,1,0)</f>
        <v>1</v>
      </c>
      <c r="D282" s="26" t="n">
        <f aca="false">IF(AND(C282=1,AM282&gt;='1 Der Fonds'!$B$12),1,0)</f>
        <v>1</v>
      </c>
      <c r="E282" s="26" t="n">
        <f aca="false">IF(AND(D282=1,AR282&gt;='1 Der Fonds'!$B$12),1,0)</f>
        <v>1</v>
      </c>
      <c r="F282" s="26" t="n">
        <f aca="false">IF(AND(E282=1,AW282&gt;='1 Der Fonds'!$B$12),1,0)</f>
        <v>1</v>
      </c>
      <c r="G282" s="26" t="n">
        <f aca="false">IF(AND(F282=1,BB282&gt;='1 Der Fonds'!$B$12),1,0)</f>
        <v>1</v>
      </c>
      <c r="H282" s="26" t="n">
        <f aca="false">IF(AND(G282=1,BG282&gt;='1 Der Fonds'!$B$12),1,0)</f>
        <v>1</v>
      </c>
      <c r="I282" s="26" t="n">
        <f aca="false">IF(AND(H282=1,BL282&gt;='1 Der Fonds'!$B$12),1,0)</f>
        <v>1</v>
      </c>
      <c r="J282" s="26" t="n">
        <f aca="false">IF(AND(I282=1,BQ282&gt;='1 Der Fonds'!$B$12),1,0)</f>
        <v>1</v>
      </c>
      <c r="K282" s="26" t="n">
        <f aca="false">IF(AND(J282=1,BV282&gt;='1 Der Fonds'!$B$12),1,0)</f>
        <v>1</v>
      </c>
      <c r="L282" s="26" t="n">
        <f aca="false">IF(AND(K282=1,CA282&gt;='1 Der Fonds'!$B$12),1,0)</f>
        <v>1</v>
      </c>
      <c r="M282" s="26" t="n">
        <f aca="false">IF(AND(L282=1,CF282&gt;='1 Der Fonds'!$B$12),1,0)</f>
        <v>1</v>
      </c>
      <c r="N282" s="26" t="n">
        <f aca="false">IF(AND(M282=1,CK282&gt;='1 Der Fonds'!$B$12),1,0)</f>
        <v>1</v>
      </c>
      <c r="O282" s="26" t="n">
        <f aca="false">IF(CP282&gt;='1 Der Fonds'!$B$12,1,0)</f>
        <v>1</v>
      </c>
      <c r="P282" s="26" t="n">
        <f aca="false">IF(AND(O282=1,CU282&gt;='1 Der Fonds'!$B$12),1,0)</f>
        <v>1</v>
      </c>
      <c r="Q282" s="26" t="n">
        <f aca="false">IF(AND(P282=1,CZ282&gt;='1 Der Fonds'!$B$12),1,0)</f>
        <v>1</v>
      </c>
      <c r="R282" s="26" t="n">
        <f aca="false">IF(AND(Q282=1,DE282&gt;='1 Der Fonds'!$B$12),1,0)</f>
        <v>1</v>
      </c>
      <c r="S282" s="26" t="n">
        <f aca="false">IF(AND(R282=1,DJ282&gt;='1 Der Fonds'!$B$12),1,0)</f>
        <v>1</v>
      </c>
      <c r="T282" s="26" t="n">
        <f aca="false">IF(AND(S282=1,DO282&gt;='1 Der Fonds'!$B$12),1,0)</f>
        <v>1</v>
      </c>
      <c r="U282" s="26" t="n">
        <f aca="false">IF(AND(T282=1,DT282&gt;='1 Der Fonds'!$B$12),1,0)</f>
        <v>1</v>
      </c>
      <c r="V282" s="26" t="n">
        <f aca="false">IF(AND(U282=1,DY282&gt;='1 Der Fonds'!$B$12),1,0)</f>
        <v>1</v>
      </c>
      <c r="W282" s="26" t="n">
        <f aca="false">IF(AND(V282=1,ED282&gt;='1 Der Fonds'!$B$12),1,0)</f>
        <v>1</v>
      </c>
      <c r="X282" s="26" t="n">
        <f aca="false">IF(AND(W282=1,EI282&gt;='1 Der Fonds'!$B$12),1,0)</f>
        <v>1</v>
      </c>
      <c r="Y282" s="26" t="n">
        <f aca="false">IF(AND(X282=1,EN282&gt;='1 Der Fonds'!$B$12),1,0)</f>
        <v>1</v>
      </c>
      <c r="Z282" s="26" t="n">
        <f aca="false">IF(AND(Y282=1,ES282&gt;='1 Der Fonds'!$B$12),1,0)</f>
        <v>1</v>
      </c>
      <c r="AD282" s="26" t="n">
        <f aca="false">$A$282+$B$282*'1 Der Fonds'!$B$19/12+$A$282*'1 Der Fonds'!$B$20/12-'1 Der Fonds'!$B$6*'1 Der Fonds'!$B$21/12-($B$282+$A$282-'1 Der Fonds'!$B$6)*'1 Der Fonds'!$B$22/12-$B$282*'1 Der Fonds'!$B$23/12</f>
        <v>161.662083333333</v>
      </c>
      <c r="AE282" s="26" t="n">
        <f aca="false">($B$282+AD282-'1 Der Fonds'!$B$6)/'1 Der Fonds'!$B$8</f>
        <v>10.0191044061303</v>
      </c>
      <c r="AF282" s="26" t="n">
        <f aca="false">AD282+'1 Der Fonds'!$B$26-'2 Der Rueckgabebestand'!$C$5*AE282</f>
        <v>160.654441570881</v>
      </c>
      <c r="AG282" s="26" t="n">
        <f aca="false">'1 Der Fonds'!$B$8+'1 Der Fonds'!$B$26/AE282-'2 Der Rueckgabebestand'!$C$5</f>
        <v>86.8994279606633</v>
      </c>
      <c r="AH282" s="26" t="n">
        <f aca="false">AF282/($B$282+AF282-'1 Der Fonds'!$B$6)</f>
        <v>0.184521474766751</v>
      </c>
      <c r="AI282" s="26" t="n">
        <f aca="false">AF282+$B$282*'1 Der Fonds'!$B$19/12+AF282*'1 Der Fonds'!$B$20/12-'1 Der Fonds'!$B$6*'1 Der Fonds'!$B$21/12-($B$282+AF282-'1 Der Fonds'!$B$6)*'1 Der Fonds'!$B$22/12-$B$282*'1 Der Fonds'!$B$23/12</f>
        <v>162.317152077387</v>
      </c>
      <c r="AJ282" s="26" t="n">
        <f aca="false">($B$282+AI282-'1 Der Fonds'!$B$6)/AG282</f>
        <v>10.0382381397523</v>
      </c>
      <c r="AK282" s="26" t="n">
        <f aca="false">AI282+'1 Der Fonds'!$B$26-'2 Der Rueckgabebestand'!$C$6*AJ282</f>
        <v>160.298033007511</v>
      </c>
      <c r="AL282" s="26" t="n">
        <f aca="false">AG282+'1 Der Fonds'!$B$26/AJ282-'2 Der Rueckgabebestand'!$C$6</f>
        <v>86.6982851862276</v>
      </c>
      <c r="AM282" s="26" t="n">
        <f aca="false">AK282/($B$282+AK282-'1 Der Fonds'!$B$6)</f>
        <v>0.184187516147273</v>
      </c>
      <c r="AN282" s="26" t="n">
        <f aca="false">AK282+$B$282*'1 Der Fonds'!$B$19/12+AK282*'1 Der Fonds'!$B$20/12-'1 Der Fonds'!$B$6*'1 Der Fonds'!$B$21/12-($B$282+AK282-'1 Der Fonds'!$B$6)*'1 Der Fonds'!$B$22/12-$B$282*'1 Der Fonds'!$B$23/12</f>
        <v>161.960401955809</v>
      </c>
      <c r="AO282" s="26" t="n">
        <f aca="false">($B$282+AN282-'1 Der Fonds'!$B$6)/AL282</f>
        <v>10.0574123246249</v>
      </c>
      <c r="AP282" s="26" t="n">
        <f aca="false">AN282+'1 Der Fonds'!$B$26-'2 Der Rueckgabebestand'!$C$7*AO282</f>
        <v>142.834094841635</v>
      </c>
      <c r="AQ282" s="26" t="n">
        <f aca="false">AL282+'1 Der Fonds'!$B$26/AO282-'2 Der Rueckgabebestand'!$C$7</f>
        <v>84.7965726485656</v>
      </c>
      <c r="AR282" s="26" t="n">
        <f aca="false">AP282/($B$282+AP282-'1 Der Fonds'!$B$6)</f>
        <v>0.167481689235417</v>
      </c>
      <c r="AS282" s="26" t="n">
        <f aca="false">AP282+$B$282*'1 Der Fonds'!$B$19/12+AP282*'1 Der Fonds'!$B$20/12-'1 Der Fonds'!$B$6*'1 Der Fonds'!$B$21/12-($B$282+AP282-'1 Der Fonds'!$B$6)*'1 Der Fonds'!$B$22/12-$B$282*'1 Der Fonds'!$B$23/12</f>
        <v>144.479727515858</v>
      </c>
      <c r="AT282" s="26" t="n">
        <f aca="false">($B$282+AS282-'1 Der Fonds'!$B$6)/AQ282</f>
        <v>10.076819154675</v>
      </c>
      <c r="AU282" s="26" t="n">
        <f aca="false">AS282+'1 Der Fonds'!$B$26-'2 Der Rueckgabebestand'!$C$8*AT282</f>
        <v>116.241588136365</v>
      </c>
      <c r="AV282" s="26" t="n">
        <f aca="false">AQ282+'1 Der Fonds'!$B$26/AT282-'2 Der Rueckgabebestand'!$C$8</f>
        <v>81.9942856425126</v>
      </c>
      <c r="AW282" s="26" t="n">
        <f aca="false">AU282/($B$282+AU282-'1 Der Fonds'!$B$6)</f>
        <v>0.140687166811047</v>
      </c>
      <c r="AX282" s="26" t="n">
        <f aca="false">AU282+$B$282*'1 Der Fonds'!$B$19/12+AU282*'1 Der Fonds'!$B$20/12-'1 Der Fonds'!$B$6*'1 Der Fonds'!$B$21/12-($B$282+AU282-'1 Der Fonds'!$B$6)*'1 Der Fonds'!$B$22/12-$B$282*'1 Der Fonds'!$B$23/12</f>
        <v>117.861736324996</v>
      </c>
      <c r="AY282" s="26" t="n">
        <f aca="false">($B$282+AX282-'1 Der Fonds'!$B$6)/AV282</f>
        <v>10.0965784363851</v>
      </c>
      <c r="AZ282" s="26" t="n">
        <f aca="false">AX282+'1 Der Fonds'!$B$26-'2 Der Rueckgabebestand'!$C$9*AY282</f>
        <v>94.6106323903947</v>
      </c>
      <c r="BA282" s="26" t="n">
        <f aca="false">AV282+'1 Der Fonds'!$B$26/AY282-'2 Der Rueckgabebestand'!$C$9</f>
        <v>79.6914160039416</v>
      </c>
      <c r="BB282" s="26" t="n">
        <f aca="false">AZ282/($B$282+AZ282-'1 Der Fonds'!$B$6)</f>
        <v>0.117585610457718</v>
      </c>
      <c r="BC282" s="26" t="n">
        <f aca="false">AZ282+$B$282*'1 Der Fonds'!$B$19/12+AZ282*'1 Der Fonds'!$B$20/12-'1 Der Fonds'!$B$6*'1 Der Fonds'!$B$21/12-($B$282+AZ282-'1 Der Fonds'!$B$6)*'1 Der Fonds'!$B$22/12-$B$282*'1 Der Fonds'!$B$23/12</f>
        <v>96.2100509131021</v>
      </c>
      <c r="BD282" s="26" t="n">
        <f aca="false">($B$282+BC282-'1 Der Fonds'!$B$6)/BA282</f>
        <v>10.1166485845003</v>
      </c>
      <c r="BE282" s="26" t="n">
        <f aca="false">BC282+'1 Der Fonds'!$B$26-'2 Der Rueckgabebestand'!$C$10*BD282</f>
        <v>85.0467428948017</v>
      </c>
      <c r="BF282" s="26" t="n">
        <f aca="false">BA282+'1 Der Fonds'!$B$26/BD282-'2 Der Rueckgabebestand'!$C$10</f>
        <v>78.5879568964064</v>
      </c>
      <c r="BG282" s="26" t="n">
        <f aca="false">BE282/($B$282+BE282-'1 Der Fonds'!$B$6)</f>
        <v>0.106970745625776</v>
      </c>
      <c r="BH282" s="26" t="n">
        <f aca="false">BE282+$B$282*'1 Der Fonds'!$B$19/12+BE282*'1 Der Fonds'!$B$20/12-'1 Der Fonds'!$B$6*'1 Der Fonds'!$B$21/12-($B$282+BE282-'1 Der Fonds'!$B$6)*'1 Der Fonds'!$B$22/12-$B$282*'1 Der Fonds'!$B$23/12</f>
        <v>86.6369960234092</v>
      </c>
      <c r="BI282" s="26" t="n">
        <f aca="false">($B$282+BH282-'1 Der Fonds'!$B$6)/BF282</f>
        <v>10.1368839130597</v>
      </c>
      <c r="BJ282" s="26" t="n">
        <f aca="false">BH282+'1 Der Fonds'!$B$26-'2 Der Rueckgabebestand'!$C$11*BI282</f>
        <v>83.5548656755734</v>
      </c>
      <c r="BK282" s="26" t="n">
        <f aca="false">BF282+'1 Der Fonds'!$B$26/BI282-'2 Der Rueckgabebestand'!$C$11</f>
        <v>78.2839058315752</v>
      </c>
      <c r="BL282" s="26" t="n">
        <f aca="false">BJ282/($B$282+BJ282-'1 Der Fonds'!$B$6)</f>
        <v>0.105291857298917</v>
      </c>
      <c r="BM282" s="26" t="n">
        <f aca="false">BJ282+$B$282*'1 Der Fonds'!$B$19/12+BJ282*'1 Der Fonds'!$B$20/12-'1 Der Fonds'!$B$6*'1 Der Fonds'!$B$21/12-($B$282+BJ282-'1 Der Fonds'!$B$6)*'1 Der Fonds'!$B$22/12-$B$282*'1 Der Fonds'!$B$23/12</f>
        <v>85.1436890885125</v>
      </c>
      <c r="BN282" s="26" t="n">
        <f aca="false">($B$282+BM282-'1 Der Fonds'!$B$6)/BK282</f>
        <v>10.1571795714848</v>
      </c>
      <c r="BO282" s="26" t="n">
        <f aca="false">BM282+'1 Der Fonds'!$B$26-'2 Der Rueckgabebestand'!$C$12*BN282</f>
        <v>83.0650993027701</v>
      </c>
      <c r="BP282" s="26" t="n">
        <f aca="false">BK282+'1 Der Fonds'!$B$26/BN282-'2 Der Rueckgabebestand'!$C$12</f>
        <v>78.079263413755</v>
      </c>
      <c r="BQ282" s="26" t="n">
        <f aca="false">BO282/($B$282+BO282-'1 Der Fonds'!$B$6)</f>
        <v>0.104739320108523</v>
      </c>
      <c r="BR282" s="26" t="n">
        <f aca="false">BO282+$B$282*'1 Der Fonds'!$B$19/12+BO282*'1 Der Fonds'!$B$20/12-'1 Der Fonds'!$B$6*'1 Der Fonds'!$B$21/12-($B$282+BO282-'1 Der Fonds'!$B$6)*'1 Der Fonds'!$B$22/12-$B$282*'1 Der Fonds'!$B$23/12</f>
        <v>84.6534533562686</v>
      </c>
      <c r="BS282" s="26" t="n">
        <f aca="false">($B$282+BR282-'1 Der Fonds'!$B$6)/BP282</f>
        <v>10.1775224126445</v>
      </c>
      <c r="BT282" s="26" t="n">
        <f aca="false">BR282+'1 Der Fonds'!$B$26-'2 Der Rueckgabebestand'!$C$13*BS282</f>
        <v>83.0735682705786</v>
      </c>
      <c r="BU282" s="26" t="n">
        <f aca="false">BP282+'1 Der Fonds'!$B$26/BS282-'2 Der Rueckgabebestand'!$C$13</f>
        <v>77.9240306349279</v>
      </c>
      <c r="BV282" s="26" t="n">
        <f aca="false">BT282/($B$282+BT282-'1 Der Fonds'!$B$6)</f>
        <v>0.104748880298373</v>
      </c>
      <c r="BW282" s="26" t="n">
        <f aca="false">BT282+$B$282*'1 Der Fonds'!$B$19/12+BT282*'1 Der Fonds'!$B$20/12-'1 Der Fonds'!$B$6*'1 Der Fonds'!$B$21/12-($B$282+BT282-'1 Der Fonds'!$B$6)*'1 Der Fonds'!$B$22/12-$B$282*'1 Der Fonds'!$B$23/12</f>
        <v>84.6619304401712</v>
      </c>
      <c r="BX282" s="26" t="n">
        <f aca="false">($B$282+BW282-'1 Der Fonds'!$B$6)/BU282</f>
        <v>10.197905883015</v>
      </c>
      <c r="BY282" s="26" t="n">
        <f aca="false">BW282+'1 Der Fonds'!$B$26-'2 Der Rueckgabebestand'!$C$14*BX282</f>
        <v>83.5827680869652</v>
      </c>
      <c r="BZ282" s="26" t="n">
        <f aca="false">BU282+'1 Der Fonds'!$B$26/BX282-'2 Der Rueckgabebestand'!$C$14</f>
        <v>77.8182086783826</v>
      </c>
      <c r="CA282" s="26" t="n">
        <f aca="false">BY282/($B$282+BY282-'1 Der Fonds'!$B$6)</f>
        <v>0.105323315283738</v>
      </c>
      <c r="CB282" s="26" t="n">
        <f aca="false">BY282+$B$282*'1 Der Fonds'!$B$19/12+BY282*'1 Der Fonds'!$B$20/12-'1 Der Fonds'!$B$6*'1 Der Fonds'!$B$21/12-($B$282+BY282-'1 Der Fonds'!$B$6)*'1 Der Fonds'!$B$22/12-$B$282*'1 Der Fonds'!$B$23/12</f>
        <v>85.1716182397152</v>
      </c>
      <c r="CC282" s="26" t="n">
        <f aca="false">($B$282+CB282-'1 Der Fonds'!$B$6)/BZ282</f>
        <v>10.2183233428838</v>
      </c>
      <c r="CD282" s="26" t="n">
        <f aca="false">CB282+'1 Der Fonds'!$B$26-'2 Der Rueckgabebestand'!$C$15*CC282</f>
        <v>84.0842889025617</v>
      </c>
      <c r="CE282" s="26" t="n">
        <f aca="false">BZ282+'1 Der Fonds'!$B$26/CC282-'2 Der Rueckgabebestand'!$C$15</f>
        <v>77.7117989181247</v>
      </c>
      <c r="CF282" s="26" t="n">
        <f aca="false">CD282/($B$282+CD282-'1 Der Fonds'!$B$6)</f>
        <v>0.105888367365595</v>
      </c>
      <c r="CG282" s="26" t="n">
        <f aca="false">CD282+$B$282*'1 Der Fonds'!$B$19/12+CD282*'1 Der Fonds'!$B$20/12-'1 Der Fonds'!$B$6*'1 Der Fonds'!$B$21/12-($B$282+CD282-'1 Der Fonds'!$B$6)*'1 Der Fonds'!$B$22/12-$B$282*'1 Der Fonds'!$B$23/12</f>
        <v>85.6736196794267</v>
      </c>
      <c r="CH282" s="26" t="n">
        <f aca="false">($B$282+CG282-'1 Der Fonds'!$B$6)/CE282</f>
        <v>10.2387749448154</v>
      </c>
      <c r="CI282" s="26" t="n">
        <f aca="false">CG282+'1 Der Fonds'!$B$26-'2 Der Rueckgabebestand'!$C$16*CH282</f>
        <v>83.554232207019</v>
      </c>
      <c r="CJ282" s="26" t="n">
        <f aca="false">CE282+'1 Der Fonds'!$B$26/CH282-'2 Der Rueckgabebestand'!$C$16</f>
        <v>77.5048027214282</v>
      </c>
      <c r="CK282" s="26" t="n">
        <f aca="false">CI282/($B$282+CI282-'1 Der Fonds'!$B$6)</f>
        <v>0.105291143082483</v>
      </c>
      <c r="CL282" s="26" t="n">
        <f aca="false">$A$282+$B$282*'1 Der Fonds'!$B$19/12+$A$282*'1 Der Fonds'!$B$20/12-'1 Der Fonds'!$B$6*'1 Der Fonds'!$B$21/12-($B$282+$A$282-'1 Der Fonds'!$B$6)*'1 Der Fonds'!$B$22/12-$B$282*'1 Der Fonds'!$B$23/12</f>
        <v>161.662083333333</v>
      </c>
      <c r="CM282" s="26" t="n">
        <f aca="false">($B$282+CL282-'1 Der Fonds'!$B$6)/'1 Der Fonds'!$B$8</f>
        <v>10.0191044061303</v>
      </c>
      <c r="CN282" s="26" t="n">
        <f aca="false">CL282+0-'2 Der Rueckgabebestand'!$C$5*CM282</f>
        <v>157.654441570881</v>
      </c>
      <c r="CO282" s="26" t="n">
        <f aca="false">'1 Der Fonds'!$B$8+0/CM282-'2 Der Rueckgabebestand'!$C$5</f>
        <v>86.6</v>
      </c>
      <c r="CP282" s="26" t="n">
        <f aca="false">CN282/($B$282+CN282-'1 Der Fonds'!$B$6)</f>
        <v>0.181701878094981</v>
      </c>
      <c r="CQ282" s="26" t="n">
        <f aca="false">CN282+$B$282*'1 Der Fonds'!$B$19/12+CN282*'1 Der Fonds'!$B$20/12-'1 Der Fonds'!$B$6*'1 Der Fonds'!$B$21/12-($B$282+CN282-'1 Der Fonds'!$B$6)*'1 Der Fonds'!$B$22/12-$B$282*'1 Der Fonds'!$B$23/12</f>
        <v>159.314277077387</v>
      </c>
      <c r="CR282" s="26" t="n">
        <f aca="false">($B$282+CQ282-'1 Der Fonds'!$B$6)/CO282</f>
        <v>10.0382710978913</v>
      </c>
      <c r="CS282" s="26" t="n">
        <f aca="false">CQ282+0-'2 Der Rueckgabebestand'!$C$6*CR282</f>
        <v>154.295141528441</v>
      </c>
      <c r="CT282" s="26" t="n">
        <f aca="false">CO282+0/CR282-'2 Der Rueckgabebestand'!$C$6</f>
        <v>86.1</v>
      </c>
      <c r="CU282" s="26" t="n">
        <f aca="false">CS282/($B$282+CS282-'1 Der Fonds'!$B$6)</f>
        <v>0.178521357016518</v>
      </c>
      <c r="CV282" s="26" t="n">
        <f aca="false">CS282+$B$282*'1 Der Fonds'!$B$19/12+CS282*'1 Der Fonds'!$B$20/12-'1 Der Fonds'!$B$6*'1 Der Fonds'!$B$21/12-($B$282+CS282-'1 Der Fonds'!$B$6)*'1 Der Fonds'!$B$22/12-$B$282*'1 Der Fonds'!$B$23/12</f>
        <v>155.951757705739</v>
      </c>
      <c r="CW282" s="26" t="n">
        <f aca="false">($B$282+CV282-'1 Der Fonds'!$B$6)/CT282</f>
        <v>10.0575117038994</v>
      </c>
      <c r="CX282" s="26" t="n">
        <f aca="false">CV282+0-'2 Der Rueckgabebestand'!$C$7*CW282</f>
        <v>133.82523195716</v>
      </c>
      <c r="CY282" s="26" t="n">
        <f aca="false">CT282+0/CW282-'2 Der Rueckgabebestand'!$C$7</f>
        <v>83.9</v>
      </c>
      <c r="CZ282" s="26" t="n">
        <f aca="false">CX282/($B$282+CX282-'1 Der Fonds'!$B$6)</f>
        <v>0.158593541516609</v>
      </c>
      <c r="DA282" s="26" t="n">
        <f aca="false">CX282+$B$282*'1 Der Fonds'!$B$19/12+CX282*'1 Der Fonds'!$B$20/12-'1 Der Fonds'!$B$6*'1 Der Fonds'!$B$21/12-($B$282+CX282-'1 Der Fonds'!$B$6)*'1 Der Fonds'!$B$22/12-$B$282*'1 Der Fonds'!$B$23/12</f>
        <v>135.462231137786</v>
      </c>
      <c r="DB282" s="26" t="n">
        <f aca="false">($B$282+DA282-'1 Der Fonds'!$B$6)/CY282</f>
        <v>10.0770230171369</v>
      </c>
      <c r="DC282" s="26" t="n">
        <f aca="false">DA282+0-'2 Der Rueckgabebestand'!$C$8*DB282</f>
        <v>104.223459784662</v>
      </c>
      <c r="DD282" s="26" t="n">
        <f aca="false">CY282+0/DB282-'2 Der Rueckgabebestand'!$C$8</f>
        <v>80.8</v>
      </c>
      <c r="DE282" s="26" t="n">
        <f aca="false">DC282/($B$282+DC282-'1 Der Fonds'!$B$6)</f>
        <v>0.128003508781515</v>
      </c>
      <c r="DF282" s="26" t="n">
        <f aca="false">DC282+$B$282*'1 Der Fonds'!$B$19/12+DC282*'1 Der Fonds'!$B$20/12-'1 Der Fonds'!$B$6*'1 Der Fonds'!$B$21/12-($B$282+DC282-'1 Der Fonds'!$B$6)*'1 Der Fonds'!$B$22/12-$B$282*'1 Der Fonds'!$B$23/12</f>
        <v>105.832090600289</v>
      </c>
      <c r="DG282" s="26" t="n">
        <f aca="false">($B$282+DF282-'1 Der Fonds'!$B$6)/DD282</f>
        <v>10.09693181436</v>
      </c>
      <c r="DH282" s="26" t="n">
        <f aca="false">DF282+0-'2 Der Rueckgabebestand'!$C$9*DG282</f>
        <v>79.5800678829527</v>
      </c>
      <c r="DI282" s="26" t="n">
        <f aca="false">DD282+0/DG282-'2 Der Rueckgabebestand'!$C$9</f>
        <v>78.2</v>
      </c>
      <c r="DJ282" s="26" t="n">
        <f aca="false">DH282/($B$282+DH282-'1 Der Fonds'!$B$6)</f>
        <v>0.100787837889988</v>
      </c>
      <c r="DK282" s="26" t="n">
        <f aca="false">DH282+$B$282*'1 Der Fonds'!$B$19/12+DH282*'1 Der Fonds'!$B$20/12-'1 Der Fonds'!$B$6*'1 Der Fonds'!$B$21/12-($B$282+DH282-'1 Der Fonds'!$B$6)*'1 Der Fonds'!$B$22/12-$B$282*'1 Der Fonds'!$B$23/12</f>
        <v>81.1650821146738</v>
      </c>
      <c r="DL282" s="26" t="n">
        <f aca="false">($B$282+DK282-'1 Der Fonds'!$B$6)/DI282</f>
        <v>10.1172005385508</v>
      </c>
      <c r="DM282" s="26" t="n">
        <f aca="false">DK282+0-'2 Der Rueckgabebestand'!$C$10*DL282</f>
        <v>67.0010013607027</v>
      </c>
      <c r="DN282" s="26" t="n">
        <f aca="false">DI282+0/DL282-'2 Der Rueckgabebestand'!$C$10</f>
        <v>76.8</v>
      </c>
      <c r="DO282" s="26" t="n">
        <f aca="false">DM282/($B$282+DM282-'1 Der Fonds'!$B$6)</f>
        <v>0.0862302638521301</v>
      </c>
      <c r="DP282" s="26" t="n">
        <f aca="false">DM282+$B$282*'1 Der Fonds'!$B$19/12+DM282*'1 Der Fonds'!$B$20/12-'1 Der Fonds'!$B$6*'1 Der Fonds'!$B$21/12-($B$282+DM282-'1 Der Fonds'!$B$6)*'1 Der Fonds'!$B$22/12-$B$282*'1 Der Fonds'!$B$23/12</f>
        <v>68.5739606536733</v>
      </c>
      <c r="DQ282" s="26" t="n">
        <f aca="false">($B$282+DP282-'1 Der Fonds'!$B$6)/DN282</f>
        <v>10.1376817793447</v>
      </c>
      <c r="DR282" s="26" t="n">
        <f aca="false">DP282+0-'2 Der Rueckgabebestand'!$C$11*DQ282</f>
        <v>62.4913515860665</v>
      </c>
      <c r="DS282" s="26" t="n">
        <f aca="false">DN282+0/DQ282-'2 Der Rueckgabebestand'!$C$11</f>
        <v>76.2</v>
      </c>
      <c r="DT282" s="26" t="n">
        <f aca="false">DR282/($B$282+DR282-'1 Der Fonds'!$B$6)</f>
        <v>0.0808958591675626</v>
      </c>
      <c r="DU282" s="26" t="n">
        <f aca="false">DR282+$B$282*'1 Der Fonds'!$B$19/12+DR282*'1 Der Fonds'!$B$20/12-'1 Der Fonds'!$B$6*'1 Der Fonds'!$B$21/12-($B$282+DR282-'1 Der Fonds'!$B$6)*'1 Der Fonds'!$B$22/12-$B$282*'1 Der Fonds'!$B$23/12</f>
        <v>64.0599891313365</v>
      </c>
      <c r="DV282" s="26" t="n">
        <f aca="false">($B$282+DU282-'1 Der Fonds'!$B$6)/DS282</f>
        <v>10.1582675739021</v>
      </c>
      <c r="DW282" s="26" t="n">
        <f aca="false">DU282+0-'2 Der Rueckgabebestand'!$C$12*DV282</f>
        <v>58.9808553443855</v>
      </c>
      <c r="DX282" s="26" t="n">
        <f aca="false">DS282+0/DV282-'2 Der Rueckgabebestand'!$C$12</f>
        <v>75.7</v>
      </c>
      <c r="DY282" s="26" t="n">
        <f aca="false">DW282/($B$282+DW282-'1 Der Fonds'!$B$6)</f>
        <v>0.0767000308713422</v>
      </c>
      <c r="DZ282" s="26" t="n">
        <f aca="false">DW282+$B$282*'1 Der Fonds'!$B$19/12+DW282*'1 Der Fonds'!$B$20/12-'1 Der Fonds'!$B$6*'1 Der Fonds'!$B$21/12-($B$282+DW282-'1 Der Fonds'!$B$6)*'1 Der Fonds'!$B$22/12-$B$282*'1 Der Fonds'!$B$23/12</f>
        <v>60.5461286640905</v>
      </c>
      <c r="EA282" s="26" t="n">
        <f aca="false">($B$282+DZ282-'1 Der Fonds'!$B$6)/DX282</f>
        <v>10.1789448964873</v>
      </c>
      <c r="EB282" s="26" t="n">
        <f aca="false">DZ282+0-'2 Der Rueckgabebestand'!$C$13*EA282</f>
        <v>55.9656034606712</v>
      </c>
      <c r="EC282" s="26" t="n">
        <f aca="false">DX282+0/EA282-'2 Der Rueckgabebestand'!$C$13</f>
        <v>75.25</v>
      </c>
      <c r="ED282" s="26" t="n">
        <f aca="false">EB282/($B$282+EB282-'1 Der Fonds'!$B$6)</f>
        <v>0.0730654264471091</v>
      </c>
      <c r="EE282" s="26" t="n">
        <f aca="false">EB282+$B$282*'1 Der Fonds'!$B$19/12+EB282*'1 Der Fonds'!$B$20/12-'1 Der Fonds'!$B$6*'1 Der Fonds'!$B$21/12-($B$282+EB282-'1 Der Fonds'!$B$6)*'1 Der Fonds'!$B$22/12-$B$282*'1 Der Fonds'!$B$23/12</f>
        <v>57.5279871639877</v>
      </c>
      <c r="EF282" s="26" t="n">
        <f aca="false">($B$282+EE282-'1 Der Fonds'!$B$6)/EC282</f>
        <v>10.1997074706178</v>
      </c>
      <c r="EG282" s="26" t="n">
        <f aca="false">EE282+0-'2 Der Rueckgabebestand'!$C$14*EF282</f>
        <v>53.4481041757406</v>
      </c>
      <c r="EH282" s="26" t="n">
        <f aca="false">EC282+0/EF282-'2 Der Rueckgabebestand'!$C$14</f>
        <v>74.85</v>
      </c>
      <c r="EI282" s="26" t="n">
        <f aca="false">EG282/($B$282+EG282-'1 Der Fonds'!$B$6)</f>
        <v>0.0700088242847181</v>
      </c>
      <c r="EJ282" s="26" t="n">
        <f aca="false">EG282+$B$282*'1 Der Fonds'!$B$19/12+EG282*'1 Der Fonds'!$B$20/12-'1 Der Fonds'!$B$6*'1 Der Fonds'!$B$21/12-($B$282+EG282-'1 Der Fonds'!$B$6)*'1 Der Fonds'!$B$22/12-$B$282*'1 Der Fonds'!$B$23/12</f>
        <v>55.0080752755757</v>
      </c>
      <c r="EK282" s="26" t="n">
        <f aca="false">($B$282+EJ282-'1 Der Fonds'!$B$6)/EH282</f>
        <v>10.2205487678768</v>
      </c>
      <c r="EL282" s="26" t="n">
        <f aca="false">EJ282+0-'2 Der Rueckgabebestand'!$C$15*EK282</f>
        <v>50.9198557684249</v>
      </c>
      <c r="EM282" s="26" t="n">
        <f aca="false">EH282+0/EK282-'2 Der Rueckgabebestand'!$C$15</f>
        <v>74.45</v>
      </c>
      <c r="EN282" s="26" t="n">
        <f aca="false">EL282/($B$282+EL282-'1 Der Fonds'!$B$6)</f>
        <v>0.0669188159336477</v>
      </c>
      <c r="EO282" s="26" t="n">
        <f aca="false">EL282+$B$282*'1 Der Fonds'!$B$19/12+EL282*'1 Der Fonds'!$B$20/12-'1 Der Fonds'!$B$6*'1 Der Fonds'!$B$21/12-($B$282+EL282-'1 Der Fonds'!$B$6)*'1 Der Fonds'!$B$22/12-$B$282*'1 Der Fonds'!$B$23/12</f>
        <v>52.4774039635364</v>
      </c>
      <c r="EP282" s="26" t="n">
        <f aca="false">($B$282+EO282-'1 Der Fonds'!$B$6)/EM282</f>
        <v>10.2414694958165</v>
      </c>
      <c r="EQ282" s="26" t="n">
        <f aca="false">EO282+0-'2 Der Rueckgabebestand'!$C$16*EP282</f>
        <v>47.3566692156281</v>
      </c>
      <c r="ER282" s="26" t="n">
        <f aca="false">EM282+0/EP282-'2 Der Rueckgabebestand'!$C$16</f>
        <v>73.95</v>
      </c>
      <c r="ES282" s="26" t="n">
        <f aca="false">EQ282/($B$282+EQ282-'1 Der Fonds'!$B$6)</f>
        <v>0.0625288865082208</v>
      </c>
      <c r="ET282" s="14" t="n">
        <f aca="false">IF(C282=1,$A$282,1000000)</f>
        <v>160</v>
      </c>
      <c r="EU282" s="14" t="n">
        <f aca="false">IF(D282=1,$A$282,1000000)</f>
        <v>160</v>
      </c>
      <c r="EV282" s="14" t="n">
        <f aca="false">IF(E282=1,$A$282,1000000)</f>
        <v>160</v>
      </c>
      <c r="EW282" s="14" t="n">
        <f aca="false">IF(F282=1,$A$282,1000000)</f>
        <v>160</v>
      </c>
      <c r="EX282" s="14" t="n">
        <f aca="false">IF(G282=1,$A$282,1000000)</f>
        <v>160</v>
      </c>
      <c r="EY282" s="14" t="n">
        <f aca="false">IF(H282=1,$A$282,1000000)</f>
        <v>160</v>
      </c>
      <c r="EZ282" s="14" t="n">
        <f aca="false">IF(I282=1,$A$282,1000000)</f>
        <v>160</v>
      </c>
      <c r="FA282" s="14" t="n">
        <f aca="false">IF(J282=1,$A$282,1000000)</f>
        <v>160</v>
      </c>
      <c r="FB282" s="14" t="n">
        <f aca="false">IF(K282=1,$A$282,1000000)</f>
        <v>160</v>
      </c>
      <c r="FC282" s="14" t="n">
        <f aca="false">IF(L282=1,$A$282,1000000)</f>
        <v>160</v>
      </c>
      <c r="FD282" s="14" t="n">
        <f aca="false">IF(M282=1,$A$282,1000000)</f>
        <v>160</v>
      </c>
      <c r="FE282" s="14" t="n">
        <f aca="false">IF(N282=1,$A$282,1000000)</f>
        <v>160</v>
      </c>
      <c r="FF282" s="14" t="n">
        <f aca="false">IF(O282=1,$A$282,1000000)</f>
        <v>160</v>
      </c>
      <c r="FG282" s="14" t="n">
        <f aca="false">IF(P282=1,$A$282,1000000)</f>
        <v>160</v>
      </c>
      <c r="FH282" s="14" t="n">
        <f aca="false">IF(Q282=1,$A$282,1000000)</f>
        <v>160</v>
      </c>
      <c r="FI282" s="14" t="n">
        <f aca="false">IF(R282=1,$A$282,1000000)</f>
        <v>160</v>
      </c>
      <c r="FJ282" s="14" t="n">
        <f aca="false">IF(S282=1,$A$282,1000000)</f>
        <v>160</v>
      </c>
      <c r="FK282" s="14" t="n">
        <f aca="false">IF(T282=1,$A$282,1000000)</f>
        <v>160</v>
      </c>
      <c r="FL282" s="14" t="n">
        <f aca="false">IF(U282=1,$A$282,1000000)</f>
        <v>160</v>
      </c>
      <c r="FM282" s="14" t="n">
        <f aca="false">IF(V282=1,$A$282,1000000)</f>
        <v>160</v>
      </c>
      <c r="FN282" s="14" t="n">
        <f aca="false">IF(W282=1,$A$282,1000000)</f>
        <v>160</v>
      </c>
      <c r="FO282" s="14" t="n">
        <f aca="false">IF(X282=1,$A$282,1000000)</f>
        <v>160</v>
      </c>
      <c r="FP282" s="14" t="n">
        <f aca="false">IF(Y282=1,$A$282,1000000)</f>
        <v>160</v>
      </c>
      <c r="FQ282" s="14" t="n">
        <f aca="false">IF(Z282=1,$A$282,1000000)</f>
        <v>160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3" min="2" style="0" width="16"/>
    <col collapsed="false" customWidth="true" hidden="false" outlineLevel="0" max="5" min="4" style="0" width="18"/>
    <col collapsed="false" customWidth="true" hidden="false" outlineLevel="0" max="6" min="6" style="0" width="3"/>
    <col collapsed="false" customWidth="true" hidden="false" outlineLevel="0" max="7" min="7" style="0" width="56"/>
  </cols>
  <sheetData>
    <row r="1" customFormat="false" ht="16.15" hidden="false" customHeight="false" outlineLevel="0" collapsed="false">
      <c r="A1" s="1" t="s">
        <v>143</v>
      </c>
    </row>
    <row r="2" customFormat="false" ht="15" hidden="false" customHeight="false" outlineLevel="0" collapsed="false">
      <c r="A2" s="2" t="s">
        <v>144</v>
      </c>
    </row>
    <row r="4" customFormat="false" ht="15" hidden="false" customHeight="false" outlineLevel="0" collapsed="false">
      <c r="A4" s="3" t="s">
        <v>145</v>
      </c>
      <c r="B4" s="4"/>
      <c r="C4" s="4"/>
      <c r="D4" s="4"/>
      <c r="E4" s="4"/>
    </row>
    <row r="5" customFormat="false" ht="15" hidden="false" customHeight="false" outlineLevel="0" collapsed="false">
      <c r="A5" s="0" t="s">
        <v>146</v>
      </c>
      <c r="B5" s="8" t="n">
        <v>100</v>
      </c>
      <c r="G5" s="2" t="s">
        <v>147</v>
      </c>
    </row>
    <row r="6" customFormat="false" ht="15" hidden="false" customHeight="false" outlineLevel="0" collapsed="false">
      <c r="A6" s="0" t="s">
        <v>148</v>
      </c>
      <c r="B6" s="7" t="n">
        <v>0.3</v>
      </c>
      <c r="G6" s="2" t="s">
        <v>149</v>
      </c>
    </row>
    <row r="7" customFormat="false" ht="15" hidden="false" customHeight="false" outlineLevel="0" collapsed="false">
      <c r="A7" s="0" t="s">
        <v>150</v>
      </c>
      <c r="B7" s="14" t="n">
        <f aca="false">'1 Der Fonds'!$B$5</f>
        <v>1000</v>
      </c>
    </row>
    <row r="8" customFormat="false" ht="15" hidden="false" customHeight="false" outlineLevel="0" collapsed="false">
      <c r="A8" s="0" t="s">
        <v>151</v>
      </c>
      <c r="B8" s="14" t="n">
        <f aca="false">B7*B6</f>
        <v>300</v>
      </c>
    </row>
    <row r="9" customFormat="false" ht="15" hidden="false" customHeight="false" outlineLevel="0" collapsed="false">
      <c r="A9" s="0" t="s">
        <v>152</v>
      </c>
      <c r="B9" s="14" t="n">
        <f aca="false">B7-B5</f>
        <v>900</v>
      </c>
    </row>
    <row r="10" customFormat="false" ht="15" hidden="false" customHeight="false" outlineLevel="0" collapsed="false">
      <c r="A10" s="0" t="s">
        <v>153</v>
      </c>
      <c r="B10" s="14" t="n">
        <f aca="false">B9*'1 Der Fonds'!$B$11</f>
        <v>270</v>
      </c>
    </row>
    <row r="11" customFormat="false" ht="15" hidden="false" customHeight="false" outlineLevel="0" collapsed="false">
      <c r="A11" s="0" t="s">
        <v>154</v>
      </c>
      <c r="B11" s="14" t="n">
        <f aca="false">MAX(0,B8-B10)</f>
        <v>30</v>
      </c>
    </row>
    <row r="12" customFormat="false" ht="15" hidden="false" customHeight="false" outlineLevel="0" collapsed="false">
      <c r="A12" s="0" t="s">
        <v>155</v>
      </c>
      <c r="B12" s="14" t="n">
        <f aca="false">B5-B11</f>
        <v>70</v>
      </c>
    </row>
    <row r="13" customFormat="false" ht="15" hidden="false" customHeight="false" outlineLevel="0" collapsed="false">
      <c r="A13" s="0" t="s">
        <v>156</v>
      </c>
      <c r="B13" s="10" t="n">
        <f aca="false">B12/B5</f>
        <v>0.7</v>
      </c>
      <c r="G13" s="2" t="s">
        <v>157</v>
      </c>
    </row>
    <row r="14" customFormat="false" ht="15" hidden="false" customHeight="false" outlineLevel="0" collapsed="false">
      <c r="A14" s="0" t="s">
        <v>158</v>
      </c>
      <c r="B14" s="10" t="n">
        <f aca="false">100/B13</f>
        <v>142.857142857143</v>
      </c>
    </row>
    <row r="17" customFormat="false" ht="15" hidden="false" customHeight="false" outlineLevel="0" collapsed="false">
      <c r="A17" s="3" t="s">
        <v>159</v>
      </c>
      <c r="B17" s="4"/>
      <c r="C17" s="4"/>
      <c r="D17" s="4"/>
      <c r="E17" s="4"/>
    </row>
    <row r="18" customFormat="false" ht="41.75" hidden="false" customHeight="false" outlineLevel="0" collapsed="false">
      <c r="A18" s="12" t="s">
        <v>160</v>
      </c>
      <c r="B18" s="12" t="s">
        <v>5</v>
      </c>
      <c r="C18" s="12" t="s">
        <v>161</v>
      </c>
      <c r="D18" s="12" t="s">
        <v>162</v>
      </c>
      <c r="E18" s="12" t="s">
        <v>163</v>
      </c>
    </row>
    <row r="19" customFormat="false" ht="15" hidden="false" customHeight="false" outlineLevel="0" collapsed="false">
      <c r="A19" s="7" t="n">
        <v>0.15</v>
      </c>
      <c r="B19" s="14" t="n">
        <f aca="false">'1 Der Fonds'!$B$5*A19</f>
        <v>150</v>
      </c>
      <c r="C19" s="14" t="n">
        <f aca="false">MAX(0,B19-('1 Der Fonds'!$B$5-100)*'1 Der Fonds'!$B$11)</f>
        <v>0</v>
      </c>
      <c r="D19" s="14" t="n">
        <f aca="false">(100-C19)/100</f>
        <v>1</v>
      </c>
      <c r="E19" s="14" t="n">
        <f aca="false">100/D19</f>
        <v>100</v>
      </c>
      <c r="G19" s="2" t="s">
        <v>164</v>
      </c>
    </row>
    <row r="20" customFormat="false" ht="15" hidden="false" customHeight="false" outlineLevel="0" collapsed="false">
      <c r="A20" s="7" t="n">
        <v>0.18</v>
      </c>
      <c r="B20" s="14" t="n">
        <f aca="false">'1 Der Fonds'!$B$5*A20</f>
        <v>180</v>
      </c>
      <c r="C20" s="14" t="n">
        <f aca="false">MAX(0,B20-('1 Der Fonds'!$B$5-100)*'1 Der Fonds'!$B$11)</f>
        <v>0</v>
      </c>
      <c r="D20" s="14" t="n">
        <f aca="false">(100-C20)/100</f>
        <v>1</v>
      </c>
      <c r="E20" s="14" t="n">
        <f aca="false">100/D20</f>
        <v>100</v>
      </c>
    </row>
    <row r="21" customFormat="false" ht="15" hidden="false" customHeight="false" outlineLevel="0" collapsed="false">
      <c r="A21" s="7" t="n">
        <v>0.2</v>
      </c>
      <c r="B21" s="14" t="n">
        <f aca="false">'1 Der Fonds'!$B$5*A21</f>
        <v>200</v>
      </c>
      <c r="C21" s="14" t="n">
        <f aca="false">MAX(0,B21-('1 Der Fonds'!$B$5-100)*'1 Der Fonds'!$B$11)</f>
        <v>0</v>
      </c>
      <c r="D21" s="14" t="n">
        <f aca="false">(100-C21)/100</f>
        <v>1</v>
      </c>
      <c r="E21" s="14" t="n">
        <f aca="false">100/D21</f>
        <v>100</v>
      </c>
    </row>
    <row r="22" customFormat="false" ht="15" hidden="false" customHeight="false" outlineLevel="0" collapsed="false">
      <c r="A22" s="7" t="n">
        <v>0.22</v>
      </c>
      <c r="B22" s="14" t="n">
        <f aca="false">'1 Der Fonds'!$B$5*A22</f>
        <v>220</v>
      </c>
      <c r="C22" s="14" t="n">
        <f aca="false">MAX(0,B22-('1 Der Fonds'!$B$5-100)*'1 Der Fonds'!$B$11)</f>
        <v>0</v>
      </c>
      <c r="D22" s="14" t="n">
        <f aca="false">(100-C22)/100</f>
        <v>1</v>
      </c>
      <c r="E22" s="14" t="n">
        <f aca="false">100/D22</f>
        <v>100</v>
      </c>
    </row>
    <row r="23" customFormat="false" ht="15" hidden="false" customHeight="false" outlineLevel="0" collapsed="false">
      <c r="A23" s="7" t="n">
        <v>0.24</v>
      </c>
      <c r="B23" s="14" t="n">
        <f aca="false">'1 Der Fonds'!$B$5*A23</f>
        <v>240</v>
      </c>
      <c r="C23" s="14" t="n">
        <f aca="false">MAX(0,B23-('1 Der Fonds'!$B$5-100)*'1 Der Fonds'!$B$11)</f>
        <v>0</v>
      </c>
      <c r="D23" s="14" t="n">
        <f aca="false">(100-C23)/100</f>
        <v>1</v>
      </c>
      <c r="E23" s="14" t="n">
        <f aca="false">100/D23</f>
        <v>100</v>
      </c>
    </row>
    <row r="24" customFormat="false" ht="15" hidden="false" customHeight="false" outlineLevel="0" collapsed="false">
      <c r="A24" s="7" t="n">
        <v>0.25</v>
      </c>
      <c r="B24" s="14" t="n">
        <f aca="false">'1 Der Fonds'!$B$5*A24</f>
        <v>250</v>
      </c>
      <c r="C24" s="14" t="n">
        <f aca="false">MAX(0,B24-('1 Der Fonds'!$B$5-100)*'1 Der Fonds'!$B$11)</f>
        <v>0</v>
      </c>
      <c r="D24" s="14" t="n">
        <f aca="false">(100-C24)/100</f>
        <v>1</v>
      </c>
      <c r="E24" s="14" t="n">
        <f aca="false">100/D24</f>
        <v>100</v>
      </c>
    </row>
    <row r="25" customFormat="false" ht="15" hidden="false" customHeight="false" outlineLevel="0" collapsed="false">
      <c r="A25" s="7" t="n">
        <v>0.26</v>
      </c>
      <c r="B25" s="14" t="n">
        <f aca="false">'1 Der Fonds'!$B$5*A25</f>
        <v>260</v>
      </c>
      <c r="C25" s="14" t="n">
        <f aca="false">MAX(0,B25-('1 Der Fonds'!$B$5-100)*'1 Der Fonds'!$B$11)</f>
        <v>0</v>
      </c>
      <c r="D25" s="14" t="n">
        <f aca="false">(100-C25)/100</f>
        <v>1</v>
      </c>
      <c r="E25" s="14" t="n">
        <f aca="false">100/D25</f>
        <v>100</v>
      </c>
    </row>
    <row r="26" customFormat="false" ht="15" hidden="false" customHeight="false" outlineLevel="0" collapsed="false">
      <c r="A26" s="7" t="n">
        <v>0.27</v>
      </c>
      <c r="B26" s="14" t="n">
        <f aca="false">'1 Der Fonds'!$B$5*A26</f>
        <v>270</v>
      </c>
      <c r="C26" s="14" t="n">
        <f aca="false">MAX(0,B26-('1 Der Fonds'!$B$5-100)*'1 Der Fonds'!$B$11)</f>
        <v>0</v>
      </c>
      <c r="D26" s="14" t="n">
        <f aca="false">(100-C26)/100</f>
        <v>1</v>
      </c>
      <c r="E26" s="14" t="n">
        <f aca="false">100/D26</f>
        <v>100</v>
      </c>
    </row>
    <row r="27" customFormat="false" ht="15" hidden="false" customHeight="false" outlineLevel="0" collapsed="false">
      <c r="A27" s="7" t="n">
        <v>0.28</v>
      </c>
      <c r="B27" s="14" t="n">
        <f aca="false">'1 Der Fonds'!$B$5*A27</f>
        <v>280</v>
      </c>
      <c r="C27" s="14" t="n">
        <f aca="false">MAX(0,B27-('1 Der Fonds'!$B$5-100)*'1 Der Fonds'!$B$11)</f>
        <v>10</v>
      </c>
      <c r="D27" s="14" t="n">
        <f aca="false">(100-C27)/100</f>
        <v>0.9</v>
      </c>
      <c r="E27" s="14" t="n">
        <f aca="false">100/D27</f>
        <v>111.111111111111</v>
      </c>
    </row>
    <row r="28" customFormat="false" ht="15" hidden="false" customHeight="false" outlineLevel="0" collapsed="false">
      <c r="A28" s="7" t="n">
        <v>0.29</v>
      </c>
      <c r="B28" s="14" t="n">
        <f aca="false">'1 Der Fonds'!$B$5*A28</f>
        <v>290</v>
      </c>
      <c r="C28" s="14" t="n">
        <f aca="false">MAX(0,B28-('1 Der Fonds'!$B$5-100)*'1 Der Fonds'!$B$11)</f>
        <v>20</v>
      </c>
      <c r="D28" s="14" t="n">
        <f aca="false">(100-C28)/100</f>
        <v>0.8</v>
      </c>
      <c r="E28" s="14" t="n">
        <f aca="false">100/D28</f>
        <v>125</v>
      </c>
    </row>
    <row r="29" customFormat="false" ht="15" hidden="false" customHeight="false" outlineLevel="0" collapsed="false">
      <c r="A29" s="7" t="n">
        <v>0.295</v>
      </c>
      <c r="B29" s="14" t="n">
        <f aca="false">'1 Der Fonds'!$B$5*A29</f>
        <v>295</v>
      </c>
      <c r="C29" s="14" t="n">
        <f aca="false">MAX(0,B29-('1 Der Fonds'!$B$5-100)*'1 Der Fonds'!$B$11)</f>
        <v>25</v>
      </c>
      <c r="D29" s="14" t="n">
        <f aca="false">(100-C29)/100</f>
        <v>0.75</v>
      </c>
      <c r="E29" s="14" t="n">
        <f aca="false">100/D29</f>
        <v>133.333333333333</v>
      </c>
    </row>
    <row r="30" customFormat="false" ht="15" hidden="false" customHeight="false" outlineLevel="0" collapsed="false">
      <c r="A30" s="7" t="n">
        <v>0.3</v>
      </c>
      <c r="B30" s="14" t="n">
        <f aca="false">'1 Der Fonds'!$B$5*A30</f>
        <v>300</v>
      </c>
      <c r="C30" s="14" t="n">
        <f aca="false">MAX(0,B30-('1 Der Fonds'!$B$5-100)*'1 Der Fonds'!$B$11)</f>
        <v>30</v>
      </c>
      <c r="D30" s="14" t="n">
        <f aca="false">(100-C30)/100</f>
        <v>0.7</v>
      </c>
      <c r="E30" s="14" t="n">
        <f aca="false">100/D30</f>
        <v>142.857142857143</v>
      </c>
    </row>
    <row r="31" customFormat="false" ht="15" hidden="false" customHeight="false" outlineLevel="0" collapsed="false">
      <c r="A31" s="7" t="n">
        <v>0.32</v>
      </c>
      <c r="B31" s="14" t="n">
        <f aca="false">'1 Der Fonds'!$B$5*A31</f>
        <v>320</v>
      </c>
      <c r="C31" s="14" t="n">
        <f aca="false">MAX(0,B31-('1 Der Fonds'!$B$5-100)*'1 Der Fonds'!$B$11)</f>
        <v>50</v>
      </c>
      <c r="D31" s="14" t="n">
        <f aca="false">(100-C31)/100</f>
        <v>0.5</v>
      </c>
      <c r="E31" s="14" t="n">
        <f aca="false">100/D31</f>
        <v>200</v>
      </c>
      <c r="G31" s="2" t="s">
        <v>165</v>
      </c>
    </row>
    <row r="32" customFormat="false" ht="15" hidden="false" customHeight="false" outlineLevel="0" collapsed="false">
      <c r="A32" s="7" t="n">
        <v>0.35</v>
      </c>
      <c r="B32" s="14" t="n">
        <f aca="false">'1 Der Fonds'!$B$5*A32</f>
        <v>350</v>
      </c>
      <c r="C32" s="14" t="n">
        <f aca="false">MAX(0,B32-('1 Der Fonds'!$B$5-100)*'1 Der Fonds'!$B$11)</f>
        <v>80</v>
      </c>
      <c r="D32" s="14" t="n">
        <f aca="false">(100-C32)/100</f>
        <v>0.2</v>
      </c>
      <c r="E32" s="14" t="n">
        <f aca="false">100/D32</f>
        <v>500</v>
      </c>
    </row>
    <row r="33" customFormat="false" ht="15" hidden="false" customHeight="false" outlineLevel="0" collapsed="false">
      <c r="A33" s="7" t="n">
        <v>0.4</v>
      </c>
      <c r="B33" s="14" t="n">
        <f aca="false">'1 Der Fonds'!$B$5*A33</f>
        <v>400</v>
      </c>
      <c r="C33" s="14" t="n">
        <f aca="false">MAX(0,B33-('1 Der Fonds'!$B$5-100)*'1 Der Fonds'!$B$11)</f>
        <v>130</v>
      </c>
      <c r="D33" s="14" t="n">
        <f aca="false">(100-C33)/100</f>
        <v>-0.3</v>
      </c>
      <c r="E33" s="14" t="n">
        <f aca="false">100/D33</f>
        <v>-333.333333333333</v>
      </c>
    </row>
    <row r="35" customFormat="false" ht="15" hidden="false" customHeight="false" outlineLevel="0" collapsed="false">
      <c r="A35" s="0" t="s">
        <v>166</v>
      </c>
      <c r="B35" s="19" t="n">
        <f aca="false">'1 Der Fonds'!$B$33</f>
        <v>0.25</v>
      </c>
    </row>
    <row r="36" customFormat="false" ht="15" hidden="false" customHeight="false" outlineLevel="0" collapsed="false">
      <c r="A36" s="0" t="s">
        <v>167</v>
      </c>
      <c r="B36" s="17" t="n">
        <f aca="false">'1 Der Fonds'!$B$5-'1 Der Fonds'!$B$6/'1 Der Fonds'!$B$11</f>
        <v>166.666666666667</v>
      </c>
      <c r="G36" s="2" t="s">
        <v>168</v>
      </c>
    </row>
    <row r="37" customFormat="false" ht="15" hidden="false" customHeight="false" outlineLevel="0" collapsed="false">
      <c r="A37" s="0" t="s">
        <v>169</v>
      </c>
      <c r="B37" s="19" t="n">
        <f aca="false">B36/'1 Der Fonds'!$B$5</f>
        <v>0.166666666666667</v>
      </c>
    </row>
    <row r="38" customFormat="false" ht="15" hidden="false" customHeight="false" outlineLevel="0" collapsed="false">
      <c r="A38" s="0" t="s">
        <v>170</v>
      </c>
      <c r="B38" s="17" t="n">
        <f aca="false">'2 Der Rueckgabebestand'!B18</f>
        <v>130.5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15"/>
    <col collapsed="false" customWidth="true" hidden="false" outlineLevel="0" max="4" min="3" style="0" width="13"/>
    <col collapsed="false" customWidth="true" hidden="false" outlineLevel="0" max="5" min="5" style="0" width="20"/>
    <col collapsed="false" customWidth="true" hidden="false" outlineLevel="0" max="6" min="6" style="0" width="15"/>
    <col collapsed="false" customWidth="true" hidden="false" outlineLevel="0" max="7" min="7" style="0" width="16"/>
    <col collapsed="false" customWidth="true" hidden="false" outlineLevel="0" max="8" min="8" style="0" width="14"/>
    <col collapsed="false" customWidth="true" hidden="false" outlineLevel="0" max="9" min="9" style="0" width="3"/>
    <col collapsed="false" customWidth="true" hidden="false" outlineLevel="0" max="10" min="10" style="0" width="52"/>
    <col collapsed="false" customWidth="true" hidden="true" outlineLevel="0" max="12" min="12" style="0" width="13"/>
  </cols>
  <sheetData>
    <row r="1" customFormat="false" ht="16.15" hidden="false" customHeight="false" outlineLevel="0" collapsed="false">
      <c r="A1" s="1" t="s">
        <v>171</v>
      </c>
    </row>
    <row r="2" customFormat="false" ht="15" hidden="false" customHeight="false" outlineLevel="0" collapsed="false">
      <c r="A2" s="2" t="s">
        <v>172</v>
      </c>
    </row>
    <row r="4" customFormat="false" ht="28.35" hidden="false" customHeight="false" outlineLevel="0" collapsed="false">
      <c r="A4" s="12" t="s">
        <v>173</v>
      </c>
      <c r="B4" s="12" t="s">
        <v>174</v>
      </c>
      <c r="C4" s="12" t="s">
        <v>175</v>
      </c>
      <c r="D4" s="12" t="s">
        <v>176</v>
      </c>
      <c r="E4" s="12" t="s">
        <v>177</v>
      </c>
      <c r="F4" s="12" t="s">
        <v>178</v>
      </c>
      <c r="G4" s="12" t="s">
        <v>179</v>
      </c>
      <c r="H4" s="12" t="s">
        <v>180</v>
      </c>
    </row>
    <row r="5" customFormat="false" ht="15" hidden="false" customHeight="false" outlineLevel="0" collapsed="false">
      <c r="A5" s="27" t="n">
        <v>0</v>
      </c>
      <c r="B5" s="14" t="n">
        <f aca="false">'1 Der Fonds'!$B$5*(1-A5)</f>
        <v>1000</v>
      </c>
      <c r="C5" s="15" t="n">
        <f aca="false">'1 Der Fonds'!$B$6/B5</f>
        <v>0.25</v>
      </c>
      <c r="D5" s="13" t="n">
        <f aca="false">(B5+'1 Der Fonds'!$B$7-'1 Der Fonds'!$B$6)/'1 Der Fonds'!$B$8</f>
        <v>10</v>
      </c>
      <c r="E5" s="14" t="n">
        <f aca="false">'2 Der Rueckgabebestand'!$C$18*D5</f>
        <v>130.5</v>
      </c>
      <c r="F5" s="14" t="n">
        <f aca="false">'2 Der Rueckgabebestand'!$B$18-E5</f>
        <v>0</v>
      </c>
      <c r="G5" s="14" t="n">
        <f aca="false">MAX(0,'1 Der Fonds'!$B$6-'1 Der Fonds'!$B$11*B5)</f>
        <v>0</v>
      </c>
      <c r="H5" s="14" t="n">
        <f aca="false">F5-G5</f>
        <v>0</v>
      </c>
      <c r="L5" s="26" t="n">
        <f aca="false">ROUND(A5,10)</f>
        <v>0</v>
      </c>
    </row>
    <row r="6" customFormat="false" ht="15" hidden="false" customHeight="false" outlineLevel="0" collapsed="false">
      <c r="A6" s="27" t="n">
        <v>0.0166666666666667</v>
      </c>
      <c r="B6" s="14" t="n">
        <f aca="false">'1 Der Fonds'!$B$5*(1-A6)</f>
        <v>983.333333333333</v>
      </c>
      <c r="C6" s="15" t="n">
        <f aca="false">'1 Der Fonds'!$B$6/B6</f>
        <v>0.254237288135593</v>
      </c>
      <c r="D6" s="13" t="n">
        <f aca="false">(B6+'1 Der Fonds'!$B$7-'1 Der Fonds'!$B$6)/'1 Der Fonds'!$B$8</f>
        <v>9.80842911877395</v>
      </c>
      <c r="E6" s="14" t="n">
        <f aca="false">'2 Der Rueckgabebestand'!$C$18*D6</f>
        <v>128</v>
      </c>
      <c r="F6" s="14" t="n">
        <f aca="false">'2 Der Rueckgabebestand'!$B$18-E6</f>
        <v>2.5</v>
      </c>
      <c r="G6" s="14" t="n">
        <f aca="false">MAX(0,'1 Der Fonds'!$B$6-'1 Der Fonds'!$B$11*B6)</f>
        <v>0</v>
      </c>
      <c r="H6" s="14" t="n">
        <f aca="false">F6-G6</f>
        <v>2.5</v>
      </c>
      <c r="L6" s="26" t="n">
        <f aca="false">ROUND(A6,10)</f>
        <v>0.0166666667</v>
      </c>
    </row>
    <row r="7" customFormat="false" ht="15" hidden="false" customHeight="false" outlineLevel="0" collapsed="false">
      <c r="A7" s="27" t="n">
        <v>0.0333333333333333</v>
      </c>
      <c r="B7" s="14" t="n">
        <f aca="false">'1 Der Fonds'!$B$5*(1-A7)</f>
        <v>966.666666666667</v>
      </c>
      <c r="C7" s="15" t="n">
        <f aca="false">'1 Der Fonds'!$B$6/B7</f>
        <v>0.258620689655172</v>
      </c>
      <c r="D7" s="13" t="n">
        <f aca="false">(B7+'1 Der Fonds'!$B$7-'1 Der Fonds'!$B$6)/'1 Der Fonds'!$B$8</f>
        <v>9.61685823754789</v>
      </c>
      <c r="E7" s="14" t="n">
        <f aca="false">'2 Der Rueckgabebestand'!$C$18*D7</f>
        <v>125.5</v>
      </c>
      <c r="F7" s="14" t="n">
        <f aca="false">'2 Der Rueckgabebestand'!$B$18-E7</f>
        <v>5.00000000000001</v>
      </c>
      <c r="G7" s="14" t="n">
        <f aca="false">MAX(0,'1 Der Fonds'!$B$6-'1 Der Fonds'!$B$11*B7)</f>
        <v>0</v>
      </c>
      <c r="H7" s="14" t="n">
        <f aca="false">F7-G7</f>
        <v>5.00000000000001</v>
      </c>
      <c r="L7" s="26" t="n">
        <f aca="false">ROUND(A7,10)</f>
        <v>0.0333333333</v>
      </c>
    </row>
    <row r="8" customFormat="false" ht="15" hidden="false" customHeight="false" outlineLevel="0" collapsed="false">
      <c r="A8" s="27" t="n">
        <v>0.05</v>
      </c>
      <c r="B8" s="14" t="n">
        <f aca="false">'1 Der Fonds'!$B$5*(1-A8)</f>
        <v>950</v>
      </c>
      <c r="C8" s="15" t="n">
        <f aca="false">'1 Der Fonds'!$B$6/B8</f>
        <v>0.263157894736842</v>
      </c>
      <c r="D8" s="13" t="n">
        <f aca="false">(B8+'1 Der Fonds'!$B$7-'1 Der Fonds'!$B$6)/'1 Der Fonds'!$B$8</f>
        <v>9.42528735632184</v>
      </c>
      <c r="E8" s="14" t="n">
        <f aca="false">'2 Der Rueckgabebestand'!$C$18*D8</f>
        <v>123</v>
      </c>
      <c r="F8" s="14" t="n">
        <f aca="false">'2 Der Rueckgabebestand'!$B$18-E8</f>
        <v>7.5</v>
      </c>
      <c r="G8" s="14" t="n">
        <f aca="false">MAX(0,'1 Der Fonds'!$B$6-'1 Der Fonds'!$B$11*B8)</f>
        <v>0</v>
      </c>
      <c r="H8" s="14" t="n">
        <f aca="false">F8-G8</f>
        <v>7.5</v>
      </c>
      <c r="L8" s="26" t="n">
        <f aca="false">ROUND(A8,10)</f>
        <v>0.05</v>
      </c>
    </row>
    <row r="9" customFormat="false" ht="15" hidden="false" customHeight="false" outlineLevel="0" collapsed="false">
      <c r="A9" s="27" t="n">
        <v>0.0666666666666667</v>
      </c>
      <c r="B9" s="14" t="n">
        <f aca="false">'1 Der Fonds'!$B$5*(1-A9)</f>
        <v>933.333333333333</v>
      </c>
      <c r="C9" s="15" t="n">
        <f aca="false">'1 Der Fonds'!$B$6/B9</f>
        <v>0.267857142857143</v>
      </c>
      <c r="D9" s="13" t="n">
        <f aca="false">(B9+'1 Der Fonds'!$B$7-'1 Der Fonds'!$B$6)/'1 Der Fonds'!$B$8</f>
        <v>9.23371647509579</v>
      </c>
      <c r="E9" s="14" t="n">
        <f aca="false">'2 Der Rueckgabebestand'!$C$18*D9</f>
        <v>120.5</v>
      </c>
      <c r="F9" s="14" t="n">
        <f aca="false">'2 Der Rueckgabebestand'!$B$18-E9</f>
        <v>9.99999999999996</v>
      </c>
      <c r="G9" s="14" t="n">
        <f aca="false">MAX(0,'1 Der Fonds'!$B$6-'1 Der Fonds'!$B$11*B9)</f>
        <v>0</v>
      </c>
      <c r="H9" s="14" t="n">
        <f aca="false">F9-G9</f>
        <v>9.99999999999996</v>
      </c>
      <c r="L9" s="26" t="n">
        <f aca="false">ROUND(A9,10)</f>
        <v>0.0666666667</v>
      </c>
    </row>
    <row r="10" customFormat="false" ht="15" hidden="false" customHeight="false" outlineLevel="0" collapsed="false">
      <c r="A10" s="27" t="n">
        <v>0.0833333333333333</v>
      </c>
      <c r="B10" s="14" t="n">
        <f aca="false">'1 Der Fonds'!$B$5*(1-A10)</f>
        <v>916.666666666667</v>
      </c>
      <c r="C10" s="15" t="n">
        <f aca="false">'1 Der Fonds'!$B$6/B10</f>
        <v>0.272727272727273</v>
      </c>
      <c r="D10" s="13" t="n">
        <f aca="false">(B10+'1 Der Fonds'!$B$7-'1 Der Fonds'!$B$6)/'1 Der Fonds'!$B$8</f>
        <v>9.04214559386973</v>
      </c>
      <c r="E10" s="14" t="n">
        <f aca="false">'2 Der Rueckgabebestand'!$C$18*D10</f>
        <v>118</v>
      </c>
      <c r="F10" s="14" t="n">
        <f aca="false">'2 Der Rueckgabebestand'!$B$18-E10</f>
        <v>12.5</v>
      </c>
      <c r="G10" s="14" t="n">
        <f aca="false">MAX(0,'1 Der Fonds'!$B$6-'1 Der Fonds'!$B$11*B10)</f>
        <v>0</v>
      </c>
      <c r="H10" s="14" t="n">
        <f aca="false">F10-G10</f>
        <v>12.5</v>
      </c>
      <c r="L10" s="26" t="n">
        <f aca="false">ROUND(A10,10)</f>
        <v>0.0833333333</v>
      </c>
    </row>
    <row r="11" customFormat="false" ht="15" hidden="false" customHeight="false" outlineLevel="0" collapsed="false">
      <c r="A11" s="27" t="n">
        <v>0.1</v>
      </c>
      <c r="B11" s="14" t="n">
        <f aca="false">'1 Der Fonds'!$B$5*(1-A11)</f>
        <v>900</v>
      </c>
      <c r="C11" s="15" t="n">
        <f aca="false">'1 Der Fonds'!$B$6/B11</f>
        <v>0.277777777777778</v>
      </c>
      <c r="D11" s="13" t="n">
        <f aca="false">(B11+'1 Der Fonds'!$B$7-'1 Der Fonds'!$B$6)/'1 Der Fonds'!$B$8</f>
        <v>8.85057471264368</v>
      </c>
      <c r="E11" s="14" t="n">
        <f aca="false">'2 Der Rueckgabebestand'!$C$18*D11</f>
        <v>115.5</v>
      </c>
      <c r="F11" s="14" t="n">
        <f aca="false">'2 Der Rueckgabebestand'!$B$18-E11</f>
        <v>15</v>
      </c>
      <c r="G11" s="14" t="n">
        <f aca="false">MAX(0,'1 Der Fonds'!$B$6-'1 Der Fonds'!$B$11*B11)</f>
        <v>0</v>
      </c>
      <c r="H11" s="14" t="n">
        <f aca="false">F11-G11</f>
        <v>15</v>
      </c>
      <c r="L11" s="26" t="n">
        <f aca="false">ROUND(A11,10)</f>
        <v>0.1</v>
      </c>
    </row>
    <row r="12" customFormat="false" ht="15" hidden="false" customHeight="false" outlineLevel="0" collapsed="false">
      <c r="A12" s="27" t="n">
        <v>0.116666666666667</v>
      </c>
      <c r="B12" s="14" t="n">
        <f aca="false">'1 Der Fonds'!$B$5*(1-A12)</f>
        <v>883.333333333333</v>
      </c>
      <c r="C12" s="15" t="n">
        <f aca="false">'1 Der Fonds'!$B$6/B12</f>
        <v>0.283018867924528</v>
      </c>
      <c r="D12" s="13" t="n">
        <f aca="false">(B12+'1 Der Fonds'!$B$7-'1 Der Fonds'!$B$6)/'1 Der Fonds'!$B$8</f>
        <v>8.65900383141762</v>
      </c>
      <c r="E12" s="14" t="n">
        <f aca="false">'2 Der Rueckgabebestand'!$C$18*D12</f>
        <v>113</v>
      </c>
      <c r="F12" s="14" t="n">
        <f aca="false">'2 Der Rueckgabebestand'!$B$18-E12</f>
        <v>17.5</v>
      </c>
      <c r="G12" s="14" t="n">
        <f aca="false">MAX(0,'1 Der Fonds'!$B$6-'1 Der Fonds'!$B$11*B12)</f>
        <v>0</v>
      </c>
      <c r="H12" s="14" t="n">
        <f aca="false">F12-G12</f>
        <v>17.5</v>
      </c>
      <c r="L12" s="26" t="n">
        <f aca="false">ROUND(A12,10)</f>
        <v>0.1166666667</v>
      </c>
    </row>
    <row r="13" customFormat="false" ht="15" hidden="false" customHeight="false" outlineLevel="0" collapsed="false">
      <c r="A13" s="27" t="n">
        <v>0.133333333333333</v>
      </c>
      <c r="B13" s="14" t="n">
        <f aca="false">'1 Der Fonds'!$B$5*(1-A13)</f>
        <v>866.666666666667</v>
      </c>
      <c r="C13" s="15" t="n">
        <f aca="false">'1 Der Fonds'!$B$6/B13</f>
        <v>0.288461538461538</v>
      </c>
      <c r="D13" s="13" t="n">
        <f aca="false">(B13+'1 Der Fonds'!$B$7-'1 Der Fonds'!$B$6)/'1 Der Fonds'!$B$8</f>
        <v>8.46743295019157</v>
      </c>
      <c r="E13" s="14" t="n">
        <f aca="false">'2 Der Rueckgabebestand'!$C$18*D13</f>
        <v>110.5</v>
      </c>
      <c r="F13" s="14" t="n">
        <f aca="false">'2 Der Rueckgabebestand'!$B$18-E13</f>
        <v>20</v>
      </c>
      <c r="G13" s="14" t="n">
        <f aca="false">MAX(0,'1 Der Fonds'!$B$6-'1 Der Fonds'!$B$11*B13)</f>
        <v>0</v>
      </c>
      <c r="H13" s="14" t="n">
        <f aca="false">F13-G13</f>
        <v>20</v>
      </c>
      <c r="L13" s="26" t="n">
        <f aca="false">ROUND(A13,10)</f>
        <v>0.1333333333</v>
      </c>
    </row>
    <row r="14" customFormat="false" ht="15" hidden="false" customHeight="false" outlineLevel="0" collapsed="false">
      <c r="A14" s="27" t="n">
        <v>0.15</v>
      </c>
      <c r="B14" s="14" t="n">
        <f aca="false">'1 Der Fonds'!$B$5*(1-A14)</f>
        <v>850</v>
      </c>
      <c r="C14" s="15" t="n">
        <f aca="false">'1 Der Fonds'!$B$6/B14</f>
        <v>0.294117647058824</v>
      </c>
      <c r="D14" s="13" t="n">
        <f aca="false">(B14+'1 Der Fonds'!$B$7-'1 Der Fonds'!$B$6)/'1 Der Fonds'!$B$8</f>
        <v>8.27586206896552</v>
      </c>
      <c r="E14" s="14" t="n">
        <f aca="false">'2 Der Rueckgabebestand'!$C$18*D14</f>
        <v>108</v>
      </c>
      <c r="F14" s="14" t="n">
        <f aca="false">'2 Der Rueckgabebestand'!$B$18-E14</f>
        <v>22.5</v>
      </c>
      <c r="G14" s="14" t="n">
        <f aca="false">MAX(0,'1 Der Fonds'!$B$6-'1 Der Fonds'!$B$11*B14)</f>
        <v>0</v>
      </c>
      <c r="H14" s="14" t="n">
        <f aca="false">F14-G14</f>
        <v>22.5</v>
      </c>
      <c r="L14" s="26" t="n">
        <f aca="false">ROUND(A14,10)</f>
        <v>0.15</v>
      </c>
    </row>
    <row r="15" customFormat="false" ht="15" hidden="false" customHeight="false" outlineLevel="0" collapsed="false">
      <c r="A15" s="27" t="n">
        <v>0.166666666666667</v>
      </c>
      <c r="B15" s="14" t="n">
        <f aca="false">'1 Der Fonds'!$B$5*(1-A15)</f>
        <v>833.333333333333</v>
      </c>
      <c r="C15" s="15" t="n">
        <f aca="false">'1 Der Fonds'!$B$6/B15</f>
        <v>0.3</v>
      </c>
      <c r="D15" s="13" t="n">
        <f aca="false">(B15+'1 Der Fonds'!$B$7-'1 Der Fonds'!$B$6)/'1 Der Fonds'!$B$8</f>
        <v>8.08429118773946</v>
      </c>
      <c r="E15" s="14" t="n">
        <f aca="false">'2 Der Rueckgabebestand'!$C$18*D15</f>
        <v>105.5</v>
      </c>
      <c r="F15" s="14" t="n">
        <f aca="false">'2 Der Rueckgabebestand'!$B$18-E15</f>
        <v>25</v>
      </c>
      <c r="G15" s="14" t="n">
        <f aca="false">MAX(0,'1 Der Fonds'!$B$6-'1 Der Fonds'!$B$11*B15)</f>
        <v>0</v>
      </c>
      <c r="H15" s="14" t="n">
        <f aca="false">F15-G15</f>
        <v>25</v>
      </c>
      <c r="L15" s="26" t="n">
        <f aca="false">ROUND(A15,10)</f>
        <v>0.1666666667</v>
      </c>
    </row>
    <row r="16" customFormat="false" ht="15" hidden="false" customHeight="false" outlineLevel="0" collapsed="false">
      <c r="A16" s="27" t="n">
        <v>0.183333333333333</v>
      </c>
      <c r="B16" s="14" t="n">
        <f aca="false">'1 Der Fonds'!$B$5*(1-A16)</f>
        <v>816.666666666667</v>
      </c>
      <c r="C16" s="15" t="n">
        <f aca="false">'1 Der Fonds'!$B$6/B16</f>
        <v>0.306122448979592</v>
      </c>
      <c r="D16" s="13" t="n">
        <f aca="false">(B16+'1 Der Fonds'!$B$7-'1 Der Fonds'!$B$6)/'1 Der Fonds'!$B$8</f>
        <v>7.89272030651341</v>
      </c>
      <c r="E16" s="14" t="n">
        <f aca="false">'2 Der Rueckgabebestand'!$C$18*D16</f>
        <v>103</v>
      </c>
      <c r="F16" s="14" t="n">
        <f aca="false">'2 Der Rueckgabebestand'!$B$18-E16</f>
        <v>27.5</v>
      </c>
      <c r="G16" s="14" t="n">
        <f aca="false">MAX(0,'1 Der Fonds'!$B$6-'1 Der Fonds'!$B$11*B16)</f>
        <v>5.00000000000003</v>
      </c>
      <c r="H16" s="14" t="n">
        <f aca="false">F16-G16</f>
        <v>22.5</v>
      </c>
      <c r="L16" s="26" t="n">
        <f aca="false">ROUND(A16,10)</f>
        <v>0.1833333333</v>
      </c>
    </row>
    <row r="17" customFormat="false" ht="15" hidden="false" customHeight="false" outlineLevel="0" collapsed="false">
      <c r="A17" s="27" t="n">
        <v>0.2</v>
      </c>
      <c r="B17" s="14" t="n">
        <f aca="false">'1 Der Fonds'!$B$5*(1-A17)</f>
        <v>800</v>
      </c>
      <c r="C17" s="15" t="n">
        <f aca="false">'1 Der Fonds'!$B$6/B17</f>
        <v>0.3125</v>
      </c>
      <c r="D17" s="13" t="n">
        <f aca="false">(B17+'1 Der Fonds'!$B$7-'1 Der Fonds'!$B$6)/'1 Der Fonds'!$B$8</f>
        <v>7.70114942528736</v>
      </c>
      <c r="E17" s="14" t="n">
        <f aca="false">'2 Der Rueckgabebestand'!$C$18*D17</f>
        <v>100.5</v>
      </c>
      <c r="F17" s="14" t="n">
        <f aca="false">'2 Der Rueckgabebestand'!$B$18-E17</f>
        <v>30</v>
      </c>
      <c r="G17" s="14" t="n">
        <f aca="false">MAX(0,'1 Der Fonds'!$B$6-'1 Der Fonds'!$B$11*B17)</f>
        <v>10</v>
      </c>
      <c r="H17" s="14" t="n">
        <f aca="false">F17-G17</f>
        <v>20</v>
      </c>
      <c r="L17" s="26" t="n">
        <f aca="false">ROUND(A17,10)</f>
        <v>0.2</v>
      </c>
    </row>
    <row r="18" customFormat="false" ht="15" hidden="false" customHeight="false" outlineLevel="0" collapsed="false">
      <c r="A18" s="27" t="n">
        <v>0.216666666666667</v>
      </c>
      <c r="B18" s="14" t="n">
        <f aca="false">'1 Der Fonds'!$B$5*(1-A18)</f>
        <v>783.333333333333</v>
      </c>
      <c r="C18" s="15" t="n">
        <f aca="false">'1 Der Fonds'!$B$6/B18</f>
        <v>0.319148936170213</v>
      </c>
      <c r="D18" s="13" t="n">
        <f aca="false">(B18+'1 Der Fonds'!$B$7-'1 Der Fonds'!$B$6)/'1 Der Fonds'!$B$8</f>
        <v>7.5095785440613</v>
      </c>
      <c r="E18" s="14" t="n">
        <f aca="false">'2 Der Rueckgabebestand'!$C$18*D18</f>
        <v>98</v>
      </c>
      <c r="F18" s="14" t="n">
        <f aca="false">'2 Der Rueckgabebestand'!$B$18-E18</f>
        <v>32.5</v>
      </c>
      <c r="G18" s="14" t="n">
        <f aca="false">MAX(0,'1 Der Fonds'!$B$6-'1 Der Fonds'!$B$11*B18)</f>
        <v>15</v>
      </c>
      <c r="H18" s="14" t="n">
        <f aca="false">F18-G18</f>
        <v>17.5</v>
      </c>
      <c r="L18" s="26" t="n">
        <f aca="false">ROUND(A18,10)</f>
        <v>0.2166666667</v>
      </c>
    </row>
    <row r="19" customFormat="false" ht="15" hidden="false" customHeight="false" outlineLevel="0" collapsed="false">
      <c r="A19" s="27" t="n">
        <v>0.233333333333333</v>
      </c>
      <c r="B19" s="14" t="n">
        <f aca="false">'1 Der Fonds'!$B$5*(1-A19)</f>
        <v>766.666666666667</v>
      </c>
      <c r="C19" s="15" t="n">
        <f aca="false">'1 Der Fonds'!$B$6/B19</f>
        <v>0.326086956521739</v>
      </c>
      <c r="D19" s="13" t="n">
        <f aca="false">(B19+'1 Der Fonds'!$B$7-'1 Der Fonds'!$B$6)/'1 Der Fonds'!$B$8</f>
        <v>7.31800766283525</v>
      </c>
      <c r="E19" s="14" t="n">
        <f aca="false">'2 Der Rueckgabebestand'!$C$18*D19</f>
        <v>95.5</v>
      </c>
      <c r="F19" s="14" t="n">
        <f aca="false">'2 Der Rueckgabebestand'!$B$18-E19</f>
        <v>35</v>
      </c>
      <c r="G19" s="14" t="n">
        <f aca="false">MAX(0,'1 Der Fonds'!$B$6-'1 Der Fonds'!$B$11*B19)</f>
        <v>20</v>
      </c>
      <c r="H19" s="14" t="n">
        <f aca="false">F19-G19</f>
        <v>15</v>
      </c>
      <c r="L19" s="26" t="n">
        <f aca="false">ROUND(A19,10)</f>
        <v>0.2333333333</v>
      </c>
    </row>
    <row r="20" customFormat="false" ht="15" hidden="false" customHeight="false" outlineLevel="0" collapsed="false">
      <c r="A20" s="27" t="n">
        <v>0.25</v>
      </c>
      <c r="B20" s="14" t="n">
        <f aca="false">'1 Der Fonds'!$B$5*(1-A20)</f>
        <v>750</v>
      </c>
      <c r="C20" s="15" t="n">
        <f aca="false">'1 Der Fonds'!$B$6/B20</f>
        <v>0.333333333333333</v>
      </c>
      <c r="D20" s="13" t="n">
        <f aca="false">(B20+'1 Der Fonds'!$B$7-'1 Der Fonds'!$B$6)/'1 Der Fonds'!$B$8</f>
        <v>7.1264367816092</v>
      </c>
      <c r="E20" s="14" t="n">
        <f aca="false">'2 Der Rueckgabebestand'!$C$18*D20</f>
        <v>93</v>
      </c>
      <c r="F20" s="14" t="n">
        <f aca="false">'2 Der Rueckgabebestand'!$B$18-E20</f>
        <v>37.5</v>
      </c>
      <c r="G20" s="14" t="n">
        <f aca="false">MAX(0,'1 Der Fonds'!$B$6-'1 Der Fonds'!$B$11*B20)</f>
        <v>25</v>
      </c>
      <c r="H20" s="14" t="n">
        <f aca="false">F20-G20</f>
        <v>12.5</v>
      </c>
      <c r="L20" s="26" t="n">
        <f aca="false">ROUND(A20,10)</f>
        <v>0.25</v>
      </c>
    </row>
    <row r="21" customFormat="false" ht="15" hidden="false" customHeight="false" outlineLevel="0" collapsed="false">
      <c r="A21" s="27" t="n">
        <v>0.266666666666667</v>
      </c>
      <c r="B21" s="14" t="n">
        <f aca="false">'1 Der Fonds'!$B$5*(1-A21)</f>
        <v>733.333333333333</v>
      </c>
      <c r="C21" s="15" t="n">
        <f aca="false">'1 Der Fonds'!$B$6/B21</f>
        <v>0.340909090909091</v>
      </c>
      <c r="D21" s="13" t="n">
        <f aca="false">(B21+'1 Der Fonds'!$B$7-'1 Der Fonds'!$B$6)/'1 Der Fonds'!$B$8</f>
        <v>6.93486590038314</v>
      </c>
      <c r="E21" s="14" t="n">
        <f aca="false">'2 Der Rueckgabebestand'!$C$18*D21</f>
        <v>90.5</v>
      </c>
      <c r="F21" s="14" t="n">
        <f aca="false">'2 Der Rueckgabebestand'!$B$18-E21</f>
        <v>40</v>
      </c>
      <c r="G21" s="14" t="n">
        <f aca="false">MAX(0,'1 Der Fonds'!$B$6-'1 Der Fonds'!$B$11*B21)</f>
        <v>30</v>
      </c>
      <c r="H21" s="14" t="n">
        <f aca="false">F21-G21</f>
        <v>9.99999999999999</v>
      </c>
      <c r="L21" s="26" t="n">
        <f aca="false">ROUND(A21,10)</f>
        <v>0.2666666667</v>
      </c>
    </row>
    <row r="22" customFormat="false" ht="15" hidden="false" customHeight="false" outlineLevel="0" collapsed="false">
      <c r="A22" s="27" t="n">
        <v>0.283333333333333</v>
      </c>
      <c r="B22" s="14" t="n">
        <f aca="false">'1 Der Fonds'!$B$5*(1-A22)</f>
        <v>716.666666666667</v>
      </c>
      <c r="C22" s="15" t="n">
        <f aca="false">'1 Der Fonds'!$B$6/B22</f>
        <v>0.348837209302326</v>
      </c>
      <c r="D22" s="13" t="n">
        <f aca="false">(B22+'1 Der Fonds'!$B$7-'1 Der Fonds'!$B$6)/'1 Der Fonds'!$B$8</f>
        <v>6.74329501915709</v>
      </c>
      <c r="E22" s="14" t="n">
        <f aca="false">'2 Der Rueckgabebestand'!$C$18*D22</f>
        <v>88</v>
      </c>
      <c r="F22" s="14" t="n">
        <f aca="false">'2 Der Rueckgabebestand'!$B$18-E22</f>
        <v>42.5</v>
      </c>
      <c r="G22" s="14" t="n">
        <f aca="false">MAX(0,'1 Der Fonds'!$B$6-'1 Der Fonds'!$B$11*B22)</f>
        <v>35</v>
      </c>
      <c r="H22" s="14" t="n">
        <f aca="false">F22-G22</f>
        <v>7.49999999999997</v>
      </c>
      <c r="L22" s="26" t="n">
        <f aca="false">ROUND(A22,10)</f>
        <v>0.2833333333</v>
      </c>
    </row>
    <row r="23" customFormat="false" ht="15" hidden="false" customHeight="false" outlineLevel="0" collapsed="false">
      <c r="A23" s="27" t="n">
        <v>0.3</v>
      </c>
      <c r="B23" s="14" t="n">
        <f aca="false">'1 Der Fonds'!$B$5*(1-A23)</f>
        <v>700</v>
      </c>
      <c r="C23" s="15" t="n">
        <f aca="false">'1 Der Fonds'!$B$6/B23</f>
        <v>0.357142857142857</v>
      </c>
      <c r="D23" s="13" t="n">
        <f aca="false">(B23+'1 Der Fonds'!$B$7-'1 Der Fonds'!$B$6)/'1 Der Fonds'!$B$8</f>
        <v>6.55172413793104</v>
      </c>
      <c r="E23" s="14" t="n">
        <f aca="false">'2 Der Rueckgabebestand'!$C$18*D23</f>
        <v>85.5</v>
      </c>
      <c r="F23" s="14" t="n">
        <f aca="false">'2 Der Rueckgabebestand'!$B$18-E23</f>
        <v>45</v>
      </c>
      <c r="G23" s="14" t="n">
        <f aca="false">MAX(0,'1 Der Fonds'!$B$6-'1 Der Fonds'!$B$11*B23)</f>
        <v>40</v>
      </c>
      <c r="H23" s="14" t="n">
        <f aca="false">F23-G23</f>
        <v>4.99999999999999</v>
      </c>
      <c r="L23" s="26" t="n">
        <f aca="false">ROUND(A23,10)</f>
        <v>0.3</v>
      </c>
    </row>
    <row r="24" customFormat="false" ht="15" hidden="false" customHeight="false" outlineLevel="0" collapsed="false">
      <c r="A24" s="27" t="n">
        <v>0.316666666666667</v>
      </c>
      <c r="B24" s="14" t="n">
        <f aca="false">'1 Der Fonds'!$B$5*(1-A24)</f>
        <v>683.333333333333</v>
      </c>
      <c r="C24" s="15" t="n">
        <f aca="false">'1 Der Fonds'!$B$6/B24</f>
        <v>0.365853658536585</v>
      </c>
      <c r="D24" s="13" t="n">
        <f aca="false">(B24+'1 Der Fonds'!$B$7-'1 Der Fonds'!$B$6)/'1 Der Fonds'!$B$8</f>
        <v>6.36015325670498</v>
      </c>
      <c r="E24" s="14" t="n">
        <f aca="false">'2 Der Rueckgabebestand'!$C$18*D24</f>
        <v>83</v>
      </c>
      <c r="F24" s="14" t="n">
        <f aca="false">'2 Der Rueckgabebestand'!$B$18-E24</f>
        <v>47.5</v>
      </c>
      <c r="G24" s="14" t="n">
        <f aca="false">MAX(0,'1 Der Fonds'!$B$6-'1 Der Fonds'!$B$11*B24)</f>
        <v>45</v>
      </c>
      <c r="H24" s="14" t="n">
        <f aca="false">F24-G24</f>
        <v>2.49999999999999</v>
      </c>
      <c r="L24" s="26" t="n">
        <f aca="false">ROUND(A24,10)</f>
        <v>0.3166666667</v>
      </c>
    </row>
    <row r="25" customFormat="false" ht="15" hidden="false" customHeight="false" outlineLevel="0" collapsed="false">
      <c r="A25" s="27" t="n">
        <v>0.333333333333333</v>
      </c>
      <c r="B25" s="14" t="n">
        <f aca="false">'1 Der Fonds'!$B$5*(1-A25)</f>
        <v>666.666666666667</v>
      </c>
      <c r="C25" s="15" t="n">
        <f aca="false">'1 Der Fonds'!$B$6/B25</f>
        <v>0.375</v>
      </c>
      <c r="D25" s="13" t="n">
        <f aca="false">(B25+'1 Der Fonds'!$B$7-'1 Der Fonds'!$B$6)/'1 Der Fonds'!$B$8</f>
        <v>6.16858237547893</v>
      </c>
      <c r="E25" s="14" t="n">
        <f aca="false">'2 Der Rueckgabebestand'!$C$18*D25</f>
        <v>80.5</v>
      </c>
      <c r="F25" s="14" t="n">
        <f aca="false">'2 Der Rueckgabebestand'!$B$18-E25</f>
        <v>50</v>
      </c>
      <c r="G25" s="14" t="n">
        <f aca="false">MAX(0,'1 Der Fonds'!$B$6-'1 Der Fonds'!$B$11*B25)</f>
        <v>50</v>
      </c>
      <c r="H25" s="14" t="n">
        <f aca="false">F25-G25</f>
        <v>0</v>
      </c>
      <c r="L25" s="26" t="n">
        <f aca="false">ROUND(A25,10)</f>
        <v>0.3333333333</v>
      </c>
    </row>
    <row r="26" customFormat="false" ht="15" hidden="false" customHeight="false" outlineLevel="0" collapsed="false">
      <c r="A26" s="27" t="n">
        <v>0.35</v>
      </c>
      <c r="B26" s="14" t="n">
        <f aca="false">'1 Der Fonds'!$B$5*(1-A26)</f>
        <v>650</v>
      </c>
      <c r="C26" s="15" t="n">
        <f aca="false">'1 Der Fonds'!$B$6/B26</f>
        <v>0.384615384615385</v>
      </c>
      <c r="D26" s="13" t="n">
        <f aca="false">(B26+'1 Der Fonds'!$B$7-'1 Der Fonds'!$B$6)/'1 Der Fonds'!$B$8</f>
        <v>5.97701149425287</v>
      </c>
      <c r="E26" s="14" t="n">
        <f aca="false">'2 Der Rueckgabebestand'!$C$18*D26</f>
        <v>78</v>
      </c>
      <c r="F26" s="14" t="n">
        <f aca="false">'2 Der Rueckgabebestand'!$B$18-E26</f>
        <v>52.5</v>
      </c>
      <c r="G26" s="14" t="n">
        <f aca="false">MAX(0,'1 Der Fonds'!$B$6-'1 Der Fonds'!$B$11*B26)</f>
        <v>55</v>
      </c>
      <c r="H26" s="14" t="n">
        <f aca="false">F26-G26</f>
        <v>-2.5</v>
      </c>
      <c r="L26" s="26" t="n">
        <f aca="false">ROUND(A26,10)</f>
        <v>0.35</v>
      </c>
    </row>
    <row r="27" customFormat="false" ht="15" hidden="false" customHeight="false" outlineLevel="0" collapsed="false">
      <c r="A27" s="27" t="n">
        <v>0.366666666666667</v>
      </c>
      <c r="B27" s="14" t="n">
        <f aca="false">'1 Der Fonds'!$B$5*(1-A27)</f>
        <v>633.333333333333</v>
      </c>
      <c r="C27" s="15" t="n">
        <f aca="false">'1 Der Fonds'!$B$6/B27</f>
        <v>0.394736842105263</v>
      </c>
      <c r="D27" s="13" t="n">
        <f aca="false">(B27+'1 Der Fonds'!$B$7-'1 Der Fonds'!$B$6)/'1 Der Fonds'!$B$8</f>
        <v>5.78544061302682</v>
      </c>
      <c r="E27" s="14" t="n">
        <f aca="false">'2 Der Rueckgabebestand'!$C$18*D27</f>
        <v>75.5</v>
      </c>
      <c r="F27" s="14" t="n">
        <f aca="false">'2 Der Rueckgabebestand'!$B$18-E27</f>
        <v>55</v>
      </c>
      <c r="G27" s="14" t="n">
        <f aca="false">MAX(0,'1 Der Fonds'!$B$6-'1 Der Fonds'!$B$11*B27)</f>
        <v>60</v>
      </c>
      <c r="H27" s="14" t="n">
        <f aca="false">F27-G27</f>
        <v>-5.00000000000001</v>
      </c>
      <c r="L27" s="26" t="n">
        <f aca="false">ROUND(A27,10)</f>
        <v>0.3666666667</v>
      </c>
    </row>
    <row r="28" customFormat="false" ht="15" hidden="false" customHeight="false" outlineLevel="0" collapsed="false">
      <c r="A28" s="27" t="n">
        <v>0.383333333333333</v>
      </c>
      <c r="B28" s="14" t="n">
        <f aca="false">'1 Der Fonds'!$B$5*(1-A28)</f>
        <v>616.666666666667</v>
      </c>
      <c r="C28" s="15" t="n">
        <f aca="false">'1 Der Fonds'!$B$6/B28</f>
        <v>0.405405405405405</v>
      </c>
      <c r="D28" s="13" t="n">
        <f aca="false">(B28+'1 Der Fonds'!$B$7-'1 Der Fonds'!$B$6)/'1 Der Fonds'!$B$8</f>
        <v>5.59386973180077</v>
      </c>
      <c r="E28" s="14" t="n">
        <f aca="false">'2 Der Rueckgabebestand'!$C$18*D28</f>
        <v>73</v>
      </c>
      <c r="F28" s="14" t="n">
        <f aca="false">'2 Der Rueckgabebestand'!$B$18-E28</f>
        <v>57.5</v>
      </c>
      <c r="G28" s="14" t="n">
        <f aca="false">MAX(0,'1 Der Fonds'!$B$6-'1 Der Fonds'!$B$11*B28)</f>
        <v>65</v>
      </c>
      <c r="H28" s="14" t="n">
        <f aca="false">F28-G28</f>
        <v>-7.50000000000003</v>
      </c>
      <c r="L28" s="26" t="n">
        <f aca="false">ROUND(A28,10)</f>
        <v>0.3833333333</v>
      </c>
    </row>
    <row r="29" customFormat="false" ht="15" hidden="false" customHeight="false" outlineLevel="0" collapsed="false">
      <c r="A29" s="27" t="n">
        <v>0.4</v>
      </c>
      <c r="B29" s="14" t="n">
        <f aca="false">'1 Der Fonds'!$B$5*(1-A29)</f>
        <v>600</v>
      </c>
      <c r="C29" s="15" t="n">
        <f aca="false">'1 Der Fonds'!$B$6/B29</f>
        <v>0.416666666666667</v>
      </c>
      <c r="D29" s="13" t="n">
        <f aca="false">(B29+'1 Der Fonds'!$B$7-'1 Der Fonds'!$B$6)/'1 Der Fonds'!$B$8</f>
        <v>5.40229885057471</v>
      </c>
      <c r="E29" s="14" t="n">
        <f aca="false">'2 Der Rueckgabebestand'!$C$18*D29</f>
        <v>70.5</v>
      </c>
      <c r="F29" s="14" t="n">
        <f aca="false">'2 Der Rueckgabebestand'!$B$18-E29</f>
        <v>60</v>
      </c>
      <c r="G29" s="14" t="n">
        <f aca="false">MAX(0,'1 Der Fonds'!$B$6-'1 Der Fonds'!$B$11*B29)</f>
        <v>70</v>
      </c>
      <c r="H29" s="14" t="n">
        <f aca="false">F29-G29</f>
        <v>-10</v>
      </c>
      <c r="L29" s="26" t="n">
        <f aca="false">ROUND(A29,10)</f>
        <v>0.4</v>
      </c>
    </row>
    <row r="30" customFormat="false" ht="15" hidden="false" customHeight="false" outlineLevel="0" collapsed="false">
      <c r="A30" s="27" t="n">
        <v>0.416666666666667</v>
      </c>
      <c r="B30" s="14" t="n">
        <f aca="false">'1 Der Fonds'!$B$5*(1-A30)</f>
        <v>583.333333333333</v>
      </c>
      <c r="C30" s="15" t="n">
        <f aca="false">'1 Der Fonds'!$B$6/B30</f>
        <v>0.428571428571429</v>
      </c>
      <c r="D30" s="13" t="n">
        <f aca="false">(B30+'1 Der Fonds'!$B$7-'1 Der Fonds'!$B$6)/'1 Der Fonds'!$B$8</f>
        <v>5.21072796934866</v>
      </c>
      <c r="E30" s="14" t="n">
        <f aca="false">'2 Der Rueckgabebestand'!$C$18*D30</f>
        <v>68</v>
      </c>
      <c r="F30" s="14" t="n">
        <f aca="false">'2 Der Rueckgabebestand'!$B$18-E30</f>
        <v>62.5</v>
      </c>
      <c r="G30" s="14" t="n">
        <f aca="false">MAX(0,'1 Der Fonds'!$B$6-'1 Der Fonds'!$B$11*B30)</f>
        <v>75</v>
      </c>
      <c r="H30" s="14" t="n">
        <f aca="false">F30-G30</f>
        <v>-12.5</v>
      </c>
      <c r="L30" s="26" t="n">
        <f aca="false">ROUND(A30,10)</f>
        <v>0.4166666667</v>
      </c>
    </row>
    <row r="31" customFormat="false" ht="15" hidden="false" customHeight="false" outlineLevel="0" collapsed="false">
      <c r="A31" s="27" t="n">
        <v>0.433333333333333</v>
      </c>
      <c r="B31" s="14" t="n">
        <f aca="false">'1 Der Fonds'!$B$5*(1-A31)</f>
        <v>566.666666666667</v>
      </c>
      <c r="C31" s="15" t="n">
        <f aca="false">'1 Der Fonds'!$B$6/B31</f>
        <v>0.441176470588235</v>
      </c>
      <c r="D31" s="13" t="n">
        <f aca="false">(B31+'1 Der Fonds'!$B$7-'1 Der Fonds'!$B$6)/'1 Der Fonds'!$B$8</f>
        <v>5.01915708812261</v>
      </c>
      <c r="E31" s="14" t="n">
        <f aca="false">'2 Der Rueckgabebestand'!$C$18*D31</f>
        <v>65.5</v>
      </c>
      <c r="F31" s="14" t="n">
        <f aca="false">'2 Der Rueckgabebestand'!$B$18-E31</f>
        <v>65</v>
      </c>
      <c r="G31" s="14" t="n">
        <f aca="false">MAX(0,'1 Der Fonds'!$B$6-'1 Der Fonds'!$B$11*B31)</f>
        <v>80</v>
      </c>
      <c r="H31" s="14" t="n">
        <f aca="false">F31-G31</f>
        <v>-15</v>
      </c>
      <c r="L31" s="26" t="n">
        <f aca="false">ROUND(A31,10)</f>
        <v>0.4333333333</v>
      </c>
    </row>
    <row r="32" customFormat="false" ht="15" hidden="false" customHeight="false" outlineLevel="0" collapsed="false">
      <c r="A32" s="27" t="n">
        <v>0.45</v>
      </c>
      <c r="B32" s="14" t="n">
        <f aca="false">'1 Der Fonds'!$B$5*(1-A32)</f>
        <v>550</v>
      </c>
      <c r="C32" s="15" t="n">
        <f aca="false">'1 Der Fonds'!$B$6/B32</f>
        <v>0.454545454545455</v>
      </c>
      <c r="D32" s="13" t="n">
        <f aca="false">(B32+'1 Der Fonds'!$B$7-'1 Der Fonds'!$B$6)/'1 Der Fonds'!$B$8</f>
        <v>4.82758620689655</v>
      </c>
      <c r="E32" s="14" t="n">
        <f aca="false">'2 Der Rueckgabebestand'!$C$18*D32</f>
        <v>63</v>
      </c>
      <c r="F32" s="14" t="n">
        <f aca="false">'2 Der Rueckgabebestand'!$B$18-E32</f>
        <v>67.5</v>
      </c>
      <c r="G32" s="14" t="n">
        <f aca="false">MAX(0,'1 Der Fonds'!$B$6-'1 Der Fonds'!$B$11*B32)</f>
        <v>85</v>
      </c>
      <c r="H32" s="14" t="n">
        <f aca="false">F32-G32</f>
        <v>-17.5</v>
      </c>
      <c r="L32" s="26" t="n">
        <f aca="false">ROUND(A32,10)</f>
        <v>0.45</v>
      </c>
    </row>
    <row r="33" customFormat="false" ht="15" hidden="false" customHeight="false" outlineLevel="0" collapsed="false">
      <c r="A33" s="27" t="n">
        <v>0.466666666666667</v>
      </c>
      <c r="B33" s="14" t="n">
        <f aca="false">'1 Der Fonds'!$B$5*(1-A33)</f>
        <v>533.333333333333</v>
      </c>
      <c r="C33" s="15" t="n">
        <f aca="false">'1 Der Fonds'!$B$6/B33</f>
        <v>0.46875</v>
      </c>
      <c r="D33" s="13" t="n">
        <f aca="false">(B33+'1 Der Fonds'!$B$7-'1 Der Fonds'!$B$6)/'1 Der Fonds'!$B$8</f>
        <v>4.6360153256705</v>
      </c>
      <c r="E33" s="14" t="n">
        <f aca="false">'2 Der Rueckgabebestand'!$C$18*D33</f>
        <v>60.5</v>
      </c>
      <c r="F33" s="14" t="n">
        <f aca="false">'2 Der Rueckgabebestand'!$B$18-E33</f>
        <v>70</v>
      </c>
      <c r="G33" s="14" t="n">
        <f aca="false">MAX(0,'1 Der Fonds'!$B$6-'1 Der Fonds'!$B$11*B33)</f>
        <v>90</v>
      </c>
      <c r="H33" s="14" t="n">
        <f aca="false">F33-G33</f>
        <v>-20</v>
      </c>
      <c r="L33" s="26" t="n">
        <f aca="false">ROUND(A33,10)</f>
        <v>0.4666666667</v>
      </c>
    </row>
    <row r="34" customFormat="false" ht="15" hidden="false" customHeight="false" outlineLevel="0" collapsed="false">
      <c r="A34" s="27" t="n">
        <v>0.483333333333333</v>
      </c>
      <c r="B34" s="14" t="n">
        <f aca="false">'1 Der Fonds'!$B$5*(1-A34)</f>
        <v>516.666666666667</v>
      </c>
      <c r="C34" s="15" t="n">
        <f aca="false">'1 Der Fonds'!$B$6/B34</f>
        <v>0.483870967741935</v>
      </c>
      <c r="D34" s="13" t="n">
        <f aca="false">(B34+'1 Der Fonds'!$B$7-'1 Der Fonds'!$B$6)/'1 Der Fonds'!$B$8</f>
        <v>4.44444444444445</v>
      </c>
      <c r="E34" s="14" t="n">
        <f aca="false">'2 Der Rueckgabebestand'!$C$18*D34</f>
        <v>58</v>
      </c>
      <c r="F34" s="14" t="n">
        <f aca="false">'2 Der Rueckgabebestand'!$B$18-E34</f>
        <v>72.5</v>
      </c>
      <c r="G34" s="14" t="n">
        <f aca="false">MAX(0,'1 Der Fonds'!$B$6-'1 Der Fonds'!$B$11*B34)</f>
        <v>95</v>
      </c>
      <c r="H34" s="14" t="n">
        <f aca="false">F34-G34</f>
        <v>-22.5</v>
      </c>
      <c r="L34" s="26" t="n">
        <f aca="false">ROUND(A34,10)</f>
        <v>0.4833333333</v>
      </c>
    </row>
    <row r="35" customFormat="false" ht="15" hidden="false" customHeight="false" outlineLevel="0" collapsed="false">
      <c r="A35" s="27" t="n">
        <v>0.5</v>
      </c>
      <c r="B35" s="14" t="n">
        <f aca="false">'1 Der Fonds'!$B$5*(1-A35)</f>
        <v>500</v>
      </c>
      <c r="C35" s="15" t="n">
        <f aca="false">'1 Der Fonds'!$B$6/B35</f>
        <v>0.5</v>
      </c>
      <c r="D35" s="13" t="n">
        <f aca="false">(B35+'1 Der Fonds'!$B$7-'1 Der Fonds'!$B$6)/'1 Der Fonds'!$B$8</f>
        <v>4.25287356321839</v>
      </c>
      <c r="E35" s="14" t="n">
        <f aca="false">'2 Der Rueckgabebestand'!$C$18*D35</f>
        <v>55.5</v>
      </c>
      <c r="F35" s="14" t="n">
        <f aca="false">'2 Der Rueckgabebestand'!$B$18-E35</f>
        <v>75</v>
      </c>
      <c r="G35" s="14" t="n">
        <f aca="false">MAX(0,'1 Der Fonds'!$B$6-'1 Der Fonds'!$B$11*B35)</f>
        <v>100</v>
      </c>
      <c r="H35" s="14" t="n">
        <f aca="false">F35-G35</f>
        <v>-25</v>
      </c>
      <c r="L35" s="26" t="n">
        <f aca="false">ROUND(A35,10)</f>
        <v>0.5</v>
      </c>
    </row>
    <row r="38" customFormat="false" ht="15" hidden="false" customHeight="false" outlineLevel="0" collapsed="false">
      <c r="A38" s="0" t="s">
        <v>181</v>
      </c>
      <c r="B38" s="28" t="n">
        <f aca="false">'1 Der Fonds'!$B$35</f>
        <v>0.166666666666667</v>
      </c>
      <c r="J38" s="2" t="s">
        <v>182</v>
      </c>
    </row>
    <row r="39" customFormat="false" ht="15" hidden="false" customHeight="false" outlineLevel="0" collapsed="false">
      <c r="A39" s="0" t="s">
        <v>183</v>
      </c>
      <c r="B39" s="28" t="n">
        <f aca="false">INDEX(A5:A35,MATCH(MAX(H5:H35),H5:H35,0))</f>
        <v>0.166666666666667</v>
      </c>
    </row>
    <row r="40" customFormat="false" ht="15" hidden="false" customHeight="false" outlineLevel="0" collapsed="false">
      <c r="A40" s="0" t="s">
        <v>184</v>
      </c>
      <c r="B40" s="22" t="str">
        <f aca="false">IF(ABS(B38-B39)&lt;0.000001,"JA — dieselbe Zahl","NEIN")</f>
        <v>JA — dieselbe Zahl</v>
      </c>
    </row>
    <row r="41" customFormat="false" ht="15" hidden="false" customHeight="false" outlineLevel="0" collapsed="false">
      <c r="A41" s="0" t="s">
        <v>185</v>
      </c>
      <c r="B41" s="17" t="n">
        <f aca="false">MAX(H5:H35)</f>
        <v>25</v>
      </c>
    </row>
    <row r="42" customFormat="false" ht="15" hidden="false" customHeight="false" outlineLevel="0" collapsed="false">
      <c r="A42" s="0" t="s">
        <v>186</v>
      </c>
      <c r="B42" s="28" t="n">
        <f aca="false">('1 Der Fonds'!$B$33-'1 Der Fonds'!$B$11)/(('2 Der Rueckgabebestand'!$B$18/'1 Der Fonds'!$B$31)-'1 Der Fonds'!$B$11)</f>
        <v>0.333333333333333</v>
      </c>
      <c r="J42" s="2" t="s">
        <v>187</v>
      </c>
    </row>
    <row r="43" customFormat="false" ht="15" hidden="false" customHeight="false" outlineLevel="0" collapsed="false">
      <c r="A43" s="0" t="s">
        <v>188</v>
      </c>
      <c r="B43" s="21" t="n">
        <f aca="false">'2 Der Rueckgabebestand'!$B$18-'2 Der Rueckgabebestand'!$C$18*('1 Der Fonds'!$B$5*(1-B42)+'1 Der Fonds'!$B$7-'1 Der Fonds'!$B$6)/'1 Der Fonds'!$B$8-MAX(0,'1 Der Fonds'!$B$6-'1 Der Fonds'!$B$11*'1 Der Fonds'!$B$5*(1-B42))</f>
        <v>0</v>
      </c>
    </row>
    <row r="44" customFormat="false" ht="15" hidden="false" customHeight="false" outlineLevel="0" collapsed="false">
      <c r="A44" s="0" t="s">
        <v>189</v>
      </c>
      <c r="B44" s="21" t="n">
        <f aca="false">('1 Der Fonds'!$B$5*(1-B42)+'1 Der Fonds'!$B$7-'1 Der Fonds'!$B$6)/'1 Der Fonds'!$B$8</f>
        <v>6.16858237547893</v>
      </c>
    </row>
    <row r="45" customFormat="false" ht="15" hidden="false" customHeight="false" outlineLevel="0" collapsed="false">
      <c r="A45" s="0" t="s">
        <v>190</v>
      </c>
      <c r="B45" s="21" t="n">
        <f aca="false">'1 Der Fonds'!$B$32</f>
        <v>10</v>
      </c>
    </row>
    <row r="46" customFormat="false" ht="15" hidden="false" customHeight="false" outlineLevel="0" collapsed="false">
      <c r="A46" s="0" t="s">
        <v>191</v>
      </c>
      <c r="B46" s="19" t="n">
        <f aca="false">B44/B45-1</f>
        <v>-0.383141762452107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8"/>
    <col collapsed="false" customWidth="true" hidden="false" outlineLevel="0" max="4" min="2" style="0" width="16"/>
    <col collapsed="false" customWidth="true" hidden="false" outlineLevel="0" max="5" min="5" style="0" width="18"/>
    <col collapsed="false" customWidth="true" hidden="false" outlineLevel="0" max="6" min="6" style="0" width="3"/>
    <col collapsed="false" customWidth="true" hidden="false" outlineLevel="0" max="7" min="7" style="0" width="56"/>
  </cols>
  <sheetData>
    <row r="1" customFormat="false" ht="16.15" hidden="false" customHeight="false" outlineLevel="0" collapsed="false">
      <c r="A1" s="1" t="s">
        <v>192</v>
      </c>
    </row>
    <row r="2" customFormat="false" ht="15" hidden="false" customHeight="false" outlineLevel="0" collapsed="false">
      <c r="A2" s="2" t="s">
        <v>193</v>
      </c>
    </row>
    <row r="4" customFormat="false" ht="28.35" hidden="false" customHeight="false" outlineLevel="0" collapsed="false">
      <c r="A4" s="12" t="s">
        <v>82</v>
      </c>
      <c r="B4" s="12" t="s">
        <v>194</v>
      </c>
      <c r="C4" s="12" t="s">
        <v>195</v>
      </c>
      <c r="D4" s="12" t="s">
        <v>196</v>
      </c>
      <c r="E4" s="12" t="s">
        <v>197</v>
      </c>
    </row>
    <row r="5" customFormat="false" ht="15" hidden="false" customHeight="false" outlineLevel="0" collapsed="false">
      <c r="A5" s="7" t="n">
        <v>0.05</v>
      </c>
      <c r="B5" s="14" t="n">
        <f aca="false">'1 Der Fonds'!$B$36-A5*'1 Der Fonds'!$B$31</f>
        <v>1076.5</v>
      </c>
      <c r="C5" s="23" t="n">
        <f aca="false">A5*('1 Der Fonds'!$B$19-'1 Der Fonds'!$B$20)*10000</f>
        <v>11</v>
      </c>
      <c r="D5" s="13" t="n">
        <f aca="false">A5*('1 Der Fonds'!$B$19-'1 Der Fonds'!$B$20)*'1 Der Fonds'!$B$31</f>
        <v>0.957</v>
      </c>
      <c r="E5" s="2" t="s">
        <v>198</v>
      </c>
    </row>
    <row r="6" customFormat="false" ht="15" hidden="false" customHeight="false" outlineLevel="0" collapsed="false">
      <c r="A6" s="7" t="n">
        <v>0.06</v>
      </c>
      <c r="B6" s="14" t="n">
        <f aca="false">'1 Der Fonds'!$B$36-A6*'1 Der Fonds'!$B$31</f>
        <v>1067.8</v>
      </c>
      <c r="C6" s="23" t="n">
        <f aca="false">A6*('1 Der Fonds'!$B$19-'1 Der Fonds'!$B$20)*10000</f>
        <v>13.2</v>
      </c>
      <c r="D6" s="13" t="n">
        <f aca="false">A6*('1 Der Fonds'!$B$19-'1 Der Fonds'!$B$20)*'1 Der Fonds'!$B$31</f>
        <v>1.1484</v>
      </c>
    </row>
    <row r="7" customFormat="false" ht="15" hidden="false" customHeight="false" outlineLevel="0" collapsed="false">
      <c r="A7" s="7" t="n">
        <v>0.07</v>
      </c>
      <c r="B7" s="14" t="n">
        <f aca="false">'1 Der Fonds'!$B$36-A7*'1 Der Fonds'!$B$31</f>
        <v>1059.1</v>
      </c>
      <c r="C7" s="23" t="n">
        <f aca="false">A7*('1 Der Fonds'!$B$19-'1 Der Fonds'!$B$20)*10000</f>
        <v>15.4</v>
      </c>
      <c r="D7" s="13" t="n">
        <f aca="false">A7*('1 Der Fonds'!$B$19-'1 Der Fonds'!$B$20)*'1 Der Fonds'!$B$31</f>
        <v>1.3398</v>
      </c>
    </row>
    <row r="8" customFormat="false" ht="15" hidden="false" customHeight="false" outlineLevel="0" collapsed="false">
      <c r="A8" s="7" t="n">
        <v>0.08</v>
      </c>
      <c r="B8" s="14" t="n">
        <f aca="false">'1 Der Fonds'!$B$36-A8*'1 Der Fonds'!$B$31</f>
        <v>1050.4</v>
      </c>
      <c r="C8" s="23" t="n">
        <f aca="false">A8*('1 Der Fonds'!$B$19-'1 Der Fonds'!$B$20)*10000</f>
        <v>17.6</v>
      </c>
      <c r="D8" s="13" t="n">
        <f aca="false">A8*('1 Der Fonds'!$B$19-'1 Der Fonds'!$B$20)*'1 Der Fonds'!$B$31</f>
        <v>1.5312</v>
      </c>
    </row>
    <row r="9" customFormat="false" ht="15" hidden="false" customHeight="false" outlineLevel="0" collapsed="false">
      <c r="A9" s="7" t="n">
        <v>0.09</v>
      </c>
      <c r="B9" s="14" t="n">
        <f aca="false">'1 Der Fonds'!$B$36-A9*'1 Der Fonds'!$B$31</f>
        <v>1041.7</v>
      </c>
      <c r="C9" s="23" t="n">
        <f aca="false">A9*('1 Der Fonds'!$B$19-'1 Der Fonds'!$B$20)*10000</f>
        <v>19.8</v>
      </c>
      <c r="D9" s="13" t="n">
        <f aca="false">A9*('1 Der Fonds'!$B$19-'1 Der Fonds'!$B$20)*'1 Der Fonds'!$B$31</f>
        <v>1.7226</v>
      </c>
    </row>
    <row r="10" customFormat="false" ht="15" hidden="false" customHeight="false" outlineLevel="0" collapsed="false">
      <c r="A10" s="7" t="n">
        <v>0.1</v>
      </c>
      <c r="B10" s="14" t="n">
        <f aca="false">'1 Der Fonds'!$B$36-A10*'1 Der Fonds'!$B$31</f>
        <v>1033</v>
      </c>
      <c r="C10" s="23" t="n">
        <f aca="false">A10*('1 Der Fonds'!$B$19-'1 Der Fonds'!$B$20)*10000</f>
        <v>22</v>
      </c>
      <c r="D10" s="13" t="n">
        <f aca="false">A10*('1 Der Fonds'!$B$19-'1 Der Fonds'!$B$20)*'1 Der Fonds'!$B$31</f>
        <v>1.914</v>
      </c>
    </row>
    <row r="11" customFormat="false" ht="15" hidden="false" customHeight="false" outlineLevel="0" collapsed="false">
      <c r="A11" s="7" t="n">
        <v>0.11</v>
      </c>
      <c r="B11" s="14" t="n">
        <f aca="false">'1 Der Fonds'!$B$36-A11*'1 Der Fonds'!$B$31</f>
        <v>1024.3</v>
      </c>
      <c r="C11" s="23" t="n">
        <f aca="false">A11*('1 Der Fonds'!$B$19-'1 Der Fonds'!$B$20)*10000</f>
        <v>24.2</v>
      </c>
      <c r="D11" s="13" t="n">
        <f aca="false">A11*('1 Der Fonds'!$B$19-'1 Der Fonds'!$B$20)*'1 Der Fonds'!$B$31</f>
        <v>2.1054</v>
      </c>
    </row>
    <row r="12" customFormat="false" ht="15" hidden="false" customHeight="false" outlineLevel="0" collapsed="false">
      <c r="A12" s="7" t="n">
        <v>0.12</v>
      </c>
      <c r="B12" s="14" t="n">
        <f aca="false">'1 Der Fonds'!$B$36-A12*'1 Der Fonds'!$B$31</f>
        <v>1015.6</v>
      </c>
      <c r="C12" s="23" t="n">
        <f aca="false">A12*('1 Der Fonds'!$B$19-'1 Der Fonds'!$B$20)*10000</f>
        <v>26.4</v>
      </c>
      <c r="D12" s="13" t="n">
        <f aca="false">A12*('1 Der Fonds'!$B$19-'1 Der Fonds'!$B$20)*'1 Der Fonds'!$B$31</f>
        <v>2.2968</v>
      </c>
    </row>
    <row r="13" customFormat="false" ht="15" hidden="false" customHeight="false" outlineLevel="0" collapsed="false">
      <c r="A13" s="7" t="n">
        <v>0.13</v>
      </c>
      <c r="B13" s="14" t="n">
        <f aca="false">'1 Der Fonds'!$B$36-A13*'1 Der Fonds'!$B$31</f>
        <v>1006.9</v>
      </c>
      <c r="C13" s="23" t="n">
        <f aca="false">A13*('1 Der Fonds'!$B$19-'1 Der Fonds'!$B$20)*10000</f>
        <v>28.6</v>
      </c>
      <c r="D13" s="13" t="n">
        <f aca="false">A13*('1 Der Fonds'!$B$19-'1 Der Fonds'!$B$20)*'1 Der Fonds'!$B$31</f>
        <v>2.4882</v>
      </c>
    </row>
    <row r="14" customFormat="false" ht="15" hidden="false" customHeight="false" outlineLevel="0" collapsed="false">
      <c r="A14" s="7" t="n">
        <v>0.1379</v>
      </c>
      <c r="B14" s="14" t="n">
        <f aca="false">'1 Der Fonds'!$B$36-A14*'1 Der Fonds'!$B$31</f>
        <v>1000.027</v>
      </c>
      <c r="C14" s="23" t="n">
        <f aca="false">A14*('1 Der Fonds'!$B$19-'1 Der Fonds'!$B$20)*10000</f>
        <v>30.338</v>
      </c>
      <c r="D14" s="13" t="n">
        <f aca="false">A14*('1 Der Fonds'!$B$19-'1 Der Fonds'!$B$20)*'1 Der Fonds'!$B$31</f>
        <v>2.639406</v>
      </c>
      <c r="E14" s="2" t="s">
        <v>199</v>
      </c>
    </row>
    <row r="15" customFormat="false" ht="15" hidden="false" customHeight="false" outlineLevel="0" collapsed="false">
      <c r="A15" s="7" t="n">
        <v>0.15</v>
      </c>
      <c r="B15" s="14" t="n">
        <f aca="false">'1 Der Fonds'!$B$36-A15*'1 Der Fonds'!$B$31</f>
        <v>989.5</v>
      </c>
      <c r="C15" s="23" t="n">
        <f aca="false">A15*('1 Der Fonds'!$B$19-'1 Der Fonds'!$B$20)*10000</f>
        <v>33</v>
      </c>
      <c r="D15" s="13" t="n">
        <f aca="false">A15*('1 Der Fonds'!$B$19-'1 Der Fonds'!$B$20)*'1 Der Fonds'!$B$31</f>
        <v>2.871</v>
      </c>
    </row>
    <row r="16" customFormat="false" ht="15" hidden="false" customHeight="false" outlineLevel="0" collapsed="false">
      <c r="A16" s="7" t="n">
        <v>0.17</v>
      </c>
      <c r="B16" s="14" t="n">
        <f aca="false">'1 Der Fonds'!$B$36-A16*'1 Der Fonds'!$B$31</f>
        <v>972.1</v>
      </c>
      <c r="C16" s="23" t="n">
        <f aca="false">A16*('1 Der Fonds'!$B$19-'1 Der Fonds'!$B$20)*10000</f>
        <v>37.4</v>
      </c>
      <c r="D16" s="13" t="n">
        <f aca="false">A16*('1 Der Fonds'!$B$19-'1 Der Fonds'!$B$20)*'1 Der Fonds'!$B$31</f>
        <v>3.2538</v>
      </c>
    </row>
    <row r="17" customFormat="false" ht="15" hidden="false" customHeight="false" outlineLevel="0" collapsed="false">
      <c r="A17" s="7" t="n">
        <v>0.2</v>
      </c>
      <c r="B17" s="14" t="n">
        <f aca="false">'1 Der Fonds'!$B$36-A17*'1 Der Fonds'!$B$31</f>
        <v>946</v>
      </c>
      <c r="C17" s="23" t="n">
        <f aca="false">A17*('1 Der Fonds'!$B$19-'1 Der Fonds'!$B$20)*10000</f>
        <v>44</v>
      </c>
      <c r="D17" s="13" t="n">
        <f aca="false">A17*('1 Der Fonds'!$B$19-'1 Der Fonds'!$B$20)*'1 Der Fonds'!$B$31</f>
        <v>3.828</v>
      </c>
    </row>
    <row r="18" customFormat="false" ht="15" hidden="false" customHeight="false" outlineLevel="0" collapsed="false">
      <c r="A18" s="7" t="n">
        <v>0.25</v>
      </c>
      <c r="B18" s="14" t="n">
        <f aca="false">'1 Der Fonds'!$B$36-A18*'1 Der Fonds'!$B$31</f>
        <v>902.5</v>
      </c>
      <c r="C18" s="23" t="n">
        <f aca="false">A18*('1 Der Fonds'!$B$19-'1 Der Fonds'!$B$20)*10000</f>
        <v>55</v>
      </c>
      <c r="D18" s="13" t="n">
        <f aca="false">A18*('1 Der Fonds'!$B$19-'1 Der Fonds'!$B$20)*'1 Der Fonds'!$B$31</f>
        <v>4.785</v>
      </c>
    </row>
    <row r="19" customFormat="false" ht="15" hidden="false" customHeight="false" outlineLevel="0" collapsed="false">
      <c r="A19" s="7" t="n">
        <v>0.3</v>
      </c>
      <c r="B19" s="14" t="n">
        <f aca="false">'1 Der Fonds'!$B$36-A19*'1 Der Fonds'!$B$31</f>
        <v>859</v>
      </c>
      <c r="C19" s="23" t="n">
        <f aca="false">A19*('1 Der Fonds'!$B$19-'1 Der Fonds'!$B$20)*10000</f>
        <v>66</v>
      </c>
      <c r="D19" s="13" t="n">
        <f aca="false">A19*('1 Der Fonds'!$B$19-'1 Der Fonds'!$B$20)*'1 Der Fonds'!$B$31</f>
        <v>5.742</v>
      </c>
    </row>
    <row r="20" customFormat="false" ht="15" hidden="false" customHeight="false" outlineLevel="0" collapsed="false">
      <c r="A20" s="7" t="n">
        <v>0.35</v>
      </c>
      <c r="B20" s="14" t="n">
        <f aca="false">'1 Der Fonds'!$B$36-A20*'1 Der Fonds'!$B$31</f>
        <v>815.5</v>
      </c>
      <c r="C20" s="23" t="n">
        <f aca="false">A20*('1 Der Fonds'!$B$19-'1 Der Fonds'!$B$20)*10000</f>
        <v>77</v>
      </c>
      <c r="D20" s="13" t="n">
        <f aca="false">A20*('1 Der Fonds'!$B$19-'1 Der Fonds'!$B$20)*'1 Der Fonds'!$B$31</f>
        <v>6.699</v>
      </c>
    </row>
    <row r="21" customFormat="false" ht="15" hidden="false" customHeight="false" outlineLevel="0" collapsed="false">
      <c r="A21" s="7" t="n">
        <v>0.4</v>
      </c>
      <c r="B21" s="14" t="n">
        <f aca="false">'1 Der Fonds'!$B$36-A21*'1 Der Fonds'!$B$31</f>
        <v>772</v>
      </c>
      <c r="C21" s="23" t="n">
        <f aca="false">A21*('1 Der Fonds'!$B$19-'1 Der Fonds'!$B$20)*10000</f>
        <v>88</v>
      </c>
      <c r="D21" s="13" t="n">
        <f aca="false">A21*('1 Der Fonds'!$B$19-'1 Der Fonds'!$B$20)*'1 Der Fonds'!$B$31</f>
        <v>7.656</v>
      </c>
    </row>
    <row r="22" customFormat="false" ht="15" hidden="false" customHeight="false" outlineLevel="0" collapsed="false">
      <c r="A22" s="7" t="n">
        <v>0.45</v>
      </c>
      <c r="B22" s="14" t="n">
        <f aca="false">'1 Der Fonds'!$B$36-A22*'1 Der Fonds'!$B$31</f>
        <v>728.5</v>
      </c>
      <c r="C22" s="23" t="n">
        <f aca="false">A22*('1 Der Fonds'!$B$19-'1 Der Fonds'!$B$20)*10000</f>
        <v>99</v>
      </c>
      <c r="D22" s="13" t="n">
        <f aca="false">A22*('1 Der Fonds'!$B$19-'1 Der Fonds'!$B$20)*'1 Der Fonds'!$B$31</f>
        <v>8.613</v>
      </c>
    </row>
    <row r="23" customFormat="false" ht="15" hidden="false" customHeight="false" outlineLevel="0" collapsed="false">
      <c r="A23" s="7" t="n">
        <v>0.49</v>
      </c>
      <c r="B23" s="14" t="n">
        <f aca="false">'1 Der Fonds'!$B$36-A23*'1 Der Fonds'!$B$31</f>
        <v>693.7</v>
      </c>
      <c r="C23" s="23" t="n">
        <f aca="false">A23*('1 Der Fonds'!$B$19-'1 Der Fonds'!$B$20)*10000</f>
        <v>107.8</v>
      </c>
      <c r="D23" s="13" t="n">
        <f aca="false">A23*('1 Der Fonds'!$B$19-'1 Der Fonds'!$B$20)*'1 Der Fonds'!$B$31</f>
        <v>9.3786</v>
      </c>
      <c r="E23" s="2" t="s">
        <v>200</v>
      </c>
    </row>
    <row r="26" customFormat="false" ht="15" hidden="false" customHeight="false" outlineLevel="0" collapsed="false">
      <c r="A26" s="0" t="s">
        <v>201</v>
      </c>
      <c r="B26" s="24" t="n">
        <f aca="false">C23-C5</f>
        <v>96.8</v>
      </c>
      <c r="G26" s="2" t="s">
        <v>202</v>
      </c>
    </row>
    <row r="27" customFormat="false" ht="15" hidden="false" customHeight="false" outlineLevel="0" collapsed="false">
      <c r="A27" s="0" t="s">
        <v>203</v>
      </c>
      <c r="B27" s="24" t="n">
        <f aca="false">'1 Der Fonds'!$B$34*('1 Der Fonds'!$B$19-'1 Der Fonds'!$B$20)*10000</f>
        <v>30.3448275862069</v>
      </c>
    </row>
    <row r="28" customFormat="false" ht="15" hidden="false" customHeight="false" outlineLevel="0" collapsed="false">
      <c r="A28" s="0" t="s">
        <v>204</v>
      </c>
      <c r="B28" s="24" t="n">
        <f aca="false">'1 Der Fonds'!$B$12*('1 Der Fonds'!$B$19-'1 Der Fonds'!$B$20)*10000</f>
        <v>11</v>
      </c>
    </row>
    <row r="29" customFormat="false" ht="15" hidden="false" customHeight="false" outlineLevel="0" collapsed="false">
      <c r="A29" s="0" t="s">
        <v>205</v>
      </c>
      <c r="B29" s="24" t="n">
        <f aca="false">B27-B28</f>
        <v>19.3448275862069</v>
      </c>
    </row>
    <row r="30" customFormat="false" ht="15" hidden="false" customHeight="false" outlineLevel="0" collapsed="false">
      <c r="A30" s="0" t="s">
        <v>111</v>
      </c>
      <c r="B30" s="21" t="n">
        <f aca="false">B29/10000*'1 Der Fonds'!$B$31</f>
        <v>1.683</v>
      </c>
    </row>
    <row r="33" customFormat="false" ht="15" hidden="false" customHeight="false" outlineLevel="0" collapsed="false">
      <c r="A33" s="3" t="s">
        <v>206</v>
      </c>
      <c r="B33" s="4"/>
      <c r="C33" s="4"/>
      <c r="D33" s="3" t="s">
        <v>207</v>
      </c>
      <c r="E33" s="4"/>
    </row>
    <row r="34" customFormat="false" ht="55.2" hidden="false" customHeight="false" outlineLevel="0" collapsed="false">
      <c r="A34" s="0" t="s">
        <v>208</v>
      </c>
      <c r="B34" s="8" t="n">
        <v>40</v>
      </c>
      <c r="D34" s="12" t="s">
        <v>209</v>
      </c>
      <c r="E34" s="12" t="s">
        <v>210</v>
      </c>
      <c r="F34" s="12" t="s">
        <v>211</v>
      </c>
      <c r="G34" s="12" t="s">
        <v>212</v>
      </c>
    </row>
    <row r="35" customFormat="false" ht="15" hidden="false" customHeight="false" outlineLevel="0" collapsed="false">
      <c r="A35" s="0" t="s">
        <v>40</v>
      </c>
      <c r="B35" s="29" t="n">
        <f aca="false">'1 Der Fonds'!$B$28</f>
        <v>0.12</v>
      </c>
      <c r="D35" s="26" t="s">
        <v>213</v>
      </c>
      <c r="E35" s="14" t="n">
        <f aca="false">B34/(1-'1 Der Fonds'!$B$11)</f>
        <v>57.1428571428571</v>
      </c>
      <c r="F35" s="14" t="n">
        <f aca="false">E35*$B$35</f>
        <v>6.85714285714286</v>
      </c>
      <c r="G35" s="14" t="n">
        <f aca="false">1/($B$53*'1 Der Fonds'!$B$31*('1 Der Fonds'!$B$19-'1 Der Fonds'!$B$20)/F35)</f>
        <v>4.07435701553349</v>
      </c>
    </row>
    <row r="36" customFormat="false" ht="15" hidden="false" customHeight="false" outlineLevel="0" collapsed="false">
      <c r="A36" s="0" t="s">
        <v>214</v>
      </c>
      <c r="B36" s="14" t="n">
        <f aca="false">IF(B34/(1-B35)&lt;='1 Der Fonds'!$B$5-B38*'1 Der Fonds'!$B$5/'1 Der Fonds'!$B$11,B34/(1-B35),(B34+(B38-'1 Der Fonds'!$B$11)*'1 Der Fonds'!$B$5)/(1-B35-'1 Der Fonds'!$B$11))</f>
        <v>45.4545454545455</v>
      </c>
      <c r="D36" s="26" t="s">
        <v>215</v>
      </c>
      <c r="E36" s="14" t="n">
        <f aca="false">IF(B34/(1-B35)&lt;='1 Der Fonds'!$B$5-'1 Der Fonds'!$B$33*'1 Der Fonds'!$B$5/'1 Der Fonds'!$B$11,B34/(1-B35),(B34+('1 Der Fonds'!$B$33-'1 Der Fonds'!$B$11)*'1 Der Fonds'!$B$5)/(1-B35-'1 Der Fonds'!$B$11))</f>
        <v>45.4545454545455</v>
      </c>
      <c r="F36" s="14" t="n">
        <f aca="false">E36*$B$35</f>
        <v>5.45454545454545</v>
      </c>
      <c r="G36" s="14" t="n">
        <f aca="false">1/($B$53*'1 Der Fonds'!$B$31*('1 Der Fonds'!$B$19-'1 Der Fonds'!$B$20)/F36)</f>
        <v>3.24096580781073</v>
      </c>
    </row>
    <row r="37" customFormat="false" ht="15" hidden="false" customHeight="false" outlineLevel="0" collapsed="false">
      <c r="A37" s="0" t="s">
        <v>216</v>
      </c>
      <c r="B37" s="17" t="n">
        <f aca="false">B36*B35</f>
        <v>5.45454545454545</v>
      </c>
      <c r="D37" s="26" t="s">
        <v>217</v>
      </c>
      <c r="E37" s="14" t="n">
        <f aca="false">IF(B34/(1-B35)&lt;='1 Der Fonds'!$B$5-'1 Der Fonds'!$B$11*'1 Der Fonds'!$B$5/'1 Der Fonds'!$B$11,B34/(1-B35),(B34+('1 Der Fonds'!$B$11-'1 Der Fonds'!$B$11)*'1 Der Fonds'!$B$5)/(1-B35-'1 Der Fonds'!$B$11))</f>
        <v>68.9655172413793</v>
      </c>
      <c r="F37" s="14" t="n">
        <f aca="false">E37*$B$35</f>
        <v>8.27586206896552</v>
      </c>
      <c r="G37" s="14" t="n">
        <f aca="false">1/($B$53*'1 Der Fonds'!$B$31*('1 Der Fonds'!$B$19-'1 Der Fonds'!$B$20)/F37)</f>
        <v>4.91732743254041</v>
      </c>
    </row>
    <row r="38" customFormat="false" ht="15" hidden="false" customHeight="false" outlineLevel="0" collapsed="false">
      <c r="A38" s="0" t="s">
        <v>218</v>
      </c>
      <c r="B38" s="6" t="n">
        <v>0.25</v>
      </c>
      <c r="C38" s="2" t="s">
        <v>219</v>
      </c>
    </row>
    <row r="39" customFormat="false" ht="41.75" hidden="false" customHeight="false" outlineLevel="0" collapsed="false">
      <c r="A39" s="12" t="s">
        <v>220</v>
      </c>
      <c r="B39" s="12" t="s">
        <v>221</v>
      </c>
      <c r="C39" s="12" t="s">
        <v>222</v>
      </c>
      <c r="D39" s="12" t="s">
        <v>212</v>
      </c>
    </row>
    <row r="40" customFormat="false" ht="15" hidden="false" customHeight="false" outlineLevel="0" collapsed="false">
      <c r="A40" s="7" t="n">
        <v>0.01</v>
      </c>
      <c r="B40" s="13" t="n">
        <f aca="false">A40*'1 Der Fonds'!$B$31*('1 Der Fonds'!$B$19-'1 Der Fonds'!$B$20)</f>
        <v>0.1914</v>
      </c>
      <c r="C40" s="15" t="n">
        <f aca="false">B40/$B$37</f>
        <v>0.03509</v>
      </c>
      <c r="D40" s="23" t="n">
        <f aca="false">1/C40</f>
        <v>28.4981476204047</v>
      </c>
    </row>
    <row r="41" customFormat="false" ht="15" hidden="false" customHeight="false" outlineLevel="0" collapsed="false">
      <c r="A41" s="7" t="n">
        <v>0.02</v>
      </c>
      <c r="B41" s="13" t="n">
        <f aca="false">A41*'1 Der Fonds'!$B$31*('1 Der Fonds'!$B$19-'1 Der Fonds'!$B$20)</f>
        <v>0.3828</v>
      </c>
      <c r="C41" s="15" t="n">
        <f aca="false">B41/$B$37</f>
        <v>0.07018</v>
      </c>
      <c r="D41" s="23" t="n">
        <f aca="false">1/C41</f>
        <v>14.2490738102023</v>
      </c>
    </row>
    <row r="42" customFormat="false" ht="15" hidden="false" customHeight="false" outlineLevel="0" collapsed="false">
      <c r="A42" s="7" t="n">
        <v>0.03</v>
      </c>
      <c r="B42" s="13" t="n">
        <f aca="false">A42*'1 Der Fonds'!$B$31*('1 Der Fonds'!$B$19-'1 Der Fonds'!$B$20)</f>
        <v>0.5742</v>
      </c>
      <c r="C42" s="15" t="n">
        <f aca="false">B42/$B$37</f>
        <v>0.10527</v>
      </c>
      <c r="D42" s="23" t="n">
        <f aca="false">1/C42</f>
        <v>9.49938254013489</v>
      </c>
    </row>
    <row r="43" customFormat="false" ht="15" hidden="false" customHeight="false" outlineLevel="0" collapsed="false">
      <c r="A43" s="7" t="n">
        <v>0.04</v>
      </c>
      <c r="B43" s="13" t="n">
        <f aca="false">A43*'1 Der Fonds'!$B$31*('1 Der Fonds'!$B$19-'1 Der Fonds'!$B$20)</f>
        <v>0.7656</v>
      </c>
      <c r="C43" s="15" t="n">
        <f aca="false">B43/$B$37</f>
        <v>0.14036</v>
      </c>
      <c r="D43" s="23" t="n">
        <f aca="false">1/C43</f>
        <v>7.12453690510117</v>
      </c>
    </row>
    <row r="44" customFormat="false" ht="15" hidden="false" customHeight="false" outlineLevel="0" collapsed="false">
      <c r="A44" s="7" t="n">
        <v>0.05</v>
      </c>
      <c r="B44" s="13" t="n">
        <f aca="false">A44*'1 Der Fonds'!$B$31*('1 Der Fonds'!$B$19-'1 Der Fonds'!$B$20)</f>
        <v>0.957</v>
      </c>
      <c r="C44" s="15" t="n">
        <f aca="false">B44/$B$37</f>
        <v>0.17545</v>
      </c>
      <c r="D44" s="23" t="n">
        <f aca="false">1/C44</f>
        <v>5.69962952408093</v>
      </c>
    </row>
    <row r="45" customFormat="false" ht="15" hidden="false" customHeight="false" outlineLevel="0" collapsed="false">
      <c r="A45" s="7" t="n">
        <v>0.06</v>
      </c>
      <c r="B45" s="13" t="n">
        <f aca="false">A45*'1 Der Fonds'!$B$31*('1 Der Fonds'!$B$19-'1 Der Fonds'!$B$20)</f>
        <v>1.1484</v>
      </c>
      <c r="C45" s="15" t="n">
        <f aca="false">B45/$B$37</f>
        <v>0.21054</v>
      </c>
      <c r="D45" s="23" t="n">
        <f aca="false">1/C45</f>
        <v>4.74969127006745</v>
      </c>
    </row>
    <row r="46" customFormat="false" ht="15" hidden="false" customHeight="false" outlineLevel="0" collapsed="false">
      <c r="A46" s="7" t="n">
        <v>0.07</v>
      </c>
      <c r="B46" s="13" t="n">
        <f aca="false">A46*'1 Der Fonds'!$B$31*('1 Der Fonds'!$B$19-'1 Der Fonds'!$B$20)</f>
        <v>1.3398</v>
      </c>
      <c r="C46" s="15" t="n">
        <f aca="false">B46/$B$37</f>
        <v>0.24563</v>
      </c>
      <c r="D46" s="23" t="n">
        <f aca="false">1/C46</f>
        <v>4.0711639457721</v>
      </c>
    </row>
    <row r="47" customFormat="false" ht="15" hidden="false" customHeight="false" outlineLevel="0" collapsed="false">
      <c r="A47" s="7" t="n">
        <v>0.0879</v>
      </c>
      <c r="B47" s="13" t="n">
        <f aca="false">A47*'1 Der Fonds'!$B$31*('1 Der Fonds'!$B$19-'1 Der Fonds'!$B$20)</f>
        <v>1.682406</v>
      </c>
      <c r="C47" s="15" t="n">
        <f aca="false">B47/$B$37</f>
        <v>0.3084411</v>
      </c>
      <c r="D47" s="23" t="n">
        <f aca="false">1/C47</f>
        <v>3.2421100819573</v>
      </c>
    </row>
    <row r="48" customFormat="false" ht="15" hidden="false" customHeight="false" outlineLevel="0" collapsed="false">
      <c r="A48" s="7" t="n">
        <v>0.1</v>
      </c>
      <c r="B48" s="13" t="n">
        <f aca="false">A48*'1 Der Fonds'!$B$31*('1 Der Fonds'!$B$19-'1 Der Fonds'!$B$20)</f>
        <v>1.914</v>
      </c>
      <c r="C48" s="15" t="n">
        <f aca="false">B48/$B$37</f>
        <v>0.3509</v>
      </c>
      <c r="D48" s="23" t="n">
        <f aca="false">1/C48</f>
        <v>2.84981476204047</v>
      </c>
    </row>
    <row r="49" customFormat="false" ht="15" hidden="false" customHeight="false" outlineLevel="0" collapsed="false">
      <c r="A49" s="7" t="n">
        <v>0.12</v>
      </c>
      <c r="B49" s="13" t="n">
        <f aca="false">A49*'1 Der Fonds'!$B$31*('1 Der Fonds'!$B$19-'1 Der Fonds'!$B$20)</f>
        <v>2.2968</v>
      </c>
      <c r="C49" s="15" t="n">
        <f aca="false">B49/$B$37</f>
        <v>0.42108</v>
      </c>
      <c r="D49" s="23" t="n">
        <f aca="false">1/C49</f>
        <v>2.37484563503372</v>
      </c>
    </row>
    <row r="50" customFormat="false" ht="15" hidden="false" customHeight="false" outlineLevel="0" collapsed="false">
      <c r="A50" s="7" t="n">
        <v>0.15</v>
      </c>
      <c r="B50" s="13" t="n">
        <f aca="false">A50*'1 Der Fonds'!$B$31*('1 Der Fonds'!$B$19-'1 Der Fonds'!$B$20)</f>
        <v>2.871</v>
      </c>
      <c r="C50" s="15" t="n">
        <f aca="false">B50/$B$37</f>
        <v>0.52635</v>
      </c>
      <c r="D50" s="23" t="n">
        <f aca="false">1/C50</f>
        <v>1.89987650802698</v>
      </c>
    </row>
    <row r="51" customFormat="false" ht="15" hidden="false" customHeight="false" outlineLevel="0" collapsed="false">
      <c r="A51" s="7" t="n">
        <v>0.2</v>
      </c>
      <c r="B51" s="13" t="n">
        <f aca="false">A51*'1 Der Fonds'!$B$31*('1 Der Fonds'!$B$19-'1 Der Fonds'!$B$20)</f>
        <v>3.828</v>
      </c>
      <c r="C51" s="15" t="n">
        <f aca="false">B51/$B$37</f>
        <v>0.7018</v>
      </c>
      <c r="D51" s="23" t="n">
        <f aca="false">1/C51</f>
        <v>1.42490738102023</v>
      </c>
    </row>
    <row r="53" customFormat="false" ht="74.6" hidden="false" customHeight="false" outlineLevel="0" collapsed="false">
      <c r="A53" s="0" t="s">
        <v>223</v>
      </c>
      <c r="B53" s="19" t="n">
        <f aca="false">'1 Der Fonds'!$B$34-'1 Der Fonds'!$B$12</f>
        <v>0.0879310344827586</v>
      </c>
      <c r="G53" s="30" t="s">
        <v>224</v>
      </c>
    </row>
    <row r="54" customFormat="false" ht="15" hidden="false" customHeight="false" outlineLevel="0" collapsed="false">
      <c r="A54" s="0" t="s">
        <v>225</v>
      </c>
      <c r="B54" s="11" t="n">
        <f aca="false">B53*'1 Der Fonds'!$B$31*('1 Der Fonds'!$B$19-'1 Der Fonds'!$B$20)/$B$37</f>
        <v>0.30855</v>
      </c>
    </row>
    <row r="55" customFormat="false" ht="15" hidden="false" customHeight="false" outlineLevel="0" collapsed="false">
      <c r="A55" s="0" t="s">
        <v>212</v>
      </c>
      <c r="B55" s="24" t="n">
        <f aca="false">1/B54</f>
        <v>3.24096580781073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U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4" min="2" style="0" width="12"/>
    <col collapsed="false" customWidth="true" hidden="false" outlineLevel="0" max="5" min="5" style="0" width="13"/>
    <col collapsed="false" customWidth="true" hidden="false" outlineLevel="0" max="7" min="6" style="0" width="10"/>
    <col collapsed="false" customWidth="true" hidden="false" outlineLevel="0" max="9" min="8" style="0" width="13"/>
    <col collapsed="false" customWidth="true" hidden="false" outlineLevel="0" max="10" min="10" style="0" width="15"/>
    <col collapsed="false" customWidth="true" hidden="false" outlineLevel="0" max="11" min="11" style="0" width="14"/>
    <col collapsed="false" customWidth="true" hidden="false" outlineLevel="0" max="12" min="12" style="0" width="16"/>
    <col collapsed="false" customWidth="true" hidden="false" outlineLevel="0" max="13" min="13" style="0" width="3"/>
    <col collapsed="false" customWidth="true" hidden="false" outlineLevel="0" max="14" min="14" style="0" width="52"/>
    <col collapsed="false" customWidth="true" hidden="true" outlineLevel="0" max="151" min="20" style="0" width="13"/>
  </cols>
  <sheetData>
    <row r="1" customFormat="false" ht="16.15" hidden="false" customHeight="false" outlineLevel="0" collapsed="false">
      <c r="A1" s="1" t="s">
        <v>226</v>
      </c>
    </row>
    <row r="2" customFormat="false" ht="15" hidden="false" customHeight="false" outlineLevel="0" collapsed="false">
      <c r="A2" s="2" t="s">
        <v>227</v>
      </c>
    </row>
    <row r="4" customFormat="false" ht="41.75" hidden="false" customHeight="false" outlineLevel="0" collapsed="false">
      <c r="A4" s="12" t="s">
        <v>228</v>
      </c>
      <c r="B4" s="12" t="s">
        <v>229</v>
      </c>
      <c r="C4" s="12" t="s">
        <v>230</v>
      </c>
      <c r="D4" s="12" t="s">
        <v>76</v>
      </c>
      <c r="E4" s="12" t="s">
        <v>231</v>
      </c>
      <c r="F4" s="12" t="s">
        <v>87</v>
      </c>
      <c r="G4" s="12" t="s">
        <v>96</v>
      </c>
      <c r="H4" s="12" t="s">
        <v>232</v>
      </c>
      <c r="I4" s="12" t="s">
        <v>233</v>
      </c>
      <c r="J4" s="12" t="s">
        <v>234</v>
      </c>
      <c r="K4" s="12" t="s">
        <v>79</v>
      </c>
      <c r="L4" s="12" t="s">
        <v>235</v>
      </c>
    </row>
    <row r="5" customFormat="false" ht="15" hidden="false" customHeight="false" outlineLevel="0" collapsed="false">
      <c r="A5" s="0" t="s">
        <v>236</v>
      </c>
      <c r="B5" s="7" t="n">
        <v>0</v>
      </c>
      <c r="C5" s="6" t="n">
        <v>0</v>
      </c>
      <c r="D5" s="31" t="n">
        <f aca="false">'1 Der Fonds'!$B$26</f>
        <v>3</v>
      </c>
      <c r="E5" s="15" t="n">
        <f aca="false">MIN(DL5:DW5)</f>
        <v>0.0547158364783433</v>
      </c>
      <c r="F5" s="32" t="n">
        <f aca="false">MATCH(E5,DL5:DW5,0)</f>
        <v>8</v>
      </c>
      <c r="G5" s="0" t="str">
        <f aca="false">IF(E5&gt;='1 Der Fonds'!$B$12,"JA","NEIN")</f>
        <v>JA</v>
      </c>
      <c r="H5" s="13" t="n">
        <f aca="false">DF5</f>
        <v>10.24571458488</v>
      </c>
      <c r="I5" s="15" t="n">
        <f aca="false">MAX(DX5:EI5)</f>
        <v>0.25</v>
      </c>
      <c r="J5" s="14" t="n">
        <f aca="false">SUM(EJ5:EU5)</f>
        <v>0</v>
      </c>
      <c r="K5" s="14" t="n">
        <f aca="false">DK5</f>
        <v>44.0790003462575</v>
      </c>
      <c r="L5" s="15" t="n">
        <f aca="false">DD5/'1 Der Fonds'!$B$5-1</f>
        <v>0</v>
      </c>
      <c r="T5" s="26" t="n">
        <f aca="false">'1 Der Fonds'!$B$5*(1+$B$5/12)</f>
        <v>1000</v>
      </c>
      <c r="U5" s="26" t="n">
        <f aca="false">'1 Der Fonds'!$B$7+'1 Der Fonds'!$B$5*'1 Der Fonds'!$B$19/12*(1-$C$5)+'1 Der Fonds'!$B$7*'1 Der Fonds'!$B$20/12-'1 Der Fonds'!$B$6*'1 Der Fonds'!$B$21/12-('1 Der Fonds'!$B$5+'1 Der Fonds'!$B$7-'1 Der Fonds'!$B$6)*'1 Der Fonds'!$B$22/12-'1 Der Fonds'!$B$5*'1 Der Fonds'!$B$23/12</f>
        <v>121.70875</v>
      </c>
      <c r="V5" s="26" t="n">
        <f aca="false">(T5+U5-'1 Der Fonds'!$B$6)/'1 Der Fonds'!$B$8</f>
        <v>10.0196408045977</v>
      </c>
      <c r="W5" s="26" t="n">
        <f aca="false">U5+$D$5-'2 Der Rueckgabebestand'!$C$5*V5</f>
        <v>120.700893678161</v>
      </c>
      <c r="X5" s="26" t="n">
        <f aca="false">'1 Der Fonds'!$B$8+$D$5/V5-'2 Der Rueckgabebestand'!$C$5</f>
        <v>86.8994119308771</v>
      </c>
      <c r="Y5" s="26" t="n">
        <f aca="false">MAX(0,'1 Der Fonds'!$B$6-'1 Der Fonds'!$B$11*T5)</f>
        <v>0</v>
      </c>
      <c r="Z5" s="26" t="n">
        <f aca="false">'1 Der Fonds'!$B$6-Y5</f>
        <v>250</v>
      </c>
      <c r="AA5" s="26" t="n">
        <f aca="false">W5-Y5</f>
        <v>120.700893678161</v>
      </c>
      <c r="AB5" s="26" t="n">
        <f aca="false">T5*(1+$B$5/12)</f>
        <v>1000</v>
      </c>
      <c r="AC5" s="26" t="n">
        <f aca="false">AA5+T5*'1 Der Fonds'!$B$19/12*(1-$C$5)+AA5*'1 Der Fonds'!$B$20/12-Z5*'1 Der Fonds'!$B$21/12-(T5+AA5-Z5)*'1 Der Fonds'!$B$22/12-T5*'1 Der Fonds'!$B$23/12</f>
        <v>122.410315367936</v>
      </c>
      <c r="AD5" s="26" t="n">
        <f aca="false">(AB5+AC5-Z5)/X5</f>
        <v>10.0393120733876</v>
      </c>
      <c r="AE5" s="26" t="n">
        <f aca="false">AC5+$D$5-'2 Der Rueckgabebestand'!$C$6*AD5</f>
        <v>120.390659331242</v>
      </c>
      <c r="AF5" s="26" t="n">
        <f aca="false">X5+$D$5/AD5-'2 Der Rueckgabebestand'!$C$6</f>
        <v>86.6982371868379</v>
      </c>
      <c r="AG5" s="26" t="n">
        <f aca="false">MAX(0,Z5-'1 Der Fonds'!$B$11*AB5)</f>
        <v>0</v>
      </c>
      <c r="AH5" s="26" t="n">
        <f aca="false">Z5-AG5</f>
        <v>250</v>
      </c>
      <c r="AI5" s="26" t="n">
        <f aca="false">AE5-AG5</f>
        <v>120.390659331242</v>
      </c>
      <c r="AJ5" s="26" t="n">
        <f aca="false">AB5*(1+$B$5/12)</f>
        <v>1000</v>
      </c>
      <c r="AK5" s="26" t="n">
        <f aca="false">AI5+AB5*'1 Der Fonds'!$B$19/12*(1-$C$5)+AI5*'1 Der Fonds'!$B$20/12-AH5*'1 Der Fonds'!$B$21/12-(AB5+AI5-AH5)*'1 Der Fonds'!$B$22/12-AB5*'1 Der Fonds'!$B$23/12</f>
        <v>122.099783713101</v>
      </c>
      <c r="AL5" s="26" t="n">
        <f aca="false">(AJ5+AK5-AH5)/AF5</f>
        <v>10.0590255581978</v>
      </c>
      <c r="AM5" s="26" t="n">
        <f aca="false">AK5+$D$5-'2 Der Rueckgabebestand'!$C$7*AL5</f>
        <v>102.969927485066</v>
      </c>
      <c r="AN5" s="26" t="n">
        <f aca="false">AF5+$D$5/AL5-'2 Der Rueckgabebestand'!$C$7</f>
        <v>84.7964768108097</v>
      </c>
      <c r="AO5" s="26" t="n">
        <f aca="false">MAX(0,AH5-'1 Der Fonds'!$B$11*AJ5)</f>
        <v>0</v>
      </c>
      <c r="AP5" s="26" t="n">
        <f aca="false">AH5-AO5</f>
        <v>250</v>
      </c>
      <c r="AQ5" s="26" t="n">
        <f aca="false">AM5-AO5</f>
        <v>102.969927485066</v>
      </c>
      <c r="AR5" s="26" t="n">
        <f aca="false">AJ5*(1+$B$5/12)</f>
        <v>1000</v>
      </c>
      <c r="AS5" s="26" t="n">
        <f aca="false">AQ5+AJ5*'1 Der Fonds'!$B$19/12*(1-$C$5)+AQ5*'1 Der Fonds'!$B$20/12-AP5*'1 Der Fonds'!$B$21/12-(AJ5+AQ5-AP5)*'1 Der Fonds'!$B$22/12-AJ5*'1 Der Fonds'!$B$23/12</f>
        <v>104.662356998906</v>
      </c>
      <c r="AT5" s="26" t="n">
        <f aca="false">(AR5+AS5-AP5)/AN5</f>
        <v>10.0789842826342</v>
      </c>
      <c r="AU5" s="26" t="n">
        <f aca="false">AS5+$D$5-'2 Der Rueckgabebestand'!$C$8*AT5</f>
        <v>76.4175057227398</v>
      </c>
      <c r="AV5" s="26" t="n">
        <f aca="false">AN5+$D$5/AT5-'2 Der Rueckgabebestand'!$C$8</f>
        <v>81.9941258512164</v>
      </c>
      <c r="AW5" s="26" t="n">
        <f aca="false">MAX(0,AP5-'1 Der Fonds'!$B$11*AR5)</f>
        <v>0</v>
      </c>
      <c r="AX5" s="26" t="n">
        <f aca="false">AP5-AW5</f>
        <v>250</v>
      </c>
      <c r="AY5" s="26" t="n">
        <f aca="false">AU5-AW5</f>
        <v>76.4175057227398</v>
      </c>
      <c r="AZ5" s="26" t="n">
        <f aca="false">AR5*(1+$B$5/12)</f>
        <v>1000</v>
      </c>
      <c r="BA5" s="26" t="n">
        <f aca="false">AY5+AR5*'1 Der Fonds'!$B$19/12*(1-$C$5)+AY5*'1 Der Fonds'!$B$20/12-AX5*'1 Der Fonds'!$B$21/12-(AR5+AY5-AX5)*'1 Der Fonds'!$B$22/12-AR5*'1 Der Fonds'!$B$23/12</f>
        <v>78.084489165724</v>
      </c>
      <c r="BB5" s="26" t="n">
        <f aca="false">(AZ5+BA5-AX5)/AV5</f>
        <v>10.0993148054086</v>
      </c>
      <c r="BC5" s="26" t="n">
        <f aca="false">BA5+$D$5-'2 Der Rueckgabebestand'!$C$9*BB5</f>
        <v>54.8262706716617</v>
      </c>
      <c r="BD5" s="26" t="n">
        <f aca="false">AV5+$D$5/BB5-'2 Der Rueckgabebestand'!$C$9</f>
        <v>79.6911757063604</v>
      </c>
      <c r="BE5" s="26" t="n">
        <f aca="false">MAX(0,AX5-'1 Der Fonds'!$B$11*AZ5)</f>
        <v>0</v>
      </c>
      <c r="BF5" s="26" t="n">
        <f aca="false">AX5-BE5</f>
        <v>250</v>
      </c>
      <c r="BG5" s="26" t="n">
        <f aca="false">BC5-BE5</f>
        <v>54.8262706716617</v>
      </c>
      <c r="BH5" s="26" t="n">
        <f aca="false">AZ5*(1+$B$5/12)</f>
        <v>1000</v>
      </c>
      <c r="BI5" s="26" t="n">
        <f aca="false">BG5+AZ5*'1 Der Fonds'!$B$19/12*(1-$C$5)+BG5*'1 Der Fonds'!$B$20/12-BF5*'1 Der Fonds'!$B$21/12-(AZ5+BG5-BF5)*'1 Der Fonds'!$B$22/12-AZ5*'1 Der Fonds'!$B$23/12</f>
        <v>56.4725625143887</v>
      </c>
      <c r="BJ5" s="26" t="n">
        <f aca="false">(BH5+BI5-BF5)/BD5</f>
        <v>10.1199732011235</v>
      </c>
      <c r="BK5" s="26" t="n">
        <f aca="false">BI5+$D$5-'2 Der Rueckgabebestand'!$C$10*BJ5</f>
        <v>45.3046000328159</v>
      </c>
      <c r="BL5" s="26" t="n">
        <f aca="false">BD5+$D$5/BJ5-'2 Der Rueckgabebestand'!$C$10</f>
        <v>78.5876191791224</v>
      </c>
      <c r="BM5" s="26" t="n">
        <f aca="false">MAX(0,BF5-'1 Der Fonds'!$B$11*BH5)</f>
        <v>0</v>
      </c>
      <c r="BN5" s="26" t="n">
        <f aca="false">BF5-BM5</f>
        <v>250</v>
      </c>
      <c r="BO5" s="26" t="n">
        <f aca="false">BK5-BM5</f>
        <v>45.3046000328159</v>
      </c>
      <c r="BP5" s="26" t="n">
        <f aca="false">BH5*(1+$B$5/12)</f>
        <v>1000</v>
      </c>
      <c r="BQ5" s="26" t="n">
        <f aca="false">BO5+BH5*'1 Der Fonds'!$B$19/12*(1-$C$5)+BO5*'1 Der Fonds'!$B$20/12-BN5*'1 Der Fonds'!$B$21/12-(BH5+BO5-BN5)*'1 Der Fonds'!$B$22/12-BH5*'1 Der Fonds'!$B$23/12</f>
        <v>46.9417669411807</v>
      </c>
      <c r="BR5" s="26" t="n">
        <f aca="false">(BP5+BQ5-BN5)/BL5</f>
        <v>10.1408055780992</v>
      </c>
      <c r="BS5" s="26" t="n">
        <f aca="false">BQ5+$D$5-'2 Der Rueckgabebestand'!$C$11*BR5</f>
        <v>43.8572835943211</v>
      </c>
      <c r="BT5" s="26" t="n">
        <f aca="false">BL5+$D$5/BR5-'2 Der Rueckgabebestand'!$C$11</f>
        <v>78.2834536645483</v>
      </c>
      <c r="BU5" s="26" t="n">
        <f aca="false">MAX(0,BN5-'1 Der Fonds'!$B$11*BP5)</f>
        <v>0</v>
      </c>
      <c r="BV5" s="26" t="n">
        <f aca="false">BN5-BU5</f>
        <v>250</v>
      </c>
      <c r="BW5" s="26" t="n">
        <f aca="false">BS5-BU5</f>
        <v>43.8572835943211</v>
      </c>
      <c r="BX5" s="26" t="n">
        <f aca="false">BP5*(1+$B$5/12)</f>
        <v>1000</v>
      </c>
      <c r="BY5" s="26" t="n">
        <f aca="false">BW5+BP5*'1 Der Fonds'!$B$19/12*(1-$C$5)+BW5*'1 Der Fonds'!$B$20/12-BV5*'1 Der Fonds'!$B$21/12-(BP5+BW5-BV5)*'1 Der Fonds'!$B$22/12-BP5*'1 Der Fonds'!$B$23/12</f>
        <v>45.493063491099</v>
      </c>
      <c r="BZ5" s="26" t="n">
        <f aca="false">(BX5+BY5-BV5)/BT5</f>
        <v>10.1617011801735</v>
      </c>
      <c r="CA5" s="26" t="n">
        <f aca="false">BY5+$D$5-'2 Der Rueckgabebestand'!$C$12*BZ5</f>
        <v>43.4122129010123</v>
      </c>
      <c r="CB5" s="26" t="n">
        <f aca="false">BT5+$D$5/BZ5-'2 Der Rueckgabebestand'!$C$12</f>
        <v>78.0786798227287</v>
      </c>
      <c r="CC5" s="26" t="n">
        <f aca="false">MAX(0,BV5-'1 Der Fonds'!$B$11*BX5)</f>
        <v>0</v>
      </c>
      <c r="CD5" s="26" t="n">
        <f aca="false">BV5-CC5</f>
        <v>250</v>
      </c>
      <c r="CE5" s="26" t="n">
        <f aca="false">CA5-CC5</f>
        <v>43.4122129010123</v>
      </c>
      <c r="CF5" s="26" t="n">
        <f aca="false">BX5*(1+$B$5/12)</f>
        <v>1000</v>
      </c>
      <c r="CG5" s="26" t="n">
        <f aca="false">CE5+BX5*'1 Der Fonds'!$B$19/12*(1-$C$5)+CE5*'1 Der Fonds'!$B$20/12-CD5*'1 Der Fonds'!$B$21/12-(BX5+CE5-CD5)*'1 Der Fonds'!$B$22/12-BX5*'1 Der Fonds'!$B$23/12</f>
        <v>45.0475662717091</v>
      </c>
      <c r="CH5" s="26" t="n">
        <f aca="false">(CF5+CG5-CD5)/CB5</f>
        <v>10.1826461215379</v>
      </c>
      <c r="CI5" s="26" t="n">
        <f aca="false">CG5+$D$5-'2 Der Rueckgabebestand'!$C$13*CH5</f>
        <v>43.465375517017</v>
      </c>
      <c r="CJ5" s="26" t="n">
        <f aca="false">CB5+$D$5/CH5-'2 Der Rueckgabebestand'!$C$13</f>
        <v>77.9232987227859</v>
      </c>
      <c r="CK5" s="26" t="n">
        <f aca="false">MAX(0,CD5-'1 Der Fonds'!$B$11*CF5)</f>
        <v>0</v>
      </c>
      <c r="CL5" s="26" t="n">
        <f aca="false">CD5-CK5</f>
        <v>250</v>
      </c>
      <c r="CM5" s="26" t="n">
        <f aca="false">CI5-CK5</f>
        <v>43.465375517017</v>
      </c>
      <c r="CN5" s="26" t="n">
        <f aca="false">CF5*(1+$B$5/12)</f>
        <v>1000</v>
      </c>
      <c r="CO5" s="26" t="n">
        <f aca="false">CM5+CF5*'1 Der Fonds'!$B$19/12*(1-$C$5)+CM5*'1 Der Fonds'!$B$20/12-CL5*'1 Der Fonds'!$B$21/12-(CF5+CM5-CL5)*'1 Der Fonds'!$B$22/12-CF5*'1 Der Fonds'!$B$23/12</f>
        <v>45.1007798352208</v>
      </c>
      <c r="CP5" s="26" t="n">
        <f aca="false">(CN5+CO5-CL5)/CJ5</f>
        <v>10.2036334814804</v>
      </c>
      <c r="CQ5" s="26" t="n">
        <f aca="false">CO5+$D$5-'2 Der Rueckgabebestand'!$C$14*CP5</f>
        <v>44.0193264426286</v>
      </c>
      <c r="CR5" s="26" t="n">
        <f aca="false">CJ5+$D$5/CP5-'2 Der Rueckgabebestand'!$C$14</f>
        <v>77.8173116354846</v>
      </c>
      <c r="CS5" s="26" t="n">
        <f aca="false">MAX(0,CL5-'1 Der Fonds'!$B$11*CN5)</f>
        <v>0</v>
      </c>
      <c r="CT5" s="26" t="n">
        <f aca="false">CL5-CS5</f>
        <v>250</v>
      </c>
      <c r="CU5" s="26" t="n">
        <f aca="false">CQ5-CS5</f>
        <v>44.0193264426286</v>
      </c>
      <c r="CV5" s="26" t="n">
        <f aca="false">CN5*(1+$B$5/12)</f>
        <v>1000</v>
      </c>
      <c r="CW5" s="26" t="n">
        <f aca="false">CU5+CN5*'1 Der Fonds'!$B$19/12*(1-$C$5)+CU5*'1 Der Fonds'!$B$20/12-CT5*'1 Der Fonds'!$B$21/12-(CN5+CU5-CT5)*'1 Der Fonds'!$B$22/12-CN5*'1 Der Fonds'!$B$23/12</f>
        <v>45.6552616304695</v>
      </c>
      <c r="CX5" s="26" t="n">
        <f aca="false">(CV5+CW5-CT5)/CR5</f>
        <v>10.2246562481818</v>
      </c>
      <c r="CY5" s="26" t="n">
        <f aca="false">CW5+$D$5-'2 Der Rueckgabebestand'!$C$15*CX5</f>
        <v>44.5653991311968</v>
      </c>
      <c r="CZ5" s="26" t="n">
        <f aca="false">CR5+$D$5/CX5-'2 Der Rueckgabebestand'!$C$15</f>
        <v>77.7107200325183</v>
      </c>
      <c r="DA5" s="26" t="n">
        <f aca="false">MAX(0,CT5-'1 Der Fonds'!$B$11*CV5)</f>
        <v>0</v>
      </c>
      <c r="DB5" s="26" t="n">
        <f aca="false">CT5-DA5</f>
        <v>250</v>
      </c>
      <c r="DC5" s="26" t="n">
        <f aca="false">CY5-DA5</f>
        <v>44.5653991311968</v>
      </c>
      <c r="DD5" s="26" t="n">
        <f aca="false">CV5*(1+$B$5/12)</f>
        <v>1000</v>
      </c>
      <c r="DE5" s="26" t="n">
        <f aca="false">DC5+CV5*'1 Der Fonds'!$B$19/12*(1-$C$5)+DC5*'1 Der Fonds'!$B$20/12-DB5*'1 Der Fonds'!$B$21/12-(CV5+DC5-DB5)*'1 Der Fonds'!$B$22/12-CV5*'1 Der Fonds'!$B$23/12</f>
        <v>46.2018576386975</v>
      </c>
      <c r="DF5" s="26" t="n">
        <f aca="false">(DD5+DE5-DB5)/CZ5</f>
        <v>10.24571458488</v>
      </c>
      <c r="DG5" s="26" t="n">
        <f aca="false">DE5+$D$5-'2 Der Rueckgabebestand'!$C$16*DF5</f>
        <v>44.0790003462575</v>
      </c>
      <c r="DH5" s="26" t="n">
        <f aca="false">CZ5+$D$5/DF5-'2 Der Rueckgabebestand'!$C$16</f>
        <v>77.5035253781237</v>
      </c>
      <c r="DI5" s="26" t="n">
        <f aca="false">MAX(0,DB5-'1 Der Fonds'!$B$11*DD5)</f>
        <v>0</v>
      </c>
      <c r="DJ5" s="26" t="n">
        <f aca="false">DB5-DI5</f>
        <v>250</v>
      </c>
      <c r="DK5" s="26" t="n">
        <f aca="false">DG5-DI5</f>
        <v>44.0790003462575</v>
      </c>
      <c r="DL5" s="26" t="n">
        <f aca="false">AA5/(T5+AA5-Z5)</f>
        <v>0.138624979662391</v>
      </c>
      <c r="DM5" s="26" t="n">
        <f aca="false">AI5/(AB5+AI5-AH5)</f>
        <v>0.138317958770081</v>
      </c>
      <c r="DN5" s="26" t="n">
        <f aca="false">AQ5/(AJ5+AQ5-AP5)</f>
        <v>0.120719294042015</v>
      </c>
      <c r="DO5" s="26" t="n">
        <f aca="false">AY5/(AR5+AY5-AX5)</f>
        <v>0.0924684014962983</v>
      </c>
      <c r="DP5" s="26" t="n">
        <f aca="false">BG5/(AZ5+BG5-BF5)</f>
        <v>0.068121870109815</v>
      </c>
      <c r="DQ5" s="26" t="n">
        <f aca="false">BO5/(BH5+BO5-BN5)</f>
        <v>0.0569650924072947</v>
      </c>
      <c r="DR5" s="26" t="n">
        <f aca="false">BW5/(BP5+BW5-BV5)</f>
        <v>0.0552458036232281</v>
      </c>
      <c r="DS5" s="26" t="n">
        <f aca="false">CE5/(BX5+CE5-CD5)</f>
        <v>0.0547158364783433</v>
      </c>
      <c r="DT5" s="26" t="n">
        <f aca="false">CM5/(CF5+CM5-CL5)</f>
        <v>0.0547791710365373</v>
      </c>
      <c r="DU5" s="26" t="n">
        <f aca="false">CU5/(CN5+CU5-CT5)</f>
        <v>0.0554386083268834</v>
      </c>
      <c r="DV5" s="26" t="n">
        <f aca="false">DC5/(CV5+DC5-DB5)</f>
        <v>0.0560877671994351</v>
      </c>
      <c r="DW5" s="26" t="n">
        <f aca="false">DK5/(DD5+DK5-DJ5)</f>
        <v>0.0555095907674638</v>
      </c>
      <c r="DX5" s="26" t="n">
        <f aca="false">Z5/T5</f>
        <v>0.25</v>
      </c>
      <c r="DY5" s="26" t="n">
        <f aca="false">AH5/AB5</f>
        <v>0.25</v>
      </c>
      <c r="DZ5" s="26" t="n">
        <f aca="false">AP5/AJ5</f>
        <v>0.25</v>
      </c>
      <c r="EA5" s="26" t="n">
        <f aca="false">AX5/AR5</f>
        <v>0.25</v>
      </c>
      <c r="EB5" s="26" t="n">
        <f aca="false">BF5/AZ5</f>
        <v>0.25</v>
      </c>
      <c r="EC5" s="26" t="n">
        <f aca="false">BN5/BH5</f>
        <v>0.25</v>
      </c>
      <c r="ED5" s="26" t="n">
        <f aca="false">BV5/BP5</f>
        <v>0.25</v>
      </c>
      <c r="EE5" s="26" t="n">
        <f aca="false">CD5/BX5</f>
        <v>0.25</v>
      </c>
      <c r="EF5" s="26" t="n">
        <f aca="false">CL5/CF5</f>
        <v>0.25</v>
      </c>
      <c r="EG5" s="26" t="n">
        <f aca="false">CT5/CN5</f>
        <v>0.25</v>
      </c>
      <c r="EH5" s="26" t="n">
        <f aca="false">DB5/CV5</f>
        <v>0.25</v>
      </c>
      <c r="EI5" s="26" t="n">
        <f aca="false">DJ5/DD5</f>
        <v>0.25</v>
      </c>
      <c r="EJ5" s="26" t="n">
        <f aca="false">Y5</f>
        <v>0</v>
      </c>
      <c r="EK5" s="26" t="n">
        <f aca="false">AG5</f>
        <v>0</v>
      </c>
      <c r="EL5" s="26" t="n">
        <f aca="false">AO5</f>
        <v>0</v>
      </c>
      <c r="EM5" s="26" t="n">
        <f aca="false">AW5</f>
        <v>0</v>
      </c>
      <c r="EN5" s="26" t="n">
        <f aca="false">BE5</f>
        <v>0</v>
      </c>
      <c r="EO5" s="26" t="n">
        <f aca="false">BM5</f>
        <v>0</v>
      </c>
      <c r="EP5" s="26" t="n">
        <f aca="false">BU5</f>
        <v>0</v>
      </c>
      <c r="EQ5" s="26" t="n">
        <f aca="false">CC5</f>
        <v>0</v>
      </c>
      <c r="ER5" s="26" t="n">
        <f aca="false">CK5</f>
        <v>0</v>
      </c>
      <c r="ES5" s="26" t="n">
        <f aca="false">CS5</f>
        <v>0</v>
      </c>
      <c r="ET5" s="26" t="n">
        <f aca="false">DA5</f>
        <v>0</v>
      </c>
      <c r="EU5" s="26" t="n">
        <f aca="false">DI5</f>
        <v>0</v>
      </c>
    </row>
    <row r="6" customFormat="false" ht="15" hidden="false" customHeight="false" outlineLevel="0" collapsed="false">
      <c r="A6" s="0" t="s">
        <v>237</v>
      </c>
      <c r="B6" s="7" t="n">
        <v>0</v>
      </c>
      <c r="C6" s="6" t="n">
        <v>0</v>
      </c>
      <c r="D6" s="8" t="n">
        <v>0</v>
      </c>
      <c r="E6" s="15" t="n">
        <f aca="false">MIN(DL6:DW6)</f>
        <v>0.01039877279636</v>
      </c>
      <c r="F6" s="32" t="n">
        <f aca="false">MATCH(E6,DL6:DW6,0)</f>
        <v>12</v>
      </c>
      <c r="G6" s="0" t="str">
        <f aca="false">IF(E6&gt;='1 Der Fonds'!$B$12,"JA","NEIN")</f>
        <v>NEIN</v>
      </c>
      <c r="H6" s="13" t="n">
        <f aca="false">DF6</f>
        <v>10.2485602794504</v>
      </c>
      <c r="I6" s="15" t="n">
        <f aca="false">MAX(DX6:EI6)</f>
        <v>0.25</v>
      </c>
      <c r="J6" s="14" t="n">
        <f aca="false">SUM(EJ6:EU6)</f>
        <v>0</v>
      </c>
      <c r="K6" s="14" t="n">
        <f aca="false">DK6</f>
        <v>7.88103266535773</v>
      </c>
      <c r="L6" s="15" t="n">
        <f aca="false">DD6/'1 Der Fonds'!$B$5-1</f>
        <v>0</v>
      </c>
      <c r="T6" s="26" t="n">
        <f aca="false">'1 Der Fonds'!$B$5*(1+$B$6/12)</f>
        <v>1000</v>
      </c>
      <c r="U6" s="26" t="n">
        <f aca="false">'1 Der Fonds'!$B$7+'1 Der Fonds'!$B$5*'1 Der Fonds'!$B$19/12*(1-$C$6)+'1 Der Fonds'!$B$7*'1 Der Fonds'!$B$20/12-'1 Der Fonds'!$B$6*'1 Der Fonds'!$B$21/12-('1 Der Fonds'!$B$5+'1 Der Fonds'!$B$7-'1 Der Fonds'!$B$6)*'1 Der Fonds'!$B$22/12-'1 Der Fonds'!$B$5*'1 Der Fonds'!$B$23/12</f>
        <v>121.70875</v>
      </c>
      <c r="V6" s="26" t="n">
        <f aca="false">(T6+U6-'1 Der Fonds'!$B$6)/'1 Der Fonds'!$B$8</f>
        <v>10.0196408045977</v>
      </c>
      <c r="W6" s="26" t="n">
        <f aca="false">U6+$D$6-'2 Der Rueckgabebestand'!$C$5*V6</f>
        <v>117.700893678161</v>
      </c>
      <c r="X6" s="26" t="n">
        <f aca="false">'1 Der Fonds'!$B$8+$D$6/V6-'2 Der Rueckgabebestand'!$C$5</f>
        <v>86.6</v>
      </c>
      <c r="Y6" s="26" t="n">
        <f aca="false">MAX(0,'1 Der Fonds'!$B$6-'1 Der Fonds'!$B$11*T6)</f>
        <v>0</v>
      </c>
      <c r="Z6" s="26" t="n">
        <f aca="false">'1 Der Fonds'!$B$6-Y6</f>
        <v>250</v>
      </c>
      <c r="AA6" s="26" t="n">
        <f aca="false">W6-Y6</f>
        <v>117.700893678161</v>
      </c>
      <c r="AB6" s="26" t="n">
        <f aca="false">T6*(1+$B$6/12)</f>
        <v>1000</v>
      </c>
      <c r="AC6" s="26" t="n">
        <f aca="false">AA6+T6*'1 Der Fonds'!$B$19/12*(1-$C$6)+AA6*'1 Der Fonds'!$B$20/12-Z6*'1 Der Fonds'!$B$21/12-(T6+AA6-Z6)*'1 Der Fonds'!$B$22/12-T6*'1 Der Fonds'!$B$23/12</f>
        <v>119.407440367936</v>
      </c>
      <c r="AD6" s="26" t="n">
        <f aca="false">(AB6+AC6-Z6)/X6</f>
        <v>10.0393468864658</v>
      </c>
      <c r="AE6" s="26" t="n">
        <f aca="false">AC6+$D$6-'2 Der Rueckgabebestand'!$C$6*AD6</f>
        <v>114.387766924703</v>
      </c>
      <c r="AF6" s="26" t="n">
        <f aca="false">X6+$D$6/AD6-'2 Der Rueckgabebestand'!$C$6</f>
        <v>86.1</v>
      </c>
      <c r="AG6" s="26" t="n">
        <f aca="false">MAX(0,Z6-'1 Der Fonds'!$B$11*AB6)</f>
        <v>0</v>
      </c>
      <c r="AH6" s="26" t="n">
        <f aca="false">Z6-AG6</f>
        <v>250</v>
      </c>
      <c r="AI6" s="26" t="n">
        <f aca="false">AE6-AG6</f>
        <v>114.387766924703</v>
      </c>
      <c r="AJ6" s="26" t="n">
        <f aca="false">AB6*(1+$B$6/12)</f>
        <v>1000</v>
      </c>
      <c r="AK6" s="26" t="n">
        <f aca="false">AI6+AB6*'1 Der Fonds'!$B$19/12*(1-$C$6)+AI6*'1 Der Fonds'!$B$20/12-AH6*'1 Der Fonds'!$B$21/12-(AB6+AI6-AH6)*'1 Der Fonds'!$B$22/12-AB6*'1 Der Fonds'!$B$23/12</f>
        <v>116.091138534672</v>
      </c>
      <c r="AL6" s="26" t="n">
        <f aca="false">(AJ6+AK6-AH6)/AF6</f>
        <v>10.059130528858</v>
      </c>
      <c r="AM6" s="26" t="n">
        <f aca="false">AK6+$D$6-'2 Der Rueckgabebestand'!$C$7*AL6</f>
        <v>93.9610513711849</v>
      </c>
      <c r="AN6" s="26" t="n">
        <f aca="false">AF6+$D$6/AL6-'2 Der Rueckgabebestand'!$C$7</f>
        <v>83.9</v>
      </c>
      <c r="AO6" s="26" t="n">
        <f aca="false">MAX(0,AH6-'1 Der Fonds'!$B$11*AJ6)</f>
        <v>0</v>
      </c>
      <c r="AP6" s="26" t="n">
        <f aca="false">AH6-AO6</f>
        <v>250</v>
      </c>
      <c r="AQ6" s="26" t="n">
        <f aca="false">AM6-AO6</f>
        <v>93.9610513711849</v>
      </c>
      <c r="AR6" s="26" t="n">
        <f aca="false">AJ6*(1+$B$6/12)</f>
        <v>1000</v>
      </c>
      <c r="AS6" s="26" t="n">
        <f aca="false">AQ6+AJ6*'1 Der Fonds'!$B$19/12*(1-$C$6)+AQ6*'1 Der Fonds'!$B$20/12-AP6*'1 Der Fonds'!$B$21/12-(AJ6+AQ6-AP6)*'1 Der Fonds'!$B$22/12-AJ6*'1 Der Fonds'!$B$23/12</f>
        <v>95.6448473787489</v>
      </c>
      <c r="AT6" s="26" t="n">
        <f aca="false">(AR6+AS6-AP6)/AN6</f>
        <v>10.0791996111889</v>
      </c>
      <c r="AU6" s="26" t="n">
        <f aca="false">AS6+$D$6-'2 Der Rueckgabebestand'!$C$8*AT6</f>
        <v>64.3993285840633</v>
      </c>
      <c r="AV6" s="26" t="n">
        <f aca="false">AN6+$D$6/AT6-'2 Der Rueckgabebestand'!$C$8</f>
        <v>80.8</v>
      </c>
      <c r="AW6" s="26" t="n">
        <f aca="false">MAX(0,AP6-'1 Der Fonds'!$B$11*AR6)</f>
        <v>0</v>
      </c>
      <c r="AX6" s="26" t="n">
        <f aca="false">AP6-AW6</f>
        <v>250</v>
      </c>
      <c r="AY6" s="26" t="n">
        <f aca="false">AU6-AW6</f>
        <v>64.3993285840633</v>
      </c>
      <c r="AZ6" s="26" t="n">
        <f aca="false">AR6*(1+$B$6/12)</f>
        <v>1000</v>
      </c>
      <c r="BA6" s="26" t="n">
        <f aca="false">AY6+AR6*'1 Der Fonds'!$B$19/12*(1-$C$6)+AY6*'1 Der Fonds'!$B$20/12-AX6*'1 Der Fonds'!$B$21/12-(AR6+AY6-AX6)*'1 Der Fonds'!$B$22/12-AR6*'1 Der Fonds'!$B$23/12</f>
        <v>66.0547946072897</v>
      </c>
      <c r="BB6" s="26" t="n">
        <f aca="false">(AZ6+BA6-AX6)/AV6</f>
        <v>10.0996880520704</v>
      </c>
      <c r="BC6" s="26" t="n">
        <f aca="false">BA6+$D$6-'2 Der Rueckgabebestand'!$C$9*BB6</f>
        <v>39.7956056719066</v>
      </c>
      <c r="BD6" s="26" t="n">
        <f aca="false">AV6+$D$6/BB6-'2 Der Rueckgabebestand'!$C$9</f>
        <v>78.2</v>
      </c>
      <c r="BE6" s="26" t="n">
        <f aca="false">MAX(0,AX6-'1 Der Fonds'!$B$11*AZ6)</f>
        <v>0</v>
      </c>
      <c r="BF6" s="26" t="n">
        <f aca="false">AX6-BE6</f>
        <v>250</v>
      </c>
      <c r="BG6" s="26" t="n">
        <f aca="false">BC6-BE6</f>
        <v>39.7956056719066</v>
      </c>
      <c r="BH6" s="26" t="n">
        <f aca="false">AZ6*(1+$B$6/12)</f>
        <v>1000</v>
      </c>
      <c r="BI6" s="26" t="n">
        <f aca="false">BG6+AZ6*'1 Der Fonds'!$B$19/12*(1-$C$6)+BG6*'1 Der Fonds'!$B$20/12-BF6*'1 Der Fonds'!$B$21/12-(AZ6+BG6-BF6)*'1 Der Fonds'!$B$22/12-AZ6*'1 Der Fonds'!$B$23/12</f>
        <v>41.4274931273422</v>
      </c>
      <c r="BJ6" s="26" t="n">
        <f aca="false">(BH6+BI6-BF6)/BD6</f>
        <v>10.120556178099</v>
      </c>
      <c r="BK6" s="26" t="n">
        <f aca="false">BI6+$D$6-'2 Der Rueckgabebestand'!$C$10*BJ6</f>
        <v>27.2587144780036</v>
      </c>
      <c r="BL6" s="26" t="n">
        <f aca="false">BD6+$D$6/BJ6-'2 Der Rueckgabebestand'!$C$10</f>
        <v>76.8</v>
      </c>
      <c r="BM6" s="26" t="n">
        <f aca="false">MAX(0,BF6-'1 Der Fonds'!$B$11*BH6)</f>
        <v>0</v>
      </c>
      <c r="BN6" s="26" t="n">
        <f aca="false">BF6-BM6</f>
        <v>250</v>
      </c>
      <c r="BO6" s="26" t="n">
        <f aca="false">BK6-BM6</f>
        <v>27.2587144780036</v>
      </c>
      <c r="BP6" s="26" t="n">
        <f aca="false">BH6*(1+$B$6/12)</f>
        <v>1000</v>
      </c>
      <c r="BQ6" s="26" t="n">
        <f aca="false">BO6+BH6*'1 Der Fonds'!$B$19/12*(1-$C$6)+BO6*'1 Der Fonds'!$B$20/12-BN6*'1 Der Fonds'!$B$21/12-(BH6+BO6-BN6)*'1 Der Fonds'!$B$22/12-BH6*'1 Der Fonds'!$B$23/12</f>
        <v>28.8785874127117</v>
      </c>
      <c r="BR6" s="26" t="n">
        <f aca="false">(BP6+BQ6-BN6)/BL6</f>
        <v>10.141648273603</v>
      </c>
      <c r="BS6" s="26" t="n">
        <f aca="false">BQ6+$D$6-'2 Der Rueckgabebestand'!$C$11*BR6</f>
        <v>22.7935984485499</v>
      </c>
      <c r="BT6" s="26" t="n">
        <f aca="false">BL6+$D$6/BR6-'2 Der Rueckgabebestand'!$C$11</f>
        <v>76.2</v>
      </c>
      <c r="BU6" s="26" t="n">
        <f aca="false">MAX(0,BN6-'1 Der Fonds'!$B$11*BP6)</f>
        <v>0</v>
      </c>
      <c r="BV6" s="26" t="n">
        <f aca="false">BN6-BU6</f>
        <v>250</v>
      </c>
      <c r="BW6" s="26" t="n">
        <f aca="false">BS6-BU6</f>
        <v>22.7935984485499</v>
      </c>
      <c r="BX6" s="26" t="n">
        <f aca="false">BP6*(1+$B$6/12)</f>
        <v>1000</v>
      </c>
      <c r="BY6" s="26" t="n">
        <f aca="false">BW6+BP6*'1 Der Fonds'!$B$19/12*(1-$C$6)+BW6*'1 Der Fonds'!$B$20/12-BV6*'1 Der Fonds'!$B$21/12-(BP6+BW6-BV6)*'1 Der Fonds'!$B$22/12-BP6*'1 Der Fonds'!$B$23/12</f>
        <v>24.4091923137297</v>
      </c>
      <c r="BZ6" s="26" t="n">
        <f aca="false">(BX6+BY6-BV6)/BT6</f>
        <v>10.1628502928311</v>
      </c>
      <c r="CA6" s="26" t="n">
        <f aca="false">BY6+$D$6-'2 Der Rueckgabebestand'!$C$12*BZ6</f>
        <v>19.3277671673142</v>
      </c>
      <c r="CB6" s="26" t="n">
        <f aca="false">BT6+$D$6/BZ6-'2 Der Rueckgabebestand'!$C$12</f>
        <v>75.7</v>
      </c>
      <c r="CC6" s="26" t="n">
        <f aca="false">MAX(0,BV6-'1 Der Fonds'!$B$11*BX6)</f>
        <v>0</v>
      </c>
      <c r="CD6" s="26" t="n">
        <f aca="false">BV6-CC6</f>
        <v>250</v>
      </c>
      <c r="CE6" s="26" t="n">
        <f aca="false">CA6-CC6</f>
        <v>19.3277671673142</v>
      </c>
      <c r="CF6" s="26" t="n">
        <f aca="false">BX6*(1+$B$6/12)</f>
        <v>1000</v>
      </c>
      <c r="CG6" s="26" t="n">
        <f aca="false">CE6+BX6*'1 Der Fonds'!$B$19/12*(1-$C$6)+CE6*'1 Der Fonds'!$B$20/12-CD6*'1 Der Fonds'!$B$21/12-(BX6+CE6-CD6)*'1 Der Fonds'!$B$22/12-BX6*'1 Der Fonds'!$B$23/12</f>
        <v>20.9400396108495</v>
      </c>
      <c r="CH6" s="26" t="n">
        <f aca="false">(CF6+CG6-CD6)/CB6</f>
        <v>10.1841484757047</v>
      </c>
      <c r="CI6" s="26" t="n">
        <f aca="false">CG6+$D$6-'2 Der Rueckgabebestand'!$C$13*CH6</f>
        <v>16.3571727967824</v>
      </c>
      <c r="CJ6" s="26" t="n">
        <f aca="false">CB6+$D$6/CH6-'2 Der Rueckgabebestand'!$C$13</f>
        <v>75.25</v>
      </c>
      <c r="CK6" s="26" t="n">
        <f aca="false">MAX(0,CD6-'1 Der Fonds'!$B$11*CF6)</f>
        <v>0</v>
      </c>
      <c r="CL6" s="26" t="n">
        <f aca="false">CD6-CK6</f>
        <v>250</v>
      </c>
      <c r="CM6" s="26" t="n">
        <f aca="false">CI6-CK6</f>
        <v>16.3571727967824</v>
      </c>
      <c r="CN6" s="26" t="n">
        <f aca="false">CF6*(1+$B$6/12)</f>
        <v>1000</v>
      </c>
      <c r="CO6" s="26" t="n">
        <f aca="false">CM6+CF6*'1 Der Fonds'!$B$19/12*(1-$C$6)+CM6*'1 Der Fonds'!$B$20/12-CL6*'1 Der Fonds'!$B$21/12-(CF6+CM6-CL6)*'1 Der Fonds'!$B$22/12-CF6*'1 Der Fonds'!$B$23/12</f>
        <v>17.9665984207126</v>
      </c>
      <c r="CP6" s="26" t="n">
        <f aca="false">(CN6+CO6-CL6)/CJ6</f>
        <v>10.2055361916374</v>
      </c>
      <c r="CQ6" s="26" t="n">
        <f aca="false">CO6+$D$6-'2 Der Rueckgabebestand'!$C$14*CP6</f>
        <v>13.8843839440577</v>
      </c>
      <c r="CR6" s="26" t="n">
        <f aca="false">CJ6+$D$6/CP6-'2 Der Rueckgabebestand'!$C$14</f>
        <v>74.85</v>
      </c>
      <c r="CS6" s="26" t="n">
        <f aca="false">MAX(0,CL6-'1 Der Fonds'!$B$11*CN6)</f>
        <v>0</v>
      </c>
      <c r="CT6" s="26" t="n">
        <f aca="false">CL6-CS6</f>
        <v>250</v>
      </c>
      <c r="CU6" s="26" t="n">
        <f aca="false">CQ6-CS6</f>
        <v>13.8843839440577</v>
      </c>
      <c r="CV6" s="26" t="n">
        <f aca="false">CN6*(1+$B$6/12)</f>
        <v>1000</v>
      </c>
      <c r="CW6" s="26" t="n">
        <f aca="false">CU6+CN6*'1 Der Fonds'!$B$19/12*(1-$C$6)+CU6*'1 Der Fonds'!$B$20/12-CT6*'1 Der Fonds'!$B$21/12-(CN6+CU6-CT6)*'1 Der Fonds'!$B$22/12-CN6*'1 Der Fonds'!$B$23/12</f>
        <v>15.4914398120041</v>
      </c>
      <c r="CX6" s="26" t="n">
        <f aca="false">(CV6+CW6-CT6)/CR6</f>
        <v>10.2270065439146</v>
      </c>
      <c r="CY6" s="26" t="n">
        <f aca="false">CW6+$D$6-'2 Der Rueckgabebestand'!$C$15*CX6</f>
        <v>11.4006371944383</v>
      </c>
      <c r="CZ6" s="26" t="n">
        <f aca="false">CR6+$D$6/CX6-'2 Der Rueckgabebestand'!$C$15</f>
        <v>74.45</v>
      </c>
      <c r="DA6" s="26" t="n">
        <f aca="false">MAX(0,CT6-'1 Der Fonds'!$B$11*CV6)</f>
        <v>0</v>
      </c>
      <c r="DB6" s="26" t="n">
        <f aca="false">CT6-DA6</f>
        <v>250</v>
      </c>
      <c r="DC6" s="26" t="n">
        <f aca="false">CY6-DA6</f>
        <v>11.4006371944383</v>
      </c>
      <c r="DD6" s="26" t="n">
        <f aca="false">CV6*(1+$B$6/12)</f>
        <v>1000</v>
      </c>
      <c r="DE6" s="26" t="n">
        <f aca="false">DC6+CV6*'1 Der Fonds'!$B$19/12*(1-$C$6)+DC6*'1 Der Fonds'!$B$20/12-DB6*'1 Der Fonds'!$B$21/12-(CV6+DC6-DB6)*'1 Der Fonds'!$B$22/12-CV6*'1 Der Fonds'!$B$23/12</f>
        <v>13.0053128050829</v>
      </c>
      <c r="DF6" s="26" t="n">
        <f aca="false">(DD6+DE6-DB6)/CZ6</f>
        <v>10.2485602794504</v>
      </c>
      <c r="DG6" s="26" t="n">
        <f aca="false">DE6+$D$6-'2 Der Rueckgabebestand'!$C$16*DF6</f>
        <v>7.88103266535773</v>
      </c>
      <c r="DH6" s="26" t="n">
        <f aca="false">CZ6+$D$6/DF6-'2 Der Rueckgabebestand'!$C$16</f>
        <v>73.95</v>
      </c>
      <c r="DI6" s="26" t="n">
        <f aca="false">MAX(0,DB6-'1 Der Fonds'!$B$11*DD6)</f>
        <v>0</v>
      </c>
      <c r="DJ6" s="26" t="n">
        <f aca="false">DB6-DI6</f>
        <v>250</v>
      </c>
      <c r="DK6" s="26" t="n">
        <f aca="false">DG6-DI6</f>
        <v>7.88103266535773</v>
      </c>
      <c r="DL6" s="26" t="n">
        <f aca="false">AA6/(T6+AA6-Z6)</f>
        <v>0.135646850816564</v>
      </c>
      <c r="DM6" s="26" t="n">
        <f aca="false">AI6/(AB6+AI6-AH6)</f>
        <v>0.132333856750043</v>
      </c>
      <c r="DN6" s="26" t="n">
        <f aca="false">AQ6/(AJ6+AQ6-AP6)</f>
        <v>0.111333397694747</v>
      </c>
      <c r="DO6" s="26" t="n">
        <f aca="false">AY6/(AR6+AY6-AX6)</f>
        <v>0.0790758615874963</v>
      </c>
      <c r="DP6" s="26" t="n">
        <f aca="false">BG6/(AZ6+BG6-BF6)</f>
        <v>0.0503872209292063</v>
      </c>
      <c r="DQ6" s="26" t="n">
        <f aca="false">BO6/(BH6+BO6-BN6)</f>
        <v>0.0350703233945858</v>
      </c>
      <c r="DR6" s="26" t="n">
        <f aca="false">BW6/(BP6+BW6-BV6)</f>
        <v>0.0294950663337662</v>
      </c>
      <c r="DS6" s="26" t="n">
        <f aca="false">CE6/(BX6+CE6-CD6)</f>
        <v>0.0251229293835052</v>
      </c>
      <c r="DT6" s="26" t="n">
        <f aca="false">CM6/(CF6+CM6-CL6)</f>
        <v>0.021344059111612</v>
      </c>
      <c r="DU6" s="26" t="n">
        <f aca="false">CU6/(CN6+CU6-CT6)</f>
        <v>0.0181760279904799</v>
      </c>
      <c r="DV6" s="26" t="n">
        <f aca="false">DC6/(CV6+DC6-DB6)</f>
        <v>0.0149732435691762</v>
      </c>
      <c r="DW6" s="26" t="n">
        <f aca="false">DK6/(DD6+DK6-DJ6)</f>
        <v>0.01039877279636</v>
      </c>
      <c r="DX6" s="26" t="n">
        <f aca="false">Z6/T6</f>
        <v>0.25</v>
      </c>
      <c r="DY6" s="26" t="n">
        <f aca="false">AH6/AB6</f>
        <v>0.25</v>
      </c>
      <c r="DZ6" s="26" t="n">
        <f aca="false">AP6/AJ6</f>
        <v>0.25</v>
      </c>
      <c r="EA6" s="26" t="n">
        <f aca="false">AX6/AR6</f>
        <v>0.25</v>
      </c>
      <c r="EB6" s="26" t="n">
        <f aca="false">BF6/AZ6</f>
        <v>0.25</v>
      </c>
      <c r="EC6" s="26" t="n">
        <f aca="false">BN6/BH6</f>
        <v>0.25</v>
      </c>
      <c r="ED6" s="26" t="n">
        <f aca="false">BV6/BP6</f>
        <v>0.25</v>
      </c>
      <c r="EE6" s="26" t="n">
        <f aca="false">CD6/BX6</f>
        <v>0.25</v>
      </c>
      <c r="EF6" s="26" t="n">
        <f aca="false">CL6/CF6</f>
        <v>0.25</v>
      </c>
      <c r="EG6" s="26" t="n">
        <f aca="false">CT6/CN6</f>
        <v>0.25</v>
      </c>
      <c r="EH6" s="26" t="n">
        <f aca="false">DB6/CV6</f>
        <v>0.25</v>
      </c>
      <c r="EI6" s="26" t="n">
        <f aca="false">DJ6/DD6</f>
        <v>0.25</v>
      </c>
      <c r="EJ6" s="26" t="n">
        <f aca="false">Y6</f>
        <v>0</v>
      </c>
      <c r="EK6" s="26" t="n">
        <f aca="false">AG6</f>
        <v>0</v>
      </c>
      <c r="EL6" s="26" t="n">
        <f aca="false">AO6</f>
        <v>0</v>
      </c>
      <c r="EM6" s="26" t="n">
        <f aca="false">AW6</f>
        <v>0</v>
      </c>
      <c r="EN6" s="26" t="n">
        <f aca="false">BE6</f>
        <v>0</v>
      </c>
      <c r="EO6" s="26" t="n">
        <f aca="false">BM6</f>
        <v>0</v>
      </c>
      <c r="EP6" s="26" t="n">
        <f aca="false">BU6</f>
        <v>0</v>
      </c>
      <c r="EQ6" s="26" t="n">
        <f aca="false">CC6</f>
        <v>0</v>
      </c>
      <c r="ER6" s="26" t="n">
        <f aca="false">CK6</f>
        <v>0</v>
      </c>
      <c r="ES6" s="26" t="n">
        <f aca="false">CS6</f>
        <v>0</v>
      </c>
      <c r="ET6" s="26" t="n">
        <f aca="false">DA6</f>
        <v>0</v>
      </c>
      <c r="EU6" s="26" t="n">
        <f aca="false">DI6</f>
        <v>0</v>
      </c>
    </row>
    <row r="7" customFormat="false" ht="15" hidden="false" customHeight="false" outlineLevel="0" collapsed="false">
      <c r="A7" s="0" t="s">
        <v>238</v>
      </c>
      <c r="B7" s="7" t="n">
        <v>0</v>
      </c>
      <c r="C7" s="6" t="n">
        <v>0.15</v>
      </c>
      <c r="D7" s="8" t="n">
        <v>0</v>
      </c>
      <c r="E7" s="15" t="n">
        <f aca="false">MIN(DL7:DW7)</f>
        <v>0.00263562692175293</v>
      </c>
      <c r="F7" s="32" t="n">
        <f aca="false">MATCH(E7,DL7:DW7,0)</f>
        <v>12</v>
      </c>
      <c r="G7" s="0" t="str">
        <f aca="false">IF(E7&gt;='1 Der Fonds'!$B$12,"JA","NEIN")</f>
        <v>NEIN</v>
      </c>
      <c r="H7" s="13" t="n">
        <f aca="false">DF7</f>
        <v>10.1687889635686</v>
      </c>
      <c r="I7" s="15" t="n">
        <f aca="false">MAX(DX7:EI7)</f>
        <v>0.25</v>
      </c>
      <c r="J7" s="14" t="n">
        <f aca="false">SUM(EJ7:EU7)</f>
        <v>0</v>
      </c>
      <c r="K7" s="14" t="n">
        <f aca="false">DK7</f>
        <v>1.9819438558987</v>
      </c>
      <c r="L7" s="15" t="n">
        <f aca="false">DD7/'1 Der Fonds'!$B$5-1</f>
        <v>0</v>
      </c>
      <c r="T7" s="26" t="n">
        <f aca="false">'1 Der Fonds'!$B$5*(1+$B$7/12)</f>
        <v>1000</v>
      </c>
      <c r="U7" s="26" t="n">
        <f aca="false">'1 Der Fonds'!$B$7+'1 Der Fonds'!$B$5*'1 Der Fonds'!$B$19/12*(1-$C$7)+'1 Der Fonds'!$B$7*'1 Der Fonds'!$B$20/12-'1 Der Fonds'!$B$6*'1 Der Fonds'!$B$21/12-('1 Der Fonds'!$B$5+'1 Der Fonds'!$B$7-'1 Der Fonds'!$B$6)*'1 Der Fonds'!$B$22/12-'1 Der Fonds'!$B$5*'1 Der Fonds'!$B$23/12</f>
        <v>121.18375</v>
      </c>
      <c r="V7" s="26" t="n">
        <f aca="false">(T7+U7-'1 Der Fonds'!$B$6)/'1 Der Fonds'!$B$8</f>
        <v>10.0136063218391</v>
      </c>
      <c r="W7" s="26" t="n">
        <f aca="false">U7+$D$7-'2 Der Rueckgabebestand'!$C$5*V7</f>
        <v>117.178307471264</v>
      </c>
      <c r="X7" s="26" t="n">
        <f aca="false">'1 Der Fonds'!$B$8+$D$7/V7-'2 Der Rueckgabebestand'!$C$5</f>
        <v>86.6</v>
      </c>
      <c r="Y7" s="26" t="n">
        <f aca="false">MAX(0,'1 Der Fonds'!$B$6-'1 Der Fonds'!$B$11*T7)</f>
        <v>0</v>
      </c>
      <c r="Z7" s="26" t="n">
        <f aca="false">'1 Der Fonds'!$B$6-Y7</f>
        <v>250</v>
      </c>
      <c r="AA7" s="26" t="n">
        <f aca="false">W7-Y7</f>
        <v>117.178307471264</v>
      </c>
      <c r="AB7" s="26" t="n">
        <f aca="false">T7*(1+$B$7/12)</f>
        <v>1000</v>
      </c>
      <c r="AC7" s="26" t="n">
        <f aca="false">AA7+T7*'1 Der Fonds'!$B$19/12*(1-$C$7)+AA7*'1 Der Fonds'!$B$20/12-Z7*'1 Der Fonds'!$B$21/12-(T7+AA7-Z7)*'1 Der Fonds'!$B$22/12-T7*'1 Der Fonds'!$B$23/12</f>
        <v>118.359353349258</v>
      </c>
      <c r="AD7" s="26" t="n">
        <f aca="false">(AB7+AC7-Z7)/X7</f>
        <v>10.027244265003</v>
      </c>
      <c r="AE7" s="26" t="n">
        <f aca="false">AC7+$D$7-'2 Der Rueckgabebestand'!$C$6*AD7</f>
        <v>113.345731216756</v>
      </c>
      <c r="AF7" s="26" t="n">
        <f aca="false">X7+$D$7/AD7-'2 Der Rueckgabebestand'!$C$6</f>
        <v>86.1</v>
      </c>
      <c r="AG7" s="26" t="n">
        <f aca="false">MAX(0,Z7-'1 Der Fonds'!$B$11*AB7)</f>
        <v>0</v>
      </c>
      <c r="AH7" s="26" t="n">
        <f aca="false">Z7-AG7</f>
        <v>250</v>
      </c>
      <c r="AI7" s="26" t="n">
        <f aca="false">AE7-AG7</f>
        <v>113.345731216756</v>
      </c>
      <c r="AJ7" s="26" t="n">
        <f aca="false">AB7*(1+$B$7/12)</f>
        <v>1000</v>
      </c>
      <c r="AK7" s="26" t="n">
        <f aca="false">AI7+AB7*'1 Der Fonds'!$B$19/12*(1-$C$7)+AI7*'1 Der Fonds'!$B$20/12-AH7*'1 Der Fonds'!$B$21/12-(AB7+AI7-AH7)*'1 Der Fonds'!$B$22/12-AB7*'1 Der Fonds'!$B$23/12</f>
        <v>114.523104209172</v>
      </c>
      <c r="AL7" s="26" t="n">
        <f aca="false">(AJ7+AK7-AH7)/AF7</f>
        <v>10.040918748074</v>
      </c>
      <c r="AM7" s="26" t="n">
        <f aca="false">AK7+$D$7-'2 Der Rueckgabebestand'!$C$7*AL7</f>
        <v>92.4330829634094</v>
      </c>
      <c r="AN7" s="26" t="n">
        <f aca="false">AF7+$D$7/AL7-'2 Der Rueckgabebestand'!$C$7</f>
        <v>83.9</v>
      </c>
      <c r="AO7" s="26" t="n">
        <f aca="false">MAX(0,AH7-'1 Der Fonds'!$B$11*AJ7)</f>
        <v>0</v>
      </c>
      <c r="AP7" s="26" t="n">
        <f aca="false">AH7-AO7</f>
        <v>250</v>
      </c>
      <c r="AQ7" s="26" t="n">
        <f aca="false">AM7-AO7</f>
        <v>92.4330829634094</v>
      </c>
      <c r="AR7" s="26" t="n">
        <f aca="false">AJ7*(1+$B$7/12)</f>
        <v>1000</v>
      </c>
      <c r="AS7" s="26" t="n">
        <f aca="false">AQ7+AJ7*'1 Der Fonds'!$B$19/12*(1-$C$7)+AQ7*'1 Der Fonds'!$B$20/12-AP7*'1 Der Fonds'!$B$21/12-(AJ7+AQ7-AP7)*'1 Der Fonds'!$B$22/12-AJ7*'1 Der Fonds'!$B$23/12</f>
        <v>93.590414667916</v>
      </c>
      <c r="AT7" s="26" t="n">
        <f aca="false">(AR7+AS7-AP7)/AN7</f>
        <v>10.0547129281039</v>
      </c>
      <c r="AU7" s="26" t="n">
        <f aca="false">AS7+$D$7-'2 Der Rueckgabebestand'!$C$8*AT7</f>
        <v>62.420804590794</v>
      </c>
      <c r="AV7" s="26" t="n">
        <f aca="false">AN7+$D$7/AT7-'2 Der Rueckgabebestand'!$C$8</f>
        <v>80.8</v>
      </c>
      <c r="AW7" s="26" t="n">
        <f aca="false">MAX(0,AP7-'1 Der Fonds'!$B$11*AR7)</f>
        <v>0</v>
      </c>
      <c r="AX7" s="26" t="n">
        <f aca="false">AP7-AW7</f>
        <v>250</v>
      </c>
      <c r="AY7" s="26" t="n">
        <f aca="false">AU7-AW7</f>
        <v>62.420804590794</v>
      </c>
      <c r="AZ7" s="26" t="n">
        <f aca="false">AR7*(1+$B$7/12)</f>
        <v>1000</v>
      </c>
      <c r="BA7" s="26" t="n">
        <f aca="false">AY7+AR7*'1 Der Fonds'!$B$19/12*(1-$C$7)+AY7*'1 Der Fonds'!$B$20/12-AX7*'1 Der Fonds'!$B$21/12-(AR7+AY7-AX7)*'1 Der Fonds'!$B$22/12-AR7*'1 Der Fonds'!$B$23/12</f>
        <v>63.5493745285268</v>
      </c>
      <c r="BB7" s="26" t="n">
        <f aca="false">(AZ7+BA7-AX7)/AV7</f>
        <v>10.0686803778283</v>
      </c>
      <c r="BC7" s="26" t="n">
        <f aca="false">BA7+$D$7-'2 Der Rueckgabebestand'!$C$9*BB7</f>
        <v>37.3708055461732</v>
      </c>
      <c r="BD7" s="26" t="n">
        <f aca="false">AV7+$D$7/BB7-'2 Der Rueckgabebestand'!$C$9</f>
        <v>78.2</v>
      </c>
      <c r="BE7" s="26" t="n">
        <f aca="false">MAX(0,AX7-'1 Der Fonds'!$B$11*AZ7)</f>
        <v>0</v>
      </c>
      <c r="BF7" s="26" t="n">
        <f aca="false">AX7-BE7</f>
        <v>250</v>
      </c>
      <c r="BG7" s="26" t="n">
        <f aca="false">BC7-BE7</f>
        <v>37.3708055461732</v>
      </c>
      <c r="BH7" s="26" t="n">
        <f aca="false">AZ7*(1+$B$7/12)</f>
        <v>1000</v>
      </c>
      <c r="BI7" s="26" t="n">
        <f aca="false">BG7+AZ7*'1 Der Fonds'!$B$19/12*(1-$C$7)+BG7*'1 Der Fonds'!$B$20/12-BF7*'1 Der Fonds'!$B$21/12-(AZ7+BG7-BF7)*'1 Der Fonds'!$B$22/12-AZ7*'1 Der Fonds'!$B$23/12</f>
        <v>38.4753692348216</v>
      </c>
      <c r="BJ7" s="26" t="n">
        <f aca="false">(BH7+BI7-BF7)/BD7</f>
        <v>10.0828052331819</v>
      </c>
      <c r="BK7" s="26" t="n">
        <f aca="false">BI7+$D$7-'2 Der Rueckgabebestand'!$C$10*BJ7</f>
        <v>24.359441908367</v>
      </c>
      <c r="BL7" s="26" t="n">
        <f aca="false">BD7+$D$7/BJ7-'2 Der Rueckgabebestand'!$C$10</f>
        <v>76.8</v>
      </c>
      <c r="BM7" s="26" t="n">
        <f aca="false">MAX(0,BF7-'1 Der Fonds'!$B$11*BH7)</f>
        <v>0</v>
      </c>
      <c r="BN7" s="26" t="n">
        <f aca="false">BF7-BM7</f>
        <v>250</v>
      </c>
      <c r="BO7" s="26" t="n">
        <f aca="false">BK7-BM7</f>
        <v>24.359441908367</v>
      </c>
      <c r="BP7" s="26" t="n">
        <f aca="false">BH7*(1+$B$7/12)</f>
        <v>1000</v>
      </c>
      <c r="BQ7" s="26" t="n">
        <f aca="false">BO7+BH7*'1 Der Fonds'!$B$19/12*(1-$C$7)+BO7*'1 Der Fonds'!$B$20/12-BN7*'1 Der Fonds'!$B$21/12-(BH7+BO7-BN7)*'1 Der Fonds'!$B$22/12-BH7*'1 Der Fonds'!$B$23/12</f>
        <v>25.4515363735292</v>
      </c>
      <c r="BR7" s="26" t="n">
        <f aca="false">(BP7+BQ7-BN7)/BL7</f>
        <v>10.097025213197</v>
      </c>
      <c r="BS7" s="26" t="n">
        <f aca="false">BQ7+$D$7-'2 Der Rueckgabebestand'!$C$11*BR7</f>
        <v>19.393321245611</v>
      </c>
      <c r="BT7" s="26" t="n">
        <f aca="false">BL7+$D$7/BR7-'2 Der Rueckgabebestand'!$C$11</f>
        <v>76.2</v>
      </c>
      <c r="BU7" s="26" t="n">
        <f aca="false">MAX(0,BN7-'1 Der Fonds'!$B$11*BP7)</f>
        <v>0</v>
      </c>
      <c r="BV7" s="26" t="n">
        <f aca="false">BN7-BU7</f>
        <v>250</v>
      </c>
      <c r="BW7" s="26" t="n">
        <f aca="false">BS7-BU7</f>
        <v>19.393321245611</v>
      </c>
      <c r="BX7" s="26" t="n">
        <f aca="false">BP7*(1+$B$7/12)</f>
        <v>1000</v>
      </c>
      <c r="BY7" s="26" t="n">
        <f aca="false">BW7+BP7*'1 Der Fonds'!$B$19/12*(1-$C$7)+BW7*'1 Der Fonds'!$B$20/12-BV7*'1 Der Fonds'!$B$21/12-(BP7+BW7-BV7)*'1 Der Fonds'!$B$22/12-BP7*'1 Der Fonds'!$B$23/12</f>
        <v>20.4806565118047</v>
      </c>
      <c r="BZ7" s="26" t="n">
        <f aca="false">(BX7+BY7-BV7)/BT7</f>
        <v>10.1112947048793</v>
      </c>
      <c r="CA7" s="26" t="n">
        <f aca="false">BY7+$D$7-'2 Der Rueckgabebestand'!$C$12*BZ7</f>
        <v>15.4250091593651</v>
      </c>
      <c r="CB7" s="26" t="n">
        <f aca="false">BT7+$D$7/BZ7-'2 Der Rueckgabebestand'!$C$12</f>
        <v>75.7</v>
      </c>
      <c r="CC7" s="26" t="n">
        <f aca="false">MAX(0,BV7-'1 Der Fonds'!$B$11*BX7)</f>
        <v>0</v>
      </c>
      <c r="CD7" s="26" t="n">
        <f aca="false">BV7-CC7</f>
        <v>250</v>
      </c>
      <c r="CE7" s="26" t="n">
        <f aca="false">CA7-CC7</f>
        <v>15.4250091593651</v>
      </c>
      <c r="CF7" s="26" t="n">
        <f aca="false">BX7*(1+$B$7/12)</f>
        <v>1000</v>
      </c>
      <c r="CG7" s="26" t="n">
        <f aca="false">CE7+BX7*'1 Der Fonds'!$B$19/12*(1-$C$7)+CE7*'1 Der Fonds'!$B$20/12-CD7*'1 Der Fonds'!$B$21/12-(BX7+CE7-CD7)*'1 Der Fonds'!$B$22/12-BX7*'1 Der Fonds'!$B$23/12</f>
        <v>16.5085414598095</v>
      </c>
      <c r="CH7" s="26" t="n">
        <f aca="false">(CF7+CG7-CD7)/CB7</f>
        <v>10.1256082095087</v>
      </c>
      <c r="CI7" s="26" t="n">
        <f aca="false">CG7+$D$7-'2 Der Rueckgabebestand'!$C$13*CH7</f>
        <v>11.9520177655305</v>
      </c>
      <c r="CJ7" s="26" t="n">
        <f aca="false">CB7+$D$7/CH7-'2 Der Rueckgabebestand'!$C$13</f>
        <v>75.25</v>
      </c>
      <c r="CK7" s="26" t="n">
        <f aca="false">MAX(0,CD7-'1 Der Fonds'!$B$11*CF7)</f>
        <v>0</v>
      </c>
      <c r="CL7" s="26" t="n">
        <f aca="false">CD7-CK7</f>
        <v>250</v>
      </c>
      <c r="CM7" s="26" t="n">
        <f aca="false">CI7-CK7</f>
        <v>11.9520177655305</v>
      </c>
      <c r="CN7" s="26" t="n">
        <f aca="false">CF7*(1+$B$7/12)</f>
        <v>1000</v>
      </c>
      <c r="CO7" s="26" t="n">
        <f aca="false">CM7+CF7*'1 Der Fonds'!$B$19/12*(1-$C$7)+CM7*'1 Der Fonds'!$B$20/12-CL7*'1 Der Fonds'!$B$21/12-(CF7+CM7-CL7)*'1 Der Fonds'!$B$22/12-CF7*'1 Der Fonds'!$B$23/12</f>
        <v>13.0322217825558</v>
      </c>
      <c r="CP7" s="26" t="n">
        <f aca="false">(CN7+CO7-CL7)/CJ7</f>
        <v>10.1399630801669</v>
      </c>
      <c r="CQ7" s="26" t="n">
        <f aca="false">CO7+$D$7-'2 Der Rueckgabebestand'!$C$14*CP7</f>
        <v>8.9762365504891</v>
      </c>
      <c r="CR7" s="26" t="n">
        <f aca="false">CJ7+$D$7/CP7-'2 Der Rueckgabebestand'!$C$14</f>
        <v>74.85</v>
      </c>
      <c r="CS7" s="26" t="n">
        <f aca="false">MAX(0,CL7-'1 Der Fonds'!$B$11*CN7)</f>
        <v>0</v>
      </c>
      <c r="CT7" s="26" t="n">
        <f aca="false">CL7-CS7</f>
        <v>250</v>
      </c>
      <c r="CU7" s="26" t="n">
        <f aca="false">CQ7-CS7</f>
        <v>8.9762365504891</v>
      </c>
      <c r="CV7" s="26" t="n">
        <f aca="false">CN7*(1+$B$7/12)</f>
        <v>1000</v>
      </c>
      <c r="CW7" s="26" t="n">
        <f aca="false">CU7+CN7*'1 Der Fonds'!$B$19/12*(1-$C$7)+CU7*'1 Der Fonds'!$B$20/12-CT7*'1 Der Fonds'!$B$21/12-(CN7+CU7-CT7)*'1 Der Fonds'!$B$22/12-CN7*'1 Der Fonds'!$B$23/12</f>
        <v>10.0535887771833</v>
      </c>
      <c r="CX7" s="26" t="n">
        <f aca="false">(CV7+CW7-CT7)/CR7</f>
        <v>10.1543565634894</v>
      </c>
      <c r="CY7" s="26" t="n">
        <f aca="false">CW7+$D$7-'2 Der Rueckgabebestand'!$C$15*CX7</f>
        <v>5.99184615178755</v>
      </c>
      <c r="CZ7" s="26" t="n">
        <f aca="false">CR7+$D$7/CX7-'2 Der Rueckgabebestand'!$C$15</f>
        <v>74.45</v>
      </c>
      <c r="DA7" s="26" t="n">
        <f aca="false">MAX(0,CT7-'1 Der Fonds'!$B$11*CV7)</f>
        <v>0</v>
      </c>
      <c r="DB7" s="26" t="n">
        <f aca="false">CT7-DA7</f>
        <v>250</v>
      </c>
      <c r="DC7" s="26" t="n">
        <f aca="false">CY7-DA7</f>
        <v>5.99184615178755</v>
      </c>
      <c r="DD7" s="26" t="n">
        <f aca="false">CV7*(1+$B$7/12)</f>
        <v>1000</v>
      </c>
      <c r="DE7" s="26" t="n">
        <f aca="false">DC7+CV7*'1 Der Fonds'!$B$19/12*(1-$C$7)+DC7*'1 Der Fonds'!$B$20/12-DB7*'1 Der Fonds'!$B$21/12-(CV7+DC7-DB7)*'1 Der Fonds'!$B$22/12-CV7*'1 Der Fonds'!$B$23/12</f>
        <v>7.06633833768301</v>
      </c>
      <c r="DF7" s="26" t="n">
        <f aca="false">(DD7+DE7-DB7)/CZ7</f>
        <v>10.1687889635686</v>
      </c>
      <c r="DG7" s="26" t="n">
        <f aca="false">DE7+$D$7-'2 Der Rueckgabebestand'!$C$16*DF7</f>
        <v>1.9819438558987</v>
      </c>
      <c r="DH7" s="26" t="n">
        <f aca="false">CZ7+$D$7/DF7-'2 Der Rueckgabebestand'!$C$16</f>
        <v>73.95</v>
      </c>
      <c r="DI7" s="26" t="n">
        <f aca="false">MAX(0,DB7-'1 Der Fonds'!$B$11*DD7)</f>
        <v>0</v>
      </c>
      <c r="DJ7" s="26" t="n">
        <f aca="false">DB7-DI7</f>
        <v>250</v>
      </c>
      <c r="DK7" s="26" t="n">
        <f aca="false">DG7-DI7</f>
        <v>1.9819438558987</v>
      </c>
      <c r="DL7" s="26" t="n">
        <f aca="false">AA7/(T7+AA7-Z7)</f>
        <v>0.135125967130061</v>
      </c>
      <c r="DM7" s="26" t="n">
        <f aca="false">AI7/(AB7+AI7-AH7)</f>
        <v>0.131286606417816</v>
      </c>
      <c r="DN7" s="26" t="n">
        <f aca="false">AQ7/(AJ7+AQ7-AP7)</f>
        <v>0.109721572944713</v>
      </c>
      <c r="DO7" s="26" t="n">
        <f aca="false">AY7/(AR7+AY7-AX7)</f>
        <v>0.0768330946697439</v>
      </c>
      <c r="DP7" s="26" t="n">
        <f aca="false">BG7/(AZ7+BG7-BF7)</f>
        <v>0.0474627777445346</v>
      </c>
      <c r="DQ7" s="26" t="n">
        <f aca="false">BO7/(BH7+BO7-BN7)</f>
        <v>0.0314575384376208</v>
      </c>
      <c r="DR7" s="26" t="n">
        <f aca="false">BW7/(BP7+BW7-BV7)</f>
        <v>0.0252059911492527</v>
      </c>
      <c r="DS7" s="26" t="n">
        <f aca="false">CE7/(BX7+CE7-CD7)</f>
        <v>0.0201522147496928</v>
      </c>
      <c r="DT7" s="26" t="n">
        <f aca="false">CM7/(CF7+CM7-CL7)</f>
        <v>0.0156860504163773</v>
      </c>
      <c r="DU7" s="26" t="n">
        <f aca="false">CU7/(CN7+CU7-CT7)</f>
        <v>0.0118267689002829</v>
      </c>
      <c r="DV7" s="26" t="n">
        <f aca="false">DC7/(CV7+DC7-DB7)</f>
        <v>0.00792580790690765</v>
      </c>
      <c r="DW7" s="26" t="n">
        <f aca="false">DK7/(DD7+DK7-DJ7)</f>
        <v>0.00263562692175293</v>
      </c>
      <c r="DX7" s="26" t="n">
        <f aca="false">Z7/T7</f>
        <v>0.25</v>
      </c>
      <c r="DY7" s="26" t="n">
        <f aca="false">AH7/AB7</f>
        <v>0.25</v>
      </c>
      <c r="DZ7" s="26" t="n">
        <f aca="false">AP7/AJ7</f>
        <v>0.25</v>
      </c>
      <c r="EA7" s="26" t="n">
        <f aca="false">AX7/AR7</f>
        <v>0.25</v>
      </c>
      <c r="EB7" s="26" t="n">
        <f aca="false">BF7/AZ7</f>
        <v>0.25</v>
      </c>
      <c r="EC7" s="26" t="n">
        <f aca="false">BN7/BH7</f>
        <v>0.25</v>
      </c>
      <c r="ED7" s="26" t="n">
        <f aca="false">BV7/BP7</f>
        <v>0.25</v>
      </c>
      <c r="EE7" s="26" t="n">
        <f aca="false">CD7/BX7</f>
        <v>0.25</v>
      </c>
      <c r="EF7" s="26" t="n">
        <f aca="false">CL7/CF7</f>
        <v>0.25</v>
      </c>
      <c r="EG7" s="26" t="n">
        <f aca="false">CT7/CN7</f>
        <v>0.25</v>
      </c>
      <c r="EH7" s="26" t="n">
        <f aca="false">DB7/CV7</f>
        <v>0.25</v>
      </c>
      <c r="EI7" s="26" t="n">
        <f aca="false">DJ7/DD7</f>
        <v>0.25</v>
      </c>
      <c r="EJ7" s="26" t="n">
        <f aca="false">Y7</f>
        <v>0</v>
      </c>
      <c r="EK7" s="26" t="n">
        <f aca="false">AG7</f>
        <v>0</v>
      </c>
      <c r="EL7" s="26" t="n">
        <f aca="false">AO7</f>
        <v>0</v>
      </c>
      <c r="EM7" s="26" t="n">
        <f aca="false">AW7</f>
        <v>0</v>
      </c>
      <c r="EN7" s="26" t="n">
        <f aca="false">BE7</f>
        <v>0</v>
      </c>
      <c r="EO7" s="26" t="n">
        <f aca="false">BM7</f>
        <v>0</v>
      </c>
      <c r="EP7" s="26" t="n">
        <f aca="false">BU7</f>
        <v>0</v>
      </c>
      <c r="EQ7" s="26" t="n">
        <f aca="false">CC7</f>
        <v>0</v>
      </c>
      <c r="ER7" s="26" t="n">
        <f aca="false">CK7</f>
        <v>0</v>
      </c>
      <c r="ES7" s="26" t="n">
        <f aca="false">CS7</f>
        <v>0</v>
      </c>
      <c r="ET7" s="26" t="n">
        <f aca="false">DA7</f>
        <v>0</v>
      </c>
      <c r="EU7" s="26" t="n">
        <f aca="false">DI7</f>
        <v>0</v>
      </c>
    </row>
    <row r="8" customFormat="false" ht="15" hidden="false" customHeight="false" outlineLevel="0" collapsed="false">
      <c r="A8" s="0" t="s">
        <v>239</v>
      </c>
      <c r="B8" s="7" t="n">
        <v>-0.1</v>
      </c>
      <c r="C8" s="6" t="n">
        <v>0</v>
      </c>
      <c r="D8" s="8" t="n">
        <v>0</v>
      </c>
      <c r="E8" s="15" t="n">
        <f aca="false">MIN(DL8:DW8)</f>
        <v>0.020201552357124</v>
      </c>
      <c r="F8" s="32" t="n">
        <f aca="false">MATCH(E8,DL8:DW8,0)</f>
        <v>12</v>
      </c>
      <c r="G8" s="0" t="str">
        <f aca="false">IF(E8&gt;='1 Der Fonds'!$B$12,"JA","NEIN")</f>
        <v>NEIN</v>
      </c>
      <c r="H8" s="13" t="n">
        <f aca="false">DF8</f>
        <v>9.03248197842464</v>
      </c>
      <c r="I8" s="15" t="n">
        <f aca="false">MAX(DX8:EI8)</f>
        <v>0.276408519336218</v>
      </c>
      <c r="J8" s="14" t="n">
        <f aca="false">SUM(EJ8:EU8)</f>
        <v>0</v>
      </c>
      <c r="K8" s="14" t="n">
        <f aca="false">DK8</f>
        <v>13.4936681546623</v>
      </c>
      <c r="L8" s="15" t="n">
        <f aca="false">DD8/'1 Der Fonds'!$B$5-1</f>
        <v>-0.0955416258501602</v>
      </c>
      <c r="T8" s="26" t="n">
        <f aca="false">'1 Der Fonds'!$B$5*(1+$B$8/12)</f>
        <v>991.666666666667</v>
      </c>
      <c r="U8" s="26" t="n">
        <f aca="false">'1 Der Fonds'!$B$7+'1 Der Fonds'!$B$5*'1 Der Fonds'!$B$19/12*(1-$C$8)+'1 Der Fonds'!$B$7*'1 Der Fonds'!$B$20/12-'1 Der Fonds'!$B$6*'1 Der Fonds'!$B$21/12-('1 Der Fonds'!$B$5+'1 Der Fonds'!$B$7-'1 Der Fonds'!$B$6)*'1 Der Fonds'!$B$22/12-'1 Der Fonds'!$B$5*'1 Der Fonds'!$B$23/12</f>
        <v>121.70875</v>
      </c>
      <c r="V8" s="26" t="n">
        <f aca="false">(T8+U8-'1 Der Fonds'!$B$6)/'1 Der Fonds'!$B$8</f>
        <v>9.92385536398468</v>
      </c>
      <c r="W8" s="26" t="n">
        <f aca="false">U8+$D$8-'2 Der Rueckgabebestand'!$C$5*V8</f>
        <v>117.739207854406</v>
      </c>
      <c r="X8" s="26" t="n">
        <f aca="false">'1 Der Fonds'!$B$8+$D$8/V8-'2 Der Rueckgabebestand'!$C$5</f>
        <v>86.6</v>
      </c>
      <c r="Y8" s="26" t="n">
        <f aca="false">MAX(0,'1 Der Fonds'!$B$6-'1 Der Fonds'!$B$11*T8)</f>
        <v>0</v>
      </c>
      <c r="Z8" s="26" t="n">
        <f aca="false">'1 Der Fonds'!$B$6-Y8</f>
        <v>250</v>
      </c>
      <c r="AA8" s="26" t="n">
        <f aca="false">W8-Y8</f>
        <v>117.739207854406</v>
      </c>
      <c r="AB8" s="26" t="n">
        <f aca="false">T8*(1+$B$8/12)</f>
        <v>983.402777777778</v>
      </c>
      <c r="AC8" s="26" t="n">
        <f aca="false">AA8+T8*'1 Der Fonds'!$B$19/12*(1-$C$8)+AA8*'1 Der Fonds'!$B$20/12-Z8*'1 Der Fonds'!$B$21/12-(T8+AA8-Z8)*'1 Der Fonds'!$B$22/12-T8*'1 Der Fonds'!$B$23/12</f>
        <v>119.4280829286</v>
      </c>
      <c r="AD8" s="26" t="n">
        <f aca="false">(AB8+AC8-Z8)/X8</f>
        <v>9.84793141693277</v>
      </c>
      <c r="AE8" s="26" t="n">
        <f aca="false">AC8+$D$8-'2 Der Rueckgabebestand'!$C$6*AD8</f>
        <v>114.504117220134</v>
      </c>
      <c r="AF8" s="26" t="n">
        <f aca="false">X8+$D$8/AD8-'2 Der Rueckgabebestand'!$C$6</f>
        <v>86.1</v>
      </c>
      <c r="AG8" s="26" t="n">
        <f aca="false">MAX(0,Z8-'1 Der Fonds'!$B$11*AB8)</f>
        <v>0</v>
      </c>
      <c r="AH8" s="26" t="n">
        <f aca="false">Z8-AG8</f>
        <v>250</v>
      </c>
      <c r="AI8" s="26" t="n">
        <f aca="false">AE8-AG8</f>
        <v>114.504117220134</v>
      </c>
      <c r="AJ8" s="26" t="n">
        <f aca="false">AB8*(1+$B$8/12)</f>
        <v>975.20775462963</v>
      </c>
      <c r="AK8" s="26" t="n">
        <f aca="false">AI8+AB8*'1 Der Fonds'!$B$19/12*(1-$C$8)+AI8*'1 Der Fonds'!$B$20/12-AH8*'1 Der Fonds'!$B$21/12-(AB8+AI8-AH8)*'1 Der Fonds'!$B$22/12-AB8*'1 Der Fonds'!$B$23/12</f>
        <v>116.172331235247</v>
      </c>
      <c r="AL8" s="26" t="n">
        <f aca="false">(AJ8+AK8-AH8)/AF8</f>
        <v>9.77212643280926</v>
      </c>
      <c r="AM8" s="26" t="n">
        <f aca="false">AK8+$D$8-'2 Der Rueckgabebestand'!$C$7*AL8</f>
        <v>94.6736530830669</v>
      </c>
      <c r="AN8" s="26" t="n">
        <f aca="false">AF8+$D$8/AL8-'2 Der Rueckgabebestand'!$C$7</f>
        <v>83.9</v>
      </c>
      <c r="AO8" s="26" t="n">
        <f aca="false">MAX(0,AH8-'1 Der Fonds'!$B$11*AJ8)</f>
        <v>0</v>
      </c>
      <c r="AP8" s="26" t="n">
        <f aca="false">AH8-AO8</f>
        <v>250</v>
      </c>
      <c r="AQ8" s="26" t="n">
        <f aca="false">AM8-AO8</f>
        <v>94.6736530830669</v>
      </c>
      <c r="AR8" s="26" t="n">
        <f aca="false">AJ8*(1+$B$8/12)</f>
        <v>967.081023341049</v>
      </c>
      <c r="AS8" s="26" t="n">
        <f aca="false">AQ8+AJ8*'1 Der Fonds'!$B$19/12*(1-$C$8)+AQ8*'1 Der Fonds'!$B$20/12-AP8*'1 Der Fonds'!$B$21/12-(AJ8+AQ8-AP8)*'1 Der Fonds'!$B$22/12-AJ8*'1 Der Fonds'!$B$23/12</f>
        <v>96.3054484791928</v>
      </c>
      <c r="AT8" s="26" t="n">
        <f aca="false">(AR8+AS8-AP8)/AN8</f>
        <v>9.69471360929967</v>
      </c>
      <c r="AU8" s="26" t="n">
        <f aca="false">AS8+$D$8-'2 Der Rueckgabebestand'!$C$8*AT8</f>
        <v>66.2518362903639</v>
      </c>
      <c r="AV8" s="26" t="n">
        <f aca="false">AN8+$D$8/AT8-'2 Der Rueckgabebestand'!$C$8</f>
        <v>80.8</v>
      </c>
      <c r="AW8" s="26" t="n">
        <f aca="false">MAX(0,AP8-'1 Der Fonds'!$B$11*AR8)</f>
        <v>0</v>
      </c>
      <c r="AX8" s="26" t="n">
        <f aca="false">AP8-AW8</f>
        <v>250</v>
      </c>
      <c r="AY8" s="26" t="n">
        <f aca="false">AU8-AW8</f>
        <v>66.2518362903639</v>
      </c>
      <c r="AZ8" s="26" t="n">
        <f aca="false">AR8*(1+$B$8/12)</f>
        <v>959.022014813207</v>
      </c>
      <c r="BA8" s="26" t="n">
        <f aca="false">AY8+AR8*'1 Der Fonds'!$B$19/12*(1-$C$8)+AY8*'1 Der Fonds'!$B$20/12-AX8*'1 Der Fonds'!$B$21/12-(AR8+AY8-AX8)*'1 Der Fonds'!$B$22/12-AR8*'1 Der Fonds'!$B$23/12</f>
        <v>67.8391248080752</v>
      </c>
      <c r="BB8" s="26" t="n">
        <f aca="false">(AZ8+BA8-AX8)/AV8</f>
        <v>9.61461806461983</v>
      </c>
      <c r="BC8" s="26" t="n">
        <f aca="false">BA8+$D$8-'2 Der Rueckgabebestand'!$C$9*BB8</f>
        <v>42.8411178400636</v>
      </c>
      <c r="BD8" s="26" t="n">
        <f aca="false">AV8+$D$8/BB8-'2 Der Rueckgabebestand'!$C$9</f>
        <v>78.2</v>
      </c>
      <c r="BE8" s="26" t="n">
        <f aca="false">MAX(0,AX8-'1 Der Fonds'!$B$11*AZ8)</f>
        <v>0</v>
      </c>
      <c r="BF8" s="26" t="n">
        <f aca="false">AX8-BE8</f>
        <v>250</v>
      </c>
      <c r="BG8" s="26" t="n">
        <f aca="false">BC8-BE8</f>
        <v>42.8411178400636</v>
      </c>
      <c r="BH8" s="26" t="n">
        <f aca="false">AZ8*(1+$B$8/12)</f>
        <v>951.030164689764</v>
      </c>
      <c r="BI8" s="26" t="n">
        <f aca="false">BG8+AZ8*'1 Der Fonds'!$B$19/12*(1-$C$8)+BG8*'1 Der Fonds'!$B$20/12-BF8*'1 Der Fonds'!$B$21/12-(AZ8+BG8-BF8)*'1 Der Fonds'!$B$22/12-AZ8*'1 Der Fonds'!$B$23/12</f>
        <v>44.3888456928051</v>
      </c>
      <c r="BJ8" s="26" t="n">
        <f aca="false">(BH8+BI8-BF8)/BD8</f>
        <v>9.53221240898426</v>
      </c>
      <c r="BK8" s="26" t="n">
        <f aca="false">BI8+$D$8-'2 Der Rueckgabebestand'!$C$10*BJ8</f>
        <v>31.0437483202271</v>
      </c>
      <c r="BL8" s="26" t="n">
        <f aca="false">BD8+$D$8/BJ8-'2 Der Rueckgabebestand'!$C$10</f>
        <v>76.8</v>
      </c>
      <c r="BM8" s="26" t="n">
        <f aca="false">MAX(0,BF8-'1 Der Fonds'!$B$11*BH8)</f>
        <v>0</v>
      </c>
      <c r="BN8" s="26" t="n">
        <f aca="false">BF8-BM8</f>
        <v>250</v>
      </c>
      <c r="BO8" s="26" t="n">
        <f aca="false">BK8-BM8</f>
        <v>31.0437483202271</v>
      </c>
      <c r="BP8" s="26" t="n">
        <f aca="false">BH8*(1+$B$8/12)</f>
        <v>943.104913317349</v>
      </c>
      <c r="BQ8" s="26" t="n">
        <f aca="false">BO8+BH8*'1 Der Fonds'!$B$19/12*(1-$C$8)+BO8*'1 Der Fonds'!$B$20/12-BN8*'1 Der Fonds'!$B$21/12-(BH8+BO8-BN8)*'1 Der Fonds'!$B$22/12-BH8*'1 Der Fonds'!$B$23/12</f>
        <v>32.5631876789997</v>
      </c>
      <c r="BR8" s="26" t="n">
        <f aca="false">(BP8+BQ8-BN8)/BL8</f>
        <v>9.44880339838996</v>
      </c>
      <c r="BS8" s="26" t="n">
        <f aca="false">BQ8+$D$8-'2 Der Rueckgabebestand'!$C$11*BR8</f>
        <v>26.8939056399658</v>
      </c>
      <c r="BT8" s="26" t="n">
        <f aca="false">BL8+$D$8/BR8-'2 Der Rueckgabebestand'!$C$11</f>
        <v>76.2</v>
      </c>
      <c r="BU8" s="26" t="n">
        <f aca="false">MAX(0,BN8-'1 Der Fonds'!$B$11*BP8)</f>
        <v>0</v>
      </c>
      <c r="BV8" s="26" t="n">
        <f aca="false">BN8-BU8</f>
        <v>250</v>
      </c>
      <c r="BW8" s="26" t="n">
        <f aca="false">BS8-BU8</f>
        <v>26.8939056399658</v>
      </c>
      <c r="BX8" s="26" t="n">
        <f aca="false">BP8*(1+$B$8/12)</f>
        <v>935.245705706372</v>
      </c>
      <c r="BY8" s="26" t="n">
        <f aca="false">BW8+BP8*'1 Der Fonds'!$B$19/12*(1-$C$8)+BW8*'1 Der Fonds'!$B$20/12-BV8*'1 Der Fonds'!$B$21/12-(BP8+BW8-BV8)*'1 Der Fonds'!$B$22/12-BP8*'1 Der Fonds'!$B$23/12</f>
        <v>28.3925269070034</v>
      </c>
      <c r="BZ8" s="26" t="n">
        <f aca="false">(BX8+BY8-BV8)/BT8</f>
        <v>9.36533113665846</v>
      </c>
      <c r="CA8" s="26" t="n">
        <f aca="false">BY8+$D$8-'2 Der Rueckgabebestand'!$C$12*BZ8</f>
        <v>23.7098613386742</v>
      </c>
      <c r="CB8" s="26" t="n">
        <f aca="false">BT8+$D$8/BZ8-'2 Der Rueckgabebestand'!$C$12</f>
        <v>75.7</v>
      </c>
      <c r="CC8" s="26" t="n">
        <f aca="false">MAX(0,BV8-'1 Der Fonds'!$B$11*BX8)</f>
        <v>0</v>
      </c>
      <c r="CD8" s="26" t="n">
        <f aca="false">BV8-CC8</f>
        <v>250</v>
      </c>
      <c r="CE8" s="26" t="n">
        <f aca="false">CA8-CC8</f>
        <v>23.7098613386742</v>
      </c>
      <c r="CF8" s="26" t="n">
        <f aca="false">BX8*(1+$B$8/12)</f>
        <v>927.451991492152</v>
      </c>
      <c r="CG8" s="26" t="n">
        <f aca="false">CE8+BX8*'1 Der Fonds'!$B$19/12*(1-$C$8)+CE8*'1 Der Fonds'!$B$20/12-CD8*'1 Der Fonds'!$B$21/12-(BX8+CE8-CD8)*'1 Der Fonds'!$B$22/12-BX8*'1 Der Fonds'!$B$23/12</f>
        <v>25.1887304137498</v>
      </c>
      <c r="CH8" s="26" t="n">
        <f aca="false">(CF8+CG8-CD8)/CB8</f>
        <v>9.28191178211231</v>
      </c>
      <c r="CI8" s="26" t="n">
        <f aca="false">CG8+$D$8-'2 Der Rueckgabebestand'!$C$13*CH8</f>
        <v>21.0118701117993</v>
      </c>
      <c r="CJ8" s="26" t="n">
        <f aca="false">CB8+$D$8/CH8-'2 Der Rueckgabebestand'!$C$13</f>
        <v>75.25</v>
      </c>
      <c r="CK8" s="26" t="n">
        <f aca="false">MAX(0,CD8-'1 Der Fonds'!$B$11*CF8)</f>
        <v>0</v>
      </c>
      <c r="CL8" s="26" t="n">
        <f aca="false">CD8-CK8</f>
        <v>250</v>
      </c>
      <c r="CM8" s="26" t="n">
        <f aca="false">CI8-CK8</f>
        <v>21.0118701117993</v>
      </c>
      <c r="CN8" s="26" t="n">
        <f aca="false">CF8*(1+$B$8/12)</f>
        <v>919.723224896384</v>
      </c>
      <c r="CO8" s="26" t="n">
        <f aca="false">CM8+CF8*'1 Der Fonds'!$B$19/12*(1-$C$8)+CM8*'1 Der Fonds'!$B$20/12-CL8*'1 Der Fonds'!$B$21/12-(CF8+CM8-CL8)*'1 Der Fonds'!$B$22/12-CF8*'1 Der Fonds'!$B$23/12</f>
        <v>22.4715919692439</v>
      </c>
      <c r="CP8" s="26" t="n">
        <f aca="false">(CN8+CO8-CL8)/CJ8</f>
        <v>9.19860221748343</v>
      </c>
      <c r="CQ8" s="26" t="n">
        <f aca="false">CO8+$D$8-'2 Der Rueckgabebestand'!$C$14*CP8</f>
        <v>18.7921510822505</v>
      </c>
      <c r="CR8" s="26" t="n">
        <f aca="false">CJ8+$D$8/CP8-'2 Der Rueckgabebestand'!$C$14</f>
        <v>74.85</v>
      </c>
      <c r="CS8" s="26" t="n">
        <f aca="false">MAX(0,CL8-'1 Der Fonds'!$B$11*CN8)</f>
        <v>0</v>
      </c>
      <c r="CT8" s="26" t="n">
        <f aca="false">CL8-CS8</f>
        <v>250</v>
      </c>
      <c r="CU8" s="26" t="n">
        <f aca="false">CQ8-CS8</f>
        <v>18.7921510822505</v>
      </c>
      <c r="CV8" s="26" t="n">
        <f aca="false">CN8*(1+$B$8/12)</f>
        <v>912.058864688914</v>
      </c>
      <c r="CW8" s="26" t="n">
        <f aca="false">CU8+CN8*'1 Der Fonds'!$B$19/12*(1-$C$8)+CU8*'1 Der Fonds'!$B$20/12-CT8*'1 Der Fonds'!$B$21/12-(CN8+CU8-CT8)*'1 Der Fonds'!$B$22/12-CN8*'1 Der Fonds'!$B$23/12</f>
        <v>20.2333220799425</v>
      </c>
      <c r="CX8" s="26" t="n">
        <f aca="false">(CV8+CW8-CT8)/CR8</f>
        <v>9.11546007707223</v>
      </c>
      <c r="CY8" s="26" t="n">
        <f aca="false">CW8+$D$8-'2 Der Rueckgabebestand'!$C$15*CX8</f>
        <v>16.5871380491136</v>
      </c>
      <c r="CZ8" s="26" t="n">
        <f aca="false">CR8+$D$8/CX8-'2 Der Rueckgabebestand'!$C$15</f>
        <v>74.45</v>
      </c>
      <c r="DA8" s="26" t="n">
        <f aca="false">MAX(0,CT8-'1 Der Fonds'!$B$11*CV8)</f>
        <v>0</v>
      </c>
      <c r="DB8" s="26" t="n">
        <f aca="false">CT8-DA8</f>
        <v>250</v>
      </c>
      <c r="DC8" s="26" t="n">
        <f aca="false">CY8-DA8</f>
        <v>16.5871380491136</v>
      </c>
      <c r="DD8" s="26" t="n">
        <f aca="false">CV8*(1+$B$8/12)</f>
        <v>904.45837414984</v>
      </c>
      <c r="DE8" s="26" t="n">
        <f aca="false">DC8+CV8*'1 Der Fonds'!$B$19/12*(1-$C$8)+DC8*'1 Der Fonds'!$B$20/12-DB8*'1 Der Fonds'!$B$21/12-(CV8+DC8-DB8)*'1 Der Fonds'!$B$22/12-CV8*'1 Der Fonds'!$B$23/12</f>
        <v>18.0099091438746</v>
      </c>
      <c r="DF8" s="26" t="n">
        <f aca="false">(DD8+DE8-DB8)/CZ8</f>
        <v>9.03248197842464</v>
      </c>
      <c r="DG8" s="26" t="n">
        <f aca="false">DE8+$D$8-'2 Der Rueckgabebestand'!$C$16*DF8</f>
        <v>13.4936681546623</v>
      </c>
      <c r="DH8" s="26" t="n">
        <f aca="false">CZ8+$D$8/DF8-'2 Der Rueckgabebestand'!$C$16</f>
        <v>73.95</v>
      </c>
      <c r="DI8" s="26" t="n">
        <f aca="false">MAX(0,DB8-'1 Der Fonds'!$B$11*DD8)</f>
        <v>0</v>
      </c>
      <c r="DJ8" s="26" t="n">
        <f aca="false">DB8-DI8</f>
        <v>250</v>
      </c>
      <c r="DK8" s="26" t="n">
        <f aca="false">DG8-DI8</f>
        <v>13.4936681546623</v>
      </c>
      <c r="DL8" s="26" t="n">
        <f aca="false">AA8/(T8+AA8-Z8)</f>
        <v>0.137000701699903</v>
      </c>
      <c r="DM8" s="26" t="n">
        <f aca="false">AI8/(AB8+AI8-AH8)</f>
        <v>0.135043267009187</v>
      </c>
      <c r="DN8" s="26" t="n">
        <f aca="false">AQ8/(AJ8+AQ8-AP8)</f>
        <v>0.115472374653777</v>
      </c>
      <c r="DO8" s="26" t="n">
        <f aca="false">AY8/(AR8+AY8-AX8)</f>
        <v>0.084576863431387</v>
      </c>
      <c r="DP8" s="26" t="n">
        <f aca="false">BG8/(AZ8+BG8-BF8)</f>
        <v>0.0569799421988951</v>
      </c>
      <c r="DQ8" s="26" t="n">
        <f aca="false">BO8/(BH8+BO8-BN8)</f>
        <v>0.0424052104145984</v>
      </c>
      <c r="DR8" s="26" t="n">
        <f aca="false">BW8/(BP8+BW8-BV8)</f>
        <v>0.037352707993206</v>
      </c>
      <c r="DS8" s="26" t="n">
        <f aca="false">CE8/(BX8+CE8-CD8)</f>
        <v>0.0334433671739088</v>
      </c>
      <c r="DT8" s="26" t="n">
        <f aca="false">CM8/(CF8+CM8-CL8)</f>
        <v>0.0300829738900845</v>
      </c>
      <c r="DU8" s="26" t="n">
        <f aca="false">CU8/(CN8+CU8-CT8)</f>
        <v>0.0272937275446317</v>
      </c>
      <c r="DV8" s="26" t="n">
        <f aca="false">DC8/(CV8+DC8-DB8)</f>
        <v>0.0244415173480608</v>
      </c>
      <c r="DW8" s="26" t="n">
        <f aca="false">DK8/(DD8+DK8-DJ8)</f>
        <v>0.020201552357124</v>
      </c>
      <c r="DX8" s="26" t="n">
        <f aca="false">Z8/T8</f>
        <v>0.252100840336134</v>
      </c>
      <c r="DY8" s="26" t="n">
        <f aca="false">AH8/AB8</f>
        <v>0.254219334792741</v>
      </c>
      <c r="DZ8" s="26" t="n">
        <f aca="false">AP8/AJ8</f>
        <v>0.256355631723772</v>
      </c>
      <c r="EA8" s="26" t="n">
        <f aca="false">AX8/AR8</f>
        <v>0.258509880729854</v>
      </c>
      <c r="EB8" s="26" t="n">
        <f aca="false">BF8/AZ8</f>
        <v>0.260682232668761</v>
      </c>
      <c r="EC8" s="26" t="n">
        <f aca="false">BN8/BH8</f>
        <v>0.262872839665977</v>
      </c>
      <c r="ED8" s="26" t="n">
        <f aca="false">BV8/BP8</f>
        <v>0.265081855125355</v>
      </c>
      <c r="EE8" s="26" t="n">
        <f aca="false">CD8/BX8</f>
        <v>0.267309433739854</v>
      </c>
      <c r="EF8" s="26" t="n">
        <f aca="false">CL8/CF8</f>
        <v>0.269555731502373</v>
      </c>
      <c r="EG8" s="26" t="n">
        <f aca="false">CT8/CN8</f>
        <v>0.271820905716679</v>
      </c>
      <c r="EH8" s="26" t="n">
        <f aca="false">DB8/CV8</f>
        <v>0.274105115008416</v>
      </c>
      <c r="EI8" s="26" t="n">
        <f aca="false">DJ8/DD8</f>
        <v>0.276408519336218</v>
      </c>
      <c r="EJ8" s="26" t="n">
        <f aca="false">Y8</f>
        <v>0</v>
      </c>
      <c r="EK8" s="26" t="n">
        <f aca="false">AG8</f>
        <v>0</v>
      </c>
      <c r="EL8" s="26" t="n">
        <f aca="false">AO8</f>
        <v>0</v>
      </c>
      <c r="EM8" s="26" t="n">
        <f aca="false">AW8</f>
        <v>0</v>
      </c>
      <c r="EN8" s="26" t="n">
        <f aca="false">BE8</f>
        <v>0</v>
      </c>
      <c r="EO8" s="26" t="n">
        <f aca="false">BM8</f>
        <v>0</v>
      </c>
      <c r="EP8" s="26" t="n">
        <f aca="false">BU8</f>
        <v>0</v>
      </c>
      <c r="EQ8" s="26" t="n">
        <f aca="false">CC8</f>
        <v>0</v>
      </c>
      <c r="ER8" s="26" t="n">
        <f aca="false">CK8</f>
        <v>0</v>
      </c>
      <c r="ES8" s="26" t="n">
        <f aca="false">CS8</f>
        <v>0</v>
      </c>
      <c r="ET8" s="26" t="n">
        <f aca="false">DA8</f>
        <v>0</v>
      </c>
      <c r="EU8" s="26" t="n">
        <f aca="false">DI8</f>
        <v>0</v>
      </c>
    </row>
    <row r="9" customFormat="false" ht="15" hidden="false" customHeight="false" outlineLevel="0" collapsed="false">
      <c r="A9" s="0" t="s">
        <v>240</v>
      </c>
      <c r="B9" s="7" t="n">
        <v>-0.166666666666667</v>
      </c>
      <c r="C9" s="6" t="n">
        <v>0</v>
      </c>
      <c r="D9" s="8" t="n">
        <v>0</v>
      </c>
      <c r="E9" s="15" t="n">
        <f aca="false">MIN(DL9:DW9)</f>
        <v>0.0279054985355275</v>
      </c>
      <c r="F9" s="32" t="n">
        <f aca="false">MATCH(E9,DL9:DW9,0)</f>
        <v>12</v>
      </c>
      <c r="G9" s="0" t="str">
        <f aca="false">IF(E9&gt;='1 Der Fonds'!$B$12,"JA","NEIN")</f>
        <v>NEIN</v>
      </c>
      <c r="H9" s="13" t="n">
        <f aca="false">DF9</f>
        <v>8.2838131723057</v>
      </c>
      <c r="I9" s="15" t="n">
        <f aca="false">MAX(DX9:EI9)</f>
        <v>0.295685332076801</v>
      </c>
      <c r="J9" s="14" t="n">
        <f aca="false">SUM(EJ9:EU9)</f>
        <v>0</v>
      </c>
      <c r="K9" s="14" t="n">
        <f aca="false">DK9</f>
        <v>17.0945730929612</v>
      </c>
      <c r="L9" s="15" t="n">
        <f aca="false">DD9/'1 Der Fonds'!$B$5-1</f>
        <v>-0.154506589000955</v>
      </c>
      <c r="T9" s="26" t="n">
        <f aca="false">'1 Der Fonds'!$B$5*(1+$B$9/12)</f>
        <v>986.111111111111</v>
      </c>
      <c r="U9" s="26" t="n">
        <f aca="false">'1 Der Fonds'!$B$7+'1 Der Fonds'!$B$5*'1 Der Fonds'!$B$19/12*(1-$C$9)+'1 Der Fonds'!$B$7*'1 Der Fonds'!$B$20/12-'1 Der Fonds'!$B$6*'1 Der Fonds'!$B$21/12-('1 Der Fonds'!$B$5+'1 Der Fonds'!$B$7-'1 Der Fonds'!$B$6)*'1 Der Fonds'!$B$22/12-'1 Der Fonds'!$B$5*'1 Der Fonds'!$B$23/12</f>
        <v>121.70875</v>
      </c>
      <c r="V9" s="26" t="n">
        <f aca="false">(T9+U9-'1 Der Fonds'!$B$6)/'1 Der Fonds'!$B$8</f>
        <v>9.85999840357599</v>
      </c>
      <c r="W9" s="26" t="n">
        <f aca="false">U9+$D$9-'2 Der Rueckgabebestand'!$C$5*V9</f>
        <v>117.76475063857</v>
      </c>
      <c r="X9" s="26" t="n">
        <f aca="false">'1 Der Fonds'!$B$8+$D$9/V9-'2 Der Rueckgabebestand'!$C$5</f>
        <v>86.6</v>
      </c>
      <c r="Y9" s="26" t="n">
        <f aca="false">MAX(0,'1 Der Fonds'!$B$6-'1 Der Fonds'!$B$11*T9)</f>
        <v>0</v>
      </c>
      <c r="Z9" s="26" t="n">
        <f aca="false">'1 Der Fonds'!$B$6-Y9</f>
        <v>250</v>
      </c>
      <c r="AA9" s="26" t="n">
        <f aca="false">W9-Y9</f>
        <v>117.76475063857</v>
      </c>
      <c r="AB9" s="26" t="n">
        <f aca="false">T9*(1+$B$9/12)</f>
        <v>972.41512345679</v>
      </c>
      <c r="AC9" s="26" t="n">
        <f aca="false">AA9+T9*'1 Der Fonds'!$B$19/12*(1-$C$9)+AA9*'1 Der Fonds'!$B$20/12-Z9*'1 Der Fonds'!$B$21/12-(T9+AA9-Z9)*'1 Der Fonds'!$B$22/12-T9*'1 Der Fonds'!$B$23/12</f>
        <v>119.441844635709</v>
      </c>
      <c r="AD9" s="26" t="n">
        <f aca="false">(AB9+AC9-Z9)/X9</f>
        <v>9.72121210268475</v>
      </c>
      <c r="AE9" s="26" t="n">
        <f aca="false">AC9+$D$9-'2 Der Rueckgabebestand'!$C$6*AD9</f>
        <v>114.581238584367</v>
      </c>
      <c r="AF9" s="26" t="n">
        <f aca="false">X9+$D$9/AD9-'2 Der Rueckgabebestand'!$C$6</f>
        <v>86.1</v>
      </c>
      <c r="AG9" s="26" t="n">
        <f aca="false">MAX(0,Z9-'1 Der Fonds'!$B$11*AB9)</f>
        <v>0</v>
      </c>
      <c r="AH9" s="26" t="n">
        <f aca="false">Z9-AG9</f>
        <v>250</v>
      </c>
      <c r="AI9" s="26" t="n">
        <f aca="false">AE9-AG9</f>
        <v>114.581238584367</v>
      </c>
      <c r="AJ9" s="26" t="n">
        <f aca="false">AB9*(1+$B$9/12)</f>
        <v>958.909357853224</v>
      </c>
      <c r="AK9" s="26" t="n">
        <f aca="false">AI9+AB9*'1 Der Fonds'!$B$19/12*(1-$C$9)+AI9*'1 Der Fonds'!$B$20/12-AH9*'1 Der Fonds'!$B$21/12-(AB9+AI9-AH9)*'1 Der Fonds'!$B$22/12-AB9*'1 Der Fonds'!$B$23/12</f>
        <v>116.226177742023</v>
      </c>
      <c r="AL9" s="26" t="n">
        <f aca="false">(AJ9+AK9-AH9)/AF9</f>
        <v>9.58345569797034</v>
      </c>
      <c r="AM9" s="26" t="n">
        <f aca="false">AK9+$D$9-'2 Der Rueckgabebestand'!$C$7*AL9</f>
        <v>95.1425752064879</v>
      </c>
      <c r="AN9" s="26" t="n">
        <f aca="false">AF9+$D$9/AL9-'2 Der Rueckgabebestand'!$C$7</f>
        <v>83.9</v>
      </c>
      <c r="AO9" s="26" t="n">
        <f aca="false">MAX(0,AH9-'1 Der Fonds'!$B$11*AJ9)</f>
        <v>0</v>
      </c>
      <c r="AP9" s="26" t="n">
        <f aca="false">AH9-AO9</f>
        <v>250</v>
      </c>
      <c r="AQ9" s="26" t="n">
        <f aca="false">AM9-AO9</f>
        <v>95.1425752064879</v>
      </c>
      <c r="AR9" s="26" t="n">
        <f aca="false">AJ9*(1+$B$9/12)</f>
        <v>945.591172327485</v>
      </c>
      <c r="AS9" s="26" t="n">
        <f aca="false">AQ9+AJ9*'1 Der Fonds'!$B$19/12*(1-$C$9)+AQ9*'1 Der Fonds'!$B$20/12-AP9*'1 Der Fonds'!$B$21/12-(AJ9+AQ9-AP9)*'1 Der Fonds'!$B$22/12-AJ9*'1 Der Fonds'!$B$23/12</f>
        <v>96.7401858931656</v>
      </c>
      <c r="AT9" s="26" t="n">
        <f aca="false">(AR9+AS9-AP9)/AN9</f>
        <v>9.4437587392211</v>
      </c>
      <c r="AU9" s="26" t="n">
        <f aca="false">AS9+$D$9-'2 Der Rueckgabebestand'!$C$8*AT9</f>
        <v>67.4645338015802</v>
      </c>
      <c r="AV9" s="26" t="n">
        <f aca="false">AN9+$D$9/AT9-'2 Der Rueckgabebestand'!$C$8</f>
        <v>80.8</v>
      </c>
      <c r="AW9" s="26" t="n">
        <f aca="false">MAX(0,AP9-'1 Der Fonds'!$B$11*AR9)</f>
        <v>0</v>
      </c>
      <c r="AX9" s="26" t="n">
        <f aca="false">AP9-AW9</f>
        <v>250</v>
      </c>
      <c r="AY9" s="26" t="n">
        <f aca="false">AU9-AW9</f>
        <v>67.4645338015802</v>
      </c>
      <c r="AZ9" s="26" t="n">
        <f aca="false">AR9*(1+$B$9/12)</f>
        <v>932.457961600714</v>
      </c>
      <c r="BA9" s="26" t="n">
        <f aca="false">AY9+AR9*'1 Der Fonds'!$B$19/12*(1-$C$9)+AY9*'1 Der Fonds'!$B$20/12-AX9*'1 Der Fonds'!$B$21/12-(AR9+AY9-AX9)*'1 Der Fonds'!$B$22/12-AR9*'1 Der Fonds'!$B$23/12</f>
        <v>69.0073185543359</v>
      </c>
      <c r="BB9" s="26" t="n">
        <f aca="false">(AZ9+BA9-AX9)/AV9</f>
        <v>9.30031287320606</v>
      </c>
      <c r="BC9" s="26" t="n">
        <f aca="false">BA9+$D$9-'2 Der Rueckgabebestand'!$C$9*BB9</f>
        <v>44.8265050840002</v>
      </c>
      <c r="BD9" s="26" t="n">
        <f aca="false">AV9+$D$9/BB9-'2 Der Rueckgabebestand'!$C$9</f>
        <v>78.2</v>
      </c>
      <c r="BE9" s="26" t="n">
        <f aca="false">MAX(0,AX9-'1 Der Fonds'!$B$11*AZ9)</f>
        <v>0</v>
      </c>
      <c r="BF9" s="26" t="n">
        <f aca="false">AX9-BE9</f>
        <v>250</v>
      </c>
      <c r="BG9" s="26" t="n">
        <f aca="false">BC9-BE9</f>
        <v>44.8265050840002</v>
      </c>
      <c r="BH9" s="26" t="n">
        <f aca="false">AZ9*(1+$B$9/12)</f>
        <v>919.507156578482</v>
      </c>
      <c r="BI9" s="26" t="n">
        <f aca="false">BG9+AZ9*'1 Der Fonds'!$B$19/12*(1-$C$9)+BG9*'1 Der Fonds'!$B$20/12-BF9*'1 Der Fonds'!$B$21/12-(AZ9+BG9-BF9)*'1 Der Fonds'!$B$22/12-AZ9*'1 Der Fonds'!$B$23/12</f>
        <v>46.3196869864405</v>
      </c>
      <c r="BJ9" s="26" t="n">
        <f aca="false">(BH9+BI9-BF9)/BD9</f>
        <v>9.15379595351563</v>
      </c>
      <c r="BK9" s="26" t="n">
        <f aca="false">BI9+$D$9-'2 Der Rueckgabebestand'!$C$10*BJ9</f>
        <v>33.5043726515187</v>
      </c>
      <c r="BL9" s="26" t="n">
        <f aca="false">BD9+$D$9/BJ9-'2 Der Rueckgabebestand'!$C$10</f>
        <v>76.8</v>
      </c>
      <c r="BM9" s="26" t="n">
        <f aca="false">MAX(0,BF9-'1 Der Fonds'!$B$11*BH9)</f>
        <v>0</v>
      </c>
      <c r="BN9" s="26" t="n">
        <f aca="false">BF9-BM9</f>
        <v>250</v>
      </c>
      <c r="BO9" s="26" t="n">
        <f aca="false">BK9-BM9</f>
        <v>33.5043726515187</v>
      </c>
      <c r="BP9" s="26" t="n">
        <f aca="false">BH9*(1+$B$9/12)</f>
        <v>906.736223848225</v>
      </c>
      <c r="BQ9" s="26" t="n">
        <f aca="false">BO9+BH9*'1 Der Fonds'!$B$19/12*(1-$C$9)+BO9*'1 Der Fonds'!$B$20/12-BN9*'1 Der Fonds'!$B$21/12-(BH9+BO9-BN9)*'1 Der Fonds'!$B$22/12-BH9*'1 Der Fonds'!$B$23/12</f>
        <v>34.9591837163723</v>
      </c>
      <c r="BR9" s="26" t="n">
        <f aca="false">(BP9+BQ9-BN9)/BL9</f>
        <v>9.0064506193307</v>
      </c>
      <c r="BS9" s="26" t="n">
        <f aca="false">BQ9+$D$9-'2 Der Rueckgabebestand'!$C$11*BR9</f>
        <v>29.5553133447739</v>
      </c>
      <c r="BT9" s="26" t="n">
        <f aca="false">BL9+$D$9/BR9-'2 Der Rueckgabebestand'!$C$11</f>
        <v>76.2</v>
      </c>
      <c r="BU9" s="26" t="n">
        <f aca="false">MAX(0,BN9-'1 Der Fonds'!$B$11*BP9)</f>
        <v>0</v>
      </c>
      <c r="BV9" s="26" t="n">
        <f aca="false">BN9-BU9</f>
        <v>250</v>
      </c>
      <c r="BW9" s="26" t="n">
        <f aca="false">BS9-BU9</f>
        <v>29.5553133447739</v>
      </c>
      <c r="BX9" s="26" t="n">
        <f aca="false">BP9*(1+$B$9/12)</f>
        <v>894.142665183667</v>
      </c>
      <c r="BY9" s="26" t="n">
        <f aca="false">BW9+BP9*'1 Der Fonds'!$B$19/12*(1-$C$9)+BW9*'1 Der Fonds'!$B$20/12-BV9*'1 Der Fonds'!$B$21/12-(BP9+BW9-BV9)*'1 Der Fonds'!$B$22/12-BP9*'1 Der Fonds'!$B$23/12</f>
        <v>30.9792016624067</v>
      </c>
      <c r="BZ9" s="26" t="n">
        <f aca="false">(BX9+BY9-BV9)/BT9</f>
        <v>8.85986701897734</v>
      </c>
      <c r="CA9" s="26" t="n">
        <f aca="false">BY9+$D$9-'2 Der Rueckgabebestand'!$C$12*BZ9</f>
        <v>26.5492681529181</v>
      </c>
      <c r="CB9" s="26" t="n">
        <f aca="false">BT9+$D$9/BZ9-'2 Der Rueckgabebestand'!$C$12</f>
        <v>75.7</v>
      </c>
      <c r="CC9" s="26" t="n">
        <f aca="false">MAX(0,BV9-'1 Der Fonds'!$B$11*BX9)</f>
        <v>0</v>
      </c>
      <c r="CD9" s="26" t="n">
        <f aca="false">BV9-CC9</f>
        <v>250</v>
      </c>
      <c r="CE9" s="26" t="n">
        <f aca="false">CA9-CC9</f>
        <v>26.5492681529181</v>
      </c>
      <c r="CF9" s="26" t="n">
        <f aca="false">BX9*(1+$B$9/12)</f>
        <v>881.724017056116</v>
      </c>
      <c r="CG9" s="26" t="n">
        <f aca="false">CE9+BX9*'1 Der Fonds'!$B$19/12*(1-$C$9)+CE9*'1 Der Fonds'!$B$20/12-CD9*'1 Der Fonds'!$B$21/12-(BX9+CE9-CD9)*'1 Der Fonds'!$B$22/12-BX9*'1 Der Fonds'!$B$23/12</f>
        <v>27.9435143650799</v>
      </c>
      <c r="CH9" s="26" t="n">
        <f aca="false">(CF9+CG9-CD9)/CB9</f>
        <v>8.71423423277669</v>
      </c>
      <c r="CI9" s="26" t="n">
        <f aca="false">CG9+$D$9-'2 Der Rueckgabebestand'!$C$13*CH9</f>
        <v>24.0221089603304</v>
      </c>
      <c r="CJ9" s="26" t="n">
        <f aca="false">CB9+$D$9/CH9-'2 Der Rueckgabebestand'!$C$13</f>
        <v>75.25</v>
      </c>
      <c r="CK9" s="26" t="n">
        <f aca="false">MAX(0,CD9-'1 Der Fonds'!$B$11*CF9)</f>
        <v>0</v>
      </c>
      <c r="CL9" s="26" t="n">
        <f aca="false">CD9-CK9</f>
        <v>250</v>
      </c>
      <c r="CM9" s="26" t="n">
        <f aca="false">CI9-CK9</f>
        <v>24.0221089603304</v>
      </c>
      <c r="CN9" s="26" t="n">
        <f aca="false">CF9*(1+$B$9/12)</f>
        <v>869.477850152559</v>
      </c>
      <c r="CO9" s="26" t="n">
        <f aca="false">CM9+CF9*'1 Der Fonds'!$B$19/12*(1-$C$9)+CM9*'1 Der Fonds'!$B$20/12-CL9*'1 Der Fonds'!$B$21/12-(CF9+CM9-CL9)*'1 Der Fonds'!$B$22/12-CF9*'1 Der Fonds'!$B$23/12</f>
        <v>25.3875436843283</v>
      </c>
      <c r="CP9" s="26" t="n">
        <f aca="false">(CN9+CO9-CL9)/CJ9</f>
        <v>8.5696397852078</v>
      </c>
      <c r="CQ9" s="26" t="n">
        <f aca="false">CO9+$D$9-'2 Der Rueckgabebestand'!$C$14*CP9</f>
        <v>21.9596877702452</v>
      </c>
      <c r="CR9" s="26" t="n">
        <f aca="false">CJ9+$D$9/CP9-'2 Der Rueckgabebestand'!$C$14</f>
        <v>74.85</v>
      </c>
      <c r="CS9" s="26" t="n">
        <f aca="false">MAX(0,CL9-'1 Der Fonds'!$B$11*CN9)</f>
        <v>0</v>
      </c>
      <c r="CT9" s="26" t="n">
        <f aca="false">CL9-CS9</f>
        <v>250</v>
      </c>
      <c r="CU9" s="26" t="n">
        <f aca="false">CQ9-CS9</f>
        <v>21.9596877702452</v>
      </c>
      <c r="CV9" s="26" t="n">
        <f aca="false">CN9*(1+$B$9/12)</f>
        <v>857.40176890044</v>
      </c>
      <c r="CW9" s="26" t="n">
        <f aca="false">CU9+CN9*'1 Der Fonds'!$B$19/12*(1-$C$9)+CU9*'1 Der Fonds'!$B$20/12-CT9*'1 Der Fonds'!$B$21/12-(CN9+CU9-CT9)*'1 Der Fonds'!$B$22/12-CN9*'1 Der Fonds'!$B$23/12</f>
        <v>23.2971229025992</v>
      </c>
      <c r="CX9" s="26" t="n">
        <f aca="false">(CV9+CW9-CT9)/CR9</f>
        <v>8.4261708991722</v>
      </c>
      <c r="CY9" s="26" t="n">
        <f aca="false">CW9+$D$9-'2 Der Rueckgabebestand'!$C$15*CX9</f>
        <v>19.9266545429303</v>
      </c>
      <c r="CZ9" s="26" t="n">
        <f aca="false">CR9+$D$9/CX9-'2 Der Rueckgabebestand'!$C$15</f>
        <v>74.45</v>
      </c>
      <c r="DA9" s="26" t="n">
        <f aca="false">MAX(0,CT9-'1 Der Fonds'!$B$11*CV9)</f>
        <v>0</v>
      </c>
      <c r="DB9" s="26" t="n">
        <f aca="false">CT9-DA9</f>
        <v>250</v>
      </c>
      <c r="DC9" s="26" t="n">
        <f aca="false">CY9-DA9</f>
        <v>19.9266545429303</v>
      </c>
      <c r="DD9" s="26" t="n">
        <f aca="false">CV9*(1+$B$9/12)</f>
        <v>845.493410999045</v>
      </c>
      <c r="DE9" s="26" t="n">
        <f aca="false">DC9+CV9*'1 Der Fonds'!$B$19/12*(1-$C$9)+DC9*'1 Der Fonds'!$B$20/12-DB9*'1 Der Fonds'!$B$21/12-(CV9+DC9-DB9)*'1 Der Fonds'!$B$22/12-CV9*'1 Der Fonds'!$B$23/12</f>
        <v>21.2364796791141</v>
      </c>
      <c r="DF9" s="26" t="n">
        <f aca="false">(DD9+DE9-DB9)/CZ9</f>
        <v>8.2838131723057</v>
      </c>
      <c r="DG9" s="26" t="n">
        <f aca="false">DE9+$D$9-'2 Der Rueckgabebestand'!$C$16*DF9</f>
        <v>17.0945730929612</v>
      </c>
      <c r="DH9" s="26" t="n">
        <f aca="false">CZ9+$D$9/DF9-'2 Der Rueckgabebestand'!$C$16</f>
        <v>73.95</v>
      </c>
      <c r="DI9" s="26" t="n">
        <f aca="false">MAX(0,DB9-'1 Der Fonds'!$B$11*DD9)</f>
        <v>0</v>
      </c>
      <c r="DJ9" s="26" t="n">
        <f aca="false">DB9-DI9</f>
        <v>250</v>
      </c>
      <c r="DK9" s="26" t="n">
        <f aca="false">DG9-DI9</f>
        <v>17.0945730929612</v>
      </c>
      <c r="DL9" s="26" t="n">
        <f aca="false">AA9/(T9+AA9-Z9)</f>
        <v>0.137917882345634</v>
      </c>
      <c r="DM9" s="26" t="n">
        <f aca="false">AI9/(AB9+AI9-AH9)</f>
        <v>0.136895742658835</v>
      </c>
      <c r="DN9" s="26" t="n">
        <f aca="false">AQ9/(AJ9+AQ9-AP9)</f>
        <v>0.118328893065944</v>
      </c>
      <c r="DO9" s="26" t="n">
        <f aca="false">AY9/(AR9+AY9-AX9)</f>
        <v>0.0884136417035968</v>
      </c>
      <c r="DP9" s="26" t="n">
        <f aca="false">BG9/(AZ9+BG9-BF9)</f>
        <v>0.0616354495900886</v>
      </c>
      <c r="DQ9" s="26" t="n">
        <f aca="false">BO9/(BH9+BO9-BN9)</f>
        <v>0.0476583544628572</v>
      </c>
      <c r="DR9" s="26" t="n">
        <f aca="false">BW9/(BP9+BW9-BV9)</f>
        <v>0.0430652452245849</v>
      </c>
      <c r="DS9" s="26" t="n">
        <f aca="false">CE9/(BX9+CE9-CD9)</f>
        <v>0.0395848926061176</v>
      </c>
      <c r="DT9" s="26" t="n">
        <f aca="false">CM9/(CF9+CM9-CL9)</f>
        <v>0.0366332457139486</v>
      </c>
      <c r="DU9" s="26" t="n">
        <f aca="false">CU9/(CN9+CU9-CT9)</f>
        <v>0.0342351148349662</v>
      </c>
      <c r="DV9" s="26" t="n">
        <f aca="false">DC9/(CV9+DC9-DB9)</f>
        <v>0.0317643100460107</v>
      </c>
      <c r="DW9" s="26" t="n">
        <f aca="false">DK9/(DD9+DK9-DJ9)</f>
        <v>0.0279054985355275</v>
      </c>
      <c r="DX9" s="26" t="n">
        <f aca="false">Z9/T9</f>
        <v>0.253521126760563</v>
      </c>
      <c r="DY9" s="26" t="n">
        <f aca="false">AH9/AB9</f>
        <v>0.257091846855783</v>
      </c>
      <c r="DZ9" s="26" t="n">
        <f aca="false">AP9/AJ9</f>
        <v>0.260712858783329</v>
      </c>
      <c r="EA9" s="26" t="n">
        <f aca="false">AX9/AR9</f>
        <v>0.264384870878869</v>
      </c>
      <c r="EB9" s="26" t="n">
        <f aca="false">BF9/AZ9</f>
        <v>0.268108601454627</v>
      </c>
      <c r="EC9" s="26" t="n">
        <f aca="false">BN9/BH9</f>
        <v>0.271884778939904</v>
      </c>
      <c r="ED9" s="26" t="n">
        <f aca="false">BV9/BP9</f>
        <v>0.275714142023564</v>
      </c>
      <c r="EE9" s="26" t="n">
        <f aca="false">CD9/BX9</f>
        <v>0.279597439798544</v>
      </c>
      <c r="EF9" s="26" t="n">
        <f aca="false">CL9/CF9</f>
        <v>0.283535431908383</v>
      </c>
      <c r="EG9" s="26" t="n">
        <f aca="false">CT9/CN9</f>
        <v>0.287528888695825</v>
      </c>
      <c r="EH9" s="26" t="n">
        <f aca="false">DB9/CV9</f>
        <v>0.291578591353512</v>
      </c>
      <c r="EI9" s="26" t="n">
        <f aca="false">DJ9/DD9</f>
        <v>0.295685332076801</v>
      </c>
      <c r="EJ9" s="26" t="n">
        <f aca="false">Y9</f>
        <v>0</v>
      </c>
      <c r="EK9" s="26" t="n">
        <f aca="false">AG9</f>
        <v>0</v>
      </c>
      <c r="EL9" s="26" t="n">
        <f aca="false">AO9</f>
        <v>0</v>
      </c>
      <c r="EM9" s="26" t="n">
        <f aca="false">AW9</f>
        <v>0</v>
      </c>
      <c r="EN9" s="26" t="n">
        <f aca="false">BE9</f>
        <v>0</v>
      </c>
      <c r="EO9" s="26" t="n">
        <f aca="false">BM9</f>
        <v>0</v>
      </c>
      <c r="EP9" s="26" t="n">
        <f aca="false">BU9</f>
        <v>0</v>
      </c>
      <c r="EQ9" s="26" t="n">
        <f aca="false">CC9</f>
        <v>0</v>
      </c>
      <c r="ER9" s="26" t="n">
        <f aca="false">CK9</f>
        <v>0</v>
      </c>
      <c r="ES9" s="26" t="n">
        <f aca="false">CS9</f>
        <v>0</v>
      </c>
      <c r="ET9" s="26" t="n">
        <f aca="false">DA9</f>
        <v>0</v>
      </c>
      <c r="EU9" s="26" t="n">
        <f aca="false">DI9</f>
        <v>0</v>
      </c>
    </row>
    <row r="10" customFormat="false" ht="15" hidden="false" customHeight="false" outlineLevel="0" collapsed="false">
      <c r="A10" s="0" t="s">
        <v>241</v>
      </c>
      <c r="B10" s="7" t="n">
        <v>-0.2</v>
      </c>
      <c r="C10" s="6" t="n">
        <v>0</v>
      </c>
      <c r="D10" s="8" t="n">
        <v>0</v>
      </c>
      <c r="E10" s="15" t="n">
        <f aca="false">MIN(DL10:DW10)</f>
        <v>0.0239855864447537</v>
      </c>
      <c r="F10" s="32" t="n">
        <f aca="false">MATCH(E10,DL10:DW10,0)</f>
        <v>12</v>
      </c>
      <c r="G10" s="0" t="str">
        <f aca="false">IF(E10&gt;='1 Der Fonds'!$B$12,"JA","NEIN")</f>
        <v>NEIN</v>
      </c>
      <c r="H10" s="13" t="n">
        <f aca="false">DF10</f>
        <v>7.92707131895449</v>
      </c>
      <c r="I10" s="15" t="n">
        <f aca="false">MAX(DX10:EI10)</f>
        <v>0.3</v>
      </c>
      <c r="J10" s="14" t="n">
        <f aca="false">SUM(EJ10:EU10)</f>
        <v>4.79439692041885</v>
      </c>
      <c r="K10" s="14" t="n">
        <f aca="false">DK10</f>
        <v>14.0605168509951</v>
      </c>
      <c r="L10" s="15" t="n">
        <f aca="false">DD10/'1 Der Fonds'!$B$5-1</f>
        <v>-0.182647989734729</v>
      </c>
      <c r="T10" s="26" t="n">
        <f aca="false">'1 Der Fonds'!$B$5*(1+$B$10/12)</f>
        <v>983.333333333333</v>
      </c>
      <c r="U10" s="26" t="n">
        <f aca="false">'1 Der Fonds'!$B$7+'1 Der Fonds'!$B$5*'1 Der Fonds'!$B$19/12*(1-$C$10)+'1 Der Fonds'!$B$7*'1 Der Fonds'!$B$20/12-'1 Der Fonds'!$B$6*'1 Der Fonds'!$B$21/12-('1 Der Fonds'!$B$5+'1 Der Fonds'!$B$7-'1 Der Fonds'!$B$6)*'1 Der Fonds'!$B$22/12-'1 Der Fonds'!$B$5*'1 Der Fonds'!$B$23/12</f>
        <v>121.70875</v>
      </c>
      <c r="V10" s="26" t="n">
        <f aca="false">(T10+U10-'1 Der Fonds'!$B$6)/'1 Der Fonds'!$B$8</f>
        <v>9.82806992337165</v>
      </c>
      <c r="W10" s="26" t="n">
        <f aca="false">U10+$D$10-'2 Der Rueckgabebestand'!$C$5*V10</f>
        <v>117.777522030651</v>
      </c>
      <c r="X10" s="26" t="n">
        <f aca="false">'1 Der Fonds'!$B$8+$D$10/V10-'2 Der Rueckgabebestand'!$C$5</f>
        <v>86.6</v>
      </c>
      <c r="Y10" s="26" t="n">
        <f aca="false">MAX(0,'1 Der Fonds'!$B$6-'1 Der Fonds'!$B$11*T10)</f>
        <v>0</v>
      </c>
      <c r="Z10" s="26" t="n">
        <f aca="false">'1 Der Fonds'!$B$6-Y10</f>
        <v>250</v>
      </c>
      <c r="AA10" s="26" t="n">
        <f aca="false">W10-Y10</f>
        <v>117.777522030651</v>
      </c>
      <c r="AB10" s="26" t="n">
        <f aca="false">T10*(1+$B$10/12)</f>
        <v>966.944444444444</v>
      </c>
      <c r="AC10" s="26" t="n">
        <f aca="false">AA10+T10*'1 Der Fonds'!$B$19/12*(1-$C$10)+AA10*'1 Der Fonds'!$B$20/12-Z10*'1 Der Fonds'!$B$21/12-(T10+AA10-Z10)*'1 Der Fonds'!$B$22/12-T10*'1 Der Fonds'!$B$23/12</f>
        <v>119.448725489264</v>
      </c>
      <c r="AD10" s="26" t="n">
        <f aca="false">(AB10+AC10-Z10)/X10</f>
        <v>9.65811974519294</v>
      </c>
      <c r="AE10" s="26" t="n">
        <f aca="false">AC10+$D$10-'2 Der Rueckgabebestand'!$C$6*AD10</f>
        <v>114.619665616668</v>
      </c>
      <c r="AF10" s="26" t="n">
        <f aca="false">X10+$D$10/AD10-'2 Der Rueckgabebestand'!$C$6</f>
        <v>86.1</v>
      </c>
      <c r="AG10" s="26" t="n">
        <f aca="false">MAX(0,Z10-'1 Der Fonds'!$B$11*AB10)</f>
        <v>0</v>
      </c>
      <c r="AH10" s="26" t="n">
        <f aca="false">Z10-AG10</f>
        <v>250</v>
      </c>
      <c r="AI10" s="26" t="n">
        <f aca="false">AE10-AG10</f>
        <v>114.619665616668</v>
      </c>
      <c r="AJ10" s="26" t="n">
        <f aca="false">AB10*(1+$B$10/12)</f>
        <v>950.828703703704</v>
      </c>
      <c r="AK10" s="26" t="n">
        <f aca="false">AI10+AB10*'1 Der Fonds'!$B$19/12*(1-$C$10)+AI10*'1 Der Fonds'!$B$20/12-AH10*'1 Der Fonds'!$B$21/12-(AB10+AI10-AH10)*'1 Der Fonds'!$B$22/12-AB10*'1 Der Fonds'!$B$23/12</f>
        <v>116.253016407328</v>
      </c>
      <c r="AL10" s="26" t="n">
        <f aca="false">(AJ10+AK10-AH10)/AF10</f>
        <v>9.48991544844404</v>
      </c>
      <c r="AM10" s="26" t="n">
        <f aca="false">AK10+$D$10-'2 Der Rueckgabebestand'!$C$7*AL10</f>
        <v>95.3752024207511</v>
      </c>
      <c r="AN10" s="26" t="n">
        <f aca="false">AF10+$D$10/AL10-'2 Der Rueckgabebestand'!$C$7</f>
        <v>83.9</v>
      </c>
      <c r="AO10" s="26" t="n">
        <f aca="false">MAX(0,AH10-'1 Der Fonds'!$B$11*AJ10)</f>
        <v>0</v>
      </c>
      <c r="AP10" s="26" t="n">
        <f aca="false">AH10-AO10</f>
        <v>250</v>
      </c>
      <c r="AQ10" s="26" t="n">
        <f aca="false">AM10-AO10</f>
        <v>95.3752024207511</v>
      </c>
      <c r="AR10" s="26" t="n">
        <f aca="false">AJ10*(1+$B$10/12)</f>
        <v>934.981558641975</v>
      </c>
      <c r="AS10" s="26" t="n">
        <f aca="false">AQ10+AJ10*'1 Der Fonds'!$B$19/12*(1-$C$10)+AQ10*'1 Der Fonds'!$B$20/12-AP10*'1 Der Fonds'!$B$21/12-(AJ10+AQ10-AP10)*'1 Der Fonds'!$B$22/12-AJ10*'1 Der Fonds'!$B$23/12</f>
        <v>96.9558646517747</v>
      </c>
      <c r="AT10" s="26" t="n">
        <f aca="false">(AR10+AS10-AP10)/AN10</f>
        <v>9.31987393675506</v>
      </c>
      <c r="AU10" s="26" t="n">
        <f aca="false">AS10+$D$10-'2 Der Rueckgabebestand'!$C$8*AT10</f>
        <v>68.064255447834</v>
      </c>
      <c r="AV10" s="26" t="n">
        <f aca="false">AN10+$D$10/AT10-'2 Der Rueckgabebestand'!$C$8</f>
        <v>80.8</v>
      </c>
      <c r="AW10" s="26" t="n">
        <f aca="false">MAX(0,AP10-'1 Der Fonds'!$B$11*AR10)</f>
        <v>0</v>
      </c>
      <c r="AX10" s="26" t="n">
        <f aca="false">AP10-AW10</f>
        <v>250</v>
      </c>
      <c r="AY10" s="26" t="n">
        <f aca="false">AU10-AW10</f>
        <v>68.064255447834</v>
      </c>
      <c r="AZ10" s="26" t="n">
        <f aca="false">AR10*(1+$B$10/12)</f>
        <v>919.398532664609</v>
      </c>
      <c r="BA10" s="26" t="n">
        <f aca="false">AY10+AR10*'1 Der Fonds'!$B$19/12*(1-$C$10)+AY10*'1 Der Fonds'!$B$20/12-AX10*'1 Der Fonds'!$B$21/12-(AR10+AY10-AX10)*'1 Der Fonds'!$B$22/12-AR10*'1 Der Fonds'!$B$23/12</f>
        <v>69.5850695047524</v>
      </c>
      <c r="BB10" s="26" t="n">
        <f aca="false">(AZ10+BA10-AX10)/AV10</f>
        <v>9.1458366605119</v>
      </c>
      <c r="BC10" s="26" t="n">
        <f aca="false">BA10+$D$10-'2 Der Rueckgabebestand'!$C$9*BB10</f>
        <v>45.8058941874215</v>
      </c>
      <c r="BD10" s="26" t="n">
        <f aca="false">AV10+$D$10/BB10-'2 Der Rueckgabebestand'!$C$9</f>
        <v>78.2</v>
      </c>
      <c r="BE10" s="26" t="n">
        <f aca="false">MAX(0,AX10-'1 Der Fonds'!$B$11*AZ10)</f>
        <v>0</v>
      </c>
      <c r="BF10" s="26" t="n">
        <f aca="false">AX10-BE10</f>
        <v>250</v>
      </c>
      <c r="BG10" s="26" t="n">
        <f aca="false">BC10-BE10</f>
        <v>45.8058941874215</v>
      </c>
      <c r="BH10" s="26" t="n">
        <f aca="false">AZ10*(1+$B$10/12)</f>
        <v>904.075223786865</v>
      </c>
      <c r="BI10" s="26" t="n">
        <f aca="false">BG10+AZ10*'1 Der Fonds'!$B$19/12*(1-$C$10)+BG10*'1 Der Fonds'!$B$20/12-BF10*'1 Der Fonds'!$B$21/12-(AZ10+BG10-BF10)*'1 Der Fonds'!$B$22/12-AZ10*'1 Der Fonds'!$B$23/12</f>
        <v>47.2722633845967</v>
      </c>
      <c r="BJ10" s="26" t="n">
        <f aca="false">(BH10+BI10-BF10)/BD10</f>
        <v>8.96863794336908</v>
      </c>
      <c r="BK10" s="26" t="n">
        <f aca="false">BI10+$D$10-'2 Der Rueckgabebestand'!$C$10*BJ10</f>
        <v>34.71617026388</v>
      </c>
      <c r="BL10" s="26" t="n">
        <f aca="false">BD10+$D$10/BJ10-'2 Der Rueckgabebestand'!$C$10</f>
        <v>76.8</v>
      </c>
      <c r="BM10" s="26" t="n">
        <f aca="false">MAX(0,BF10-'1 Der Fonds'!$B$11*BH10)</f>
        <v>0</v>
      </c>
      <c r="BN10" s="26" t="n">
        <f aca="false">BF10-BM10</f>
        <v>250</v>
      </c>
      <c r="BO10" s="26" t="n">
        <f aca="false">BK10-BM10</f>
        <v>34.71617026388</v>
      </c>
      <c r="BP10" s="26" t="n">
        <f aca="false">BH10*(1+$B$10/12)</f>
        <v>889.007303390417</v>
      </c>
      <c r="BQ10" s="26" t="n">
        <f aca="false">BO10+BH10*'1 Der Fonds'!$B$19/12*(1-$C$10)+BO10*'1 Der Fonds'!$B$20/12-BN10*'1 Der Fonds'!$B$21/12-(BH10+BO10-BN10)*'1 Der Fonds'!$B$22/12-BH10*'1 Der Fonds'!$B$23/12</f>
        <v>36.1393497775966</v>
      </c>
      <c r="BR10" s="26" t="n">
        <f aca="false">(BP10+BQ10-BN10)/BL10</f>
        <v>8.79097204645852</v>
      </c>
      <c r="BS10" s="26" t="n">
        <f aca="false">BQ10+$D$10-'2 Der Rueckgabebestand'!$C$11*BR10</f>
        <v>30.8647665497215</v>
      </c>
      <c r="BT10" s="26" t="n">
        <f aca="false">BL10+$D$10/BR10-'2 Der Rueckgabebestand'!$C$11</f>
        <v>76.2</v>
      </c>
      <c r="BU10" s="26" t="n">
        <f aca="false">MAX(0,BN10-'1 Der Fonds'!$B$11*BP10)</f>
        <v>0</v>
      </c>
      <c r="BV10" s="26" t="n">
        <f aca="false">BN10-BU10</f>
        <v>250</v>
      </c>
      <c r="BW10" s="26" t="n">
        <f aca="false">BS10-BU10</f>
        <v>30.8647665497215</v>
      </c>
      <c r="BX10" s="26" t="n">
        <f aca="false">BP10*(1+$B$10/12)</f>
        <v>874.190515000577</v>
      </c>
      <c r="BY10" s="26" t="n">
        <f aca="false">BW10+BP10*'1 Der Fonds'!$B$19/12*(1-$C$10)+BW10*'1 Der Fonds'!$B$20/12-BV10*'1 Der Fonds'!$B$21/12-(BP10+BW10-BV10)*'1 Der Fonds'!$B$22/12-BP10*'1 Der Fonds'!$B$23/12</f>
        <v>32.2522358040363</v>
      </c>
      <c r="BZ10" s="26" t="n">
        <f aca="false">(BX10+BY10-BV10)/BT10</f>
        <v>8.61473426252774</v>
      </c>
      <c r="CA10" s="26" t="n">
        <f aca="false">BY10+$D$10-'2 Der Rueckgabebestand'!$C$12*BZ10</f>
        <v>27.9448686727724</v>
      </c>
      <c r="CB10" s="26" t="n">
        <f aca="false">BT10+$D$10/BZ10-'2 Der Rueckgabebestand'!$C$12</f>
        <v>75.7</v>
      </c>
      <c r="CC10" s="26" t="n">
        <f aca="false">MAX(0,BV10-'1 Der Fonds'!$B$11*BX10)</f>
        <v>0</v>
      </c>
      <c r="CD10" s="26" t="n">
        <f aca="false">BV10-CC10</f>
        <v>250</v>
      </c>
      <c r="CE10" s="26" t="n">
        <f aca="false">CA10-CC10</f>
        <v>27.9448686727724</v>
      </c>
      <c r="CF10" s="26" t="n">
        <f aca="false">BX10*(1+$B$10/12)</f>
        <v>859.620673083901</v>
      </c>
      <c r="CG10" s="26" t="n">
        <f aca="false">CE10+BX10*'1 Der Fonds'!$B$19/12*(1-$C$10)+CE10*'1 Der Fonds'!$B$20/12-CD10*'1 Der Fonds'!$B$21/12-(BX10+CE10-CD10)*'1 Der Fonds'!$B$22/12-BX10*'1 Der Fonds'!$B$23/12</f>
        <v>29.2980540162934</v>
      </c>
      <c r="CH10" s="26" t="n">
        <f aca="false">(CF10+CG10-CD10)/CB10</f>
        <v>8.44014170541868</v>
      </c>
      <c r="CI10" s="26" t="n">
        <f aca="false">CG10+$D$10-'2 Der Rueckgabebestand'!$C$13*CH10</f>
        <v>25.499990248855</v>
      </c>
      <c r="CJ10" s="26" t="n">
        <f aca="false">CB10+$D$10/CH10-'2 Der Rueckgabebestand'!$C$13</f>
        <v>75.25</v>
      </c>
      <c r="CK10" s="26" t="n">
        <f aca="false">MAX(0,CD10-'1 Der Fonds'!$B$11*CF10)</f>
        <v>0</v>
      </c>
      <c r="CL10" s="26" t="n">
        <f aca="false">CD10-CK10</f>
        <v>250</v>
      </c>
      <c r="CM10" s="26" t="n">
        <f aca="false">CI10-CK10</f>
        <v>25.499990248855</v>
      </c>
      <c r="CN10" s="26" t="n">
        <f aca="false">CF10*(1+$B$10/12)</f>
        <v>845.293661865836</v>
      </c>
      <c r="CO10" s="26" t="n">
        <f aca="false">CM10+CF10*'1 Der Fonds'!$B$19/12*(1-$C$10)+CM10*'1 Der Fonds'!$B$20/12-CL10*'1 Der Fonds'!$B$21/12-(CF10+CM10-CL10)*'1 Der Fonds'!$B$22/12-CF10*'1 Der Fonds'!$B$23/12</f>
        <v>26.8198716698134</v>
      </c>
      <c r="CP10" s="26" t="n">
        <f aca="false">(CN10+CO10-CL10)/CJ10</f>
        <v>8.26728948220132</v>
      </c>
      <c r="CQ10" s="26" t="n">
        <f aca="false">CO10+$D$10-'2 Der Rueckgabebestand'!$C$14*CP10</f>
        <v>23.5129558769329</v>
      </c>
      <c r="CR10" s="26" t="n">
        <f aca="false">CJ10+$D$10/CP10-'2 Der Rueckgabebestand'!$C$14</f>
        <v>74.85</v>
      </c>
      <c r="CS10" s="26" t="n">
        <f aca="false">MAX(0,CL10-'1 Der Fonds'!$B$11*CN10)</f>
        <v>0</v>
      </c>
      <c r="CT10" s="26" t="n">
        <f aca="false">CL10-CS10</f>
        <v>250</v>
      </c>
      <c r="CU10" s="26" t="n">
        <f aca="false">CQ10-CS10</f>
        <v>23.5129558769329</v>
      </c>
      <c r="CV10" s="26" t="n">
        <f aca="false">CN10*(1+$B$10/12)</f>
        <v>831.205434168072</v>
      </c>
      <c r="CW10" s="26" t="n">
        <f aca="false">CU10+CN10*'1 Der Fonds'!$B$19/12*(1-$C$10)+CU10*'1 Der Fonds'!$B$20/12-CT10*'1 Der Fonds'!$B$21/12-(CN10+CU10-CT10)*'1 Der Fonds'!$B$22/12-CN10*'1 Der Fonds'!$B$23/12</f>
        <v>24.8004881577799</v>
      </c>
      <c r="CX10" s="26" t="n">
        <f aca="false">(CV10+CW10-CT10)/CR10</f>
        <v>8.09627150735941</v>
      </c>
      <c r="CY10" s="26" t="n">
        <f aca="false">CW10+$D$10-'2 Der Rueckgabebestand'!$C$15*CX10</f>
        <v>21.5619795548361</v>
      </c>
      <c r="CZ10" s="26" t="n">
        <f aca="false">CR10+$D$10/CX10-'2 Der Rueckgabebestand'!$C$15</f>
        <v>74.45</v>
      </c>
      <c r="DA10" s="26" t="n">
        <f aca="false">MAX(0,CT10-'1 Der Fonds'!$B$11*CV10)</f>
        <v>0.638369749578487</v>
      </c>
      <c r="DB10" s="26" t="n">
        <f aca="false">CT10-DA10</f>
        <v>249.361630250422</v>
      </c>
      <c r="DC10" s="26" t="n">
        <f aca="false">CY10-DA10</f>
        <v>20.9236098052576</v>
      </c>
      <c r="DD10" s="26" t="n">
        <f aca="false">CV10*(1+$B$10/12)</f>
        <v>817.352010265271</v>
      </c>
      <c r="DE10" s="26" t="n">
        <f aca="false">DC10+CV10*'1 Der Fonds'!$B$19/12*(1-$C$10)+DC10*'1 Der Fonds'!$B$20/12-DB10*'1 Der Fonds'!$B$21/12-(CV10+DC10-DB10)*'1 Der Fonds'!$B$22/12-CV10*'1 Der Fonds'!$B$23/12</f>
        <v>22.1800796813127</v>
      </c>
      <c r="DF10" s="26" t="n">
        <f aca="false">(DD10+DE10-DB10)/CZ10</f>
        <v>7.92707131895449</v>
      </c>
      <c r="DG10" s="26" t="n">
        <f aca="false">DE10+$D$10-'2 Der Rueckgabebestand'!$C$16*DF10</f>
        <v>18.2165440218354</v>
      </c>
      <c r="DH10" s="26" t="n">
        <f aca="false">CZ10+$D$10/DF10-'2 Der Rueckgabebestand'!$C$16</f>
        <v>73.95</v>
      </c>
      <c r="DI10" s="26" t="n">
        <f aca="false">MAX(0,DB10-'1 Der Fonds'!$B$11*DD10)</f>
        <v>4.15602717084036</v>
      </c>
      <c r="DJ10" s="26" t="n">
        <f aca="false">DB10-DI10</f>
        <v>245.205603079581</v>
      </c>
      <c r="DK10" s="26" t="n">
        <f aca="false">DG10-DI10</f>
        <v>14.0605168509951</v>
      </c>
      <c r="DL10" s="26" t="n">
        <f aca="false">AA10/(T10+AA10-Z10)</f>
        <v>0.138380942139767</v>
      </c>
      <c r="DM10" s="26" t="n">
        <f aca="false">AI10/(AB10+AI10-AH10)</f>
        <v>0.137836234428449</v>
      </c>
      <c r="DN10" s="26" t="n">
        <f aca="false">AQ10/(AJ10+AQ10-AP10)</f>
        <v>0.119787408334873</v>
      </c>
      <c r="DO10" s="26" t="n">
        <f aca="false">AY10/(AR10+AY10-AX10)</f>
        <v>0.0903852782584043</v>
      </c>
      <c r="DP10" s="26" t="n">
        <f aca="false">BG10/(AZ10+BG10-BF10)</f>
        <v>0.0640458762105765</v>
      </c>
      <c r="DQ10" s="26" t="n">
        <f aca="false">BO10/(BH10+BO10-BN10)</f>
        <v>0.050401573776519</v>
      </c>
      <c r="DR10" s="26" t="n">
        <f aca="false">BW10/(BP10+BW10-BV10)</f>
        <v>0.046075613441354</v>
      </c>
      <c r="DS10" s="26" t="n">
        <f aca="false">CE10/(BX10+CE10-CD10)</f>
        <v>0.0428513302182202</v>
      </c>
      <c r="DT10" s="26" t="n">
        <f aca="false">CM10/(CF10+CM10-CL10)</f>
        <v>0.0401498356470492</v>
      </c>
      <c r="DU10" s="26" t="n">
        <f aca="false">CU10/(CN10+CU10-CT10)</f>
        <v>0.037997259891469</v>
      </c>
      <c r="DV10" s="26" t="n">
        <f aca="false">DC10/(CV10+DC10-DB10)</f>
        <v>0.0347125762423451</v>
      </c>
      <c r="DW10" s="26" t="n">
        <f aca="false">DK10/(DD10+DK10-DJ10)</f>
        <v>0.0239855864447537</v>
      </c>
      <c r="DX10" s="26" t="n">
        <f aca="false">Z10/T10</f>
        <v>0.254237288135593</v>
      </c>
      <c r="DY10" s="26" t="n">
        <f aca="false">AH10/AB10</f>
        <v>0.258546394714163</v>
      </c>
      <c r="DZ10" s="26" t="n">
        <f aca="false">AP10/AJ10</f>
        <v>0.262928536997454</v>
      </c>
      <c r="EA10" s="26" t="n">
        <f aca="false">AX10/AR10</f>
        <v>0.267384952878766</v>
      </c>
      <c r="EB10" s="26" t="n">
        <f aca="false">BF10/AZ10</f>
        <v>0.271916901232644</v>
      </c>
      <c r="EC10" s="26" t="n">
        <f aca="false">BN10/BH10</f>
        <v>0.276525662270485</v>
      </c>
      <c r="ED10" s="26" t="n">
        <f aca="false">BV10/BP10</f>
        <v>0.281212537902188</v>
      </c>
      <c r="EE10" s="26" t="n">
        <f aca="false">CD10/BX10</f>
        <v>0.28597885210392</v>
      </c>
      <c r="EF10" s="26" t="n">
        <f aca="false">CL10/CF10</f>
        <v>0.290825951292122</v>
      </c>
      <c r="EG10" s="26" t="n">
        <f aca="false">CT10/CN10</f>
        <v>0.295755204703853</v>
      </c>
      <c r="EH10" s="26" t="n">
        <f aca="false">DB10/CV10</f>
        <v>0.3</v>
      </c>
      <c r="EI10" s="26" t="n">
        <f aca="false">DJ10/DD10</f>
        <v>0.3</v>
      </c>
      <c r="EJ10" s="26" t="n">
        <f aca="false">Y10</f>
        <v>0</v>
      </c>
      <c r="EK10" s="26" t="n">
        <f aca="false">AG10</f>
        <v>0</v>
      </c>
      <c r="EL10" s="26" t="n">
        <f aca="false">AO10</f>
        <v>0</v>
      </c>
      <c r="EM10" s="26" t="n">
        <f aca="false">AW10</f>
        <v>0</v>
      </c>
      <c r="EN10" s="26" t="n">
        <f aca="false">BE10</f>
        <v>0</v>
      </c>
      <c r="EO10" s="26" t="n">
        <f aca="false">BM10</f>
        <v>0</v>
      </c>
      <c r="EP10" s="26" t="n">
        <f aca="false">BU10</f>
        <v>0</v>
      </c>
      <c r="EQ10" s="26" t="n">
        <f aca="false">CC10</f>
        <v>0</v>
      </c>
      <c r="ER10" s="26" t="n">
        <f aca="false">CK10</f>
        <v>0</v>
      </c>
      <c r="ES10" s="26" t="n">
        <f aca="false">CS10</f>
        <v>0</v>
      </c>
      <c r="ET10" s="26" t="n">
        <f aca="false">DA10</f>
        <v>0.638369749578487</v>
      </c>
      <c r="EU10" s="26" t="n">
        <f aca="false">DI10</f>
        <v>4.15602717084036</v>
      </c>
    </row>
    <row r="11" customFormat="false" ht="15" hidden="false" customHeight="false" outlineLevel="0" collapsed="false">
      <c r="A11" s="0" t="s">
        <v>242</v>
      </c>
      <c r="B11" s="7" t="n">
        <v>-0.25</v>
      </c>
      <c r="C11" s="6" t="n">
        <v>0</v>
      </c>
      <c r="D11" s="8" t="n">
        <v>0</v>
      </c>
      <c r="E11" s="15" t="n">
        <f aca="false">MIN(DL11:DW11)</f>
        <v>0.00819352195064001</v>
      </c>
      <c r="F11" s="32" t="n">
        <f aca="false">MATCH(E11,DL11:DW11,0)</f>
        <v>12</v>
      </c>
      <c r="G11" s="0" t="str">
        <f aca="false">IF(E11&gt;='1 Der Fonds'!$B$12,"JA","NEIN")</f>
        <v>NEIN</v>
      </c>
      <c r="H11" s="13" t="n">
        <f aca="false">DF11</f>
        <v>7.4133135259578</v>
      </c>
      <c r="I11" s="15" t="n">
        <f aca="false">MAX(DX11:EI11)</f>
        <v>0.3</v>
      </c>
      <c r="J11" s="14" t="n">
        <f aca="false">SUM(EJ11:EU11)</f>
        <v>16.9759739644032</v>
      </c>
      <c r="K11" s="14" t="n">
        <f aca="false">DK11</f>
        <v>4.49180782818637</v>
      </c>
      <c r="L11" s="15" t="n">
        <f aca="false">DD11/'1 Der Fonds'!$B$5-1</f>
        <v>-0.223253246548011</v>
      </c>
      <c r="T11" s="26" t="n">
        <f aca="false">'1 Der Fonds'!$B$5*(1+$B$11/12)</f>
        <v>979.166666666667</v>
      </c>
      <c r="U11" s="26" t="n">
        <f aca="false">'1 Der Fonds'!$B$7+'1 Der Fonds'!$B$5*'1 Der Fonds'!$B$19/12*(1-$C$11)+'1 Der Fonds'!$B$7*'1 Der Fonds'!$B$20/12-'1 Der Fonds'!$B$6*'1 Der Fonds'!$B$21/12-('1 Der Fonds'!$B$5+'1 Der Fonds'!$B$7-'1 Der Fonds'!$B$6)*'1 Der Fonds'!$B$22/12-'1 Der Fonds'!$B$5*'1 Der Fonds'!$B$23/12</f>
        <v>121.70875</v>
      </c>
      <c r="V11" s="26" t="n">
        <f aca="false">(T11+U11-'1 Der Fonds'!$B$6)/'1 Der Fonds'!$B$8</f>
        <v>9.78017720306514</v>
      </c>
      <c r="W11" s="26" t="n">
        <f aca="false">U11+$D$11-'2 Der Rueckgabebestand'!$C$5*V11</f>
        <v>117.796679118774</v>
      </c>
      <c r="X11" s="26" t="n">
        <f aca="false">'1 Der Fonds'!$B$8+$D$11/V11-'2 Der Rueckgabebestand'!$C$5</f>
        <v>86.6</v>
      </c>
      <c r="Y11" s="26" t="n">
        <f aca="false">MAX(0,'1 Der Fonds'!$B$6-'1 Der Fonds'!$B$11*T11)</f>
        <v>0</v>
      </c>
      <c r="Z11" s="26" t="n">
        <f aca="false">'1 Der Fonds'!$B$6-Y11</f>
        <v>250</v>
      </c>
      <c r="AA11" s="26" t="n">
        <f aca="false">W11-Y11</f>
        <v>117.796679118774</v>
      </c>
      <c r="AB11" s="26" t="n">
        <f aca="false">T11*(1+$B$11/12)</f>
        <v>958.767361111111</v>
      </c>
      <c r="AC11" s="26" t="n">
        <f aca="false">AA11+T11*'1 Der Fonds'!$B$19/12*(1-$C$11)+AA11*'1 Der Fonds'!$B$20/12-Z11*'1 Der Fonds'!$B$21/12-(T11+AA11-Z11)*'1 Der Fonds'!$B$22/12-T11*'1 Der Fonds'!$B$23/12</f>
        <v>119.459046769596</v>
      </c>
      <c r="AD11" s="26" t="n">
        <f aca="false">(AB11+AC11-Z11)/X11</f>
        <v>9.56381533349547</v>
      </c>
      <c r="AE11" s="26" t="n">
        <f aca="false">AC11+$D$11-'2 Der Rueckgabebestand'!$C$6*AD11</f>
        <v>114.677139102848</v>
      </c>
      <c r="AF11" s="26" t="n">
        <f aca="false">X11+$D$11/AD11-'2 Der Rueckgabebestand'!$C$6</f>
        <v>86.1</v>
      </c>
      <c r="AG11" s="26" t="n">
        <f aca="false">MAX(0,Z11-'1 Der Fonds'!$B$11*AB11)</f>
        <v>0</v>
      </c>
      <c r="AH11" s="26" t="n">
        <f aca="false">Z11-AG11</f>
        <v>250</v>
      </c>
      <c r="AI11" s="26" t="n">
        <f aca="false">AE11-AG11</f>
        <v>114.677139102848</v>
      </c>
      <c r="AJ11" s="26" t="n">
        <f aca="false">AB11*(1+$B$11/12)</f>
        <v>938.793041087963</v>
      </c>
      <c r="AK11" s="26" t="n">
        <f aca="false">AI11+AB11*'1 Der Fonds'!$B$19/12*(1-$C$11)+AI11*'1 Der Fonds'!$B$20/12-AH11*'1 Der Fonds'!$B$21/12-(AB11+AI11-AH11)*'1 Der Fonds'!$B$22/12-AB11*'1 Der Fonds'!$B$23/12</f>
        <v>116.293168670183</v>
      </c>
      <c r="AL11" s="26" t="n">
        <f aca="false">(AJ11+AK11-AH11)/AF11</f>
        <v>9.35059477071017</v>
      </c>
      <c r="AM11" s="26" t="n">
        <f aca="false">AK11+$D$11-'2 Der Rueckgabebestand'!$C$7*AL11</f>
        <v>95.7218601746207</v>
      </c>
      <c r="AN11" s="26" t="n">
        <f aca="false">AF11+$D$11/AL11-'2 Der Rueckgabebestand'!$C$7</f>
        <v>83.9</v>
      </c>
      <c r="AO11" s="26" t="n">
        <f aca="false">MAX(0,AH11-'1 Der Fonds'!$B$11*AJ11)</f>
        <v>0</v>
      </c>
      <c r="AP11" s="26" t="n">
        <f aca="false">AH11-AO11</f>
        <v>250</v>
      </c>
      <c r="AQ11" s="26" t="n">
        <f aca="false">AM11-AO11</f>
        <v>95.7218601746207</v>
      </c>
      <c r="AR11" s="26" t="n">
        <f aca="false">AJ11*(1+$B$11/12)</f>
        <v>919.234852731964</v>
      </c>
      <c r="AS11" s="26" t="n">
        <f aca="false">AQ11+AJ11*'1 Der Fonds'!$B$19/12*(1-$C$11)+AQ11*'1 Der Fonds'!$B$20/12-AP11*'1 Der Fonds'!$B$21/12-(AJ11+AQ11-AP11)*'1 Der Fonds'!$B$22/12-AJ11*'1 Der Fonds'!$B$23/12</f>
        <v>97.2772788362666</v>
      </c>
      <c r="AT11" s="26" t="n">
        <f aca="false">(AR11+AS11-AP11)/AN11</f>
        <v>9.13602063847712</v>
      </c>
      <c r="AU11" s="26" t="n">
        <f aca="false">AS11+$D$11-'2 Der Rueckgabebestand'!$C$8*AT11</f>
        <v>68.9556148569875</v>
      </c>
      <c r="AV11" s="26" t="n">
        <f aca="false">AN11+$D$11/AT11-'2 Der Rueckgabebestand'!$C$8</f>
        <v>80.8</v>
      </c>
      <c r="AW11" s="26" t="n">
        <f aca="false">MAX(0,AP11-'1 Der Fonds'!$B$11*AR11)</f>
        <v>0</v>
      </c>
      <c r="AX11" s="26" t="n">
        <f aca="false">AP11-AW11</f>
        <v>250</v>
      </c>
      <c r="AY11" s="26" t="n">
        <f aca="false">AU11-AW11</f>
        <v>68.9556148569875</v>
      </c>
      <c r="AZ11" s="26" t="n">
        <f aca="false">AR11*(1+$B$11/12)</f>
        <v>900.084126633381</v>
      </c>
      <c r="BA11" s="26" t="n">
        <f aca="false">AY11+AR11*'1 Der Fonds'!$B$19/12*(1-$C$11)+AY11*'1 Der Fonds'!$B$20/12-AX11*'1 Der Fonds'!$B$21/12-(AR11+AY11-AX11)*'1 Der Fonds'!$B$22/12-AR11*'1 Der Fonds'!$B$23/12</f>
        <v>70.4438213832809</v>
      </c>
      <c r="BB11" s="26" t="n">
        <f aca="false">(AZ11+BA11-AX11)/AV11</f>
        <v>8.91742509921611</v>
      </c>
      <c r="BC11" s="26" t="n">
        <f aca="false">BA11+$D$11-'2 Der Rueckgabebestand'!$C$9*BB11</f>
        <v>47.258516125319</v>
      </c>
      <c r="BD11" s="26" t="n">
        <f aca="false">AV11+$D$11/BB11-'2 Der Rueckgabebestand'!$C$9</f>
        <v>78.2</v>
      </c>
      <c r="BE11" s="26" t="n">
        <f aca="false">MAX(0,AX11-'1 Der Fonds'!$B$11*AZ11)</f>
        <v>0</v>
      </c>
      <c r="BF11" s="26" t="n">
        <f aca="false">AX11-BE11</f>
        <v>250</v>
      </c>
      <c r="BG11" s="26" t="n">
        <f aca="false">BC11-BE11</f>
        <v>47.258516125319</v>
      </c>
      <c r="BH11" s="26" t="n">
        <f aca="false">AZ11*(1+$B$11/12)</f>
        <v>881.332373995186</v>
      </c>
      <c r="BI11" s="26" t="n">
        <f aca="false">BG11+AZ11*'1 Der Fonds'!$B$19/12*(1-$C$11)+BG11*'1 Der Fonds'!$B$20/12-BF11*'1 Der Fonds'!$B$21/12-(AZ11+BG11-BF11)*'1 Der Fonds'!$B$22/12-AZ11*'1 Der Fonds'!$B$23/12</f>
        <v>48.6852343057017</v>
      </c>
      <c r="BJ11" s="26" t="n">
        <f aca="false">(BH11+BI11-BF11)/BD11</f>
        <v>8.69587734400112</v>
      </c>
      <c r="BK11" s="26" t="n">
        <f aca="false">BI11+$D$11-'2 Der Rueckgabebestand'!$C$10*BJ11</f>
        <v>36.5110060241001</v>
      </c>
      <c r="BL11" s="26" t="n">
        <f aca="false">BD11+$D$11/BJ11-'2 Der Rueckgabebestand'!$C$10</f>
        <v>76.8</v>
      </c>
      <c r="BM11" s="26" t="n">
        <f aca="false">MAX(0,BF11-'1 Der Fonds'!$B$11*BH11)</f>
        <v>0</v>
      </c>
      <c r="BN11" s="26" t="n">
        <f aca="false">BF11-BM11</f>
        <v>250</v>
      </c>
      <c r="BO11" s="26" t="n">
        <f aca="false">BK11-BM11</f>
        <v>36.5110060241001</v>
      </c>
      <c r="BP11" s="26" t="n">
        <f aca="false">BH11*(1+$B$11/12)</f>
        <v>862.971282870286</v>
      </c>
      <c r="BQ11" s="26" t="n">
        <f aca="false">BO11+BH11*'1 Der Fonds'!$B$19/12*(1-$C$11)+BO11*'1 Der Fonds'!$B$20/12-BN11*'1 Der Fonds'!$B$21/12-(BH11+BO11-BN11)*'1 Der Fonds'!$B$22/12-BH11*'1 Der Fonds'!$B$23/12</f>
        <v>37.8875770329463</v>
      </c>
      <c r="BR11" s="26" t="n">
        <f aca="false">(BP11+BQ11-BN11)/BL11</f>
        <v>8.47472473832334</v>
      </c>
      <c r="BS11" s="26" t="n">
        <f aca="false">BQ11+$D$11-'2 Der Rueckgabebestand'!$C$11*BR11</f>
        <v>32.8027421899523</v>
      </c>
      <c r="BT11" s="26" t="n">
        <f aca="false">BL11+$D$11/BR11-'2 Der Rueckgabebestand'!$C$11</f>
        <v>76.2</v>
      </c>
      <c r="BU11" s="26" t="n">
        <f aca="false">MAX(0,BN11-'1 Der Fonds'!$B$11*BP11)</f>
        <v>0</v>
      </c>
      <c r="BV11" s="26" t="n">
        <f aca="false">BN11-BU11</f>
        <v>250</v>
      </c>
      <c r="BW11" s="26" t="n">
        <f aca="false">BS11-BU11</f>
        <v>32.8027421899523</v>
      </c>
      <c r="BX11" s="26" t="n">
        <f aca="false">BP11*(1+$B$11/12)</f>
        <v>844.992714477155</v>
      </c>
      <c r="BY11" s="26" t="n">
        <f aca="false">BW11+BP11*'1 Der Fonds'!$B$19/12*(1-$C$11)+BW11*'1 Der Fonds'!$B$20/12-BV11*'1 Der Fonds'!$B$21/12-(BP11+BW11-BV11)*'1 Der Fonds'!$B$22/12-BP11*'1 Der Fonds'!$B$23/12</f>
        <v>34.1367421273171</v>
      </c>
      <c r="BZ11" s="26" t="n">
        <f aca="false">(BX11+BY11-BV11)/BT11</f>
        <v>8.25629208142352</v>
      </c>
      <c r="CA11" s="26" t="n">
        <f aca="false">BY11+$D$11-'2 Der Rueckgabebestand'!$C$12*BZ11</f>
        <v>30.0085960866053</v>
      </c>
      <c r="CB11" s="26" t="n">
        <f aca="false">BT11+$D$11/BZ11-'2 Der Rueckgabebestand'!$C$12</f>
        <v>75.7</v>
      </c>
      <c r="CC11" s="26" t="n">
        <f aca="false">MAX(0,BV11-'1 Der Fonds'!$B$11*BX11)</f>
        <v>0</v>
      </c>
      <c r="CD11" s="26" t="n">
        <f aca="false">BV11-CC11</f>
        <v>250</v>
      </c>
      <c r="CE11" s="26" t="n">
        <f aca="false">CA11-CC11</f>
        <v>30.0085960866053</v>
      </c>
      <c r="CF11" s="26" t="n">
        <f aca="false">BX11*(1+$B$11/12)</f>
        <v>827.388699592214</v>
      </c>
      <c r="CG11" s="26" t="n">
        <f aca="false">CE11+BX11*'1 Der Fonds'!$B$19/12*(1-$C$11)+CE11*'1 Der Fonds'!$B$20/12-CD11*'1 Der Fonds'!$B$21/12-(BX11+CE11-CD11)*'1 Der Fonds'!$B$22/12-BX11*'1 Der Fonds'!$B$23/12</f>
        <v>31.3017138427856</v>
      </c>
      <c r="CH11" s="26" t="n">
        <f aca="false">(CF11+CG11-CD11)/CB11</f>
        <v>8.0408244839498</v>
      </c>
      <c r="CI11" s="26" t="n">
        <f aca="false">CG11+$D$11-'2 Der Rueckgabebestand'!$C$13*CH11</f>
        <v>27.6833428250082</v>
      </c>
      <c r="CJ11" s="26" t="n">
        <f aca="false">CB11+$D$11/CH11-'2 Der Rueckgabebestand'!$C$13</f>
        <v>75.25</v>
      </c>
      <c r="CK11" s="26" t="n">
        <f aca="false">MAX(0,CD11-'1 Der Fonds'!$B$11*CF11)</f>
        <v>1.78339012233579</v>
      </c>
      <c r="CL11" s="26" t="n">
        <f aca="false">CD11-CK11</f>
        <v>248.216609877664</v>
      </c>
      <c r="CM11" s="26" t="n">
        <f aca="false">CI11-CK11</f>
        <v>25.8999527026724</v>
      </c>
      <c r="CN11" s="26" t="n">
        <f aca="false">CF11*(1+$B$11/12)</f>
        <v>810.151435017376</v>
      </c>
      <c r="CO11" s="26" t="n">
        <f aca="false">CM11+CF11*'1 Der Fonds'!$B$19/12*(1-$C$11)+CM11*'1 Der Fonds'!$B$20/12-CL11*'1 Der Fonds'!$B$21/12-(CF11+CM11-CL11)*'1 Der Fonds'!$B$22/12-CF11*'1 Der Fonds'!$B$23/12</f>
        <v>27.1555141813225</v>
      </c>
      <c r="CP11" s="26" t="n">
        <f aca="false">(CN11+CO11-CL11)/CJ11</f>
        <v>7.82844304745561</v>
      </c>
      <c r="CQ11" s="26" t="n">
        <f aca="false">CO11+$D$11-'2 Der Rueckgabebestand'!$C$14*CP11</f>
        <v>24.0241369623403</v>
      </c>
      <c r="CR11" s="26" t="n">
        <f aca="false">CJ11+$D$11/CP11-'2 Der Rueckgabebestand'!$C$14</f>
        <v>74.85</v>
      </c>
      <c r="CS11" s="26" t="n">
        <f aca="false">MAX(0,CL11-'1 Der Fonds'!$B$11*CN11)</f>
        <v>5.17117937245135</v>
      </c>
      <c r="CT11" s="26" t="n">
        <f aca="false">CL11-CS11</f>
        <v>243.045430505213</v>
      </c>
      <c r="CU11" s="26" t="n">
        <f aca="false">CQ11-CS11</f>
        <v>18.8529575898889</v>
      </c>
      <c r="CV11" s="26" t="n">
        <f aca="false">CN11*(1+$B$11/12)</f>
        <v>793.273280121181</v>
      </c>
      <c r="CW11" s="26" t="n">
        <f aca="false">CU11+CN11*'1 Der Fonds'!$B$19/12*(1-$C$11)+CU11*'1 Der Fonds'!$B$20/12-CT11*'1 Der Fonds'!$B$21/12-(CN11+CU11-CT11)*'1 Der Fonds'!$B$22/12-CN11*'1 Der Fonds'!$B$23/12</f>
        <v>20.0761252671676</v>
      </c>
      <c r="CX11" s="26" t="n">
        <f aca="false">(CV11+CW11-CT11)/CR11</f>
        <v>7.61929158160502</v>
      </c>
      <c r="CY11" s="26" t="n">
        <f aca="false">CW11+$D$11-'2 Der Rueckgabebestand'!$C$15*CX11</f>
        <v>17.0284086345256</v>
      </c>
      <c r="CZ11" s="26" t="n">
        <f aca="false">CR11+$D$11/CX11-'2 Der Rueckgabebestand'!$C$15</f>
        <v>74.45</v>
      </c>
      <c r="DA11" s="26" t="n">
        <f aca="false">MAX(0,CT11-'1 Der Fonds'!$B$11*CV11)</f>
        <v>5.06344646885862</v>
      </c>
      <c r="DB11" s="26" t="n">
        <f aca="false">CT11-DA11</f>
        <v>237.981984036354</v>
      </c>
      <c r="DC11" s="26" t="n">
        <f aca="false">CY11-DA11</f>
        <v>11.964962165667</v>
      </c>
      <c r="DD11" s="26" t="n">
        <f aca="false">CV11*(1+$B$11/12)</f>
        <v>776.74675345199</v>
      </c>
      <c r="DE11" s="26" t="n">
        <f aca="false">DC11+CV11*'1 Der Fonds'!$B$19/12*(1-$C$11)+DC11*'1 Der Fonds'!$B$20/12-DB11*'1 Der Fonds'!$B$21/12-(CV11+DC11-DB11)*'1 Der Fonds'!$B$22/12-CV11*'1 Der Fonds'!$B$23/12</f>
        <v>13.1564225919227</v>
      </c>
      <c r="DF11" s="26" t="n">
        <f aca="false">(DD11+DE11-DB11)/CZ11</f>
        <v>7.4133135259578</v>
      </c>
      <c r="DG11" s="26" t="n">
        <f aca="false">DE11+$D$11-'2 Der Rueckgabebestand'!$C$16*DF11</f>
        <v>9.44976582894377</v>
      </c>
      <c r="DH11" s="26" t="n">
        <f aca="false">CZ11+$D$11/DF11-'2 Der Rueckgabebestand'!$C$16</f>
        <v>73.95</v>
      </c>
      <c r="DI11" s="26" t="n">
        <f aca="false">MAX(0,DB11-'1 Der Fonds'!$B$11*DD11)</f>
        <v>4.9579580007574</v>
      </c>
      <c r="DJ11" s="26" t="n">
        <f aca="false">DB11-DI11</f>
        <v>233.024026035597</v>
      </c>
      <c r="DK11" s="26" t="n">
        <f aca="false">DG11-DI11</f>
        <v>4.49180782818637</v>
      </c>
      <c r="DL11" s="26" t="n">
        <f aca="false">AA11/(T11+AA11-Z11)</f>
        <v>0.13908120074492</v>
      </c>
      <c r="DM11" s="26" t="n">
        <f aca="false">AI11/(AB11+AI11-AH11)</f>
        <v>0.13926517096544</v>
      </c>
      <c r="DN11" s="26" t="n">
        <f aca="false">AQ11/(AJ11+AQ11-AP11)</f>
        <v>0.122014075220965</v>
      </c>
      <c r="DO11" s="26" t="n">
        <f aca="false">AY11/(AR11+AY11-AX11)</f>
        <v>0.0934116842258986</v>
      </c>
      <c r="DP11" s="26" t="n">
        <f aca="false">BG11/(AZ11+BG11-BF11)</f>
        <v>0.0677694338874265</v>
      </c>
      <c r="DQ11" s="26" t="n">
        <f aca="false">BO11/(BH11+BO11-BN11)</f>
        <v>0.0546700126353664</v>
      </c>
      <c r="DR11" s="26" t="n">
        <f aca="false">BW11/(BP11+BW11-BV11)</f>
        <v>0.0507960074530599</v>
      </c>
      <c r="DS11" s="26" t="n">
        <f aca="false">CE11/(BX11+CE11-CD11)</f>
        <v>0.0480136530586426</v>
      </c>
      <c r="DT11" s="26" t="n">
        <f aca="false">CM11/(CF11+CM11-CL11)</f>
        <v>0.0428047420588197</v>
      </c>
      <c r="DU11" s="26" t="n">
        <f aca="false">CU11/(CN11+CU11-CT11)</f>
        <v>0.0321745357767998</v>
      </c>
      <c r="DV11" s="26" t="n">
        <f aca="false">DC11/(CV11+DC11-DB11)</f>
        <v>0.0210926931023534</v>
      </c>
      <c r="DW11" s="26" t="n">
        <f aca="false">DK11/(DD11+DK11-DJ11)</f>
        <v>0.00819352195064001</v>
      </c>
      <c r="DX11" s="26" t="n">
        <f aca="false">Z11/T11</f>
        <v>0.25531914893617</v>
      </c>
      <c r="DY11" s="26" t="n">
        <f aca="false">AH11/AB11</f>
        <v>0.260751471253961</v>
      </c>
      <c r="DZ11" s="26" t="n">
        <f aca="false">AP11/AJ11</f>
        <v>0.266299374897662</v>
      </c>
      <c r="EA11" s="26" t="n">
        <f aca="false">AX11/AR11</f>
        <v>0.271965319044421</v>
      </c>
      <c r="EB11" s="26" t="n">
        <f aca="false">BF11/AZ11</f>
        <v>0.277751815194303</v>
      </c>
      <c r="EC11" s="26" t="n">
        <f aca="false">BN11/BH11</f>
        <v>0.283661428283543</v>
      </c>
      <c r="ED11" s="26" t="n">
        <f aca="false">BV11/BP11</f>
        <v>0.289696777821491</v>
      </c>
      <c r="EE11" s="26" t="n">
        <f aca="false">CD11/BX11</f>
        <v>0.295860539051735</v>
      </c>
      <c r="EF11" s="26" t="n">
        <f aca="false">CL11/CF11</f>
        <v>0.3</v>
      </c>
      <c r="EG11" s="26" t="n">
        <f aca="false">CT11/CN11</f>
        <v>0.3</v>
      </c>
      <c r="EH11" s="26" t="n">
        <f aca="false">DB11/CV11</f>
        <v>0.3</v>
      </c>
      <c r="EI11" s="26" t="n">
        <f aca="false">DJ11/DD11</f>
        <v>0.3</v>
      </c>
      <c r="EJ11" s="26" t="n">
        <f aca="false">Y11</f>
        <v>0</v>
      </c>
      <c r="EK11" s="26" t="n">
        <f aca="false">AG11</f>
        <v>0</v>
      </c>
      <c r="EL11" s="26" t="n">
        <f aca="false">AO11</f>
        <v>0</v>
      </c>
      <c r="EM11" s="26" t="n">
        <f aca="false">AW11</f>
        <v>0</v>
      </c>
      <c r="EN11" s="26" t="n">
        <f aca="false">BE11</f>
        <v>0</v>
      </c>
      <c r="EO11" s="26" t="n">
        <f aca="false">BM11</f>
        <v>0</v>
      </c>
      <c r="EP11" s="26" t="n">
        <f aca="false">BU11</f>
        <v>0</v>
      </c>
      <c r="EQ11" s="26" t="n">
        <f aca="false">CC11</f>
        <v>0</v>
      </c>
      <c r="ER11" s="26" t="n">
        <f aca="false">CK11</f>
        <v>1.78339012233579</v>
      </c>
      <c r="ES11" s="26" t="n">
        <f aca="false">CS11</f>
        <v>5.17117937245135</v>
      </c>
      <c r="ET11" s="26" t="n">
        <f aca="false">DA11</f>
        <v>5.06344646885862</v>
      </c>
      <c r="EU11" s="26" t="n">
        <f aca="false">DI11</f>
        <v>4.9579580007574</v>
      </c>
    </row>
    <row r="12" customFormat="false" ht="15" hidden="false" customHeight="false" outlineLevel="0" collapsed="false">
      <c r="A12" s="0" t="s">
        <v>243</v>
      </c>
      <c r="B12" s="7" t="n">
        <v>-0.333333333333333</v>
      </c>
      <c r="C12" s="6" t="n">
        <v>0</v>
      </c>
      <c r="D12" s="8" t="n">
        <v>0</v>
      </c>
      <c r="E12" s="15" t="n">
        <f aca="false">MIN(DL12:DW12)</f>
        <v>-0.0211165002553739</v>
      </c>
      <c r="F12" s="32" t="n">
        <f aca="false">MATCH(E12,DL12:DW12,0)</f>
        <v>12</v>
      </c>
      <c r="G12" s="0" t="str">
        <f aca="false">IF(E12&gt;='1 Der Fonds'!$B$12,"JA","NEIN")</f>
        <v>NEIN</v>
      </c>
      <c r="H12" s="13" t="n">
        <f aca="false">DF12</f>
        <v>6.61105987736574</v>
      </c>
      <c r="I12" s="15" t="n">
        <f aca="false">MAX(DX12:EI12)</f>
        <v>0.3</v>
      </c>
      <c r="J12" s="14" t="n">
        <f aca="false">SUM(EJ12:EU12)</f>
        <v>36.0522233155514</v>
      </c>
      <c r="K12" s="14" t="n">
        <f aca="false">DK12</f>
        <v>-10.3236009991833</v>
      </c>
      <c r="L12" s="15" t="n">
        <f aca="false">DD12/'1 Der Fonds'!$B$5-1</f>
        <v>-0.286840744385172</v>
      </c>
      <c r="T12" s="26" t="n">
        <f aca="false">'1 Der Fonds'!$B$5*(1+$B$12/12)</f>
        <v>972.222222222222</v>
      </c>
      <c r="U12" s="26" t="n">
        <f aca="false">'1 Der Fonds'!$B$7+'1 Der Fonds'!$B$5*'1 Der Fonds'!$B$19/12*(1-$C$12)+'1 Der Fonds'!$B$7*'1 Der Fonds'!$B$20/12-'1 Der Fonds'!$B$6*'1 Der Fonds'!$B$21/12-('1 Der Fonds'!$B$5+'1 Der Fonds'!$B$7-'1 Der Fonds'!$B$6)*'1 Der Fonds'!$B$22/12-'1 Der Fonds'!$B$5*'1 Der Fonds'!$B$23/12</f>
        <v>121.70875</v>
      </c>
      <c r="V12" s="26" t="n">
        <f aca="false">(T12+U12-'1 Der Fonds'!$B$6)/'1 Der Fonds'!$B$8</f>
        <v>9.70035600255428</v>
      </c>
      <c r="W12" s="26" t="n">
        <f aca="false">U12+$D$12-'2 Der Rueckgabebestand'!$C$5*V12</f>
        <v>117.828607598978</v>
      </c>
      <c r="X12" s="26" t="n">
        <f aca="false">'1 Der Fonds'!$B$8+$D$12/V12-'2 Der Rueckgabebestand'!$C$5</f>
        <v>86.6</v>
      </c>
      <c r="Y12" s="26" t="n">
        <f aca="false">MAX(0,'1 Der Fonds'!$B$6-'1 Der Fonds'!$B$11*T12)</f>
        <v>0</v>
      </c>
      <c r="Z12" s="26" t="n">
        <f aca="false">'1 Der Fonds'!$B$6-Y12</f>
        <v>250</v>
      </c>
      <c r="AA12" s="26" t="n">
        <f aca="false">W12-Y12</f>
        <v>117.828607598978</v>
      </c>
      <c r="AB12" s="26" t="n">
        <f aca="false">T12*(1+$B$12/12)</f>
        <v>945.216049382716</v>
      </c>
      <c r="AC12" s="26" t="n">
        <f aca="false">AA12+T12*'1 Der Fonds'!$B$19/12*(1-$C$12)+AA12*'1 Der Fonds'!$B$20/12-Z12*'1 Der Fonds'!$B$21/12-(T12+AA12-Z12)*'1 Der Fonds'!$B$22/12-T12*'1 Der Fonds'!$B$23/12</f>
        <v>119.476248903483</v>
      </c>
      <c r="AD12" s="26" t="n">
        <f aca="false">(AB12+AC12-Z12)/X12</f>
        <v>9.40753231277366</v>
      </c>
      <c r="AE12" s="26" t="n">
        <f aca="false">AC12+$D$12-'2 Der Rueckgabebestand'!$C$6*AD12</f>
        <v>114.772482747096</v>
      </c>
      <c r="AF12" s="26" t="n">
        <f aca="false">X12+$D$12/AD12-'2 Der Rueckgabebestand'!$C$6</f>
        <v>86.1</v>
      </c>
      <c r="AG12" s="26" t="n">
        <f aca="false">MAX(0,Z12-'1 Der Fonds'!$B$11*AB12)</f>
        <v>0</v>
      </c>
      <c r="AH12" s="26" t="n">
        <f aca="false">Z12-AG12</f>
        <v>250</v>
      </c>
      <c r="AI12" s="26" t="n">
        <f aca="false">AE12-AG12</f>
        <v>114.772482747096</v>
      </c>
      <c r="AJ12" s="26" t="n">
        <f aca="false">AB12*(1+$B$12/12)</f>
        <v>918.960048010974</v>
      </c>
      <c r="AK12" s="26" t="n">
        <f aca="false">AI12+AB12*'1 Der Fonds'!$B$19/12*(1-$C$12)+AI12*'1 Der Fonds'!$B$20/12-AH12*'1 Der Fonds'!$B$21/12-(AB12+AI12-AH12)*'1 Der Fonds'!$B$22/12-AB12*'1 Der Fonds'!$B$23/12</f>
        <v>116.359807148</v>
      </c>
      <c r="AL12" s="26" t="n">
        <f aca="false">(AJ12+AK12-AH12)/AF12</f>
        <v>9.12102038512165</v>
      </c>
      <c r="AM12" s="26" t="n">
        <f aca="false">AK12+$D$12-'2 Der Rueckgabebestand'!$C$7*AL12</f>
        <v>96.2935623007327</v>
      </c>
      <c r="AN12" s="26" t="n">
        <f aca="false">AF12+$D$12/AL12-'2 Der Rueckgabebestand'!$C$7</f>
        <v>83.9</v>
      </c>
      <c r="AO12" s="26" t="n">
        <f aca="false">MAX(0,AH12-'1 Der Fonds'!$B$11*AJ12)</f>
        <v>0</v>
      </c>
      <c r="AP12" s="26" t="n">
        <f aca="false">AH12-AO12</f>
        <v>250</v>
      </c>
      <c r="AQ12" s="26" t="n">
        <f aca="false">AM12-AO12</f>
        <v>96.2935623007327</v>
      </c>
      <c r="AR12" s="26" t="n">
        <f aca="false">AJ12*(1+$B$12/12)</f>
        <v>893.433380010669</v>
      </c>
      <c r="AS12" s="26" t="n">
        <f aca="false">AQ12+AJ12*'1 Der Fonds'!$B$19/12*(1-$C$12)+AQ12*'1 Der Fonds'!$B$20/12-AP12*'1 Der Fonds'!$B$21/12-(AJ12+AQ12-AP12)*'1 Der Fonds'!$B$22/12-AJ12*'1 Der Fonds'!$B$23/12</f>
        <v>97.8073837332942</v>
      </c>
      <c r="AT12" s="26" t="n">
        <f aca="false">(AR12+AS12-AP12)/AN12</f>
        <v>8.83481244033329</v>
      </c>
      <c r="AU12" s="26" t="n">
        <f aca="false">AS12+$D$12-'2 Der Rueckgabebestand'!$C$8*AT12</f>
        <v>70.419465168261</v>
      </c>
      <c r="AV12" s="26" t="n">
        <f aca="false">AN12+$D$12/AT12-'2 Der Rueckgabebestand'!$C$8</f>
        <v>80.8</v>
      </c>
      <c r="AW12" s="26" t="n">
        <f aca="false">MAX(0,AP12-'1 Der Fonds'!$B$11*AR12)</f>
        <v>0</v>
      </c>
      <c r="AX12" s="26" t="n">
        <f aca="false">AP12-AW12</f>
        <v>250</v>
      </c>
      <c r="AY12" s="26" t="n">
        <f aca="false">AU12-AW12</f>
        <v>70.419465168261</v>
      </c>
      <c r="AZ12" s="26" t="n">
        <f aca="false">AR12*(1+$B$12/12)</f>
        <v>868.615786121484</v>
      </c>
      <c r="BA12" s="26" t="n">
        <f aca="false">AY12+AR12*'1 Der Fonds'!$B$19/12*(1-$C$12)+AY12*'1 Der Fonds'!$B$20/12-AX12*'1 Der Fonds'!$B$21/12-(AR12+AY12-AX12)*'1 Der Fonds'!$B$22/12-AR12*'1 Der Fonds'!$B$23/12</f>
        <v>71.8542464215699</v>
      </c>
      <c r="BB12" s="26" t="n">
        <f aca="false">(AZ12+BA12-AX12)/AV12</f>
        <v>8.54542119483977</v>
      </c>
      <c r="BC12" s="26" t="n">
        <f aca="false">BA12+$D$12-'2 Der Rueckgabebestand'!$C$9*BB12</f>
        <v>49.6361513149865</v>
      </c>
      <c r="BD12" s="26" t="n">
        <f aca="false">AV12+$D$12/BB12-'2 Der Rueckgabebestand'!$C$9</f>
        <v>78.2</v>
      </c>
      <c r="BE12" s="26" t="n">
        <f aca="false">MAX(0,AX12-'1 Der Fonds'!$B$11*AZ12)</f>
        <v>0</v>
      </c>
      <c r="BF12" s="26" t="n">
        <f aca="false">AX12-BE12</f>
        <v>250</v>
      </c>
      <c r="BG12" s="26" t="n">
        <f aca="false">BC12-BE12</f>
        <v>49.6361513149865</v>
      </c>
      <c r="BH12" s="26" t="n">
        <f aca="false">AZ12*(1+$B$12/12)</f>
        <v>844.487569840331</v>
      </c>
      <c r="BI12" s="26" t="n">
        <f aca="false">BG12+AZ12*'1 Der Fonds'!$B$19/12*(1-$C$12)+BG12*'1 Der Fonds'!$B$20/12-BF12*'1 Der Fonds'!$B$21/12-(AZ12+BG12-BF12)*'1 Der Fonds'!$B$22/12-AZ12*'1 Der Fonds'!$B$23/12</f>
        <v>50.9982778388382</v>
      </c>
      <c r="BJ12" s="26" t="n">
        <f aca="false">(BH12+BI12-BF12)/BD12</f>
        <v>8.25429472735511</v>
      </c>
      <c r="BK12" s="26" t="n">
        <f aca="false">BI12+$D$12-'2 Der Rueckgabebestand'!$C$10*BJ12</f>
        <v>39.442265220541</v>
      </c>
      <c r="BL12" s="26" t="n">
        <f aca="false">BD12+$D$12/BJ12-'2 Der Rueckgabebestand'!$C$10</f>
        <v>76.8</v>
      </c>
      <c r="BM12" s="26" t="n">
        <f aca="false">MAX(0,BF12-'1 Der Fonds'!$B$11*BH12)</f>
        <v>0</v>
      </c>
      <c r="BN12" s="26" t="n">
        <f aca="false">BF12-BM12</f>
        <v>250</v>
      </c>
      <c r="BO12" s="26" t="n">
        <f aca="false">BK12-BM12</f>
        <v>39.442265220541</v>
      </c>
      <c r="BP12" s="26" t="n">
        <f aca="false">BH12*(1+$B$12/12)</f>
        <v>821.029581789211</v>
      </c>
      <c r="BQ12" s="26" t="n">
        <f aca="false">BO12+BH12*'1 Der Fonds'!$B$19/12*(1-$C$12)+BO12*'1 Der Fonds'!$B$20/12-BN12*'1 Der Fonds'!$B$21/12-(BH12+BO12-BN12)*'1 Der Fonds'!$B$22/12-BH12*'1 Der Fonds'!$B$23/12</f>
        <v>40.7433501439547</v>
      </c>
      <c r="BR12" s="26" t="n">
        <f aca="false">(BP12+BQ12-BN12)/BL12</f>
        <v>7.96579338454643</v>
      </c>
      <c r="BS12" s="26" t="n">
        <f aca="false">BQ12+$D$12-'2 Der Rueckgabebestand'!$C$11*BR12</f>
        <v>35.9638741132269</v>
      </c>
      <c r="BT12" s="26" t="n">
        <f aca="false">BL12+$D$12/BR12-'2 Der Rueckgabebestand'!$C$11</f>
        <v>76.2</v>
      </c>
      <c r="BU12" s="26" t="n">
        <f aca="false">MAX(0,BN12-'1 Der Fonds'!$B$11*BP12)</f>
        <v>3.69112546323672</v>
      </c>
      <c r="BV12" s="26" t="n">
        <f aca="false">BN12-BU12</f>
        <v>246.308874536763</v>
      </c>
      <c r="BW12" s="26" t="n">
        <f aca="false">BS12-BU12</f>
        <v>32.2727486499902</v>
      </c>
      <c r="BX12" s="26" t="n">
        <f aca="false">BP12*(1+$B$12/12)</f>
        <v>798.223204517288</v>
      </c>
      <c r="BY12" s="26" t="n">
        <f aca="false">BW12+BP12*'1 Der Fonds'!$B$19/12*(1-$C$12)+BW12*'1 Der Fonds'!$B$20/12-BV12*'1 Der Fonds'!$B$21/12-(BP12+BW12-BV12)*'1 Der Fonds'!$B$22/12-BP12*'1 Der Fonds'!$B$23/12</f>
        <v>33.5249582036912</v>
      </c>
      <c r="BZ12" s="26" t="n">
        <f aca="false">(BX12+BY12-BV12)/BT12</f>
        <v>7.68293029113145</v>
      </c>
      <c r="CA12" s="26" t="n">
        <f aca="false">BY12+$D$12-'2 Der Rueckgabebestand'!$C$12*BZ12</f>
        <v>29.6834930581255</v>
      </c>
      <c r="CB12" s="26" t="n">
        <f aca="false">BT12+$D$12/BZ12-'2 Der Rueckgabebestand'!$C$12</f>
        <v>75.7</v>
      </c>
      <c r="CC12" s="26" t="n">
        <f aca="false">MAX(0,BV12-'1 Der Fonds'!$B$11*BX12)</f>
        <v>6.84191318157676</v>
      </c>
      <c r="CD12" s="26" t="n">
        <f aca="false">BV12-CC12</f>
        <v>239.466961355187</v>
      </c>
      <c r="CE12" s="26" t="n">
        <f aca="false">CA12-CC12</f>
        <v>22.8415798765487</v>
      </c>
      <c r="CF12" s="26" t="n">
        <f aca="false">BX12*(1+$B$12/12)</f>
        <v>776.050337725142</v>
      </c>
      <c r="CG12" s="26" t="n">
        <f aca="false">CE12+BX12*'1 Der Fonds'!$B$19/12*(1-$C$12)+CE12*'1 Der Fonds'!$B$20/12-CD12*'1 Der Fonds'!$B$21/12-(BX12+CE12-CD12)*'1 Der Fonds'!$B$22/12-BX12*'1 Der Fonds'!$B$23/12</f>
        <v>24.0508267406499</v>
      </c>
      <c r="CH12" s="26" t="n">
        <f aca="false">(CF12+CG12-CD12)/CB12</f>
        <v>7.40600004109121</v>
      </c>
      <c r="CI12" s="26" t="n">
        <f aca="false">CG12+$D$12-'2 Der Rueckgabebestand'!$C$13*CH12</f>
        <v>20.7181267221588</v>
      </c>
      <c r="CJ12" s="26" t="n">
        <f aca="false">CB12+$D$12/CH12-'2 Der Rueckgabebestand'!$C$13</f>
        <v>75.25</v>
      </c>
      <c r="CK12" s="26" t="n">
        <f aca="false">MAX(0,CD12-'1 Der Fonds'!$B$11*CF12)</f>
        <v>6.6518600376441</v>
      </c>
      <c r="CL12" s="26" t="n">
        <f aca="false">CD12-CK12</f>
        <v>232.815101317542</v>
      </c>
      <c r="CM12" s="26" t="n">
        <f aca="false">CI12-CK12</f>
        <v>14.0662666845147</v>
      </c>
      <c r="CN12" s="26" t="n">
        <f aca="false">CF12*(1+$B$12/12)</f>
        <v>754.493383899443</v>
      </c>
      <c r="CO12" s="26" t="n">
        <f aca="false">CM12+CF12*'1 Der Fonds'!$B$19/12*(1-$C$12)+CM12*'1 Der Fonds'!$B$20/12-CL12*'1 Der Fonds'!$B$21/12-(CF12+CM12-CL12)*'1 Der Fonds'!$B$22/12-CF12*'1 Der Fonds'!$B$23/12</f>
        <v>15.2341217341202</v>
      </c>
      <c r="CP12" s="26" t="n">
        <f aca="false">(CN12+CO12-CL12)/CJ12</f>
        <v>7.13504856233915</v>
      </c>
      <c r="CQ12" s="26" t="n">
        <f aca="false">CO12+$D$12-'2 Der Rueckgabebestand'!$C$14*CP12</f>
        <v>12.3801023091845</v>
      </c>
      <c r="CR12" s="26" t="n">
        <f aca="false">CJ12+$D$12/CP12-'2 Der Rueckgabebestand'!$C$14</f>
        <v>74.85</v>
      </c>
      <c r="CS12" s="26" t="n">
        <f aca="false">MAX(0,CL12-'1 Der Fonds'!$B$11*CN12)</f>
        <v>6.46708614770952</v>
      </c>
      <c r="CT12" s="26" t="n">
        <f aca="false">CL12-CS12</f>
        <v>226.348015169833</v>
      </c>
      <c r="CU12" s="26" t="n">
        <f aca="false">CQ12-CS12</f>
        <v>5.913016161475</v>
      </c>
      <c r="CV12" s="26" t="n">
        <f aca="false">CN12*(1+$B$12/12)</f>
        <v>733.535234346681</v>
      </c>
      <c r="CW12" s="26" t="n">
        <f aca="false">CU12+CN12*'1 Der Fonds'!$B$19/12*(1-$C$12)+CU12*'1 Der Fonds'!$B$20/12-CT12*'1 Der Fonds'!$B$21/12-(CN12+CU12-CT12)*'1 Der Fonds'!$B$22/12-CN12*'1 Der Fonds'!$B$23/12</f>
        <v>7.0409917105135</v>
      </c>
      <c r="CX12" s="26" t="n">
        <f aca="false">(CV12+CW12-CT12)/CR12</f>
        <v>6.87011637792066</v>
      </c>
      <c r="CY12" s="26" t="n">
        <f aca="false">CW12+$D$12-'2 Der Rueckgabebestand'!$C$15*CX12</f>
        <v>4.29294515934524</v>
      </c>
      <c r="CZ12" s="26" t="n">
        <f aca="false">CR12+$D$12/CX12-'2 Der Rueckgabebestand'!$C$15</f>
        <v>74.45</v>
      </c>
      <c r="DA12" s="26" t="n">
        <f aca="false">MAX(0,CT12-'1 Der Fonds'!$B$11*CV12)</f>
        <v>6.28744486582866</v>
      </c>
      <c r="DB12" s="26" t="n">
        <f aca="false">CT12-DA12</f>
        <v>220.060570304004</v>
      </c>
      <c r="DC12" s="26" t="n">
        <f aca="false">CY12-DA12</f>
        <v>-1.99449970648342</v>
      </c>
      <c r="DD12" s="26" t="n">
        <f aca="false">CV12*(1+$B$12/12)</f>
        <v>713.159255614829</v>
      </c>
      <c r="DE12" s="26" t="n">
        <f aca="false">DC12+CV12*'1 Der Fonds'!$B$19/12*(1-$C$12)+DC12*'1 Der Fonds'!$B$20/12-DB12*'1 Der Fonds'!$B$21/12-(CV12+DC12-DB12)*'1 Der Fonds'!$B$22/12-CV12*'1 Der Fonds'!$B$23/12</f>
        <v>-0.905277440944783</v>
      </c>
      <c r="DF12" s="26" t="n">
        <f aca="false">(DD12+DE12-DB12)/CZ12</f>
        <v>6.61105987736574</v>
      </c>
      <c r="DG12" s="26" t="n">
        <f aca="false">DE12+$D$12-'2 Der Rueckgabebestand'!$C$16*DF12</f>
        <v>-4.21080737962766</v>
      </c>
      <c r="DH12" s="26" t="n">
        <f aca="false">CZ12+$D$12/DF12-'2 Der Rueckgabebestand'!$C$16</f>
        <v>73.95</v>
      </c>
      <c r="DI12" s="26" t="n">
        <f aca="false">MAX(0,DB12-'1 Der Fonds'!$B$11*DD12)</f>
        <v>6.11279361955567</v>
      </c>
      <c r="DJ12" s="26" t="n">
        <f aca="false">DB12-DI12</f>
        <v>213.947776684449</v>
      </c>
      <c r="DK12" s="26" t="n">
        <f aca="false">DG12-DI12</f>
        <v>-10.3236009991833</v>
      </c>
      <c r="DL12" s="26" t="n">
        <f aca="false">AA12/(T12+AA12-Z12)</f>
        <v>0.140263664311905</v>
      </c>
      <c r="DM12" s="26" t="n">
        <f aca="false">AI12/(AB12+AI12-AH12)</f>
        <v>0.141696429263399</v>
      </c>
      <c r="DN12" s="26" t="n">
        <f aca="false">AQ12/(AJ12+AQ12-AP12)</f>
        <v>0.125832222159017</v>
      </c>
      <c r="DO12" s="26" t="n">
        <f aca="false">AY12/(AR12+AY12-AX12)</f>
        <v>0.0986470329898455</v>
      </c>
      <c r="DP12" s="26" t="n">
        <f aca="false">BG12/(AZ12+BG12-BF12)</f>
        <v>0.0742776018059885</v>
      </c>
      <c r="DQ12" s="26" t="n">
        <f aca="false">BO12/(BH12+BO12-BN12)</f>
        <v>0.0622186605505854</v>
      </c>
      <c r="DR12" s="26" t="n">
        <f aca="false">BW12/(BP12+BW12-BV12)</f>
        <v>0.0531681986620583</v>
      </c>
      <c r="DS12" s="26" t="n">
        <f aca="false">CE12/(BX12+CE12-CD12)</f>
        <v>0.0392738400518922</v>
      </c>
      <c r="DT12" s="26" t="n">
        <f aca="false">CM12/(CF12+CM12-CL12)</f>
        <v>0.0252399582747757</v>
      </c>
      <c r="DU12" s="26" t="n">
        <f aca="false">CU12/(CN12+CU12-CT12)</f>
        <v>0.0110718534316822</v>
      </c>
      <c r="DV12" s="26" t="n">
        <f aca="false">DC12/(CV12+DC12-DB12)</f>
        <v>-0.00389946638316252</v>
      </c>
      <c r="DW12" s="26" t="n">
        <f aca="false">DK12/(DD12+DK12-DJ12)</f>
        <v>-0.0211165002553739</v>
      </c>
      <c r="DX12" s="26" t="n">
        <f aca="false">Z12/T12</f>
        <v>0.257142857142857</v>
      </c>
      <c r="DY12" s="26" t="n">
        <f aca="false">AH12/AB12</f>
        <v>0.264489795918367</v>
      </c>
      <c r="DZ12" s="26" t="n">
        <f aca="false">AP12/AJ12</f>
        <v>0.272046647230321</v>
      </c>
      <c r="EA12" s="26" t="n">
        <f aca="false">AX12/AR12</f>
        <v>0.279819408579759</v>
      </c>
      <c r="EB12" s="26" t="n">
        <f aca="false">BF12/AZ12</f>
        <v>0.287814248824894</v>
      </c>
      <c r="EC12" s="26" t="n">
        <f aca="false">BN12/BH12</f>
        <v>0.296037513077034</v>
      </c>
      <c r="ED12" s="26" t="n">
        <f aca="false">BV12/BP12</f>
        <v>0.3</v>
      </c>
      <c r="EE12" s="26" t="n">
        <f aca="false">CD12/BX12</f>
        <v>0.3</v>
      </c>
      <c r="EF12" s="26" t="n">
        <f aca="false">CL12/CF12</f>
        <v>0.3</v>
      </c>
      <c r="EG12" s="26" t="n">
        <f aca="false">CT12/CN12</f>
        <v>0.3</v>
      </c>
      <c r="EH12" s="26" t="n">
        <f aca="false">DB12/CV12</f>
        <v>0.3</v>
      </c>
      <c r="EI12" s="26" t="n">
        <f aca="false">DJ12/DD12</f>
        <v>0.3</v>
      </c>
      <c r="EJ12" s="26" t="n">
        <f aca="false">Y12</f>
        <v>0</v>
      </c>
      <c r="EK12" s="26" t="n">
        <f aca="false">AG12</f>
        <v>0</v>
      </c>
      <c r="EL12" s="26" t="n">
        <f aca="false">AO12</f>
        <v>0</v>
      </c>
      <c r="EM12" s="26" t="n">
        <f aca="false">AW12</f>
        <v>0</v>
      </c>
      <c r="EN12" s="26" t="n">
        <f aca="false">BE12</f>
        <v>0</v>
      </c>
      <c r="EO12" s="26" t="n">
        <f aca="false">BM12</f>
        <v>0</v>
      </c>
      <c r="EP12" s="26" t="n">
        <f aca="false">BU12</f>
        <v>3.69112546323672</v>
      </c>
      <c r="EQ12" s="26" t="n">
        <f aca="false">CC12</f>
        <v>6.84191318157676</v>
      </c>
      <c r="ER12" s="26" t="n">
        <f aca="false">CK12</f>
        <v>6.6518600376441</v>
      </c>
      <c r="ES12" s="26" t="n">
        <f aca="false">CS12</f>
        <v>6.46708614770952</v>
      </c>
      <c r="ET12" s="26" t="n">
        <f aca="false">DA12</f>
        <v>6.28744486582866</v>
      </c>
      <c r="EU12" s="26" t="n">
        <f aca="false">DI12</f>
        <v>6.11279361955567</v>
      </c>
    </row>
    <row r="13" customFormat="false" ht="15" hidden="false" customHeight="false" outlineLevel="0" collapsed="false">
      <c r="A13" s="0" t="s">
        <v>244</v>
      </c>
      <c r="B13" s="7" t="n">
        <v>-0.2</v>
      </c>
      <c r="C13" s="6" t="n">
        <v>0.15</v>
      </c>
      <c r="D13" s="8" t="n">
        <v>0</v>
      </c>
      <c r="E13" s="15" t="n">
        <f aca="false">MIN(DL13:DW13)</f>
        <v>0.0149607442010849</v>
      </c>
      <c r="F13" s="32" t="n">
        <f aca="false">MATCH(E13,DL13:DW13,0)</f>
        <v>12</v>
      </c>
      <c r="G13" s="0" t="str">
        <f aca="false">IF(E13&gt;='1 Der Fonds'!$B$12,"JA","NEIN")</f>
        <v>NEIN</v>
      </c>
      <c r="H13" s="13" t="n">
        <f aca="false">DF13</f>
        <v>7.85444419502342</v>
      </c>
      <c r="I13" s="15" t="n">
        <f aca="false">MAX(DX13:EI13)</f>
        <v>0.3</v>
      </c>
      <c r="J13" s="14" t="n">
        <f aca="false">SUM(EJ13:EU13)</f>
        <v>4.79439692041885</v>
      </c>
      <c r="K13" s="14" t="n">
        <f aca="false">DK13</f>
        <v>8.68974103629253</v>
      </c>
      <c r="L13" s="15" t="n">
        <f aca="false">DD13/'1 Der Fonds'!$B$5-1</f>
        <v>-0.182647989734729</v>
      </c>
      <c r="T13" s="26" t="n">
        <f aca="false">'1 Der Fonds'!$B$5*(1+$B$13/12)</f>
        <v>983.333333333333</v>
      </c>
      <c r="U13" s="26" t="n">
        <f aca="false">'1 Der Fonds'!$B$7+'1 Der Fonds'!$B$5*'1 Der Fonds'!$B$19/12*(1-$C$13)+'1 Der Fonds'!$B$7*'1 Der Fonds'!$B$20/12-'1 Der Fonds'!$B$6*'1 Der Fonds'!$B$21/12-('1 Der Fonds'!$B$5+'1 Der Fonds'!$B$7-'1 Der Fonds'!$B$6)*'1 Der Fonds'!$B$22/12-'1 Der Fonds'!$B$5*'1 Der Fonds'!$B$23/12</f>
        <v>121.18375</v>
      </c>
      <c r="V13" s="26" t="n">
        <f aca="false">(T13+U13-'1 Der Fonds'!$B$6)/'1 Der Fonds'!$B$8</f>
        <v>9.82203544061303</v>
      </c>
      <c r="W13" s="26" t="n">
        <f aca="false">U13+$D$13-'2 Der Rueckgabebestand'!$C$5*V13</f>
        <v>117.254935823755</v>
      </c>
      <c r="X13" s="26" t="n">
        <f aca="false">'1 Der Fonds'!$B$8+$D$13/V13-'2 Der Rueckgabebestand'!$C$5</f>
        <v>86.6</v>
      </c>
      <c r="Y13" s="26" t="n">
        <f aca="false">MAX(0,'1 Der Fonds'!$B$6-'1 Der Fonds'!$B$11*T13)</f>
        <v>0</v>
      </c>
      <c r="Z13" s="26" t="n">
        <f aca="false">'1 Der Fonds'!$B$6-Y13</f>
        <v>250</v>
      </c>
      <c r="AA13" s="26" t="n">
        <f aca="false">W13-Y13</f>
        <v>117.254935823755</v>
      </c>
      <c r="AB13" s="26" t="n">
        <f aca="false">T13*(1+$B$13/12)</f>
        <v>966.944444444444</v>
      </c>
      <c r="AC13" s="26" t="n">
        <f aca="false">AA13+T13*'1 Der Fonds'!$B$19/12*(1-$C$13)+AA13*'1 Der Fonds'!$B$20/12-Z13*'1 Der Fonds'!$B$21/12-(T13+AA13-Z13)*'1 Der Fonds'!$B$22/12-T13*'1 Der Fonds'!$B$23/12</f>
        <v>118.409388470586</v>
      </c>
      <c r="AD13" s="26" t="n">
        <f aca="false">(AB13+AC13-Z13)/X13</f>
        <v>9.64611816299111</v>
      </c>
      <c r="AE13" s="26" t="n">
        <f aca="false">AC13+$D$13-'2 Der Rueckgabebestand'!$C$6*AD13</f>
        <v>113.58632938909</v>
      </c>
      <c r="AF13" s="26" t="n">
        <f aca="false">X13+$D$13/AD13-'2 Der Rueckgabebestand'!$C$6</f>
        <v>86.1</v>
      </c>
      <c r="AG13" s="26" t="n">
        <f aca="false">MAX(0,Z13-'1 Der Fonds'!$B$11*AB13)</f>
        <v>0</v>
      </c>
      <c r="AH13" s="26" t="n">
        <f aca="false">Z13-AG13</f>
        <v>250</v>
      </c>
      <c r="AI13" s="26" t="n">
        <f aca="false">AE13-AG13</f>
        <v>113.58632938909</v>
      </c>
      <c r="AJ13" s="26" t="n">
        <f aca="false">AB13*(1+$B$13/12)</f>
        <v>950.828703703704</v>
      </c>
      <c r="AK13" s="26" t="n">
        <f aca="false">AI13+AB13*'1 Der Fonds'!$B$19/12*(1-$C$13)+AI13*'1 Der Fonds'!$B$20/12-AH13*'1 Der Fonds'!$B$21/12-(AB13+AI13-AH13)*'1 Der Fonds'!$B$22/12-AB13*'1 Der Fonds'!$B$23/12</f>
        <v>114.711044065866</v>
      </c>
      <c r="AL13" s="26" t="n">
        <f aca="false">(AJ13+AK13-AH13)/AF13</f>
        <v>9.47200636201591</v>
      </c>
      <c r="AM13" s="26" t="n">
        <f aca="false">AK13+$D$13-'2 Der Rueckgabebestand'!$C$7*AL13</f>
        <v>93.872630069431</v>
      </c>
      <c r="AN13" s="26" t="n">
        <f aca="false">AF13+$D$13/AL13-'2 Der Rueckgabebestand'!$C$7</f>
        <v>83.9</v>
      </c>
      <c r="AO13" s="26" t="n">
        <f aca="false">MAX(0,AH13-'1 Der Fonds'!$B$11*AJ13)</f>
        <v>0</v>
      </c>
      <c r="AP13" s="26" t="n">
        <f aca="false">AH13-AO13</f>
        <v>250</v>
      </c>
      <c r="AQ13" s="26" t="n">
        <f aca="false">AM13-AO13</f>
        <v>93.872630069431</v>
      </c>
      <c r="AR13" s="26" t="n">
        <f aca="false">AJ13*(1+$B$13/12)</f>
        <v>934.981558641975</v>
      </c>
      <c r="AS13" s="26" t="n">
        <f aca="false">AQ13+AJ13*'1 Der Fonds'!$B$19/12*(1-$C$13)+AQ13*'1 Der Fonds'!$B$20/12-AP13*'1 Der Fonds'!$B$21/12-(AJ13+AQ13-AP13)*'1 Der Fonds'!$B$22/12-AJ13*'1 Der Fonds'!$B$23/12</f>
        <v>94.9526672658402</v>
      </c>
      <c r="AT13" s="26" t="n">
        <f aca="false">(AR13+AS13-AP13)/AN13</f>
        <v>9.29599792500376</v>
      </c>
      <c r="AU13" s="26" t="n">
        <f aca="false">AS13+$D$13-'2 Der Rueckgabebestand'!$C$8*AT13</f>
        <v>66.1350736983285</v>
      </c>
      <c r="AV13" s="26" t="n">
        <f aca="false">AN13+$D$13/AT13-'2 Der Rueckgabebestand'!$C$8</f>
        <v>80.8</v>
      </c>
      <c r="AW13" s="26" t="n">
        <f aca="false">MAX(0,AP13-'1 Der Fonds'!$B$11*AR13)</f>
        <v>0</v>
      </c>
      <c r="AX13" s="26" t="n">
        <f aca="false">AP13-AW13</f>
        <v>250</v>
      </c>
      <c r="AY13" s="26" t="n">
        <f aca="false">AU13-AW13</f>
        <v>66.1350736983285</v>
      </c>
      <c r="AZ13" s="26" t="n">
        <f aca="false">AR13*(1+$B$13/12)</f>
        <v>919.398532664609</v>
      </c>
      <c r="BA13" s="26" t="n">
        <f aca="false">AY13+AR13*'1 Der Fonds'!$B$19/12*(1-$C$13)+AY13*'1 Der Fonds'!$B$20/12-AX13*'1 Der Fonds'!$B$21/12-(AR13+AY13-AX13)*'1 Der Fonds'!$B$22/12-AR13*'1 Der Fonds'!$B$23/12</f>
        <v>67.1631736377832</v>
      </c>
      <c r="BB13" s="26" t="n">
        <f aca="false">(AZ13+BA13-AX13)/AV13</f>
        <v>9.11586270176228</v>
      </c>
      <c r="BC13" s="26" t="n">
        <f aca="false">BA13+$D$13-'2 Der Rueckgabebestand'!$C$9*BB13</f>
        <v>43.4619306132013</v>
      </c>
      <c r="BD13" s="26" t="n">
        <f aca="false">AV13+$D$13/BB13-'2 Der Rueckgabebestand'!$C$9</f>
        <v>78.2</v>
      </c>
      <c r="BE13" s="26" t="n">
        <f aca="false">MAX(0,AX13-'1 Der Fonds'!$B$11*AZ13)</f>
        <v>0</v>
      </c>
      <c r="BF13" s="26" t="n">
        <f aca="false">AX13-BE13</f>
        <v>250</v>
      </c>
      <c r="BG13" s="26" t="n">
        <f aca="false">BC13-BE13</f>
        <v>43.4619306132013</v>
      </c>
      <c r="BH13" s="26" t="n">
        <f aca="false">AZ13*(1+$B$13/12)</f>
        <v>904.075223786865</v>
      </c>
      <c r="BI13" s="26" t="n">
        <f aca="false">BG13+AZ13*'1 Der Fonds'!$B$19/12*(1-$C$13)+BG13*'1 Der Fonds'!$B$20/12-BF13*'1 Der Fonds'!$B$21/12-(AZ13+BG13-BF13)*'1 Der Fonds'!$B$22/12-AZ13*'1 Der Fonds'!$B$23/12</f>
        <v>44.4433692823023</v>
      </c>
      <c r="BJ13" s="26" t="n">
        <f aca="false">(BH13+BI13-BF13)/BD13</f>
        <v>8.93246282697145</v>
      </c>
      <c r="BK13" s="26" t="n">
        <f aca="false">BI13+$D$13-'2 Der Rueckgabebestand'!$C$10*BJ13</f>
        <v>31.9379213245423</v>
      </c>
      <c r="BL13" s="26" t="n">
        <f aca="false">BD13+$D$13/BJ13-'2 Der Rueckgabebestand'!$C$10</f>
        <v>76.8</v>
      </c>
      <c r="BM13" s="26" t="n">
        <f aca="false">MAX(0,BF13-'1 Der Fonds'!$B$11*BH13)</f>
        <v>0</v>
      </c>
      <c r="BN13" s="26" t="n">
        <f aca="false">BF13-BM13</f>
        <v>250</v>
      </c>
      <c r="BO13" s="26" t="n">
        <f aca="false">BK13-BM13</f>
        <v>31.9379213245423</v>
      </c>
      <c r="BP13" s="26" t="n">
        <f aca="false">BH13*(1+$B$13/12)</f>
        <v>889.007303390417</v>
      </c>
      <c r="BQ13" s="26" t="n">
        <f aca="false">BO13+BH13*'1 Der Fonds'!$B$19/12*(1-$C$13)+BO13*'1 Der Fonds'!$B$20/12-BN13*'1 Der Fonds'!$B$21/12-(BH13+BO13-BN13)*'1 Der Fonds'!$B$22/12-BH13*'1 Der Fonds'!$B$23/12</f>
        <v>32.883798857204</v>
      </c>
      <c r="BR13" s="26" t="n">
        <f aca="false">(BP13+BQ13-BN13)/BL13</f>
        <v>8.7485820605159</v>
      </c>
      <c r="BS13" s="26" t="n">
        <f aca="false">BQ13+$D$13-'2 Der Rueckgabebestand'!$C$11*BR13</f>
        <v>27.6346496208944</v>
      </c>
      <c r="BT13" s="26" t="n">
        <f aca="false">BL13+$D$13/BR13-'2 Der Rueckgabebestand'!$C$11</f>
        <v>76.2</v>
      </c>
      <c r="BU13" s="26" t="n">
        <f aca="false">MAX(0,BN13-'1 Der Fonds'!$B$11*BP13)</f>
        <v>0</v>
      </c>
      <c r="BV13" s="26" t="n">
        <f aca="false">BN13-BU13</f>
        <v>250</v>
      </c>
      <c r="BW13" s="26" t="n">
        <f aca="false">BS13-BU13</f>
        <v>27.6346496208944</v>
      </c>
      <c r="BX13" s="26" t="n">
        <f aca="false">BP13*(1+$B$13/12)</f>
        <v>874.190515000577</v>
      </c>
      <c r="BY13" s="26" t="n">
        <f aca="false">BW13+BP13*'1 Der Fonds'!$B$19/12*(1-$C$13)+BW13*'1 Der Fonds'!$B$20/12-BV13*'1 Der Fonds'!$B$21/12-(BP13+BW13-BV13)*'1 Der Fonds'!$B$22/12-BP13*'1 Der Fonds'!$B$23/12</f>
        <v>28.5522945122058</v>
      </c>
      <c r="BZ13" s="26" t="n">
        <f aca="false">(BX13+BY13-BV13)/BT13</f>
        <v>8.56617860252996</v>
      </c>
      <c r="CA13" s="26" t="n">
        <f aca="false">BY13+$D$13-'2 Der Rueckgabebestand'!$C$12*BZ13</f>
        <v>24.2692052109408</v>
      </c>
      <c r="CB13" s="26" t="n">
        <f aca="false">BT13+$D$13/BZ13-'2 Der Rueckgabebestand'!$C$12</f>
        <v>75.7</v>
      </c>
      <c r="CC13" s="26" t="n">
        <f aca="false">MAX(0,BV13-'1 Der Fonds'!$B$11*BX13)</f>
        <v>0</v>
      </c>
      <c r="CD13" s="26" t="n">
        <f aca="false">BV13-CC13</f>
        <v>250</v>
      </c>
      <c r="CE13" s="26" t="n">
        <f aca="false">CA13-CC13</f>
        <v>24.2692052109408</v>
      </c>
      <c r="CF13" s="26" t="n">
        <f aca="false">BX13*(1+$B$13/12)</f>
        <v>859.620673083901</v>
      </c>
      <c r="CG13" s="26" t="n">
        <f aca="false">CE13+BX13*'1 Der Fonds'!$B$19/12*(1-$C$13)+CE13*'1 Der Fonds'!$B$20/12-CD13*'1 Der Fonds'!$B$21/12-(BX13+CE13-CD13)*'1 Der Fonds'!$B$22/12-BX13*'1 Der Fonds'!$B$23/12</f>
        <v>25.1599180232689</v>
      </c>
      <c r="CH13" s="26" t="n">
        <f aca="false">(CF13+CG13-CD13)/CB13</f>
        <v>8.38547676495601</v>
      </c>
      <c r="CI13" s="26" t="n">
        <f aca="false">CG13+$D$13-'2 Der Rueckgabebestand'!$C$13*CH13</f>
        <v>21.3864534790387</v>
      </c>
      <c r="CJ13" s="26" t="n">
        <f aca="false">CB13+$D$13/CH13-'2 Der Rueckgabebestand'!$C$13</f>
        <v>75.25</v>
      </c>
      <c r="CK13" s="26" t="n">
        <f aca="false">MAX(0,CD13-'1 Der Fonds'!$B$11*CF13)</f>
        <v>0</v>
      </c>
      <c r="CL13" s="26" t="n">
        <f aca="false">CD13-CK13</f>
        <v>250</v>
      </c>
      <c r="CM13" s="26" t="n">
        <f aca="false">CI13-CK13</f>
        <v>21.3864534790387</v>
      </c>
      <c r="CN13" s="26" t="n">
        <f aca="false">CF13*(1+$B$13/12)</f>
        <v>845.293661865836</v>
      </c>
      <c r="CO13" s="26" t="n">
        <f aca="false">CM13+CF13*'1 Der Fonds'!$B$19/12*(1-$C$13)+CM13*'1 Der Fonds'!$B$20/12-CL13*'1 Der Fonds'!$B$21/12-(CF13+CM13-CL13)*'1 Der Fonds'!$B$22/12-CF13*'1 Der Fonds'!$B$23/12</f>
        <v>22.2510919072236</v>
      </c>
      <c r="CP13" s="26" t="n">
        <f aca="false">(CN13+CO13-CL13)/CJ13</f>
        <v>8.20657480097089</v>
      </c>
      <c r="CQ13" s="26" t="n">
        <f aca="false">CO13+$D$13-'2 Der Rueckgabebestand'!$C$14*CP13</f>
        <v>18.9684619868353</v>
      </c>
      <c r="CR13" s="26" t="n">
        <f aca="false">CJ13+$D$13/CP13-'2 Der Rueckgabebestand'!$C$14</f>
        <v>74.85</v>
      </c>
      <c r="CS13" s="26" t="n">
        <f aca="false">MAX(0,CL13-'1 Der Fonds'!$B$11*CN13)</f>
        <v>0</v>
      </c>
      <c r="CT13" s="26" t="n">
        <f aca="false">CL13-CS13</f>
        <v>250</v>
      </c>
      <c r="CU13" s="26" t="n">
        <f aca="false">CQ13-CS13</f>
        <v>18.9684619868353</v>
      </c>
      <c r="CV13" s="26" t="n">
        <f aca="false">CN13*(1+$B$13/12)</f>
        <v>831.205434168072</v>
      </c>
      <c r="CW13" s="26" t="n">
        <f aca="false">CU13+CN13*'1 Der Fonds'!$B$19/12*(1-$C$13)+CU13*'1 Der Fonds'!$B$20/12-CT13*'1 Der Fonds'!$B$21/12-(CN13+CU13-CT13)*'1 Der Fonds'!$B$22/12-CN13*'1 Der Fonds'!$B$23/12</f>
        <v>19.8078599552247</v>
      </c>
      <c r="CX13" s="26" t="n">
        <f aca="false">(CV13+CW13-CT13)/CR13</f>
        <v>8.02956972776615</v>
      </c>
      <c r="CY13" s="26" t="n">
        <f aca="false">CW13+$D$13-'2 Der Rueckgabebestand'!$C$15*CX13</f>
        <v>16.5960320641182</v>
      </c>
      <c r="CZ13" s="26" t="n">
        <f aca="false">CR13+$D$13/CX13-'2 Der Rueckgabebestand'!$C$15</f>
        <v>74.45</v>
      </c>
      <c r="DA13" s="26" t="n">
        <f aca="false">MAX(0,CT13-'1 Der Fonds'!$B$11*CV13)</f>
        <v>0.638369749578487</v>
      </c>
      <c r="DB13" s="26" t="n">
        <f aca="false">CT13-DA13</f>
        <v>249.361630250422</v>
      </c>
      <c r="DC13" s="26" t="n">
        <f aca="false">CY13-DA13</f>
        <v>15.9576623145397</v>
      </c>
      <c r="DD13" s="26" t="n">
        <f aca="false">CV13*(1+$B$13/12)</f>
        <v>817.352010265271</v>
      </c>
      <c r="DE13" s="26" t="n">
        <f aca="false">DC13+CV13*'1 Der Fonds'!$B$19/12*(1-$C$13)+DC13*'1 Der Fonds'!$B$20/12-DB13*'1 Der Fonds'!$B$21/12-(CV13+DC13-DB13)*'1 Der Fonds'!$B$22/12-CV13*'1 Der Fonds'!$B$23/12</f>
        <v>16.7729903046446</v>
      </c>
      <c r="DF13" s="26" t="n">
        <f aca="false">(DD13+DE13-DB13)/CZ13</f>
        <v>7.85444419502342</v>
      </c>
      <c r="DG13" s="26" t="n">
        <f aca="false">DE13+$D$13-'2 Der Rueckgabebestand'!$C$16*DF13</f>
        <v>12.8457682071329</v>
      </c>
      <c r="DH13" s="26" t="n">
        <f aca="false">CZ13+$D$13/DF13-'2 Der Rueckgabebestand'!$C$16</f>
        <v>73.95</v>
      </c>
      <c r="DI13" s="26" t="n">
        <f aca="false">MAX(0,DB13-'1 Der Fonds'!$B$11*DD13)</f>
        <v>4.15602717084036</v>
      </c>
      <c r="DJ13" s="26" t="n">
        <f aca="false">DB13-DI13</f>
        <v>245.205603079581</v>
      </c>
      <c r="DK13" s="26" t="n">
        <f aca="false">DG13-DI13</f>
        <v>8.68974103629253</v>
      </c>
      <c r="DL13" s="26" t="n">
        <f aca="false">AA13/(T13+AA13-Z13)</f>
        <v>0.137851578813744</v>
      </c>
      <c r="DM13" s="26" t="n">
        <f aca="false">AI13/(AB13+AI13-AH13)</f>
        <v>0.136763540819568</v>
      </c>
      <c r="DN13" s="26" t="n">
        <f aca="false">AQ13/(AJ13+AQ13-AP13)</f>
        <v>0.118123156562147</v>
      </c>
      <c r="DO13" s="26" t="n">
        <f aca="false">AY13/(AR13+AY13-AX13)</f>
        <v>0.0880490071059498</v>
      </c>
      <c r="DP13" s="26" t="n">
        <f aca="false">BG13/(AZ13+BG13-BF13)</f>
        <v>0.060968356153964</v>
      </c>
      <c r="DQ13" s="26" t="n">
        <f aca="false">BO13/(BH13+BO13-BN13)</f>
        <v>0.046555844523002</v>
      </c>
      <c r="DR13" s="26" t="n">
        <f aca="false">BW13/(BP13+BW13-BV13)</f>
        <v>0.0414535111330227</v>
      </c>
      <c r="DS13" s="26" t="n">
        <f aca="false">CE13/(BX13+CE13-CD13)</f>
        <v>0.0374259255502015</v>
      </c>
      <c r="DT13" s="26" t="n">
        <f aca="false">CM13/(CF13+CM13-CL13)</f>
        <v>0.0338925704302731</v>
      </c>
      <c r="DU13" s="26" t="n">
        <f aca="false">CU13/(CN13+CU13-CT13)</f>
        <v>0.030880077495035</v>
      </c>
      <c r="DV13" s="26" t="n">
        <f aca="false">DC13/(CV13+DC13-DB13)</f>
        <v>0.0266939163182676</v>
      </c>
      <c r="DW13" s="26" t="n">
        <f aca="false">DK13/(DD13+DK13-DJ13)</f>
        <v>0.0149607442010849</v>
      </c>
      <c r="DX13" s="26" t="n">
        <f aca="false">Z13/T13</f>
        <v>0.254237288135593</v>
      </c>
      <c r="DY13" s="26" t="n">
        <f aca="false">AH13/AB13</f>
        <v>0.258546394714163</v>
      </c>
      <c r="DZ13" s="26" t="n">
        <f aca="false">AP13/AJ13</f>
        <v>0.262928536997454</v>
      </c>
      <c r="EA13" s="26" t="n">
        <f aca="false">AX13/AR13</f>
        <v>0.267384952878766</v>
      </c>
      <c r="EB13" s="26" t="n">
        <f aca="false">BF13/AZ13</f>
        <v>0.271916901232644</v>
      </c>
      <c r="EC13" s="26" t="n">
        <f aca="false">BN13/BH13</f>
        <v>0.276525662270485</v>
      </c>
      <c r="ED13" s="26" t="n">
        <f aca="false">BV13/BP13</f>
        <v>0.281212537902188</v>
      </c>
      <c r="EE13" s="26" t="n">
        <f aca="false">CD13/BX13</f>
        <v>0.28597885210392</v>
      </c>
      <c r="EF13" s="26" t="n">
        <f aca="false">CL13/CF13</f>
        <v>0.290825951292122</v>
      </c>
      <c r="EG13" s="26" t="n">
        <f aca="false">CT13/CN13</f>
        <v>0.295755204703853</v>
      </c>
      <c r="EH13" s="26" t="n">
        <f aca="false">DB13/CV13</f>
        <v>0.3</v>
      </c>
      <c r="EI13" s="26" t="n">
        <f aca="false">DJ13/DD13</f>
        <v>0.3</v>
      </c>
      <c r="EJ13" s="26" t="n">
        <f aca="false">Y13</f>
        <v>0</v>
      </c>
      <c r="EK13" s="26" t="n">
        <f aca="false">AG13</f>
        <v>0</v>
      </c>
      <c r="EL13" s="26" t="n">
        <f aca="false">AO13</f>
        <v>0</v>
      </c>
      <c r="EM13" s="26" t="n">
        <f aca="false">AW13</f>
        <v>0</v>
      </c>
      <c r="EN13" s="26" t="n">
        <f aca="false">BE13</f>
        <v>0</v>
      </c>
      <c r="EO13" s="26" t="n">
        <f aca="false">BM13</f>
        <v>0</v>
      </c>
      <c r="EP13" s="26" t="n">
        <f aca="false">BU13</f>
        <v>0</v>
      </c>
      <c r="EQ13" s="26" t="n">
        <f aca="false">CC13</f>
        <v>0</v>
      </c>
      <c r="ER13" s="26" t="n">
        <f aca="false">CK13</f>
        <v>0</v>
      </c>
      <c r="ES13" s="26" t="n">
        <f aca="false">CS13</f>
        <v>0</v>
      </c>
      <c r="ET13" s="26" t="n">
        <f aca="false">DA13</f>
        <v>0.638369749578487</v>
      </c>
      <c r="EU13" s="26" t="n">
        <f aca="false">DI13</f>
        <v>4.15602717084036</v>
      </c>
    </row>
    <row r="14" customFormat="false" ht="15" hidden="false" customHeight="false" outlineLevel="0" collapsed="false">
      <c r="A14" s="0" t="s">
        <v>245</v>
      </c>
      <c r="B14" s="7" t="n">
        <v>-0.4</v>
      </c>
      <c r="C14" s="6" t="n">
        <v>0</v>
      </c>
      <c r="D14" s="8" t="n">
        <v>0</v>
      </c>
      <c r="E14" s="15" t="n">
        <f aca="false">MIN(DL14:DW14)</f>
        <v>-0.0477335965800725</v>
      </c>
      <c r="F14" s="32" t="n">
        <f aca="false">MATCH(E14,DL14:DW14,0)</f>
        <v>12</v>
      </c>
      <c r="G14" s="0" t="str">
        <f aca="false">IF(E14&gt;='1 Der Fonds'!$B$12,"JA","NEIN")</f>
        <v>NEIN</v>
      </c>
      <c r="H14" s="13" t="n">
        <f aca="false">DF14</f>
        <v>6.01492074991507</v>
      </c>
      <c r="I14" s="15" t="n">
        <f aca="false">MAX(DX14:EI14)</f>
        <v>0.3</v>
      </c>
      <c r="J14" s="14" t="n">
        <f aca="false">SUM(EJ14:EU14)</f>
        <v>50.2705192831552</v>
      </c>
      <c r="K14" s="14" t="n">
        <f aca="false">DK14</f>
        <v>-21.2320655497521</v>
      </c>
      <c r="L14" s="15" t="n">
        <f aca="false">DD14/'1 Der Fonds'!$B$5-1</f>
        <v>-0.334235064277184</v>
      </c>
      <c r="T14" s="26" t="n">
        <f aca="false">'1 Der Fonds'!$B$5*(1+$B$14/12)</f>
        <v>966.666666666667</v>
      </c>
      <c r="U14" s="26" t="n">
        <f aca="false">'1 Der Fonds'!$B$7+'1 Der Fonds'!$B$5*'1 Der Fonds'!$B$19/12*(1-$C$14)+'1 Der Fonds'!$B$7*'1 Der Fonds'!$B$20/12-'1 Der Fonds'!$B$6*'1 Der Fonds'!$B$21/12-('1 Der Fonds'!$B$5+'1 Der Fonds'!$B$7-'1 Der Fonds'!$B$6)*'1 Der Fonds'!$B$22/12-'1 Der Fonds'!$B$5*'1 Der Fonds'!$B$23/12</f>
        <v>121.70875</v>
      </c>
      <c r="V14" s="26" t="n">
        <f aca="false">(T14+U14-'1 Der Fonds'!$B$6)/'1 Der Fonds'!$B$8</f>
        <v>9.63649904214559</v>
      </c>
      <c r="W14" s="26" t="n">
        <f aca="false">U14+$D$14-'2 Der Rueckgabebestand'!$C$5*V14</f>
        <v>117.854150383142</v>
      </c>
      <c r="X14" s="26" t="n">
        <f aca="false">'1 Der Fonds'!$B$8+$D$14/V14-'2 Der Rueckgabebestand'!$C$5</f>
        <v>86.6</v>
      </c>
      <c r="Y14" s="26" t="n">
        <f aca="false">MAX(0,'1 Der Fonds'!$B$6-'1 Der Fonds'!$B$11*T14)</f>
        <v>0</v>
      </c>
      <c r="Z14" s="26" t="n">
        <f aca="false">'1 Der Fonds'!$B$6-Y14</f>
        <v>250</v>
      </c>
      <c r="AA14" s="26" t="n">
        <f aca="false">W14-Y14</f>
        <v>117.854150383142</v>
      </c>
      <c r="AB14" s="26" t="n">
        <f aca="false">T14*(1+$B$14/12)</f>
        <v>934.444444444445</v>
      </c>
      <c r="AC14" s="26" t="n">
        <f aca="false">AA14+T14*'1 Der Fonds'!$B$19/12*(1-$C$14)+AA14*'1 Der Fonds'!$B$20/12-Z14*'1 Der Fonds'!$B$21/12-(T14+AA14-Z14)*'1 Der Fonds'!$B$22/12-T14*'1 Der Fonds'!$B$23/12</f>
        <v>119.490010610592</v>
      </c>
      <c r="AD14" s="26" t="n">
        <f aca="false">(AB14+AC14-Z14)/X14</f>
        <v>9.28330779509281</v>
      </c>
      <c r="AE14" s="26" t="n">
        <f aca="false">AC14+$D$14-'2 Der Rueckgabebestand'!$C$6*AD14</f>
        <v>114.848356713046</v>
      </c>
      <c r="AF14" s="26" t="n">
        <f aca="false">X14+$D$14/AD14-'2 Der Rueckgabebestand'!$C$6</f>
        <v>86.1</v>
      </c>
      <c r="AG14" s="26" t="n">
        <f aca="false">MAX(0,Z14-'1 Der Fonds'!$B$11*AB14)</f>
        <v>0</v>
      </c>
      <c r="AH14" s="26" t="n">
        <f aca="false">Z14-AG14</f>
        <v>250</v>
      </c>
      <c r="AI14" s="26" t="n">
        <f aca="false">AE14-AG14</f>
        <v>114.848356713046</v>
      </c>
      <c r="AJ14" s="26" t="n">
        <f aca="false">AB14*(1+$B$14/12)</f>
        <v>903.296296296296</v>
      </c>
      <c r="AK14" s="26" t="n">
        <f aca="false">AI14+AB14*'1 Der Fonds'!$B$19/12*(1-$C$14)+AI14*'1 Der Fonds'!$B$20/12-AH14*'1 Der Fonds'!$B$21/12-(AB14+AI14-AH14)*'1 Der Fonds'!$B$22/12-AB14*'1 Der Fonds'!$B$23/12</f>
        <v>116.412864166007</v>
      </c>
      <c r="AL14" s="26" t="n">
        <f aca="false">(AJ14+AK14-AH14)/AF14</f>
        <v>8.93971150362722</v>
      </c>
      <c r="AM14" s="26" t="n">
        <f aca="false">AK14+$D$14-'2 Der Rueckgabebestand'!$C$7*AL14</f>
        <v>96.7454988580272</v>
      </c>
      <c r="AN14" s="26" t="n">
        <f aca="false">AF14+$D$14/AL14-'2 Der Rueckgabebestand'!$C$7</f>
        <v>83.9</v>
      </c>
      <c r="AO14" s="26" t="n">
        <f aca="false">MAX(0,AH14-'1 Der Fonds'!$B$11*AJ14)</f>
        <v>0</v>
      </c>
      <c r="AP14" s="26" t="n">
        <f aca="false">AH14-AO14</f>
        <v>250</v>
      </c>
      <c r="AQ14" s="26" t="n">
        <f aca="false">AM14-AO14</f>
        <v>96.7454988580272</v>
      </c>
      <c r="AR14" s="26" t="n">
        <f aca="false">AJ14*(1+$B$14/12)</f>
        <v>873.186419753086</v>
      </c>
      <c r="AS14" s="26" t="n">
        <f aca="false">AQ14+AJ14*'1 Der Fonds'!$B$19/12*(1-$C$14)+AQ14*'1 Der Fonds'!$B$20/12-AP14*'1 Der Fonds'!$B$21/12-(AJ14+AQ14-AP14)*'1 Der Fonds'!$B$22/12-AJ14*'1 Der Fonds'!$B$23/12</f>
        <v>98.2264679240624</v>
      </c>
      <c r="AT14" s="26" t="n">
        <f aca="false">(AR14+AS14-AP14)/AN14</f>
        <v>8.59848495443563</v>
      </c>
      <c r="AU14" s="26" t="n">
        <f aca="false">AS14+$D$14-'2 Der Rueckgabebestand'!$C$8*AT14</f>
        <v>71.571164565312</v>
      </c>
      <c r="AV14" s="26" t="n">
        <f aca="false">AN14+$D$14/AT14-'2 Der Rueckgabebestand'!$C$8</f>
        <v>80.8</v>
      </c>
      <c r="AW14" s="26" t="n">
        <f aca="false">MAX(0,AP14-'1 Der Fonds'!$B$11*AR14)</f>
        <v>0</v>
      </c>
      <c r="AX14" s="26" t="n">
        <f aca="false">AP14-AW14</f>
        <v>250</v>
      </c>
      <c r="AY14" s="26" t="n">
        <f aca="false">AU14-AW14</f>
        <v>71.571164565312</v>
      </c>
      <c r="AZ14" s="26" t="n">
        <f aca="false">AR14*(1+$B$14/12)</f>
        <v>844.080205761317</v>
      </c>
      <c r="BA14" s="26" t="n">
        <f aca="false">AY14+AR14*'1 Der Fonds'!$B$19/12*(1-$C$14)+AY14*'1 Der Fonds'!$B$20/12-AX14*'1 Der Fonds'!$B$21/12-(AR14+AY14-AX14)*'1 Der Fonds'!$B$22/12-AR14*'1 Der Fonds'!$B$23/12</f>
        <v>72.9640247399957</v>
      </c>
      <c r="BB14" s="26" t="n">
        <f aca="false">(AZ14+BA14-AX14)/AV14</f>
        <v>8.25549790224397</v>
      </c>
      <c r="BC14" s="26" t="n">
        <f aca="false">BA14+$D$14-'2 Der Rueckgabebestand'!$C$9*BB14</f>
        <v>51.4997301941614</v>
      </c>
      <c r="BD14" s="26" t="n">
        <f aca="false">AV14+$D$14/BB14-'2 Der Rueckgabebestand'!$C$9</f>
        <v>78.2</v>
      </c>
      <c r="BE14" s="26" t="n">
        <f aca="false">MAX(0,AX14-'1 Der Fonds'!$B$11*AZ14)</f>
        <v>0</v>
      </c>
      <c r="BF14" s="26" t="n">
        <f aca="false">AX14-BE14</f>
        <v>250</v>
      </c>
      <c r="BG14" s="26" t="n">
        <f aca="false">BC14-BE14</f>
        <v>51.4997301941614</v>
      </c>
      <c r="BH14" s="26" t="n">
        <f aca="false">AZ14*(1+$B$14/12)</f>
        <v>815.944198902606</v>
      </c>
      <c r="BI14" s="26" t="n">
        <f aca="false">BG14+AZ14*'1 Der Fonds'!$B$19/12*(1-$C$14)+BG14*'1 Der Fonds'!$B$20/12-BF14*'1 Der Fonds'!$B$21/12-(AZ14+BG14-BF14)*'1 Der Fonds'!$B$22/12-AZ14*'1 Der Fonds'!$B$23/12</f>
        <v>52.8115045395069</v>
      </c>
      <c r="BJ14" s="26" t="n">
        <f aca="false">(BH14+BI14-BF14)/BD14</f>
        <v>7.91247702611398</v>
      </c>
      <c r="BK14" s="26" t="n">
        <f aca="false">BI14+$D$14-'2 Der Rueckgabebestand'!$C$10*BJ14</f>
        <v>41.7340367029473</v>
      </c>
      <c r="BL14" s="26" t="n">
        <f aca="false">BD14+$D$14/BJ14-'2 Der Rueckgabebestand'!$C$10</f>
        <v>76.8</v>
      </c>
      <c r="BM14" s="26" t="n">
        <f aca="false">MAX(0,BF14-'1 Der Fonds'!$B$11*BH14)</f>
        <v>5.21674032921811</v>
      </c>
      <c r="BN14" s="26" t="n">
        <f aca="false">BF14-BM14</f>
        <v>244.783259670782</v>
      </c>
      <c r="BO14" s="26" t="n">
        <f aca="false">BK14-BM14</f>
        <v>36.5172963737292</v>
      </c>
      <c r="BP14" s="26" t="n">
        <f aca="false">BH14*(1+$B$14/12)</f>
        <v>788.746058939186</v>
      </c>
      <c r="BQ14" s="26" t="n">
        <f aca="false">BO14+BH14*'1 Der Fonds'!$B$19/12*(1-$C$14)+BO14*'1 Der Fonds'!$B$20/12-BN14*'1 Der Fonds'!$B$21/12-(BH14+BO14-BN14)*'1 Der Fonds'!$B$22/12-BH14*'1 Der Fonds'!$B$23/12</f>
        <v>37.766009111955</v>
      </c>
      <c r="BR14" s="26" t="n">
        <f aca="false">(BP14+BQ14-BN14)/BL14</f>
        <v>7.57459385911926</v>
      </c>
      <c r="BS14" s="26" t="n">
        <f aca="false">BQ14+$D$14-'2 Der Rueckgabebestand'!$C$11*BR14</f>
        <v>33.2212527964835</v>
      </c>
      <c r="BT14" s="26" t="n">
        <f aca="false">BL14+$D$14/BR14-'2 Der Rueckgabebestand'!$C$11</f>
        <v>76.2</v>
      </c>
      <c r="BU14" s="26" t="n">
        <f aca="false">MAX(0,BN14-'1 Der Fonds'!$B$11*BP14)</f>
        <v>8.15944198902605</v>
      </c>
      <c r="BV14" s="26" t="n">
        <f aca="false">BN14-BU14</f>
        <v>236.623817681756</v>
      </c>
      <c r="BW14" s="26" t="n">
        <f aca="false">BS14-BU14</f>
        <v>25.0618108074574</v>
      </c>
      <c r="BX14" s="26" t="n">
        <f aca="false">BP14*(1+$B$14/12)</f>
        <v>762.454523641213</v>
      </c>
      <c r="BY14" s="26" t="n">
        <f aca="false">BW14+BP14*'1 Der Fonds'!$B$19/12*(1-$C$14)+BW14*'1 Der Fonds'!$B$20/12-BV14*'1 Der Fonds'!$B$21/12-(BP14+BW14-BV14)*'1 Der Fonds'!$B$22/12-BP14*'1 Der Fonds'!$B$23/12</f>
        <v>26.2590881388199</v>
      </c>
      <c r="BZ14" s="26" t="n">
        <f aca="false">(BX14+BY14-BV14)/BT14</f>
        <v>7.24527288842884</v>
      </c>
      <c r="CA14" s="26" t="n">
        <f aca="false">BY14+$D$14-'2 Der Rueckgabebestand'!$C$12*BZ14</f>
        <v>22.6364516946055</v>
      </c>
      <c r="CB14" s="26" t="n">
        <f aca="false">BT14+$D$14/BZ14-'2 Der Rueckgabebestand'!$C$12</f>
        <v>75.7</v>
      </c>
      <c r="CC14" s="26" t="n">
        <f aca="false">MAX(0,BV14-'1 Der Fonds'!$B$11*BX14)</f>
        <v>7.88746058939185</v>
      </c>
      <c r="CD14" s="26" t="n">
        <f aca="false">BV14-CC14</f>
        <v>228.736357092364</v>
      </c>
      <c r="CE14" s="26" t="n">
        <f aca="false">CA14-CC14</f>
        <v>14.7489911052137</v>
      </c>
      <c r="CF14" s="26" t="n">
        <f aca="false">BX14*(1+$B$14/12)</f>
        <v>737.039372853173</v>
      </c>
      <c r="CG14" s="26" t="n">
        <f aca="false">CE14+BX14*'1 Der Fonds'!$B$19/12*(1-$C$14)+CE14*'1 Der Fonds'!$B$20/12-CD14*'1 Der Fonds'!$B$21/12-(BX14+CE14-CD14)*'1 Der Fonds'!$B$22/12-BX14*'1 Der Fonds'!$B$23/12</f>
        <v>15.8972766589391</v>
      </c>
      <c r="CH14" s="26" t="n">
        <f aca="false">(CF14+CG14-CD14)/CB14</f>
        <v>6.92470663698478</v>
      </c>
      <c r="CI14" s="26" t="n">
        <f aca="false">CG14+$D$14-'2 Der Rueckgabebestand'!$C$13*CH14</f>
        <v>12.781158672296</v>
      </c>
      <c r="CJ14" s="26" t="n">
        <f aca="false">CB14+$D$14/CH14-'2 Der Rueckgabebestand'!$C$13</f>
        <v>75.25</v>
      </c>
      <c r="CK14" s="26" t="n">
        <f aca="false">MAX(0,CD14-'1 Der Fonds'!$B$11*CF14)</f>
        <v>7.62454523641213</v>
      </c>
      <c r="CL14" s="26" t="n">
        <f aca="false">CD14-CK14</f>
        <v>221.111811855952</v>
      </c>
      <c r="CM14" s="26" t="n">
        <f aca="false">CI14-CK14</f>
        <v>5.15661343588384</v>
      </c>
      <c r="CN14" s="26" t="n">
        <f aca="false">CF14*(1+$B$14/12)</f>
        <v>712.471393758067</v>
      </c>
      <c r="CO14" s="26" t="n">
        <f aca="false">CM14+CF14*'1 Der Fonds'!$B$19/12*(1-$C$14)+CM14*'1 Der Fonds'!$B$20/12-CL14*'1 Der Fonds'!$B$21/12-(CF14+CM14-CL14)*'1 Der Fonds'!$B$22/12-CF14*'1 Der Fonds'!$B$23/12</f>
        <v>6.25790125754566</v>
      </c>
      <c r="CP14" s="26" t="n">
        <f aca="false">(CN14+CO14-CL14)/CJ14</f>
        <v>6.61285691906526</v>
      </c>
      <c r="CQ14" s="26" t="n">
        <f aca="false">CO14+$D$14-'2 Der Rueckgabebestand'!$C$14*CP14</f>
        <v>3.61275848991955</v>
      </c>
      <c r="CR14" s="26" t="n">
        <f aca="false">CJ14+$D$14/CP14-'2 Der Rueckgabebestand'!$C$14</f>
        <v>74.85</v>
      </c>
      <c r="CS14" s="26" t="n">
        <f aca="false">MAX(0,CL14-'1 Der Fonds'!$B$11*CN14)</f>
        <v>7.37039372853175</v>
      </c>
      <c r="CT14" s="26" t="n">
        <f aca="false">CL14-CS14</f>
        <v>213.74141812742</v>
      </c>
      <c r="CU14" s="26" t="n">
        <f aca="false">CQ14-CS14</f>
        <v>-3.7576352386122</v>
      </c>
      <c r="CV14" s="26" t="n">
        <f aca="false">CN14*(1+$B$14/12)</f>
        <v>688.722347299465</v>
      </c>
      <c r="CW14" s="26" t="n">
        <f aca="false">CU14+CN14*'1 Der Fonds'!$B$19/12*(1-$C$14)+CU14*'1 Der Fonds'!$B$20/12-CT14*'1 Der Fonds'!$B$21/12-(CN14+CU14-CT14)*'1 Der Fonds'!$B$22/12-CN14*'1 Der Fonds'!$B$23/12</f>
        <v>-2.70143510750074</v>
      </c>
      <c r="CX14" s="26" t="n">
        <f aca="false">(CV14+CW14-CT14)/CR14</f>
        <v>6.30967927941943</v>
      </c>
      <c r="CY14" s="26" t="n">
        <f aca="false">CW14+$D$14-'2 Der Rueckgabebestand'!$C$15*CX14</f>
        <v>-5.22530681926851</v>
      </c>
      <c r="CZ14" s="26" t="n">
        <f aca="false">CR14+$D$14/CX14-'2 Der Rueckgabebestand'!$C$15</f>
        <v>74.45</v>
      </c>
      <c r="DA14" s="26" t="n">
        <f aca="false">MAX(0,CT14-'1 Der Fonds'!$B$11*CV14)</f>
        <v>7.12471393758068</v>
      </c>
      <c r="DB14" s="26" t="n">
        <f aca="false">CT14-DA14</f>
        <v>206.616704189839</v>
      </c>
      <c r="DC14" s="26" t="n">
        <f aca="false">CY14-DA14</f>
        <v>-12.3500207568492</v>
      </c>
      <c r="DD14" s="26" t="n">
        <f aca="false">CV14*(1+$B$14/12)</f>
        <v>665.764935722816</v>
      </c>
      <c r="DE14" s="26" t="n">
        <f aca="false">DC14+CV14*'1 Der Fonds'!$B$19/12*(1-$C$14)+DC14*'1 Der Fonds'!$B$20/12-DB14*'1 Der Fonds'!$B$21/12-(CV14+DC14-DB14)*'1 Der Fonds'!$B$22/12-CV14*'1 Der Fonds'!$B$23/12</f>
        <v>-11.3373817017999</v>
      </c>
      <c r="DF14" s="26" t="n">
        <f aca="false">(DD14+DE14-DB14)/CZ14</f>
        <v>6.01492074991507</v>
      </c>
      <c r="DG14" s="26" t="n">
        <f aca="false">DE14+$D$14-'2 Der Rueckgabebestand'!$C$16*DF14</f>
        <v>-14.3448420767574</v>
      </c>
      <c r="DH14" s="26" t="n">
        <f aca="false">CZ14+$D$14/DF14-'2 Der Rueckgabebestand'!$C$16</f>
        <v>73.95</v>
      </c>
      <c r="DI14" s="26" t="n">
        <f aca="false">MAX(0,DB14-'1 Der Fonds'!$B$11*DD14)</f>
        <v>6.88722347299463</v>
      </c>
      <c r="DJ14" s="26" t="n">
        <f aca="false">DB14-DI14</f>
        <v>199.729480716845</v>
      </c>
      <c r="DK14" s="26" t="n">
        <f aca="false">DG14-DI14</f>
        <v>-21.2320655497521</v>
      </c>
      <c r="DL14" s="26" t="n">
        <f aca="false">AA14/(T14+AA14-Z14)</f>
        <v>0.141223739390683</v>
      </c>
      <c r="DM14" s="26" t="n">
        <f aca="false">AI14/(AB14+AI14-AH14)</f>
        <v>0.143687465402827</v>
      </c>
      <c r="DN14" s="26" t="n">
        <f aca="false">AQ14/(AJ14+AQ14-AP14)</f>
        <v>0.128986810445838</v>
      </c>
      <c r="DO14" s="26" t="n">
        <f aca="false">AY14/(AR14+AY14-AX14)</f>
        <v>0.103016024842</v>
      </c>
      <c r="DP14" s="26" t="n">
        <f aca="false">BG14/(AZ14+BG14-BF14)</f>
        <v>0.0797728171615807</v>
      </c>
      <c r="DQ14" s="26" t="n">
        <f aca="false">BO14/(BH14+BO14-BN14)</f>
        <v>0.0600931450792204</v>
      </c>
      <c r="DR14" s="26" t="n">
        <f aca="false">BW14/(BP14+BW14-BV14)</f>
        <v>0.0434208303535038</v>
      </c>
      <c r="DS14" s="26" t="n">
        <f aca="false">CE14/(BX14+CE14-CD14)</f>
        <v>0.0268912931237286</v>
      </c>
      <c r="DT14" s="26" t="n">
        <f aca="false">CM14/(CF14+CM14-CL14)</f>
        <v>0.00989593176859343</v>
      </c>
      <c r="DU14" s="26" t="n">
        <f aca="false">CU14/(CN14+CU14-CT14)</f>
        <v>-0.00759160650398369</v>
      </c>
      <c r="DV14" s="26" t="n">
        <f aca="false">DC14/(CV14+DC14-DB14)</f>
        <v>-0.0262903096188482</v>
      </c>
      <c r="DW14" s="26" t="n">
        <f aca="false">DK14/(DD14+DK14-DJ14)</f>
        <v>-0.0477335965800725</v>
      </c>
      <c r="DX14" s="26" t="n">
        <f aca="false">Z14/T14</f>
        <v>0.258620689655172</v>
      </c>
      <c r="DY14" s="26" t="n">
        <f aca="false">AH14/AB14</f>
        <v>0.267538644470868</v>
      </c>
      <c r="DZ14" s="26" t="n">
        <f aca="false">AP14/AJ14</f>
        <v>0.276764114969864</v>
      </c>
      <c r="EA14" s="26" t="n">
        <f aca="false">AX14/AR14</f>
        <v>0.286307705141238</v>
      </c>
      <c r="EB14" s="26" t="n">
        <f aca="false">BF14/AZ14</f>
        <v>0.296180384628867</v>
      </c>
      <c r="EC14" s="26" t="n">
        <f aca="false">BN14/BH14</f>
        <v>0.3</v>
      </c>
      <c r="ED14" s="26" t="n">
        <f aca="false">BV14/BP14</f>
        <v>0.3</v>
      </c>
      <c r="EE14" s="26" t="n">
        <f aca="false">CD14/BX14</f>
        <v>0.3</v>
      </c>
      <c r="EF14" s="26" t="n">
        <f aca="false">CL14/CF14</f>
        <v>0.3</v>
      </c>
      <c r="EG14" s="26" t="n">
        <f aca="false">CT14/CN14</f>
        <v>0.3</v>
      </c>
      <c r="EH14" s="26" t="n">
        <f aca="false">DB14/CV14</f>
        <v>0.3</v>
      </c>
      <c r="EI14" s="26" t="n">
        <f aca="false">DJ14/DD14</f>
        <v>0.3</v>
      </c>
      <c r="EJ14" s="26" t="n">
        <f aca="false">Y14</f>
        <v>0</v>
      </c>
      <c r="EK14" s="26" t="n">
        <f aca="false">AG14</f>
        <v>0</v>
      </c>
      <c r="EL14" s="26" t="n">
        <f aca="false">AO14</f>
        <v>0</v>
      </c>
      <c r="EM14" s="26" t="n">
        <f aca="false">AW14</f>
        <v>0</v>
      </c>
      <c r="EN14" s="26" t="n">
        <f aca="false">BE14</f>
        <v>0</v>
      </c>
      <c r="EO14" s="26" t="n">
        <f aca="false">BM14</f>
        <v>5.21674032921811</v>
      </c>
      <c r="EP14" s="26" t="n">
        <f aca="false">BU14</f>
        <v>8.15944198902605</v>
      </c>
      <c r="EQ14" s="26" t="n">
        <f aca="false">CC14</f>
        <v>7.88746058939185</v>
      </c>
      <c r="ER14" s="26" t="n">
        <f aca="false">CK14</f>
        <v>7.62454523641213</v>
      </c>
      <c r="ES14" s="26" t="n">
        <f aca="false">CS14</f>
        <v>7.37039372853175</v>
      </c>
      <c r="ET14" s="26" t="n">
        <f aca="false">DA14</f>
        <v>7.12471393758068</v>
      </c>
      <c r="EU14" s="26" t="n">
        <f aca="false">DI14</f>
        <v>6.88722347299463</v>
      </c>
    </row>
    <row r="17" customFormat="false" ht="15" hidden="false" customHeight="false" outlineLevel="0" collapsed="false">
      <c r="A17" s="0" t="s">
        <v>246</v>
      </c>
      <c r="B17" s="19" t="n">
        <f aca="false">MIN(E5:E14)</f>
        <v>-0.0477335965800725</v>
      </c>
      <c r="N17" s="2" t="s">
        <v>247</v>
      </c>
    </row>
    <row r="18" customFormat="false" ht="15" hidden="false" customHeight="false" outlineLevel="0" collapsed="false">
      <c r="A18" s="0" t="s">
        <v>248</v>
      </c>
      <c r="B18" s="20" t="n">
        <f aca="false">COUNTIF(G5:G14,"JA")</f>
        <v>1</v>
      </c>
    </row>
    <row r="19" customFormat="false" ht="15" hidden="false" customHeight="false" outlineLevel="0" collapsed="false">
      <c r="A19" s="0" t="s">
        <v>249</v>
      </c>
      <c r="B19" s="20" t="n">
        <f aca="false">10</f>
        <v>10</v>
      </c>
    </row>
    <row r="20" customFormat="false" ht="15" hidden="false" customHeight="false" outlineLevel="0" collapsed="false">
      <c r="A20" s="0" t="s">
        <v>250</v>
      </c>
      <c r="B20" s="22" t="str">
        <f aca="false">G8</f>
        <v>NEIN</v>
      </c>
    </row>
    <row r="21" customFormat="false" ht="15" hidden="false" customHeight="false" outlineLevel="0" collapsed="false">
      <c r="A21" s="0" t="s">
        <v>251</v>
      </c>
      <c r="B21" s="22" t="str">
        <f aca="false">G10</f>
        <v>NEIN</v>
      </c>
      <c r="N21" s="2" t="s">
        <v>252</v>
      </c>
    </row>
    <row r="22" customFormat="false" ht="15" hidden="false" customHeight="false" outlineLevel="0" collapsed="false">
      <c r="A22" s="0" t="s">
        <v>253</v>
      </c>
      <c r="B22" s="17" t="n">
        <f aca="false">K8</f>
        <v>13.4936681546623</v>
      </c>
    </row>
    <row r="23" customFormat="false" ht="15" hidden="false" customHeight="false" outlineLevel="0" collapsed="false">
      <c r="A23" s="0" t="s">
        <v>254</v>
      </c>
      <c r="B23" s="17" t="n">
        <f aca="false">K9</f>
        <v>17.0945730929612</v>
      </c>
    </row>
    <row r="24" customFormat="false" ht="15" hidden="false" customHeight="false" outlineLevel="0" collapsed="false">
      <c r="A24" s="0" t="s">
        <v>255</v>
      </c>
      <c r="B24" s="17" t="n">
        <f aca="false">K10</f>
        <v>14.0605168509951</v>
      </c>
    </row>
    <row r="25" customFormat="false" ht="15" hidden="false" customHeight="false" outlineLevel="0" collapsed="false">
      <c r="A25" s="0" t="s">
        <v>256</v>
      </c>
      <c r="B25" s="22" t="str">
        <f aca="false">IF(AND(K9&gt;K8,K9&gt;K10),"JA","NEIN")</f>
        <v>JA</v>
      </c>
    </row>
    <row r="26" customFormat="false" ht="15" hidden="false" customHeight="false" outlineLevel="0" collapsed="false">
      <c r="A26" s="0" t="s">
        <v>257</v>
      </c>
      <c r="B26" s="19" t="n">
        <f aca="false">L9</f>
        <v>-0.154506589000955</v>
      </c>
      <c r="N26" s="2" t="s">
        <v>258</v>
      </c>
    </row>
    <row r="27" customFormat="false" ht="15" hidden="false" customHeight="false" outlineLevel="0" collapsed="false">
      <c r="A27" s="0" t="s">
        <v>259</v>
      </c>
      <c r="B27" s="22" t="str">
        <f aca="false">IF(ABS(L9)&lt;ABS(B9),"JA — deshalb sind die beiden Blaetter nicht dasselbe","NEIN")</f>
        <v>JA — deshalb sind die beiden Blaetter nicht dasselbe</v>
      </c>
    </row>
    <row r="29" customFormat="false" ht="15" hidden="false" customHeight="false" outlineLevel="0" collapsed="false">
      <c r="A29" s="3" t="s">
        <v>260</v>
      </c>
    </row>
    <row r="30" customFormat="false" ht="15" hidden="false" customHeight="false" outlineLevel="0" collapsed="false">
      <c r="A30" s="0" t="s">
        <v>261</v>
      </c>
      <c r="B30" s="7" t="n">
        <v>-0.1</v>
      </c>
      <c r="C30" s="6" t="n">
        <v>0</v>
      </c>
      <c r="D30" s="31" t="n">
        <f aca="false">'1 Der Fonds'!$B$26</f>
        <v>3</v>
      </c>
      <c r="E30" s="15" t="n">
        <f aca="false">MIN(DL30:DW30)</f>
        <v>0.0646762033583999</v>
      </c>
      <c r="F30" s="32" t="n">
        <f aca="false">MATCH(E30,DL30:DW30,0)</f>
        <v>7</v>
      </c>
      <c r="G30" s="0" t="str">
        <f aca="false">IF(E30&gt;='1 Der Fonds'!$B$12,"JA","NEIN")</f>
        <v>JA</v>
      </c>
      <c r="H30" s="13" t="n">
        <f aca="false">DF30</f>
        <v>9.05624841033229</v>
      </c>
      <c r="I30" s="15" t="n">
        <f aca="false">MAX(DX30:EI30)</f>
        <v>0.276408519336218</v>
      </c>
      <c r="J30" s="14" t="n">
        <f aca="false">SUM(EJ30:EU30)</f>
        <v>0</v>
      </c>
      <c r="K30" s="14" t="n">
        <f aca="false">DK30</f>
        <v>49.61994681312</v>
      </c>
      <c r="L30" s="15" t="n">
        <f aca="false">DD30/'1 Der Fonds'!$B$5-1</f>
        <v>-0.0955416258501602</v>
      </c>
      <c r="N30" s="2" t="s">
        <v>262</v>
      </c>
      <c r="T30" s="26" t="n">
        <f aca="false">'1 Der Fonds'!$B$5*(1+$B$30/12)</f>
        <v>991.666666666667</v>
      </c>
      <c r="U30" s="26" t="n">
        <f aca="false">'1 Der Fonds'!$B$7+'1 Der Fonds'!$B$5*'1 Der Fonds'!$B$19/12*(1-$C$30)+'1 Der Fonds'!$B$7*'1 Der Fonds'!$B$20/12-'1 Der Fonds'!$B$6*'1 Der Fonds'!$B$21/12-('1 Der Fonds'!$B$5+'1 Der Fonds'!$B$7-'1 Der Fonds'!$B$6)*'1 Der Fonds'!$B$22/12-'1 Der Fonds'!$B$5*'1 Der Fonds'!$B$23/12</f>
        <v>121.70875</v>
      </c>
      <c r="V30" s="26" t="n">
        <f aca="false">(T30+U30-'1 Der Fonds'!$B$6)/'1 Der Fonds'!$B$8</f>
        <v>9.92385536398468</v>
      </c>
      <c r="W30" s="26" t="n">
        <f aca="false">U30+$D$30-'2 Der Rueckgabebestand'!$C$5*V30</f>
        <v>120.739207854406</v>
      </c>
      <c r="X30" s="26" t="n">
        <f aca="false">'1 Der Fonds'!$B$8+$D$30/V30-'2 Der Rueckgabebestand'!$C$5</f>
        <v>86.9023018665596</v>
      </c>
      <c r="Y30" s="26" t="n">
        <f aca="false">MAX(0,'1 Der Fonds'!$B$6-'1 Der Fonds'!$B$11*T30)</f>
        <v>0</v>
      </c>
      <c r="Z30" s="26" t="n">
        <f aca="false">'1 Der Fonds'!$B$6-Y30</f>
        <v>250</v>
      </c>
      <c r="AA30" s="26" t="n">
        <f aca="false">W30-Y30</f>
        <v>120.739207854406</v>
      </c>
      <c r="AB30" s="26" t="n">
        <f aca="false">T30*(1+$B$30/12)</f>
        <v>983.402777777778</v>
      </c>
      <c r="AC30" s="26" t="n">
        <f aca="false">AA30+T30*'1 Der Fonds'!$B$19/12*(1-$C$30)+AA30*'1 Der Fonds'!$B$20/12-Z30*'1 Der Fonds'!$B$21/12-(T30+AA30-Z30)*'1 Der Fonds'!$B$22/12-T30*'1 Der Fonds'!$B$23/12</f>
        <v>122.4309579286</v>
      </c>
      <c r="AD30" s="26" t="n">
        <f aca="false">(AB30+AC30-Z30)/X30</f>
        <v>9.84822861217796</v>
      </c>
      <c r="AE30" s="26" t="n">
        <f aca="false">AC30+$D$30-'2 Der Rueckgabebestand'!$C$6*AD30</f>
        <v>120.506843622511</v>
      </c>
      <c r="AF30" s="26" t="n">
        <f aca="false">X30+$D$30/AD30-'2 Der Rueckgabebestand'!$C$6</f>
        <v>86.7069251768156</v>
      </c>
      <c r="AG30" s="26" t="n">
        <f aca="false">MAX(0,Z30-'1 Der Fonds'!$B$11*AB30)</f>
        <v>0</v>
      </c>
      <c r="AH30" s="26" t="n">
        <f aca="false">Z30-AG30</f>
        <v>250</v>
      </c>
      <c r="AI30" s="26" t="n">
        <f aca="false">AE30-AG30</f>
        <v>120.506843622511</v>
      </c>
      <c r="AJ30" s="26" t="n">
        <f aca="false">AB30*(1+$B$30/12)</f>
        <v>975.20775462963</v>
      </c>
      <c r="AK30" s="26" t="n">
        <f aca="false">AI30+AB30*'1 Der Fonds'!$B$19/12*(1-$C$30)+AI30*'1 Der Fonds'!$B$20/12-AH30*'1 Der Fonds'!$B$21/12-(AB30+AI30-AH30)*'1 Der Fonds'!$B$22/12-AB30*'1 Der Fonds'!$B$23/12</f>
        <v>122.180810250427</v>
      </c>
      <c r="AL30" s="26" t="n">
        <f aca="false">(AJ30+AK30-AH30)/AF30</f>
        <v>9.77302058805607</v>
      </c>
      <c r="AM30" s="26" t="n">
        <f aca="false">AK30+$D$30-'2 Der Rueckgabebestand'!$C$7*AL30</f>
        <v>103.680164956704</v>
      </c>
      <c r="AN30" s="26" t="n">
        <f aca="false">AF30+$D$30/AL30-'2 Der Rueckgabebestand'!$C$7</f>
        <v>84.8138927077821</v>
      </c>
      <c r="AO30" s="26" t="n">
        <f aca="false">MAX(0,AH30-'1 Der Fonds'!$B$11*AJ30)</f>
        <v>0</v>
      </c>
      <c r="AP30" s="26" t="n">
        <f aca="false">AH30-AO30</f>
        <v>250</v>
      </c>
      <c r="AQ30" s="26" t="n">
        <f aca="false">AM30-AO30</f>
        <v>103.680164956704</v>
      </c>
      <c r="AR30" s="26" t="n">
        <f aca="false">AJ30*(1+$B$30/12)</f>
        <v>967.081023341049</v>
      </c>
      <c r="AS30" s="26" t="n">
        <f aca="false">AQ30+AJ30*'1 Der Fonds'!$B$19/12*(1-$C$30)+AQ30*'1 Der Fonds'!$B$20/12-AP30*'1 Der Fonds'!$B$21/12-(AJ30+AQ30-AP30)*'1 Der Fonds'!$B$22/12-AJ30*'1 Der Fonds'!$B$23/12</f>
        <v>105.320591593375</v>
      </c>
      <c r="AT30" s="26" t="n">
        <f aca="false">(AR30+AS30-AP30)/AN30</f>
        <v>9.69654367555004</v>
      </c>
      <c r="AU30" s="26" t="n">
        <f aca="false">AS30+$D$30-'2 Der Rueckgabebestand'!$C$8*AT30</f>
        <v>78.26130619917</v>
      </c>
      <c r="AV30" s="26" t="n">
        <f aca="false">AN30+$D$30/AT30-'2 Der Rueckgabebestand'!$C$8</f>
        <v>82.0232813002931</v>
      </c>
      <c r="AW30" s="26" t="n">
        <f aca="false">MAX(0,AP30-'1 Der Fonds'!$B$11*AR30)</f>
        <v>0</v>
      </c>
      <c r="AX30" s="26" t="n">
        <f aca="false">AP30-AW30</f>
        <v>250</v>
      </c>
      <c r="AY30" s="26" t="n">
        <f aca="false">AU30-AW30</f>
        <v>78.26130619917</v>
      </c>
      <c r="AZ30" s="26" t="n">
        <f aca="false">AR30*(1+$B$30/12)</f>
        <v>959.022014813207</v>
      </c>
      <c r="BA30" s="26" t="n">
        <f aca="false">AY30+AR30*'1 Der Fonds'!$B$19/12*(1-$C$30)+AY30*'1 Der Fonds'!$B$20/12-AX30*'1 Der Fonds'!$B$21/12-(AR30+AY30-AX30)*'1 Der Fonds'!$B$22/12-AR30*'1 Der Fonds'!$B$23/12</f>
        <v>79.8601037922106</v>
      </c>
      <c r="BB30" s="26" t="n">
        <f aca="false">(AZ30+BA30-AX30)/AV30</f>
        <v>9.61778297697289</v>
      </c>
      <c r="BC30" s="26" t="n">
        <f aca="false">BA30+$D$30-'2 Der Rueckgabebestand'!$C$9*BB30</f>
        <v>57.8538680520811</v>
      </c>
      <c r="BD30" s="26" t="n">
        <f aca="false">AV30+$D$30/BB30-'2 Der Rueckgabebestand'!$C$9</f>
        <v>79.7352034976626</v>
      </c>
      <c r="BE30" s="26" t="n">
        <f aca="false">MAX(0,AX30-'1 Der Fonds'!$B$11*AZ30)</f>
        <v>0</v>
      </c>
      <c r="BF30" s="26" t="n">
        <f aca="false">AX30-BE30</f>
        <v>250</v>
      </c>
      <c r="BG30" s="26" t="n">
        <f aca="false">BC30-BE30</f>
        <v>57.8538680520811</v>
      </c>
      <c r="BH30" s="26" t="n">
        <f aca="false">AZ30*(1+$B$30/12)</f>
        <v>951.030164689764</v>
      </c>
      <c r="BI30" s="26" t="n">
        <f aca="false">BG30+AZ30*'1 Der Fonds'!$B$19/12*(1-$C$30)+BG30*'1 Der Fonds'!$B$20/12-BF30*'1 Der Fonds'!$B$21/12-(AZ30+BG30-BF30)*'1 Der Fonds'!$B$22/12-AZ30*'1 Der Fonds'!$B$23/12</f>
        <v>59.4159831237757</v>
      </c>
      <c r="BJ30" s="26" t="n">
        <f aca="false">(BH30+BI30-BF30)/BD30</f>
        <v>9.53714437859097</v>
      </c>
      <c r="BK30" s="26" t="n">
        <f aca="false">BI30+$D$30-'2 Der Rueckgabebestand'!$C$10*BJ30</f>
        <v>49.0639809937483</v>
      </c>
      <c r="BL30" s="26" t="n">
        <f aca="false">BD30+$D$30/BJ30-'2 Der Rueckgabebestand'!$C$10</f>
        <v>78.6497630640182</v>
      </c>
      <c r="BM30" s="26" t="n">
        <f aca="false">MAX(0,BF30-'1 Der Fonds'!$B$11*BH30)</f>
        <v>0</v>
      </c>
      <c r="BN30" s="26" t="n">
        <f aca="false">BF30-BM30</f>
        <v>250</v>
      </c>
      <c r="BO30" s="26" t="n">
        <f aca="false">BK30-BM30</f>
        <v>49.0639809937483</v>
      </c>
      <c r="BP30" s="26" t="n">
        <f aca="false">BH30*(1+$B$30/12)</f>
        <v>943.104913317349</v>
      </c>
      <c r="BQ30" s="26" t="n">
        <f aca="false">BO30+BH30*'1 Der Fonds'!$B$19/12*(1-$C$30)+BO30*'1 Der Fonds'!$B$20/12-BN30*'1 Der Fonds'!$B$21/12-(BH30+BO30-BN30)*'1 Der Fonds'!$B$22/12-BH30*'1 Der Fonds'!$B$23/12</f>
        <v>50.6006897421664</v>
      </c>
      <c r="BR30" s="26" t="n">
        <f aca="false">(BP30+BQ30-BN30)/BL30</f>
        <v>9.45591663708085</v>
      </c>
      <c r="BS30" s="26" t="n">
        <f aca="false">BQ30+$D$30-'2 Der Rueckgabebestand'!$C$11*BR30</f>
        <v>47.9271397599179</v>
      </c>
      <c r="BT30" s="26" t="n">
        <f aca="false">BL30+$D$30/BR30-'2 Der Rueckgabebestand'!$C$11</f>
        <v>78.3670247442064</v>
      </c>
      <c r="BU30" s="26" t="n">
        <f aca="false">MAX(0,BN30-'1 Der Fonds'!$B$11*BP30)</f>
        <v>0</v>
      </c>
      <c r="BV30" s="26" t="n">
        <f aca="false">BN30-BU30</f>
        <v>250</v>
      </c>
      <c r="BW30" s="26" t="n">
        <f aca="false">BS30-BU30</f>
        <v>47.9271397599179</v>
      </c>
      <c r="BX30" s="26" t="n">
        <f aca="false">BP30*(1+$B$30/12)</f>
        <v>935.245705706372</v>
      </c>
      <c r="BY30" s="26" t="n">
        <f aca="false">BW30+BP30*'1 Der Fonds'!$B$19/12*(1-$C$30)+BW30*'1 Der Fonds'!$B$20/12-BV30*'1 Der Fonds'!$B$21/12-(BP30+BW30-BV30)*'1 Der Fonds'!$B$22/12-BP30*'1 Der Fonds'!$B$23/12</f>
        <v>49.4459178763205</v>
      </c>
      <c r="BZ30" s="26" t="n">
        <f aca="false">(BX30+BY30-BV30)/BT30</f>
        <v>9.3750097822491</v>
      </c>
      <c r="CA30" s="26" t="n">
        <f aca="false">BY30+$D$30-'2 Der Rueckgabebestand'!$C$12*BZ30</f>
        <v>47.758412985196</v>
      </c>
      <c r="CB30" s="26" t="n">
        <f aca="false">BT30+$D$30/BZ30-'2 Der Rueckgabebestand'!$C$12</f>
        <v>78.187024410306</v>
      </c>
      <c r="CC30" s="26" t="n">
        <f aca="false">MAX(0,BV30-'1 Der Fonds'!$B$11*BX30)</f>
        <v>0</v>
      </c>
      <c r="CD30" s="26" t="n">
        <f aca="false">BV30-CC30</f>
        <v>250</v>
      </c>
      <c r="CE30" s="26" t="n">
        <f aca="false">CA30-CC30</f>
        <v>47.758412985196</v>
      </c>
      <c r="CF30" s="26" t="n">
        <f aca="false">BX30*(1+$B$30/12)</f>
        <v>927.451991492152</v>
      </c>
      <c r="CG30" s="26" t="n">
        <f aca="false">CE30+BX30*'1 Der Fonds'!$B$19/12*(1-$C$30)+CE30*'1 Der Fonds'!$B$20/12-CD30*'1 Der Fonds'!$B$21/12-(BX30+CE30-CD30)*'1 Der Fonds'!$B$22/12-BX30*'1 Der Fonds'!$B$23/12</f>
        <v>49.2603285889328</v>
      </c>
      <c r="CH30" s="26" t="n">
        <f aca="false">(CF30+CG30-CD30)/CB30</f>
        <v>9.29453864707116</v>
      </c>
      <c r="CI30" s="26" t="n">
        <f aca="false">CG30+$D$30-'2 Der Rueckgabebestand'!$C$13*CH30</f>
        <v>48.0777861977508</v>
      </c>
      <c r="CJ30" s="26" t="n">
        <f aca="false">CB30+$D$30/CH30-'2 Der Rueckgabebestand'!$C$13</f>
        <v>78.0597945997597</v>
      </c>
      <c r="CK30" s="26" t="n">
        <f aca="false">MAX(0,CD30-'1 Der Fonds'!$B$11*CF30)</f>
        <v>0</v>
      </c>
      <c r="CL30" s="26" t="n">
        <f aca="false">CD30-CK30</f>
        <v>250</v>
      </c>
      <c r="CM30" s="26" t="n">
        <f aca="false">CI30-CK30</f>
        <v>48.0777861977508</v>
      </c>
      <c r="CN30" s="26" t="n">
        <f aca="false">CF30*(1+$B$30/12)</f>
        <v>919.723224896384</v>
      </c>
      <c r="CO30" s="26" t="n">
        <f aca="false">CM30+CF30*'1 Der Fonds'!$B$19/12*(1-$C$30)+CM30*'1 Der Fonds'!$B$20/12-CL30*'1 Der Fonds'!$B$21/12-(CF30+CM30-CL30)*'1 Der Fonds'!$B$22/12-CF30*'1 Der Fonds'!$B$23/12</f>
        <v>49.5634462247778</v>
      </c>
      <c r="CP30" s="26" t="n">
        <f aca="false">(CN30+CO30-CL30)/CJ30</f>
        <v>9.2145601305922</v>
      </c>
      <c r="CQ30" s="26" t="n">
        <f aca="false">CO30+$D$30-'2 Der Rueckgabebestand'!$C$14*CP30</f>
        <v>48.8776221725409</v>
      </c>
      <c r="CR30" s="26" t="n">
        <f aca="false">CJ30+$D$30/CP30-'2 Der Rueckgabebestand'!$C$14</f>
        <v>77.9853662990576</v>
      </c>
      <c r="CS30" s="26" t="n">
        <f aca="false">MAX(0,CL30-'1 Der Fonds'!$B$11*CN30)</f>
        <v>0</v>
      </c>
      <c r="CT30" s="26" t="n">
        <f aca="false">CL30-CS30</f>
        <v>250</v>
      </c>
      <c r="CU30" s="26" t="n">
        <f aca="false">CQ30-CS30</f>
        <v>48.8776221725409</v>
      </c>
      <c r="CV30" s="26" t="n">
        <f aca="false">CN30*(1+$B$30/12)</f>
        <v>912.058864688914</v>
      </c>
      <c r="CW30" s="26" t="n">
        <f aca="false">CU30+CN30*'1 Der Fonds'!$B$19/12*(1-$C$30)+CU30*'1 Der Fonds'!$B$20/12-CT30*'1 Der Fonds'!$B$21/12-(CN30+CU30-CT30)*'1 Der Fonds'!$B$22/12-CN30*'1 Der Fonds'!$B$23/12</f>
        <v>50.3476250800278</v>
      </c>
      <c r="CX30" s="26" t="n">
        <f aca="false">(CV30+CW30-CT30)/CR30</f>
        <v>9.13513039147642</v>
      </c>
      <c r="CY30" s="26" t="n">
        <f aca="false">CW30+$D$30-'2 Der Rueckgabebestand'!$C$15*CX30</f>
        <v>49.6935729234372</v>
      </c>
      <c r="CZ30" s="26" t="n">
        <f aca="false">CR30+$D$30/CX30-'2 Der Rueckgabebestand'!$C$15</f>
        <v>77.9137688364531</v>
      </c>
      <c r="DA30" s="26" t="n">
        <f aca="false">MAX(0,CT30-'1 Der Fonds'!$B$11*CV30)</f>
        <v>0</v>
      </c>
      <c r="DB30" s="26" t="n">
        <f aca="false">CT30-DA30</f>
        <v>250</v>
      </c>
      <c r="DC30" s="26" t="n">
        <f aca="false">CY30-DA30</f>
        <v>49.6935729234372</v>
      </c>
      <c r="DD30" s="26" t="n">
        <f aca="false">CV30*(1+$B$30/12)</f>
        <v>904.45837414984</v>
      </c>
      <c r="DE30" s="26" t="n">
        <f aca="false">DC30+CV30*'1 Der Fonds'!$B$19/12*(1-$C$30)+DC30*'1 Der Fonds'!$B$20/12-DB30*'1 Der Fonds'!$B$21/12-(CV30+DC30-DB30)*'1 Der Fonds'!$B$22/12-CV30*'1 Der Fonds'!$B$23/12</f>
        <v>51.1480710182861</v>
      </c>
      <c r="DF30" s="26" t="n">
        <f aca="false">(DD30+DE30-DB30)/CZ30</f>
        <v>9.05624841033229</v>
      </c>
      <c r="DG30" s="26" t="n">
        <f aca="false">DE30+$D$30-'2 Der Rueckgabebestand'!$C$16*DF30</f>
        <v>49.61994681312</v>
      </c>
      <c r="DH30" s="26" t="n">
        <f aca="false">CZ30+$D$30/DF30-'2 Der Rueckgabebestand'!$C$16</f>
        <v>77.7450318345592</v>
      </c>
      <c r="DI30" s="26" t="n">
        <f aca="false">MAX(0,DB30-'1 Der Fonds'!$B$11*DD30)</f>
        <v>0</v>
      </c>
      <c r="DJ30" s="26" t="n">
        <f aca="false">DB30-DI30</f>
        <v>250</v>
      </c>
      <c r="DK30" s="26" t="n">
        <f aca="false">DG30-DI30</f>
        <v>49.61994681312</v>
      </c>
      <c r="DL30" s="26" t="n">
        <f aca="false">AA30/(T30+AA30-Z30)</f>
        <v>0.140002766007893</v>
      </c>
      <c r="DM30" s="26" t="n">
        <f aca="false">AI30/(AB30+AI30-AH30)</f>
        <v>0.141123651265221</v>
      </c>
      <c r="DN30" s="26" t="n">
        <f aca="false">AQ30/(AJ30+AQ30-AP30)</f>
        <v>0.125083455201575</v>
      </c>
      <c r="DO30" s="26" t="n">
        <f aca="false">AY30/(AR30+AY30-AX30)</f>
        <v>0.0983995234409467</v>
      </c>
      <c r="DP30" s="26" t="n">
        <f aca="false">BG30/(AZ30+BG30-BF30)</f>
        <v>0.0754409798831082</v>
      </c>
      <c r="DQ30" s="26" t="n">
        <f aca="false">BO30/(BH30+BO30-BN30)</f>
        <v>0.0654104305120786</v>
      </c>
      <c r="DR30" s="26" t="n">
        <f aca="false">BW30/(BP30+BW30-BV30)</f>
        <v>0.0646762033583999</v>
      </c>
      <c r="DS30" s="26" t="n">
        <f aca="false">CE30/(BX30+CE30-CD30)</f>
        <v>0.0651543583008048</v>
      </c>
      <c r="DT30" s="26" t="n">
        <f aca="false">CM30/(CF30+CM30-CL30)</f>
        <v>0.0662657656186507</v>
      </c>
      <c r="DU30" s="26" t="n">
        <f aca="false">CU30/(CN30+CU30-CT30)</f>
        <v>0.0680177630904641</v>
      </c>
      <c r="DV30" s="26" t="n">
        <f aca="false">DC30/(CV30+DC30-DB30)</f>
        <v>0.0698186199265289</v>
      </c>
      <c r="DW30" s="26" t="n">
        <f aca="false">DK30/(DD30+DK30-DJ30)</f>
        <v>0.0704750385514716</v>
      </c>
      <c r="DX30" s="26" t="n">
        <f aca="false">Z30/T30</f>
        <v>0.252100840336134</v>
      </c>
      <c r="DY30" s="26" t="n">
        <f aca="false">AH30/AB30</f>
        <v>0.254219334792741</v>
      </c>
      <c r="DZ30" s="26" t="n">
        <f aca="false">AP30/AJ30</f>
        <v>0.256355631723772</v>
      </c>
      <c r="EA30" s="26" t="n">
        <f aca="false">AX30/AR30</f>
        <v>0.258509880729854</v>
      </c>
      <c r="EB30" s="26" t="n">
        <f aca="false">BF30/AZ30</f>
        <v>0.260682232668761</v>
      </c>
      <c r="EC30" s="26" t="n">
        <f aca="false">BN30/BH30</f>
        <v>0.262872839665977</v>
      </c>
      <c r="ED30" s="26" t="n">
        <f aca="false">BV30/BP30</f>
        <v>0.265081855125355</v>
      </c>
      <c r="EE30" s="26" t="n">
        <f aca="false">CD30/BX30</f>
        <v>0.267309433739854</v>
      </c>
      <c r="EF30" s="26" t="n">
        <f aca="false">CL30/CF30</f>
        <v>0.269555731502373</v>
      </c>
      <c r="EG30" s="26" t="n">
        <f aca="false">CT30/CN30</f>
        <v>0.271820905716679</v>
      </c>
      <c r="EH30" s="26" t="n">
        <f aca="false">DB30/CV30</f>
        <v>0.274105115008416</v>
      </c>
      <c r="EI30" s="26" t="n">
        <f aca="false">DJ30/DD30</f>
        <v>0.276408519336218</v>
      </c>
      <c r="EJ30" s="26" t="n">
        <f aca="false">Y30</f>
        <v>0</v>
      </c>
      <c r="EK30" s="26" t="n">
        <f aca="false">AG30</f>
        <v>0</v>
      </c>
      <c r="EL30" s="26" t="n">
        <f aca="false">AO30</f>
        <v>0</v>
      </c>
      <c r="EM30" s="26" t="n">
        <f aca="false">AW30</f>
        <v>0</v>
      </c>
      <c r="EN30" s="26" t="n">
        <f aca="false">BE30</f>
        <v>0</v>
      </c>
      <c r="EO30" s="26" t="n">
        <f aca="false">BM30</f>
        <v>0</v>
      </c>
      <c r="EP30" s="26" t="n">
        <f aca="false">BU30</f>
        <v>0</v>
      </c>
      <c r="EQ30" s="26" t="n">
        <f aca="false">CC30</f>
        <v>0</v>
      </c>
      <c r="ER30" s="26" t="n">
        <f aca="false">CK30</f>
        <v>0</v>
      </c>
      <c r="ES30" s="26" t="n">
        <f aca="false">CS30</f>
        <v>0</v>
      </c>
      <c r="ET30" s="26" t="n">
        <f aca="false">DA30</f>
        <v>0</v>
      </c>
      <c r="EU30" s="26" t="n">
        <f aca="false">DI30</f>
        <v>0</v>
      </c>
    </row>
    <row r="31" customFormat="false" ht="15" hidden="false" customHeight="false" outlineLevel="0" collapsed="false">
      <c r="A31" s="0" t="s">
        <v>263</v>
      </c>
      <c r="B31" s="7" t="n">
        <v>0</v>
      </c>
      <c r="C31" s="6" t="n">
        <v>0.15</v>
      </c>
      <c r="D31" s="31" t="n">
        <f aca="false">'1 Der Fonds'!$B$26</f>
        <v>3</v>
      </c>
      <c r="E31" s="15" t="n">
        <f aca="false">MIN(DL31:DW31)</f>
        <v>0.0484350988859493</v>
      </c>
      <c r="F31" s="32" t="n">
        <f aca="false">MATCH(E31,DL31:DW31,0)</f>
        <v>12</v>
      </c>
      <c r="G31" s="0" t="str">
        <f aca="false">IF(E31&gt;='1 Der Fonds'!$B$12,"JA","NEIN")</f>
        <v>NEIN</v>
      </c>
      <c r="H31" s="13" t="n">
        <f aca="false">DF31</f>
        <v>10.1676476962394</v>
      </c>
      <c r="I31" s="15" t="n">
        <f aca="false">MAX(DX31:EI31)</f>
        <v>0.25</v>
      </c>
      <c r="J31" s="14" t="n">
        <f aca="false">SUM(EJ31:EU31)</f>
        <v>0</v>
      </c>
      <c r="K31" s="14" t="n">
        <f aca="false">DK31</f>
        <v>38.1753510684691</v>
      </c>
      <c r="L31" s="15" t="n">
        <f aca="false">DD31/'1 Der Fonds'!$B$5-1</f>
        <v>0</v>
      </c>
      <c r="T31" s="26" t="n">
        <f aca="false">'1 Der Fonds'!$B$5*(1+$B$31/12)</f>
        <v>1000</v>
      </c>
      <c r="U31" s="26" t="n">
        <f aca="false">'1 Der Fonds'!$B$7+'1 Der Fonds'!$B$5*'1 Der Fonds'!$B$19/12*(1-$C$31)+'1 Der Fonds'!$B$7*'1 Der Fonds'!$B$20/12-'1 Der Fonds'!$B$6*'1 Der Fonds'!$B$21/12-('1 Der Fonds'!$B$5+'1 Der Fonds'!$B$7-'1 Der Fonds'!$B$6)*'1 Der Fonds'!$B$22/12-'1 Der Fonds'!$B$5*'1 Der Fonds'!$B$23/12</f>
        <v>121.18375</v>
      </c>
      <c r="V31" s="26" t="n">
        <f aca="false">(T31+U31-'1 Der Fonds'!$B$6)/'1 Der Fonds'!$B$8</f>
        <v>10.0136063218391</v>
      </c>
      <c r="W31" s="26" t="n">
        <f aca="false">U31+$D$31-'2 Der Rueckgabebestand'!$C$5*V31</f>
        <v>120.178307471264</v>
      </c>
      <c r="X31" s="26" t="n">
        <f aca="false">'1 Der Fonds'!$B$8+$D$31/V31-'2 Der Rueckgabebestand'!$C$5</f>
        <v>86.8995923649862</v>
      </c>
      <c r="Y31" s="26" t="n">
        <f aca="false">MAX(0,'1 Der Fonds'!$B$6-'1 Der Fonds'!$B$11*T31)</f>
        <v>0</v>
      </c>
      <c r="Z31" s="26" t="n">
        <f aca="false">'1 Der Fonds'!$B$6-Y31</f>
        <v>250</v>
      </c>
      <c r="AA31" s="26" t="n">
        <f aca="false">W31-Y31</f>
        <v>120.178307471264</v>
      </c>
      <c r="AB31" s="26" t="n">
        <f aca="false">T31*(1+$B$31/12)</f>
        <v>1000</v>
      </c>
      <c r="AC31" s="26" t="n">
        <f aca="false">AA31+T31*'1 Der Fonds'!$B$19/12*(1-$C$31)+AA31*'1 Der Fonds'!$B$20/12-Z31*'1 Der Fonds'!$B$21/12-(T31+AA31-Z31)*'1 Der Fonds'!$B$22/12-T31*'1 Der Fonds'!$B$23/12</f>
        <v>121.362228349258</v>
      </c>
      <c r="AD31" s="26" t="n">
        <f aca="false">(AB31+AC31-Z31)/X31</f>
        <v>10.0272303314089</v>
      </c>
      <c r="AE31" s="26" t="n">
        <f aca="false">AC31+$D$31-'2 Der Rueckgabebestand'!$C$6*AD31</f>
        <v>119.348613183553</v>
      </c>
      <c r="AF31" s="26" t="n">
        <f aca="false">X31+$D$31/AD31-'2 Der Rueckgabebestand'!$C$6</f>
        <v>86.6987776734759</v>
      </c>
      <c r="AG31" s="26" t="n">
        <f aca="false">MAX(0,Z31-'1 Der Fonds'!$B$11*AB31)</f>
        <v>0</v>
      </c>
      <c r="AH31" s="26" t="n">
        <f aca="false">Z31-AG31</f>
        <v>250</v>
      </c>
      <c r="AI31" s="26" t="n">
        <f aca="false">AE31-AG31</f>
        <v>119.348613183553</v>
      </c>
      <c r="AJ31" s="26" t="n">
        <f aca="false">AB31*(1+$B$31/12)</f>
        <v>1000</v>
      </c>
      <c r="AK31" s="26" t="n">
        <f aca="false">AI31+AB31*'1 Der Fonds'!$B$19/12*(1-$C$31)+AI31*'1 Der Fonds'!$B$20/12-AH31*'1 Der Fonds'!$B$21/12-(AB31+AI31-AH31)*'1 Der Fonds'!$B$22/12-AB31*'1 Der Fonds'!$B$23/12</f>
        <v>120.531738937854</v>
      </c>
      <c r="AL31" s="26" t="n">
        <f aca="false">(AJ31+AK31-AH31)/AF31</f>
        <v>10.0408767262722</v>
      </c>
      <c r="AM31" s="26" t="n">
        <f aca="false">AK31+$D$31-'2 Der Rueckgabebestand'!$C$7*AL31</f>
        <v>101.441810140055</v>
      </c>
      <c r="AN31" s="26" t="n">
        <f aca="false">AF31+$D$31/AL31-'2 Der Rueckgabebestand'!$C$7</f>
        <v>84.797556364001</v>
      </c>
      <c r="AO31" s="26" t="n">
        <f aca="false">MAX(0,AH31-'1 Der Fonds'!$B$11*AJ31)</f>
        <v>0</v>
      </c>
      <c r="AP31" s="26" t="n">
        <f aca="false">AH31-AO31</f>
        <v>250</v>
      </c>
      <c r="AQ31" s="26" t="n">
        <f aca="false">AM31-AO31</f>
        <v>101.441810140055</v>
      </c>
      <c r="AR31" s="26" t="n">
        <f aca="false">AJ31*(1+$B$31/12)</f>
        <v>1000</v>
      </c>
      <c r="AS31" s="26" t="n">
        <f aca="false">AQ31+AJ31*'1 Der Fonds'!$B$19/12*(1-$C$31)+AQ31*'1 Der Fonds'!$B$20/12-AP31*'1 Der Fonds'!$B$21/12-(AJ31+AQ31-AP31)*'1 Der Fonds'!$B$22/12-AJ31*'1 Der Fonds'!$B$23/12</f>
        <v>102.607775208106</v>
      </c>
      <c r="AT31" s="26" t="n">
        <f aca="false">(AR31+AS31-AP31)/AN31</f>
        <v>10.0546267105648</v>
      </c>
      <c r="AU31" s="26" t="n">
        <f aca="false">AS31+$D$31-'2 Der Rueckgabebestand'!$C$8*AT31</f>
        <v>74.4384324053553</v>
      </c>
      <c r="AV31" s="26" t="n">
        <f aca="false">AN31+$D$31/AT31-'2 Der Rueckgabebestand'!$C$8</f>
        <v>81.9959264662792</v>
      </c>
      <c r="AW31" s="26" t="n">
        <f aca="false">MAX(0,AP31-'1 Der Fonds'!$B$11*AR31)</f>
        <v>0</v>
      </c>
      <c r="AX31" s="26" t="n">
        <f aca="false">AP31-AW31</f>
        <v>250</v>
      </c>
      <c r="AY31" s="26" t="n">
        <f aca="false">AU31-AW31</f>
        <v>74.4384324053553</v>
      </c>
      <c r="AZ31" s="26" t="n">
        <f aca="false">AR31*(1+$B$31/12)</f>
        <v>1000</v>
      </c>
      <c r="BA31" s="26" t="n">
        <f aca="false">AY31+AR31*'1 Der Fonds'!$B$19/12*(1-$C$31)+AY31*'1 Der Fonds'!$B$20/12-AX31*'1 Der Fonds'!$B$21/12-(AR31+AY31-AX31)*'1 Der Fonds'!$B$22/12-AR31*'1 Der Fonds'!$B$23/12</f>
        <v>75.5785192364104</v>
      </c>
      <c r="BB31" s="26" t="n">
        <f aca="false">(AZ31+BA31-AX31)/AV31</f>
        <v>10.0685308992262</v>
      </c>
      <c r="BC31" s="26" t="n">
        <f aca="false">BA31+$D$31-'2 Der Rueckgabebestand'!$C$9*BB31</f>
        <v>52.4003388984223</v>
      </c>
      <c r="BD31" s="26" t="n">
        <f aca="false">AV31+$D$31/BB31-'2 Der Rueckgabebestand'!$C$9</f>
        <v>79.6938845328558</v>
      </c>
      <c r="BE31" s="26" t="n">
        <f aca="false">MAX(0,AX31-'1 Der Fonds'!$B$11*AZ31)</f>
        <v>0</v>
      </c>
      <c r="BF31" s="26" t="n">
        <f aca="false">AX31-BE31</f>
        <v>250</v>
      </c>
      <c r="BG31" s="26" t="n">
        <f aca="false">BC31-BE31</f>
        <v>52.4003388984223</v>
      </c>
      <c r="BH31" s="26" t="n">
        <f aca="false">AZ31*(1+$B$31/12)</f>
        <v>1000</v>
      </c>
      <c r="BI31" s="26" t="n">
        <f aca="false">BG31+AZ31*'1 Der Fonds'!$B$19/12*(1-$C$31)+BG31*'1 Der Fonds'!$B$20/12-BF31*'1 Der Fonds'!$B$21/12-(AZ31+BG31-BF31)*'1 Der Fonds'!$B$22/12-AZ31*'1 Der Fonds'!$B$23/12</f>
        <v>53.5193058898666</v>
      </c>
      <c r="BJ31" s="26" t="n">
        <f aca="false">(BH31+BI31-BF31)/BD31</f>
        <v>10.0825717129976</v>
      </c>
      <c r="BK31" s="26" t="n">
        <f aca="false">BI31+$D$31-'2 Der Rueckgabebestand'!$C$10*BJ31</f>
        <v>42.40370549167</v>
      </c>
      <c r="BL31" s="26" t="n">
        <f aca="false">BD31+$D$31/BJ31-'2 Der Rueckgabebestand'!$C$10</f>
        <v>78.591427668218</v>
      </c>
      <c r="BM31" s="26" t="n">
        <f aca="false">MAX(0,BF31-'1 Der Fonds'!$B$11*BH31)</f>
        <v>0</v>
      </c>
      <c r="BN31" s="26" t="n">
        <f aca="false">BF31-BM31</f>
        <v>250</v>
      </c>
      <c r="BO31" s="26" t="n">
        <f aca="false">BK31-BM31</f>
        <v>42.40370549167</v>
      </c>
      <c r="BP31" s="26" t="n">
        <f aca="false">BH31*(1+$B$31/12)</f>
        <v>1000</v>
      </c>
      <c r="BQ31" s="26" t="n">
        <f aca="false">BO31+BH31*'1 Der Fonds'!$B$19/12*(1-$C$31)+BO31*'1 Der Fonds'!$B$20/12-BN31*'1 Der Fonds'!$B$21/12-(BH31+BO31-BN31)*'1 Der Fonds'!$B$22/12-BH31*'1 Der Fonds'!$B$23/12</f>
        <v>43.5130923760996</v>
      </c>
      <c r="BR31" s="26" t="n">
        <f aca="false">(BP31+BQ31-BN31)/BL31</f>
        <v>10.0966875894658</v>
      </c>
      <c r="BS31" s="26" t="n">
        <f aca="false">BQ31+$D$31-'2 Der Rueckgabebestand'!$C$11*BR31</f>
        <v>40.45507982242</v>
      </c>
      <c r="BT31" s="26" t="n">
        <f aca="false">BL31+$D$31/BR31-'2 Der Rueckgabebestand'!$C$11</f>
        <v>78.2885548174357</v>
      </c>
      <c r="BU31" s="26" t="n">
        <f aca="false">MAX(0,BN31-'1 Der Fonds'!$B$11*BP31)</f>
        <v>0</v>
      </c>
      <c r="BV31" s="26" t="n">
        <f aca="false">BN31-BU31</f>
        <v>250</v>
      </c>
      <c r="BW31" s="26" t="n">
        <f aca="false">BS31-BU31</f>
        <v>40.45507982242</v>
      </c>
      <c r="BX31" s="26" t="n">
        <f aca="false">BP31*(1+$B$31/12)</f>
        <v>1000</v>
      </c>
      <c r="BY31" s="26" t="n">
        <f aca="false">BW31+BP31*'1 Der Fonds'!$B$19/12*(1-$C$31)+BW31*'1 Der Fonds'!$B$20/12-BV31*'1 Der Fonds'!$B$21/12-(BP31+BW31-BV31)*'1 Der Fonds'!$B$22/12-BP31*'1 Der Fonds'!$B$23/12</f>
        <v>41.5625992739165</v>
      </c>
      <c r="BZ31" s="26" t="n">
        <f aca="false">(BX31+BY31-BV31)/BT31</f>
        <v>10.1108342224453</v>
      </c>
      <c r="CA31" s="26" t="n">
        <f aca="false">BY31+$D$31-'2 Der Rueckgabebestand'!$C$12*BZ31</f>
        <v>39.5071821626939</v>
      </c>
      <c r="CB31" s="26" t="n">
        <f aca="false">BT31+$D$31/BZ31-'2 Der Rueckgabebestand'!$C$12</f>
        <v>78.0852662394607</v>
      </c>
      <c r="CC31" s="26" t="n">
        <f aca="false">MAX(0,BV31-'1 Der Fonds'!$B$11*BX31)</f>
        <v>0</v>
      </c>
      <c r="CD31" s="26" t="n">
        <f aca="false">BV31-CC31</f>
        <v>250</v>
      </c>
      <c r="CE31" s="26" t="n">
        <f aca="false">CA31-CC31</f>
        <v>39.5071821626939</v>
      </c>
      <c r="CF31" s="26" t="n">
        <f aca="false">BX31*(1+$B$31/12)</f>
        <v>1000</v>
      </c>
      <c r="CG31" s="26" t="n">
        <f aca="false">CE31+BX31*'1 Der Fonds'!$B$19/12*(1-$C$31)+CE31*'1 Der Fonds'!$B$20/12-CD31*'1 Der Fonds'!$B$21/12-(BX31+CE31-CD31)*'1 Der Fonds'!$B$22/12-BX31*'1 Der Fonds'!$B$23/12</f>
        <v>40.6137932122665</v>
      </c>
      <c r="CH31" s="26" t="n">
        <f aca="false">(CF31+CG31-CD31)/CB31</f>
        <v>10.1250060515607</v>
      </c>
      <c r="CI31" s="26" t="n">
        <f aca="false">CG31+$D$31-'2 Der Rueckgabebestand'!$C$13*CH31</f>
        <v>39.0575404890641</v>
      </c>
      <c r="CJ31" s="26" t="n">
        <f aca="false">CB31+$D$31/CH31-'2 Der Rueckgabebestand'!$C$13</f>
        <v>77.9315623586652</v>
      </c>
      <c r="CK31" s="26" t="n">
        <f aca="false">MAX(0,CD31-'1 Der Fonds'!$B$11*CF31)</f>
        <v>0</v>
      </c>
      <c r="CL31" s="26" t="n">
        <f aca="false">CD31-CK31</f>
        <v>250</v>
      </c>
      <c r="CM31" s="26" t="n">
        <f aca="false">CI31-CK31</f>
        <v>39.0575404890641</v>
      </c>
      <c r="CN31" s="26" t="n">
        <f aca="false">CF31*(1+$B$31/12)</f>
        <v>1000</v>
      </c>
      <c r="CO31" s="26" t="n">
        <f aca="false">CM31+CF31*'1 Der Fonds'!$B$19/12*(1-$C$31)+CM31*'1 Der Fonds'!$B$20/12-CL31*'1 Der Fonds'!$B$21/12-(CF31+CM31-CL31)*'1 Der Fonds'!$B$22/12-CF31*'1 Der Fonds'!$B$23/12</f>
        <v>40.1637206320328</v>
      </c>
      <c r="CP31" s="26" t="n">
        <f aca="false">(CN31+CO31-CL31)/CJ31</f>
        <v>10.1392003023814</v>
      </c>
      <c r="CQ31" s="26" t="n">
        <f aca="false">CO31+$D$31-'2 Der Rueckgabebestand'!$C$14*CP31</f>
        <v>39.1080405110803</v>
      </c>
      <c r="CR31" s="26" t="n">
        <f aca="false">CJ31+$D$31/CP31-'2 Der Rueckgabebestand'!$C$14</f>
        <v>77.8274436817016</v>
      </c>
      <c r="CS31" s="26" t="n">
        <f aca="false">MAX(0,CL31-'1 Der Fonds'!$B$11*CN31)</f>
        <v>0</v>
      </c>
      <c r="CT31" s="26" t="n">
        <f aca="false">CL31-CS31</f>
        <v>250</v>
      </c>
      <c r="CU31" s="26" t="n">
        <f aca="false">CQ31-CS31</f>
        <v>39.1080405110803</v>
      </c>
      <c r="CV31" s="26" t="n">
        <f aca="false">CN31*(1+$B$31/12)</f>
        <v>1000</v>
      </c>
      <c r="CW31" s="26" t="n">
        <f aca="false">CU31+CN31*'1 Der Fonds'!$B$19/12*(1-$C$31)+CU31*'1 Der Fonds'!$B$20/12-CT31*'1 Der Fonds'!$B$21/12-(CN31+CU31-CT31)*'1 Der Fonds'!$B$22/12-CN31*'1 Der Fonds'!$B$23/12</f>
        <v>40.2142690499034</v>
      </c>
      <c r="CX31" s="26" t="n">
        <f aca="false">(CV31+CW31-CT31)/CR31</f>
        <v>10.153414164311</v>
      </c>
      <c r="CY31" s="26" t="n">
        <f aca="false">CW31+$D$31-'2 Der Rueckgabebestand'!$C$15*CX31</f>
        <v>39.152903384179</v>
      </c>
      <c r="CZ31" s="26" t="n">
        <f aca="false">CR31+$D$31/CX31-'2 Der Rueckgabebestand'!$C$15</f>
        <v>77.7229107976344</v>
      </c>
      <c r="DA31" s="26" t="n">
        <f aca="false">MAX(0,CT31-'1 Der Fonds'!$B$11*CV31)</f>
        <v>0</v>
      </c>
      <c r="DB31" s="26" t="n">
        <f aca="false">CT31-DA31</f>
        <v>250</v>
      </c>
      <c r="DC31" s="26" t="n">
        <f aca="false">CY31-DA31</f>
        <v>39.152903384179</v>
      </c>
      <c r="DD31" s="26" t="n">
        <f aca="false">CV31*(1+$B$31/12)</f>
        <v>1000</v>
      </c>
      <c r="DE31" s="26" t="n">
        <f aca="false">DC31+CV31*'1 Der Fonds'!$B$19/12*(1-$C$31)+DC31*'1 Der Fonds'!$B$20/12-DB31*'1 Der Fonds'!$B$21/12-(CV31+DC31-DB31)*'1 Der Fonds'!$B$22/12-CV31*'1 Der Fonds'!$B$23/12</f>
        <v>40.2591749165889</v>
      </c>
      <c r="DF31" s="26" t="n">
        <f aca="false">(DD31+DE31-DB31)/CZ31</f>
        <v>10.1676476962394</v>
      </c>
      <c r="DG31" s="26" t="n">
        <f aca="false">DE31+$D$31-'2 Der Rueckgabebestand'!$C$16*DF31</f>
        <v>38.1753510684691</v>
      </c>
      <c r="DH31" s="26" t="n">
        <f aca="false">CZ31+$D$31/DF31-'2 Der Rueckgabebestand'!$C$16</f>
        <v>77.5179642937454</v>
      </c>
      <c r="DI31" s="26" t="n">
        <f aca="false">MAX(0,DB31-'1 Der Fonds'!$B$11*DD31)</f>
        <v>0</v>
      </c>
      <c r="DJ31" s="26" t="n">
        <f aca="false">DB31-DI31</f>
        <v>250</v>
      </c>
      <c r="DK31" s="26" t="n">
        <f aca="false">DG31-DI31</f>
        <v>38.1753510684691</v>
      </c>
      <c r="DL31" s="26" t="n">
        <f aca="false">AA31/(T31+AA31-Z31)</f>
        <v>0.138107680275899</v>
      </c>
      <c r="DM31" s="26" t="n">
        <f aca="false">AI31/(AB31+AI31-AH31)</f>
        <v>0.137285102171497</v>
      </c>
      <c r="DN31" s="26" t="n">
        <f aca="false">AQ31/(AJ31+AQ31-AP31)</f>
        <v>0.119141213095195</v>
      </c>
      <c r="DO31" s="26" t="n">
        <f aca="false">AY31/(AR31+AY31-AX31)</f>
        <v>0.0902898621406769</v>
      </c>
      <c r="DP31" s="26" t="n">
        <f aca="false">BG31/(AZ31+BG31-BF31)</f>
        <v>0.0653044825110122</v>
      </c>
      <c r="DQ31" s="26" t="n">
        <f aca="false">BO31/(BH31+BO31-BN31)</f>
        <v>0.0535127551749136</v>
      </c>
      <c r="DR31" s="26" t="n">
        <f aca="false">BW31/(BP31+BW31-BV31)</f>
        <v>0.051179479840282</v>
      </c>
      <c r="DS31" s="26" t="n">
        <f aca="false">CE31/(BX31+CE31-CD31)</f>
        <v>0.0500403074921649</v>
      </c>
      <c r="DT31" s="26" t="n">
        <f aca="false">CM31/(CF31+CM31-CL31)</f>
        <v>0.0494989762912043</v>
      </c>
      <c r="DU31" s="26" t="n">
        <f aca="false">CU31/(CN31+CU31-CT31)</f>
        <v>0.0495598048725384</v>
      </c>
      <c r="DV31" s="26" t="n">
        <f aca="false">DC31/(CV31+DC31-DB31)</f>
        <v>0.0496138368322247</v>
      </c>
      <c r="DW31" s="26" t="n">
        <f aca="false">DK31/(DD31+DK31-DJ31)</f>
        <v>0.0484350988859493</v>
      </c>
      <c r="DX31" s="26" t="n">
        <f aca="false">Z31/T31</f>
        <v>0.25</v>
      </c>
      <c r="DY31" s="26" t="n">
        <f aca="false">AH31/AB31</f>
        <v>0.25</v>
      </c>
      <c r="DZ31" s="26" t="n">
        <f aca="false">AP31/AJ31</f>
        <v>0.25</v>
      </c>
      <c r="EA31" s="26" t="n">
        <f aca="false">AX31/AR31</f>
        <v>0.25</v>
      </c>
      <c r="EB31" s="26" t="n">
        <f aca="false">BF31/AZ31</f>
        <v>0.25</v>
      </c>
      <c r="EC31" s="26" t="n">
        <f aca="false">BN31/BH31</f>
        <v>0.25</v>
      </c>
      <c r="ED31" s="26" t="n">
        <f aca="false">BV31/BP31</f>
        <v>0.25</v>
      </c>
      <c r="EE31" s="26" t="n">
        <f aca="false">CD31/BX31</f>
        <v>0.25</v>
      </c>
      <c r="EF31" s="26" t="n">
        <f aca="false">CL31/CF31</f>
        <v>0.25</v>
      </c>
      <c r="EG31" s="26" t="n">
        <f aca="false">CT31/CN31</f>
        <v>0.25</v>
      </c>
      <c r="EH31" s="26" t="n">
        <f aca="false">DB31/CV31</f>
        <v>0.25</v>
      </c>
      <c r="EI31" s="26" t="n">
        <f aca="false">DJ31/DD31</f>
        <v>0.25</v>
      </c>
      <c r="EJ31" s="26" t="n">
        <f aca="false">Y31</f>
        <v>0</v>
      </c>
      <c r="EK31" s="26" t="n">
        <f aca="false">AG31</f>
        <v>0</v>
      </c>
      <c r="EL31" s="26" t="n">
        <f aca="false">AO31</f>
        <v>0</v>
      </c>
      <c r="EM31" s="26" t="n">
        <f aca="false">AW31</f>
        <v>0</v>
      </c>
      <c r="EN31" s="26" t="n">
        <f aca="false">BE31</f>
        <v>0</v>
      </c>
      <c r="EO31" s="26" t="n">
        <f aca="false">BM31</f>
        <v>0</v>
      </c>
      <c r="EP31" s="26" t="n">
        <f aca="false">BU31</f>
        <v>0</v>
      </c>
      <c r="EQ31" s="26" t="n">
        <f aca="false">CC31</f>
        <v>0</v>
      </c>
      <c r="ER31" s="26" t="n">
        <f aca="false">CK31</f>
        <v>0</v>
      </c>
      <c r="ES31" s="26" t="n">
        <f aca="false">CS31</f>
        <v>0</v>
      </c>
      <c r="ET31" s="26" t="n">
        <f aca="false">DA31</f>
        <v>0</v>
      </c>
      <c r="EU31" s="26" t="n">
        <f aca="false">DI31</f>
        <v>0</v>
      </c>
    </row>
    <row r="32" customFormat="false" ht="15" hidden="false" customHeight="false" outlineLevel="0" collapsed="false">
      <c r="A32" s="0" t="s">
        <v>264</v>
      </c>
      <c r="B32" s="33" t="n">
        <f aca="false">-12*(1-(1-'1 Der Fonds'!$B$35)^(1/12))</f>
        <v>-0.180943496869335</v>
      </c>
      <c r="C32" s="6" t="n">
        <v>0</v>
      </c>
      <c r="D32" s="8" t="n">
        <v>0</v>
      </c>
      <c r="E32" s="15" t="n">
        <f aca="false">MIN(DL32:DW32)</f>
        <v>0.0296938755668282</v>
      </c>
      <c r="F32" s="32" t="n">
        <f aca="false">MATCH(E32,DL32:DW32,0)</f>
        <v>12</v>
      </c>
      <c r="G32" s="0" t="str">
        <f aca="false">IF(E32&gt;='1 Der Fonds'!$B$12,"JA","NEIN")</f>
        <v>NEIN</v>
      </c>
      <c r="H32" s="13" t="n">
        <f aca="false">DF32</f>
        <v>8.1296124570738</v>
      </c>
      <c r="I32" s="15" t="n">
        <f aca="false">MAX(DX32:EI32)</f>
        <v>0.3</v>
      </c>
      <c r="J32" s="14" t="n">
        <f aca="false">SUM(EJ32:EU32)</f>
        <v>0</v>
      </c>
      <c r="K32" s="14" t="n">
        <f aca="false">DK32</f>
        <v>17.8515078672742</v>
      </c>
      <c r="L32" s="15" t="n">
        <f aca="false">DD32/'1 Der Fonds'!$B$5-1</f>
        <v>-0.166666666666667</v>
      </c>
      <c r="N32" s="2" t="s">
        <v>265</v>
      </c>
      <c r="T32" s="26" t="n">
        <f aca="false">'1 Der Fonds'!$B$5*(1+$B$32/12)</f>
        <v>984.921375260889</v>
      </c>
      <c r="U32" s="26" t="n">
        <f aca="false">'1 Der Fonds'!$B$7+'1 Der Fonds'!$B$5*'1 Der Fonds'!$B$19/12*(1-$C$32)+'1 Der Fonds'!$B$7*'1 Der Fonds'!$B$20/12-'1 Der Fonds'!$B$6*'1 Der Fonds'!$B$21/12-('1 Der Fonds'!$B$5+'1 Der Fonds'!$B$7-'1 Der Fonds'!$B$6)*'1 Der Fonds'!$B$22/12-'1 Der Fonds'!$B$5*'1 Der Fonds'!$B$23/12</f>
        <v>121.70875</v>
      </c>
      <c r="V32" s="26" t="n">
        <f aca="false">(T32+U32-'1 Der Fonds'!$B$6)/'1 Der Fonds'!$B$8</f>
        <v>9.84632327886079</v>
      </c>
      <c r="W32" s="26" t="n">
        <f aca="false">U32+$D$32-'2 Der Rueckgabebestand'!$C$5*V32</f>
        <v>117.770220688456</v>
      </c>
      <c r="X32" s="26" t="n">
        <f aca="false">'1 Der Fonds'!$B$8+$D$32/V32-'2 Der Rueckgabebestand'!$C$5</f>
        <v>86.6</v>
      </c>
      <c r="Y32" s="26" t="n">
        <f aca="false">MAX(0,'1 Der Fonds'!$B$6-'1 Der Fonds'!$B$11*T32)</f>
        <v>0</v>
      </c>
      <c r="Z32" s="26" t="n">
        <f aca="false">'1 Der Fonds'!$B$6-Y32</f>
        <v>250</v>
      </c>
      <c r="AA32" s="26" t="n">
        <f aca="false">W32-Y32</f>
        <v>117.770220688456</v>
      </c>
      <c r="AB32" s="26" t="n">
        <f aca="false">T32*(1+$B$32/12)</f>
        <v>970.070115445801</v>
      </c>
      <c r="AC32" s="26" t="n">
        <f aca="false">AA32+T32*'1 Der Fonds'!$B$19/12*(1-$C$32)+AA32*'1 Der Fonds'!$B$20/12-Z32*'1 Der Fonds'!$B$21/12-(T32+AA32-Z32)*'1 Der Fonds'!$B$22/12-T32*'1 Der Fonds'!$B$23/12</f>
        <v>119.444791739045</v>
      </c>
      <c r="AD32" s="26" t="n">
        <f aca="false">(AB32+AC32-Z32)/X32</f>
        <v>9.69416751945549</v>
      </c>
      <c r="AE32" s="26" t="n">
        <f aca="false">AC32+$D$32-'2 Der Rueckgabebestand'!$C$6*AD32</f>
        <v>114.597707979317</v>
      </c>
      <c r="AF32" s="26" t="n">
        <f aca="false">X32+$D$32/AD32-'2 Der Rueckgabebestand'!$C$6</f>
        <v>86.1</v>
      </c>
      <c r="AG32" s="26" t="n">
        <f aca="false">MAX(0,Z32-'1 Der Fonds'!$B$11*AB32)</f>
        <v>0</v>
      </c>
      <c r="AH32" s="26" t="n">
        <f aca="false">Z32-AG32</f>
        <v>250</v>
      </c>
      <c r="AI32" s="26" t="n">
        <f aca="false">AE32-AG32</f>
        <v>114.597707979317</v>
      </c>
      <c r="AJ32" s="26" t="n">
        <f aca="false">AB32*(1+$B$32/12)</f>
        <v>955.442792204367</v>
      </c>
      <c r="AK32" s="26" t="n">
        <f aca="false">AI32+AB32*'1 Der Fonds'!$B$19/12*(1-$C$32)+AI32*'1 Der Fonds'!$B$20/12-AH32*'1 Der Fonds'!$B$21/12-(AB32+AI32-AH32)*'1 Der Fonds'!$B$22/12-AB32*'1 Der Fonds'!$B$23/12</f>
        <v>116.23767977812</v>
      </c>
      <c r="AL32" s="26" t="n">
        <f aca="false">(AJ32+AK32-AH32)/AF32</f>
        <v>9.54332720072575</v>
      </c>
      <c r="AM32" s="26" t="n">
        <f aca="false">AK32+$D$32-'2 Der Rueckgabebestand'!$C$7*AL32</f>
        <v>95.242359936523</v>
      </c>
      <c r="AN32" s="26" t="n">
        <f aca="false">AF32+$D$32/AL32-'2 Der Rueckgabebestand'!$C$7</f>
        <v>83.9</v>
      </c>
      <c r="AO32" s="26" t="n">
        <f aca="false">MAX(0,AH32-'1 Der Fonds'!$B$11*AJ32)</f>
        <v>0</v>
      </c>
      <c r="AP32" s="26" t="n">
        <f aca="false">AH32-AO32</f>
        <v>250</v>
      </c>
      <c r="AQ32" s="26" t="n">
        <f aca="false">AM32-AO32</f>
        <v>95.242359936523</v>
      </c>
      <c r="AR32" s="26" t="n">
        <f aca="false">AJ32*(1+$B$32/12)</f>
        <v>941.036028881029</v>
      </c>
      <c r="AS32" s="26" t="n">
        <f aca="false">AQ32+AJ32*'1 Der Fonds'!$B$19/12*(1-$C$32)+AQ32*'1 Der Fonds'!$B$20/12-AP32*'1 Der Fonds'!$B$21/12-(AJ32+AQ32-AP32)*'1 Der Fonds'!$B$22/12-AJ32*'1 Der Fonds'!$B$23/12</f>
        <v>96.8326997982298</v>
      </c>
      <c r="AT32" s="26" t="n">
        <f aca="false">(AR32+AS32-AP32)/AN32</f>
        <v>9.39056887579569</v>
      </c>
      <c r="AU32" s="26" t="n">
        <f aca="false">AS32+$D$32-'2 Der Rueckgabebestand'!$C$8*AT32</f>
        <v>67.7219362832631</v>
      </c>
      <c r="AV32" s="26" t="n">
        <f aca="false">AN32+$D$32/AT32-'2 Der Rueckgabebestand'!$C$8</f>
        <v>80.8</v>
      </c>
      <c r="AW32" s="26" t="n">
        <f aca="false">MAX(0,AP32-'1 Der Fonds'!$B$11*AR32)</f>
        <v>0</v>
      </c>
      <c r="AX32" s="26" t="n">
        <f aca="false">AP32-AW32</f>
        <v>250</v>
      </c>
      <c r="AY32" s="26" t="n">
        <f aca="false">AU32-AW32</f>
        <v>67.7219362832631</v>
      </c>
      <c r="AZ32" s="26" t="n">
        <f aca="false">AR32*(1+$B$32/12)</f>
        <v>926.846499735548</v>
      </c>
      <c r="BA32" s="26" t="n">
        <f aca="false">AY32+AR32*'1 Der Fonds'!$B$19/12*(1-$C$32)+AY32*'1 Der Fonds'!$B$20/12-AX32*'1 Der Fonds'!$B$21/12-(AR32+AY32-AX32)*'1 Der Fonds'!$B$22/12-AR32*'1 Der Fonds'!$B$23/12</f>
        <v>69.2552880335734</v>
      </c>
      <c r="BB32" s="26" t="n">
        <f aca="false">(AZ32+BA32-AX32)/AV32</f>
        <v>9.23393301694457</v>
      </c>
      <c r="BC32" s="26" t="n">
        <f aca="false">BA32+$D$32-'2 Der Rueckgabebestand'!$C$9*BB32</f>
        <v>45.2470621895175</v>
      </c>
      <c r="BD32" s="26" t="n">
        <f aca="false">AV32+$D$32/BB32-'2 Der Rueckgabebestand'!$C$9</f>
        <v>78.2</v>
      </c>
      <c r="BE32" s="26" t="n">
        <f aca="false">MAX(0,AX32-'1 Der Fonds'!$B$11*AZ32)</f>
        <v>0</v>
      </c>
      <c r="BF32" s="26" t="n">
        <f aca="false">AX32-BE32</f>
        <v>250</v>
      </c>
      <c r="BG32" s="26" t="n">
        <f aca="false">BC32-BE32</f>
        <v>45.2470621895175</v>
      </c>
      <c r="BH32" s="26" t="n">
        <f aca="false">AZ32*(1+$B$32/12)</f>
        <v>912.870929175277</v>
      </c>
      <c r="BI32" s="26" t="n">
        <f aca="false">BG32+AZ32*'1 Der Fonds'!$B$19/12*(1-$C$32)+BG32*'1 Der Fonds'!$B$20/12-BF32*'1 Der Fonds'!$B$21/12-(AZ32+BG32-BF32)*'1 Der Fonds'!$B$22/12-AZ32*'1 Der Fonds'!$B$23/12</f>
        <v>46.7287227693872</v>
      </c>
      <c r="BJ32" s="26" t="n">
        <f aca="false">(BH32+BI32-BF32)/BD32</f>
        <v>9.07416434711847</v>
      </c>
      <c r="BK32" s="26" t="n">
        <f aca="false">BI32+$D$32-'2 Der Rueckgabebestand'!$C$10*BJ32</f>
        <v>34.0248926834214</v>
      </c>
      <c r="BL32" s="26" t="n">
        <f aca="false">BD32+$D$32/BJ32-'2 Der Rueckgabebestand'!$C$10</f>
        <v>76.8</v>
      </c>
      <c r="BM32" s="26" t="n">
        <f aca="false">MAX(0,BF32-'1 Der Fonds'!$B$11*BH32)</f>
        <v>0</v>
      </c>
      <c r="BN32" s="26" t="n">
        <f aca="false">BF32-BM32</f>
        <v>250</v>
      </c>
      <c r="BO32" s="26" t="n">
        <f aca="false">BK32-BM32</f>
        <v>34.0248926834214</v>
      </c>
      <c r="BP32" s="26" t="n">
        <f aca="false">BH32*(1+$B$32/12)</f>
        <v>899.106090998999</v>
      </c>
      <c r="BQ32" s="26" t="n">
        <f aca="false">BO32+BH32*'1 Der Fonds'!$B$19/12*(1-$C$32)+BO32*'1 Der Fonds'!$B$20/12-BN32*'1 Der Fonds'!$B$21/12-(BH32+BO32-BN32)*'1 Der Fonds'!$B$22/12-BH32*'1 Der Fonds'!$B$23/12</f>
        <v>35.4661005967404</v>
      </c>
      <c r="BR32" s="26" t="n">
        <f aca="false">(BP32+BQ32-BN32)/BL32</f>
        <v>8.91370041140286</v>
      </c>
      <c r="BS32" s="26" t="n">
        <f aca="false">BQ32+$D$32-'2 Der Rueckgabebestand'!$C$11*BR32</f>
        <v>30.1178803498987</v>
      </c>
      <c r="BT32" s="26" t="n">
        <f aca="false">BL32+$D$32/BR32-'2 Der Rueckgabebestand'!$C$11</f>
        <v>76.2</v>
      </c>
      <c r="BU32" s="26" t="n">
        <f aca="false">MAX(0,BN32-'1 Der Fonds'!$B$11*BP32)</f>
        <v>0</v>
      </c>
      <c r="BV32" s="26" t="n">
        <f aca="false">BN32-BU32</f>
        <v>250</v>
      </c>
      <c r="BW32" s="26" t="n">
        <f aca="false">BS32-BU32</f>
        <v>30.1178803498987</v>
      </c>
      <c r="BX32" s="26" t="n">
        <f aca="false">BP32*(1+$B$32/12)</f>
        <v>885.548807652176</v>
      </c>
      <c r="BY32" s="26" t="n">
        <f aca="false">BW32+BP32*'1 Der Fonds'!$B$19/12*(1-$C$32)+BW32*'1 Der Fonds'!$B$20/12-BV32*'1 Der Fonds'!$B$21/12-(BP32+BW32-BV32)*'1 Der Fonds'!$B$22/12-BP32*'1 Der Fonds'!$B$23/12</f>
        <v>31.5260937619402</v>
      </c>
      <c r="BZ32" s="26" t="n">
        <f aca="false">(BX32+BY32-BV32)/BT32</f>
        <v>8.75426379808552</v>
      </c>
      <c r="CA32" s="26" t="n">
        <f aca="false">BY32+$D$32-'2 Der Rueckgabebestand'!$C$12*BZ32</f>
        <v>27.1489618628975</v>
      </c>
      <c r="CB32" s="26" t="n">
        <f aca="false">BT32+$D$32/BZ32-'2 Der Rueckgabebestand'!$C$12</f>
        <v>75.7</v>
      </c>
      <c r="CC32" s="26" t="n">
        <f aca="false">MAX(0,BV32-'1 Der Fonds'!$B$11*BX32)</f>
        <v>0</v>
      </c>
      <c r="CD32" s="26" t="n">
        <f aca="false">BV32-CC32</f>
        <v>250</v>
      </c>
      <c r="CE32" s="26" t="n">
        <f aca="false">CA32-CC32</f>
        <v>27.1489618628975</v>
      </c>
      <c r="CF32" s="26" t="n">
        <f aca="false">BX32*(1+$B$32/12)</f>
        <v>872.195949493422</v>
      </c>
      <c r="CG32" s="26" t="n">
        <f aca="false">CE32+BX32*'1 Der Fonds'!$B$19/12*(1-$C$32)+CE32*'1 Der Fonds'!$B$20/12-CD32*'1 Der Fonds'!$B$21/12-(BX32+CE32-CD32)*'1 Der Fonds'!$B$22/12-BX32*'1 Der Fonds'!$B$23/12</f>
        <v>28.525520834277</v>
      </c>
      <c r="CH32" s="26" t="n">
        <f aca="false">(CF32+CG32-CD32)/CB32</f>
        <v>8.59605641119813</v>
      </c>
      <c r="CI32" s="26" t="n">
        <f aca="false">CG32+$D$32-'2 Der Rueckgabebestand'!$C$13*CH32</f>
        <v>24.6572954492378</v>
      </c>
      <c r="CJ32" s="26" t="n">
        <f aca="false">CB32+$D$32/CH32-'2 Der Rueckgabebestand'!$C$13</f>
        <v>75.25</v>
      </c>
      <c r="CK32" s="26" t="n">
        <f aca="false">MAX(0,CD32-'1 Der Fonds'!$B$11*CF32)</f>
        <v>0</v>
      </c>
      <c r="CL32" s="26" t="n">
        <f aca="false">CD32-CK32</f>
        <v>250</v>
      </c>
      <c r="CM32" s="26" t="n">
        <f aca="false">CI32-CK32</f>
        <v>24.6572954492378</v>
      </c>
      <c r="CN32" s="26" t="n">
        <f aca="false">CF32*(1+$B$32/12)</f>
        <v>859.044434072037</v>
      </c>
      <c r="CO32" s="26" t="n">
        <f aca="false">CM32+CF32*'1 Der Fonds'!$B$19/12*(1-$C$32)+CM32*'1 Der Fonds'!$B$20/12-CL32*'1 Der Fonds'!$B$21/12-(CF32+CM32-CL32)*'1 Der Fonds'!$B$22/12-CF32*'1 Der Fonds'!$B$23/12</f>
        <v>26.0030917500502</v>
      </c>
      <c r="CP32" s="26" t="n">
        <f aca="false">(CN32+CO32-CL32)/CJ32</f>
        <v>8.43916977836661</v>
      </c>
      <c r="CQ32" s="26" t="n">
        <f aca="false">CO32+$D$32-'2 Der Rueckgabebestand'!$C$14*CP32</f>
        <v>22.6274238387035</v>
      </c>
      <c r="CR32" s="26" t="n">
        <f aca="false">CJ32+$D$32/CP32-'2 Der Rueckgabebestand'!$C$14</f>
        <v>74.85</v>
      </c>
      <c r="CS32" s="26" t="n">
        <f aca="false">MAX(0,CL32-'1 Der Fonds'!$B$11*CN32)</f>
        <v>0</v>
      </c>
      <c r="CT32" s="26" t="n">
        <f aca="false">CL32-CS32</f>
        <v>250</v>
      </c>
      <c r="CU32" s="26" t="n">
        <f aca="false">CQ32-CS32</f>
        <v>22.6274238387035</v>
      </c>
      <c r="CV32" s="26" t="n">
        <f aca="false">CN32*(1+$B$32/12)</f>
        <v>846.091225416443</v>
      </c>
      <c r="CW32" s="26" t="n">
        <f aca="false">CU32+CN32*'1 Der Fonds'!$B$19/12*(1-$C$32)+CU32*'1 Der Fonds'!$B$20/12-CT32*'1 Der Fonds'!$B$21/12-(CN32+CU32-CT32)*'1 Der Fonds'!$B$22/12-CN32*'1 Der Fonds'!$B$23/12</f>
        <v>23.9433278756187</v>
      </c>
      <c r="CX32" s="26" t="n">
        <f aca="false">(CV32+CW32-CT32)/CR32</f>
        <v>8.28369476676101</v>
      </c>
      <c r="CY32" s="26" t="n">
        <f aca="false">CW32+$D$32-'2 Der Rueckgabebestand'!$C$15*CX32</f>
        <v>20.6298499689143</v>
      </c>
      <c r="CZ32" s="26" t="n">
        <f aca="false">CR32+$D$32/CX32-'2 Der Rueckgabebestand'!$C$15</f>
        <v>74.45</v>
      </c>
      <c r="DA32" s="26" t="n">
        <f aca="false">MAX(0,CT32-'1 Der Fonds'!$B$11*CV32)</f>
        <v>0</v>
      </c>
      <c r="DB32" s="26" t="n">
        <f aca="false">CT32-DA32</f>
        <v>250</v>
      </c>
      <c r="DC32" s="26" t="n">
        <f aca="false">CY32-DA32</f>
        <v>20.6298499689143</v>
      </c>
      <c r="DD32" s="26" t="n">
        <f aca="false">CV32*(1+$B$32/12)</f>
        <v>833.333333333334</v>
      </c>
      <c r="DE32" s="26" t="n">
        <f aca="false">DC32+CV32*'1 Der Fonds'!$B$19/12*(1-$C$32)+DC32*'1 Der Fonds'!$B$20/12-DB32*'1 Der Fonds'!$B$21/12-(CV32+DC32-DB32)*'1 Der Fonds'!$B$22/12-CV32*'1 Der Fonds'!$B$23/12</f>
        <v>21.9163140958111</v>
      </c>
      <c r="DF32" s="26" t="n">
        <f aca="false">(DD32+DE32-DB32)/CZ32</f>
        <v>8.1296124570738</v>
      </c>
      <c r="DG32" s="26" t="n">
        <f aca="false">DE32+$D$32-'2 Der Rueckgabebestand'!$C$16*DF32</f>
        <v>17.8515078672742</v>
      </c>
      <c r="DH32" s="26" t="n">
        <f aca="false">CZ32+$D$32/DF32-'2 Der Rueckgabebestand'!$C$16</f>
        <v>73.95</v>
      </c>
      <c r="DI32" s="26" t="n">
        <f aca="false">MAX(0,DB32-'1 Der Fonds'!$B$11*DD32)</f>
        <v>0</v>
      </c>
      <c r="DJ32" s="26" t="n">
        <f aca="false">DB32-DI32</f>
        <v>250</v>
      </c>
      <c r="DK32" s="26" t="n">
        <f aca="false">DG32-DI32</f>
        <v>17.8515078672742</v>
      </c>
      <c r="DL32" s="26" t="n">
        <f aca="false">AA32/(T32+AA32-Z32)</f>
        <v>0.138115845456805</v>
      </c>
      <c r="DM32" s="26" t="n">
        <f aca="false">AI32/(AB32+AI32-AH32)</f>
        <v>0.137297383178205</v>
      </c>
      <c r="DN32" s="26" t="n">
        <f aca="false">AQ32/(AJ32+AQ32-AP32)</f>
        <v>0.118951075440655</v>
      </c>
      <c r="DO32" s="26" t="n">
        <f aca="false">AY32/(AR32+AY32-AX32)</f>
        <v>0.0892536742841302</v>
      </c>
      <c r="DP32" s="26" t="n">
        <f aca="false">BG32/(AZ32+BG32-BF32)</f>
        <v>0.0626609411512978</v>
      </c>
      <c r="DQ32" s="26" t="n">
        <f aca="false">BO32/(BH32+BO32-BN32)</f>
        <v>0.0488234993182671</v>
      </c>
      <c r="DR32" s="26" t="n">
        <f aca="false">BW32/(BP32+BW32-BV32)</f>
        <v>0.0443416039779727</v>
      </c>
      <c r="DS32" s="26" t="n">
        <f aca="false">CE32/(BX32+CE32-CD32)</f>
        <v>0.0409673355061443</v>
      </c>
      <c r="DT32" s="26" t="n">
        <f aca="false">CM32/(CF32+CM32-CL32)</f>
        <v>0.0381188401573584</v>
      </c>
      <c r="DU32" s="26" t="n">
        <f aca="false">CU32/(CN32+CU32-CT32)</f>
        <v>0.0358214847714506</v>
      </c>
      <c r="DV32" s="26" t="n">
        <f aca="false">DC32/(CV32+DC32-DB32)</f>
        <v>0.0334508593792158</v>
      </c>
      <c r="DW32" s="26" t="n">
        <f aca="false">DK32/(DD32+DK32-DJ32)</f>
        <v>0.0296938755668282</v>
      </c>
      <c r="DX32" s="26" t="n">
        <f aca="false">Z32/T32</f>
        <v>0.253827367624933</v>
      </c>
      <c r="DY32" s="26" t="n">
        <f aca="false">AH32/AB32</f>
        <v>0.257713330221611</v>
      </c>
      <c r="DZ32" s="26" t="n">
        <f aca="false">AP32/AJ32</f>
        <v>0.261658784848026</v>
      </c>
      <c r="EA32" s="26" t="n">
        <f aca="false">AX32/AR32</f>
        <v>0.265664642295653</v>
      </c>
      <c r="EB32" s="26" t="n">
        <f aca="false">BF32/AZ32</f>
        <v>0.2697318272997</v>
      </c>
      <c r="EC32" s="26" t="n">
        <f aca="false">BN32/BH32</f>
        <v>0.273861278752583</v>
      </c>
      <c r="ED32" s="26" t="n">
        <f aca="false">BV32/BP32</f>
        <v>0.278053949920664</v>
      </c>
      <c r="EE32" s="26" t="n">
        <f aca="false">CD32/BX32</f>
        <v>0.282310808664309</v>
      </c>
      <c r="EF32" s="26" t="n">
        <f aca="false">CL32/CF32</f>
        <v>0.28663283766131</v>
      </c>
      <c r="EG32" s="26" t="n">
        <f aca="false">CT32/CN32</f>
        <v>0.29102103463374</v>
      </c>
      <c r="EH32" s="26" t="n">
        <f aca="false">DB32/CV32</f>
        <v>0.295476412578267</v>
      </c>
      <c r="EI32" s="26" t="n">
        <f aca="false">DJ32/DD32</f>
        <v>0.3</v>
      </c>
      <c r="EJ32" s="26" t="n">
        <f aca="false">Y32</f>
        <v>0</v>
      </c>
      <c r="EK32" s="26" t="n">
        <f aca="false">AG32</f>
        <v>0</v>
      </c>
      <c r="EL32" s="26" t="n">
        <f aca="false">AO32</f>
        <v>0</v>
      </c>
      <c r="EM32" s="26" t="n">
        <f aca="false">AW32</f>
        <v>0</v>
      </c>
      <c r="EN32" s="26" t="n">
        <f aca="false">BE32</f>
        <v>0</v>
      </c>
      <c r="EO32" s="26" t="n">
        <f aca="false">BM32</f>
        <v>0</v>
      </c>
      <c r="EP32" s="26" t="n">
        <f aca="false">BU32</f>
        <v>0</v>
      </c>
      <c r="EQ32" s="26" t="n">
        <f aca="false">CC32</f>
        <v>0</v>
      </c>
      <c r="ER32" s="26" t="n">
        <f aca="false">CK32</f>
        <v>0</v>
      </c>
      <c r="ES32" s="26" t="n">
        <f aca="false">CS32</f>
        <v>0</v>
      </c>
      <c r="ET32" s="26" t="n">
        <f aca="false">DA32</f>
        <v>0</v>
      </c>
      <c r="EU32" s="26" t="n">
        <f aca="false">DI32</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
    <col collapsed="false" customWidth="true" hidden="false" outlineLevel="0" max="2" min="2" style="0" width="74"/>
    <col collapsed="false" customWidth="true" hidden="false" outlineLevel="0" max="4" min="3" style="0" width="20"/>
    <col collapsed="false" customWidth="true" hidden="false" outlineLevel="0" max="5" min="5" style="0" width="12"/>
    <col collapsed="false" customWidth="true" hidden="false" outlineLevel="0" max="6" min="6" style="0" width="3"/>
    <col collapsed="false" customWidth="true" hidden="false" outlineLevel="0" max="7" min="7" style="0" width="46"/>
  </cols>
  <sheetData>
    <row r="1" customFormat="false" ht="16.15" hidden="false" customHeight="false" outlineLevel="0" collapsed="false">
      <c r="A1" s="1" t="s">
        <v>266</v>
      </c>
    </row>
    <row r="2" customFormat="false" ht="15" hidden="false" customHeight="false" outlineLevel="0" collapsed="false">
      <c r="A2" s="2" t="s">
        <v>267</v>
      </c>
    </row>
    <row r="4" customFormat="false" ht="15" hidden="false" customHeight="false" outlineLevel="0" collapsed="false">
      <c r="A4" s="12" t="s">
        <v>268</v>
      </c>
      <c r="B4" s="12" t="s">
        <v>269</v>
      </c>
      <c r="C4" s="12" t="s">
        <v>270</v>
      </c>
      <c r="D4" s="12" t="s">
        <v>271</v>
      </c>
      <c r="E4" s="12" t="s">
        <v>272</v>
      </c>
    </row>
    <row r="5" customFormat="false" ht="15" hidden="false" customHeight="false" outlineLevel="0" collapsed="false">
      <c r="A5" s="0" t="n">
        <v>1</v>
      </c>
      <c r="B5" s="0" t="s">
        <v>273</v>
      </c>
      <c r="C5" s="0" t="n">
        <f aca="false">'1 Der Fonds'!$B$5+'1 Der Fonds'!$B$7-'1 Der Fonds'!$B$6</f>
        <v>870</v>
      </c>
      <c r="D5" s="14" t="n">
        <f aca="false">'1 Der Fonds'!$B$31</f>
        <v>870</v>
      </c>
      <c r="E5" s="9" t="str">
        <f aca="false">IF(ABS(D5-C5)&lt;0.000000001,"PASS","FEHLER")</f>
        <v>PASS</v>
      </c>
    </row>
    <row r="6" customFormat="false" ht="15" hidden="false" customHeight="false" outlineLevel="0" collapsed="false">
      <c r="A6" s="0" t="n">
        <v>2</v>
      </c>
      <c r="B6" s="0" t="s">
        <v>274</v>
      </c>
      <c r="C6" s="0" t="n">
        <f aca="false">10</f>
        <v>10</v>
      </c>
      <c r="D6" s="14" t="n">
        <f aca="false">'1 Der Fonds'!$B$32</f>
        <v>10</v>
      </c>
      <c r="E6" s="9" t="str">
        <f aca="false">IF(ABS(D6-C6)&lt;0.000000001,"PASS","FEHLER")</f>
        <v>PASS</v>
      </c>
    </row>
    <row r="7" customFormat="false" ht="15" hidden="false" customHeight="false" outlineLevel="0" collapsed="false">
      <c r="A7" s="0" t="n">
        <v>3</v>
      </c>
      <c r="B7" s="0" t="s">
        <v>275</v>
      </c>
      <c r="C7" s="0" t="str">
        <f aca="false">"JA"</f>
        <v>JA</v>
      </c>
      <c r="D7" s="0" t="str">
        <f aca="false">IF('1 Der Fonds'!$B$33&lt;'1 Der Fonds'!$B$11,"JA","NEIN")</f>
        <v>JA</v>
      </c>
      <c r="E7" s="9" t="str">
        <f aca="false">IF(EXACT(C7,D7),"PASS","FEHLER")</f>
        <v>PASS</v>
      </c>
    </row>
    <row r="8" customFormat="false" ht="15" hidden="false" customHeight="false" outlineLevel="0" collapsed="false">
      <c r="A8" s="0" t="n">
        <v>4</v>
      </c>
      <c r="B8" s="0" t="s">
        <v>276</v>
      </c>
      <c r="C8" s="0" t="str">
        <f aca="false">"JA"</f>
        <v>JA</v>
      </c>
      <c r="D8" s="0" t="str">
        <f aca="false">IF('1 Der Fonds'!$B$34&gt;'1 Der Fonds'!$B$12,"JA","NEIN")</f>
        <v>JA</v>
      </c>
      <c r="E8" s="9" t="str">
        <f aca="false">IF(EXACT(C8,D8),"PASS","FEHLER")</f>
        <v>PASS</v>
      </c>
    </row>
    <row r="9" customFormat="false" ht="15" hidden="false" customHeight="false" outlineLevel="0" collapsed="false">
      <c r="A9" s="0" t="n">
        <v>5</v>
      </c>
      <c r="B9" s="0" t="s">
        <v>277</v>
      </c>
      <c r="C9" s="0" t="n">
        <f aca="false">1/6</f>
        <v>0.166666666666667</v>
      </c>
      <c r="D9" s="15" t="n">
        <f aca="false">'1 Der Fonds'!$B$35</f>
        <v>0.166666666666667</v>
      </c>
      <c r="E9" s="9" t="str">
        <f aca="false">IF(ABS(D9-C9)&lt;0.000000001,"PASS","FEHLER")</f>
        <v>PASS</v>
      </c>
    </row>
    <row r="10" customFormat="false" ht="15" hidden="false" customHeight="false" outlineLevel="0" collapsed="false">
      <c r="A10" s="0" t="n">
        <v>6</v>
      </c>
      <c r="B10" s="0" t="s">
        <v>278</v>
      </c>
      <c r="C10" s="0" t="n">
        <f aca="false">SUM('2 Der Rueckgabebestand'!B5:B16)</f>
        <v>130.5</v>
      </c>
      <c r="D10" s="14" t="n">
        <f aca="false">'2 Der Rueckgabebestand'!B18</f>
        <v>130.5</v>
      </c>
      <c r="E10" s="9" t="str">
        <f aca="false">IF(ABS(D10-C10)&lt;0.000000001,"PASS","FEHLER")</f>
        <v>PASS</v>
      </c>
    </row>
    <row r="11" customFormat="false" ht="15" hidden="false" customHeight="false" outlineLevel="0" collapsed="false">
      <c r="A11" s="0" t="n">
        <v>7</v>
      </c>
      <c r="B11" s="0" t="s">
        <v>279</v>
      </c>
      <c r="C11" s="0" t="n">
        <f aca="false">'2 Der Rueckgabebestand'!B18/'1 Der Fonds'!$B$32</f>
        <v>13.05</v>
      </c>
      <c r="D11" s="13" t="n">
        <f aca="false">'2 Der Rueckgabebestand'!C18</f>
        <v>13.05</v>
      </c>
      <c r="E11" s="9" t="str">
        <f aca="false">IF(ABS(D11-C11)&lt;0.000000001,"PASS","FEHLER")</f>
        <v>PASS</v>
      </c>
    </row>
    <row r="12" customFormat="false" ht="15" hidden="false" customHeight="false" outlineLevel="0" collapsed="false">
      <c r="A12" s="0" t="n">
        <v>8</v>
      </c>
      <c r="B12" s="0" t="s">
        <v>280</v>
      </c>
      <c r="C12" s="0" t="n">
        <f aca="false">0.15</f>
        <v>0.15</v>
      </c>
      <c r="D12" s="0" t="n">
        <f aca="false">'2 Der Rueckgabebestand'!B18/'1 Der Fonds'!$B$31</f>
        <v>0.15</v>
      </c>
      <c r="E12" s="9" t="str">
        <f aca="false">IF(ABS(D12-C12)&lt;0.000000001,"PASS","FEHLER")</f>
        <v>PASS</v>
      </c>
    </row>
    <row r="13" customFormat="false" ht="15" hidden="false" customHeight="false" outlineLevel="0" collapsed="false">
      <c r="A13" s="0" t="n">
        <v>9</v>
      </c>
      <c r="B13" s="0" t="s">
        <v>281</v>
      </c>
      <c r="C13" s="0" t="n">
        <f aca="false">1120</f>
        <v>1120</v>
      </c>
      <c r="D13" s="14" t="n">
        <f aca="false">'1 Der Fonds'!$B$36</f>
        <v>1120</v>
      </c>
      <c r="E13" s="9" t="str">
        <f aca="false">IF(ABS(D13-C13)&lt;0.000000001,"PASS","FEHLER")</f>
        <v>PASS</v>
      </c>
    </row>
    <row r="14" customFormat="false" ht="15" hidden="false" customHeight="false" outlineLevel="0" collapsed="false">
      <c r="A14" s="0" t="n">
        <v>10</v>
      </c>
      <c r="B14" s="0" t="s">
        <v>282</v>
      </c>
      <c r="C14" s="0" t="n">
        <f aca="false">'1 Der Fonds'!$B$7+SUM('3 Die zwoelf Monate'!E5:E16)+SUM('3 Die zwoelf Monate'!F5:F16)-SUM('3 Die zwoelf Monate'!G5:G16)-SUM('3 Die zwoelf Monate'!H5:H16)-SUM('3 Die zwoelf Monate'!I5:I16)+SUM('3 Die zwoelf Monate'!J5:J16)-SUM('3 Die zwoelf Monate'!L5:L16)</f>
        <v>44.0790003462575</v>
      </c>
      <c r="D14" s="14" t="n">
        <f aca="false">'3 Die zwoelf Monate'!M16</f>
        <v>44.0790003462575</v>
      </c>
      <c r="E14" s="9" t="str">
        <f aca="false">IF(ABS(D14-C14)&lt;0.00000001,"PASS","FEHLER")</f>
        <v>PASS</v>
      </c>
    </row>
    <row r="15" customFormat="false" ht="15" hidden="false" customHeight="false" outlineLevel="0" collapsed="false">
      <c r="A15" s="0" t="n">
        <v>11</v>
      </c>
      <c r="B15" s="0" t="s">
        <v>283</v>
      </c>
      <c r="C15" s="0" t="n">
        <f aca="false">'1 Der Fonds'!$B$8+SUMPRODUCT('3 Die zwoelf Monate'!J5:J16/'3 Die zwoelf Monate'!K5:K16)-'2 Der Rueckgabebestand'!C18</f>
        <v>77.5035253781238</v>
      </c>
      <c r="D15" s="13" t="n">
        <f aca="false">'3 Die zwoelf Monate'!O16</f>
        <v>77.5035253781237</v>
      </c>
      <c r="E15" s="9" t="str">
        <f aca="false">IF(ABS(D15-C15)&lt;0.00000001,"PASS","FEHLER")</f>
        <v>PASS</v>
      </c>
    </row>
    <row r="16" customFormat="false" ht="15" hidden="false" customHeight="false" outlineLevel="0" collapsed="false">
      <c r="A16" s="0" t="n">
        <v>12</v>
      </c>
      <c r="B16" s="0" t="s">
        <v>284</v>
      </c>
      <c r="C16" s="0" t="n">
        <f aca="false">'3 Die zwoelf Monate'!B16+'3 Die zwoelf Monate'!M16-'3 Die zwoelf Monate'!C16</f>
        <v>794.079000346258</v>
      </c>
      <c r="D16" s="14" t="n">
        <f aca="false">'3 Die zwoelf Monate'!N16</f>
        <v>794.079000346258</v>
      </c>
      <c r="E16" s="9" t="str">
        <f aca="false">IF(ABS(D16-C16)&lt;0.000000001,"PASS","FEHLER")</f>
        <v>PASS</v>
      </c>
    </row>
    <row r="17" customFormat="false" ht="15" hidden="false" customHeight="false" outlineLevel="0" collapsed="false">
      <c r="A17" s="0" t="n">
        <v>13</v>
      </c>
      <c r="B17" s="0" t="s">
        <v>285</v>
      </c>
      <c r="C17" s="0" t="str">
        <f aca="false">"JA"</f>
        <v>JA</v>
      </c>
      <c r="D17" s="0" t="str">
        <f aca="false">'3 Die zwoelf Monate'!B28</f>
        <v>JA</v>
      </c>
      <c r="E17" s="9" t="str">
        <f aca="false">IF(EXACT(C17,D17),"PASS","FEHLER")</f>
        <v>PASS</v>
      </c>
    </row>
    <row r="18" customFormat="false" ht="15" hidden="false" customHeight="false" outlineLevel="0" collapsed="false">
      <c r="A18" s="0" t="n">
        <v>14</v>
      </c>
      <c r="B18" s="0" t="s">
        <v>286</v>
      </c>
      <c r="C18" s="0" t="n">
        <f aca="false">8</f>
        <v>8</v>
      </c>
      <c r="D18" s="32" t="n">
        <f aca="false">'3 Die zwoelf Monate'!B20</f>
        <v>8</v>
      </c>
      <c r="E18" s="9" t="str">
        <f aca="false">IF(ABS(D18-C18)&lt;0.000000001,"PASS","FEHLER")</f>
        <v>PASS</v>
      </c>
    </row>
    <row r="19" customFormat="false" ht="15" hidden="false" customHeight="false" outlineLevel="0" collapsed="false">
      <c r="A19" s="0" t="n">
        <v>15</v>
      </c>
      <c r="B19" s="0" t="s">
        <v>287</v>
      </c>
      <c r="C19" s="0" t="str">
        <f aca="false">"JA"</f>
        <v>JA</v>
      </c>
      <c r="D19" s="0" t="str">
        <f aca="false">IF('3 Die zwoelf Monate'!B25&gt;'2 Der Rueckgabebestand'!B18,"JA","NEIN")</f>
        <v>JA</v>
      </c>
      <c r="E19" s="9" t="str">
        <f aca="false">IF(EXACT(C19,D19),"PASS","FEHLER")</f>
        <v>PASS</v>
      </c>
    </row>
    <row r="20" customFormat="false" ht="15" hidden="false" customHeight="false" outlineLevel="0" collapsed="false">
      <c r="A20" s="0" t="n">
        <v>16</v>
      </c>
      <c r="B20" s="0" t="s">
        <v>288</v>
      </c>
      <c r="C20" s="0" t="str">
        <f aca="false">"JA"</f>
        <v>JA</v>
      </c>
      <c r="D20" s="0" t="str">
        <f aca="false">IF('4 Das blinde Fenster'!B10&lt;'1 Der Fonds'!$B$7,"JA","NEIN")</f>
        <v>JA</v>
      </c>
      <c r="E20" s="9" t="str">
        <f aca="false">IF(EXACT(C20,D20),"PASS","FEHLER")</f>
        <v>PASS</v>
      </c>
    </row>
    <row r="21" customFormat="false" ht="15" hidden="false" customHeight="false" outlineLevel="0" collapsed="false">
      <c r="A21" s="0" t="n">
        <v>17</v>
      </c>
      <c r="B21" s="0" t="s">
        <v>289</v>
      </c>
      <c r="C21" s="0" t="str">
        <f aca="false">"JA"</f>
        <v>JA</v>
      </c>
      <c r="D21" s="0" t="str">
        <f aca="false">IF('4 Das blinde Fenster'!D10&gt;'1 Der Fonds'!$B$7,"JA","NEIN")</f>
        <v>JA</v>
      </c>
      <c r="E21" s="9" t="str">
        <f aca="false">IF(EXACT(C21,D21),"PASS","FEHLER")</f>
        <v>PASS</v>
      </c>
    </row>
    <row r="22" customFormat="false" ht="15" hidden="false" customHeight="false" outlineLevel="0" collapsed="false">
      <c r="A22" s="0" t="n">
        <v>18</v>
      </c>
      <c r="B22" s="0" t="s">
        <v>290</v>
      </c>
      <c r="C22" s="0" t="str">
        <f aca="false">"JA"</f>
        <v>JA</v>
      </c>
      <c r="D22" s="0" t="str">
        <f aca="false">IF('4 Das blinde Fenster'!B10&gt;'4 Das blinde Fenster'!B9,"JA","NEIN")</f>
        <v>JA</v>
      </c>
      <c r="E22" s="9" t="str">
        <f aca="false">IF(EXACT(C22,D22),"PASS","FEHLER")</f>
        <v>PASS</v>
      </c>
    </row>
    <row r="23" customFormat="false" ht="15" hidden="false" customHeight="false" outlineLevel="0" collapsed="false">
      <c r="A23" s="0" t="n">
        <v>19</v>
      </c>
      <c r="B23" s="0" t="s">
        <v>291</v>
      </c>
      <c r="C23" s="14" t="n">
        <f aca="false">'4 Das blinde Fenster'!B12</f>
        <v>116.5</v>
      </c>
      <c r="D23" s="14" t="n">
        <f aca="false">'4 Das blinde Fenster'!B16</f>
        <v>116.5</v>
      </c>
      <c r="E23" s="9" t="str">
        <f aca="false">IF(ABS(D23-C23)&lt;0.000000001,"PASS","FEHLER")</f>
        <v>PASS</v>
      </c>
    </row>
    <row r="24" customFormat="false" ht="15" hidden="false" customHeight="false" outlineLevel="0" collapsed="false">
      <c r="A24" s="0" t="n">
        <v>20</v>
      </c>
      <c r="B24" s="0" t="s">
        <v>292</v>
      </c>
      <c r="C24" s="0" t="str">
        <f aca="false">"JA"</f>
        <v>JA</v>
      </c>
      <c r="D24" s="0" t="str">
        <f aca="false">IF('4 Das blinde Fenster'!B10&gt;2*'1 Der Fonds'!$B$12*'1 Der Fonds'!$B$31,"JA","NEIN")</f>
        <v>JA</v>
      </c>
      <c r="E24" s="9" t="str">
        <f aca="false">IF(EXACT(C24,D24),"PASS","FEHLER")</f>
        <v>PASS</v>
      </c>
    </row>
    <row r="25" customFormat="false" ht="15" hidden="false" customHeight="false" outlineLevel="0" collapsed="false">
      <c r="A25" s="0" t="n">
        <v>21</v>
      </c>
      <c r="B25" s="0" t="s">
        <v>293</v>
      </c>
      <c r="C25" s="15" t="n">
        <f aca="false">1-'1 Der Fonds'!$B$11</f>
        <v>0.7</v>
      </c>
      <c r="D25" s="14" t="n">
        <f aca="false">'5 Der Euro mit 70 Cent'!B13</f>
        <v>0.7</v>
      </c>
      <c r="E25" s="9" t="str">
        <f aca="false">IF(ABS(D25-C25)&lt;0.000000001,"PASS","FEHLER")</f>
        <v>PASS</v>
      </c>
    </row>
    <row r="26" customFormat="false" ht="15" hidden="false" customHeight="false" outlineLevel="0" collapsed="false">
      <c r="A26" s="0" t="n">
        <v>22</v>
      </c>
      <c r="B26" s="0" t="s">
        <v>294</v>
      </c>
      <c r="C26" s="0" t="n">
        <f aca="false">1</f>
        <v>1</v>
      </c>
      <c r="D26" s="14" t="n">
        <f aca="false">'5 Der Euro mit 70 Cent'!D19</f>
        <v>1</v>
      </c>
      <c r="E26" s="9" t="str">
        <f aca="false">IF(ABS(D26-C26)&lt;0.000000001,"PASS","FEHLER")</f>
        <v>PASS</v>
      </c>
    </row>
    <row r="27" customFormat="false" ht="15" hidden="false" customHeight="false" outlineLevel="0" collapsed="false">
      <c r="A27" s="0" t="n">
        <v>23</v>
      </c>
      <c r="B27" s="0" t="s">
        <v>295</v>
      </c>
      <c r="C27" s="0" t="n">
        <f aca="false">100/(1-'1 Der Fonds'!$B$11)</f>
        <v>142.857142857143</v>
      </c>
      <c r="D27" s="14" t="n">
        <f aca="false">'5 Der Euro mit 70 Cent'!B14</f>
        <v>142.857142857143</v>
      </c>
      <c r="E27" s="9" t="str">
        <f aca="false">IF(ABS(D27-C27)&lt;0.00000001,"PASS","FEHLER")</f>
        <v>PASS</v>
      </c>
    </row>
    <row r="28" customFormat="false" ht="15" hidden="false" customHeight="false" outlineLevel="0" collapsed="false">
      <c r="A28" s="0" t="n">
        <v>24</v>
      </c>
      <c r="B28" s="0" t="s">
        <v>296</v>
      </c>
      <c r="C28" s="0" t="n">
        <f aca="false">'1 Der Fonds'!$B$5-'1 Der Fonds'!$B$6/'1 Der Fonds'!$B$11</f>
        <v>166.666666666667</v>
      </c>
      <c r="D28" s="14" t="n">
        <f aca="false">'5 Der Euro mit 70 Cent'!B36</f>
        <v>166.666666666667</v>
      </c>
      <c r="E28" s="9" t="str">
        <f aca="false">IF(ABS(D28-C28)&lt;0.00000001,"PASS","FEHLER")</f>
        <v>PASS</v>
      </c>
    </row>
    <row r="29" customFormat="false" ht="15" hidden="false" customHeight="false" outlineLevel="0" collapsed="false">
      <c r="A29" s="0" t="n">
        <v>25</v>
      </c>
      <c r="B29" s="0" t="s">
        <v>297</v>
      </c>
      <c r="C29" s="0" t="str">
        <f aca="false">"JA — dieselbe Zahl"</f>
        <v>JA — dieselbe Zahl</v>
      </c>
      <c r="D29" s="0" t="str">
        <f aca="false">'6 Die Abwertung'!B40</f>
        <v>JA — dieselbe Zahl</v>
      </c>
      <c r="E29" s="9" t="str">
        <f aca="false">IF(EXACT(C29,D29),"PASS","FEHLER")</f>
        <v>PASS</v>
      </c>
    </row>
    <row r="30" customFormat="false" ht="15" hidden="false" customHeight="false" outlineLevel="0" collapsed="false">
      <c r="A30" s="0" t="n">
        <v>26</v>
      </c>
      <c r="B30" s="0" t="s">
        <v>298</v>
      </c>
      <c r="C30" s="14" t="n">
        <f aca="false">'6 Die Abwertung'!B41</f>
        <v>25</v>
      </c>
      <c r="D30" s="14" t="n">
        <f aca="false">'6 Die Abwertung'!H15</f>
        <v>25</v>
      </c>
      <c r="E30" s="9" t="str">
        <f aca="false">IF(ABS(D30-C30)&lt;0.000000001,"PASS","FEHLER")</f>
        <v>PASS</v>
      </c>
    </row>
    <row r="31" customFormat="false" ht="15" hidden="false" customHeight="false" outlineLevel="0" collapsed="false">
      <c r="A31" s="0" t="n">
        <v>27</v>
      </c>
      <c r="B31" s="0" t="s">
        <v>299</v>
      </c>
      <c r="C31" s="0" t="n">
        <f aca="false">1/3</f>
        <v>0.333333333333333</v>
      </c>
      <c r="D31" s="27" t="n">
        <f aca="false">'6 Die Abwertung'!B42</f>
        <v>0.333333333333333</v>
      </c>
      <c r="E31" s="9" t="str">
        <f aca="false">IF(ABS(D31-C31)&lt;0.000000001,"PASS","FEHLER")</f>
        <v>PASS</v>
      </c>
    </row>
    <row r="32" customFormat="false" ht="15" hidden="false" customHeight="false" outlineLevel="0" collapsed="false">
      <c r="A32" s="0" t="n">
        <v>28</v>
      </c>
      <c r="B32" s="0" t="s">
        <v>300</v>
      </c>
      <c r="C32" s="0" t="n">
        <f aca="false">0</f>
        <v>0</v>
      </c>
      <c r="D32" s="13" t="n">
        <f aca="false">'6 Die Abwertung'!B43</f>
        <v>0</v>
      </c>
      <c r="E32" s="9" t="str">
        <f aca="false">IF(ABS(D32-C32)&lt;0.00000001,"PASS","FEHLER")</f>
        <v>PASS</v>
      </c>
    </row>
    <row r="33" customFormat="false" ht="15" hidden="false" customHeight="false" outlineLevel="0" collapsed="false">
      <c r="A33" s="0" t="n">
        <v>29</v>
      </c>
      <c r="B33" s="0" t="s">
        <v>301</v>
      </c>
      <c r="C33" s="0" t="n">
        <f aca="false">0</f>
        <v>0</v>
      </c>
      <c r="D33" s="14" t="n">
        <f aca="false">'6 Die Abwertung'!F5</f>
        <v>0</v>
      </c>
      <c r="E33" s="9" t="str">
        <f aca="false">IF(ABS(D33-C33)&lt;0.000000001,"PASS","FEHLER")</f>
        <v>PASS</v>
      </c>
    </row>
    <row r="34" customFormat="false" ht="15" hidden="false" customHeight="false" outlineLevel="0" collapsed="false">
      <c r="A34" s="0" t="n">
        <v>30</v>
      </c>
      <c r="B34" s="0" t="s">
        <v>302</v>
      </c>
      <c r="C34" s="0" t="str">
        <f aca="false">"JA"</f>
        <v>JA</v>
      </c>
      <c r="D34" s="0" t="str">
        <f aca="false">IF('6 Die Abwertung'!B46&lt;-0.33,"JA","NEIN")</f>
        <v>JA</v>
      </c>
      <c r="E34" s="9" t="str">
        <f aca="false">IF(EXACT(C34,D34),"PASS","FEHLER")</f>
        <v>PASS</v>
      </c>
    </row>
    <row r="35" customFormat="false" ht="15" hidden="false" customHeight="false" outlineLevel="0" collapsed="false">
      <c r="A35" s="0" t="n">
        <v>31</v>
      </c>
      <c r="B35" s="0" t="s">
        <v>303</v>
      </c>
      <c r="C35" s="0" t="n">
        <f aca="false">'1 Der Fonds'!$B$12*('1 Der Fonds'!$B$19-'1 Der Fonds'!$B$20)*10000</f>
        <v>11</v>
      </c>
      <c r="D35" s="23" t="n">
        <f aca="false">'7 Cash Drag'!C5</f>
        <v>11</v>
      </c>
      <c r="E35" s="9" t="str">
        <f aca="false">IF(ABS(D35-C35)&lt;0.00000001,"PASS","FEHLER")</f>
        <v>PASS</v>
      </c>
    </row>
    <row r="36" customFormat="false" ht="15" hidden="false" customHeight="false" outlineLevel="0" collapsed="false">
      <c r="A36" s="0" t="n">
        <v>32</v>
      </c>
      <c r="B36" s="0" t="s">
        <v>304</v>
      </c>
      <c r="C36" s="0" t="n">
        <f aca="false">'1 Der Fonds'!$B$13*('1 Der Fonds'!$B$19-'1 Der Fonds'!$B$20)*10000</f>
        <v>107.8</v>
      </c>
      <c r="D36" s="23" t="n">
        <f aca="false">'7 Cash Drag'!C23</f>
        <v>107.8</v>
      </c>
      <c r="E36" s="9" t="str">
        <f aca="false">IF(ABS(D36-C36)&lt;0.00000001,"PASS","FEHLER")</f>
        <v>PASS</v>
      </c>
    </row>
    <row r="37" customFormat="false" ht="15" hidden="false" customHeight="false" outlineLevel="0" collapsed="false">
      <c r="A37" s="0" t="n">
        <v>33</v>
      </c>
      <c r="B37" s="0" t="s">
        <v>305</v>
      </c>
      <c r="C37" s="0" t="n">
        <f aca="false">('1 Der Fonds'!$B$13-'1 Der Fonds'!$B$12)*('1 Der Fonds'!$B$19-'1 Der Fonds'!$B$20)*10000</f>
        <v>96.8</v>
      </c>
      <c r="D37" s="23" t="n">
        <f aca="false">'7 Cash Drag'!B26</f>
        <v>96.8</v>
      </c>
      <c r="E37" s="9" t="str">
        <f aca="false">IF(ABS(D37-C37)&lt;0.00000001,"PASS","FEHLER")</f>
        <v>PASS</v>
      </c>
    </row>
    <row r="38" customFormat="false" ht="15" hidden="false" customHeight="false" outlineLevel="0" collapsed="false">
      <c r="A38" s="0" t="n">
        <v>34</v>
      </c>
      <c r="B38" s="0" t="s">
        <v>306</v>
      </c>
      <c r="C38" s="0" t="n">
        <f aca="false">'1 Der Fonds'!$B$34*('1 Der Fonds'!$B$19-'1 Der Fonds'!$B$20)*10000</f>
        <v>30.3448275862069</v>
      </c>
      <c r="D38" s="23" t="n">
        <f aca="false">'7 Cash Drag'!B27</f>
        <v>30.3448275862069</v>
      </c>
      <c r="E38" s="9" t="str">
        <f aca="false">IF(ABS(D38-C38)&lt;0.00000001,"PASS","FEHLER")</f>
        <v>PASS</v>
      </c>
    </row>
    <row r="39" customFormat="false" ht="15" hidden="false" customHeight="false" outlineLevel="0" collapsed="false">
      <c r="A39" s="0" t="n">
        <v>35</v>
      </c>
      <c r="B39" s="0" t="s">
        <v>307</v>
      </c>
      <c r="C39" s="15" t="n">
        <f aca="false">'3 Die zwoelf Monate'!B19</f>
        <v>0.0547158364783433</v>
      </c>
      <c r="D39" s="15" t="n">
        <f aca="false">'8 Stresstest'!E5</f>
        <v>0.0547158364783433</v>
      </c>
      <c r="E39" s="9" t="str">
        <f aca="false">IF(ABS(D39-C39)&lt;0.000000001,"PASS","FEHLER")</f>
        <v>PASS</v>
      </c>
    </row>
    <row r="40" customFormat="false" ht="15" hidden="false" customHeight="false" outlineLevel="0" collapsed="false">
      <c r="A40" s="0" t="n">
        <v>36</v>
      </c>
      <c r="B40" s="0" t="s">
        <v>308</v>
      </c>
      <c r="C40" s="13" t="n">
        <f aca="false">'3 Die zwoelf Monate'!K16</f>
        <v>10.24571458488</v>
      </c>
      <c r="D40" s="13" t="n">
        <f aca="false">'8 Stresstest'!H5</f>
        <v>10.24571458488</v>
      </c>
      <c r="E40" s="9" t="str">
        <f aca="false">IF(ABS(D40-C40)&lt;0.000000001,"PASS","FEHLER")</f>
        <v>PASS</v>
      </c>
    </row>
    <row r="41" customFormat="false" ht="15" hidden="false" customHeight="false" outlineLevel="0" collapsed="false">
      <c r="A41" s="0" t="n">
        <v>37</v>
      </c>
      <c r="B41" s="0" t="s">
        <v>309</v>
      </c>
      <c r="C41" s="14" t="n">
        <f aca="false">'3 Die zwoelf Monate'!M16</f>
        <v>44.0790003462575</v>
      </c>
      <c r="D41" s="14" t="n">
        <f aca="false">'8 Stresstest'!K5</f>
        <v>44.0790003462575</v>
      </c>
      <c r="E41" s="9" t="str">
        <f aca="false">IF(ABS(D41-C41)&lt;0.000000001,"PASS","FEHLER")</f>
        <v>PASS</v>
      </c>
    </row>
    <row r="42" customFormat="false" ht="15" hidden="false" customHeight="false" outlineLevel="0" collapsed="false">
      <c r="A42" s="0" t="n">
        <v>38</v>
      </c>
      <c r="B42" s="0" t="s">
        <v>310</v>
      </c>
      <c r="C42" s="0" t="str">
        <f aca="false">"NEIN"</f>
        <v>NEIN</v>
      </c>
      <c r="D42" s="0" t="str">
        <f aca="false">'8 Stresstest'!G6</f>
        <v>NEIN</v>
      </c>
      <c r="E42" s="9" t="str">
        <f aca="false">IF(EXACT(C42,D42),"PASS","FEHLER")</f>
        <v>PASS</v>
      </c>
    </row>
    <row r="43" customFormat="false" ht="15" hidden="false" customHeight="false" outlineLevel="0" collapsed="false">
      <c r="A43" s="0" t="n">
        <v>39</v>
      </c>
      <c r="B43" s="0" t="s">
        <v>311</v>
      </c>
      <c r="C43" s="0" t="n">
        <f aca="false">0</f>
        <v>0</v>
      </c>
      <c r="D43" s="14" t="n">
        <f aca="false">'8 Stresstest'!J5</f>
        <v>0</v>
      </c>
      <c r="E43" s="9" t="str">
        <f aca="false">IF(ABS(D43-C43)&lt;0.000000001,"PASS","FEHLER")</f>
        <v>PASS</v>
      </c>
    </row>
    <row r="44" customFormat="false" ht="15" hidden="false" customHeight="false" outlineLevel="0" collapsed="false">
      <c r="A44" s="0" t="n">
        <v>40</v>
      </c>
      <c r="B44" s="0" t="s">
        <v>312</v>
      </c>
      <c r="C44" s="0" t="str">
        <f aca="false">"JA"</f>
        <v>JA</v>
      </c>
      <c r="D44" s="0" t="str">
        <f aca="false">'8 Stresstest'!B25</f>
        <v>JA</v>
      </c>
      <c r="E44" s="9" t="str">
        <f aca="false">IF(EXACT(C44,D44),"PASS","FEHLER")</f>
        <v>PASS</v>
      </c>
    </row>
    <row r="45" customFormat="false" ht="15" hidden="false" customHeight="false" outlineLevel="0" collapsed="false">
      <c r="A45" s="0" t="n">
        <v>41</v>
      </c>
      <c r="B45" s="0" t="s">
        <v>313</v>
      </c>
      <c r="C45" s="0" t="str">
        <f aca="false">"JA"</f>
        <v>JA</v>
      </c>
      <c r="D45" s="0" t="str">
        <f aca="false">IF('8 Stresstest'!J14&gt;0,"JA","NEIN")</f>
        <v>JA</v>
      </c>
      <c r="E45" s="9" t="str">
        <f aca="false">IF(EXACT(C45,D45),"PASS","FEHLER")</f>
        <v>PASS</v>
      </c>
    </row>
    <row r="46" customFormat="false" ht="15" hidden="false" customHeight="false" outlineLevel="0" collapsed="false">
      <c r="A46" s="0" t="n">
        <v>42</v>
      </c>
      <c r="B46" s="0" t="s">
        <v>314</v>
      </c>
      <c r="C46" s="0" t="str">
        <f aca="false">"JA"</f>
        <v>JA</v>
      </c>
      <c r="D46" s="0" t="str">
        <f aca="false">IF('8 Stresstest'!E7&lt;'8 Stresstest'!E10,"JA","NEIN")</f>
        <v>JA</v>
      </c>
      <c r="E46" s="9" t="str">
        <f aca="false">IF(EXACT(C46,D46),"PASS","FEHLER")</f>
        <v>PASS</v>
      </c>
    </row>
    <row r="47" customFormat="false" ht="15" hidden="false" customHeight="false" outlineLevel="0" collapsed="false">
      <c r="A47" s="0" t="n">
        <v>43</v>
      </c>
      <c r="B47" s="0" t="s">
        <v>315</v>
      </c>
      <c r="C47" s="0" t="str">
        <f aca="false">"JA — deshalb sind die beiden Blaetter nicht dasselbe"</f>
        <v>JA — deshalb sind die beiden Blaetter nicht dasselbe</v>
      </c>
      <c r="D47" s="0" t="str">
        <f aca="false">'8 Stresstest'!B27</f>
        <v>JA — deshalb sind die beiden Blaetter nicht dasselbe</v>
      </c>
      <c r="E47" s="9" t="str">
        <f aca="false">IF(EXACT(C47,D47),"PASS","FEHLER")</f>
        <v>PASS</v>
      </c>
    </row>
    <row r="48" customFormat="false" ht="15" hidden="false" customHeight="false" outlineLevel="0" collapsed="false">
      <c r="A48" s="0" t="n">
        <v>44</v>
      </c>
      <c r="B48" s="0" t="s">
        <v>316</v>
      </c>
      <c r="C48" s="0" t="n">
        <f aca="false">(1-(1/6)/12)^12-1</f>
        <v>-0.154506589000955</v>
      </c>
      <c r="D48" s="15" t="n">
        <f aca="false">'8 Stresstest'!L9</f>
        <v>-0.154506589000955</v>
      </c>
      <c r="E48" s="9" t="str">
        <f aca="false">IF(ABS(D48-C48)&lt;0.000000001,"PASS","FEHLER")</f>
        <v>PASS</v>
      </c>
    </row>
    <row r="49" customFormat="false" ht="15" hidden="false" customHeight="false" outlineLevel="0" collapsed="false">
      <c r="A49" s="0" t="n">
        <v>45</v>
      </c>
      <c r="B49" s="0" t="s">
        <v>317</v>
      </c>
      <c r="C49" s="0" t="str">
        <f aca="false">"JA"</f>
        <v>JA</v>
      </c>
      <c r="D49" s="0" t="str">
        <f aca="false">IF('5 Der Euro mit 70 Cent'!D33&lt;0,"JA","NEIN")</f>
        <v>JA</v>
      </c>
      <c r="E49" s="9" t="str">
        <f aca="false">IF(EXACT(C49,D49),"PASS","FEHLER")</f>
        <v>PASS</v>
      </c>
    </row>
    <row r="50" customFormat="false" ht="15" hidden="false" customHeight="false" outlineLevel="0" collapsed="false">
      <c r="A50" s="0" t="n">
        <v>46</v>
      </c>
      <c r="B50" s="0" t="s">
        <v>318</v>
      </c>
      <c r="C50" s="34" t="n">
        <f aca="false">'3 Die zwoelf Monate'!M16-'1 Der Fonds'!$B$7-SUM('3 Die zwoelf Monate'!J5:J16)+SUM('3 Die zwoelf Monate'!L5:L16)</f>
        <v>19.94909906057</v>
      </c>
      <c r="D50" s="34" t="n">
        <f aca="false">SUM('3 Die zwoelf Monate'!E5:E16)+SUM('3 Die zwoelf Monate'!F5:F16)-SUM('3 Die zwoelf Monate'!G5:G16)-SUM('3 Die zwoelf Monate'!H5:H16)-SUM('3 Die zwoelf Monate'!I5:I16)</f>
        <v>19.94909906057</v>
      </c>
      <c r="E50" s="9" t="str">
        <f aca="false">IF(ABS(D50-C50)&lt;0.00000001,"PASS","FEHLER")</f>
        <v>PASS</v>
      </c>
    </row>
    <row r="51" customFormat="false" ht="15" hidden="false" customHeight="false" outlineLevel="0" collapsed="false">
      <c r="A51" s="0" t="n">
        <v>47</v>
      </c>
      <c r="B51" s="0" t="s">
        <v>319</v>
      </c>
      <c r="C51" s="0" t="str">
        <f aca="false">"JA"</f>
        <v>JA</v>
      </c>
      <c r="D51" s="0" t="str">
        <f aca="false">IF(AND(MAX('4 Das blinde Fenster'!B5:B16)&lt;1000000,MAX('4 Das blinde Fenster'!D5:D16)&lt;1000000,MIN('4 Das blinde Fenster'!B5:B16)&gt;'4 Das blinde Fenster'!A42),"JA","NEIN")</f>
        <v>JA</v>
      </c>
      <c r="E51" s="9" t="str">
        <f aca="false">IF(EXACT(C51,D51),"PASS","FEHLER")</f>
        <v>PASS</v>
      </c>
    </row>
    <row r="52" customFormat="false" ht="15" hidden="false" customHeight="false" outlineLevel="0" collapsed="false">
      <c r="A52" s="0" t="n">
        <v>48</v>
      </c>
      <c r="B52" s="0" t="s">
        <v>320</v>
      </c>
      <c r="C52" s="0" t="str">
        <f aca="false">"JA"</f>
        <v>JA</v>
      </c>
      <c r="D52" s="0" t="str">
        <f aca="false">IF('4 Das blinde Fenster'!D16&gt;'4 Das blinde Fenster'!D12,"JA","NEIN")</f>
        <v>JA</v>
      </c>
      <c r="E52" s="9" t="str">
        <f aca="false">IF(EXACT(C52,D52),"PASS","FEHLER")</f>
        <v>PASS</v>
      </c>
    </row>
    <row r="53" customFormat="false" ht="15" hidden="false" customHeight="false" outlineLevel="0" collapsed="false">
      <c r="A53" s="0" t="n">
        <v>49</v>
      </c>
      <c r="B53" s="0" t="s">
        <v>321</v>
      </c>
      <c r="C53" s="34" t="n">
        <f aca="false">'7 Cash Drag'!B34</f>
        <v>40</v>
      </c>
      <c r="D53" s="34" t="n">
        <f aca="false">(1-'7 Cash Drag'!B35)*'7 Cash Drag'!B36-MAX(0,'7 Cash Drag'!B38*'1 Der Fonds'!$B$5-'1 Der Fonds'!$B$11*('1 Der Fonds'!$B$5-'7 Cash Drag'!B36))</f>
        <v>40</v>
      </c>
      <c r="E53" s="9" t="str">
        <f aca="false">IF(ABS(D53-C53)&lt;0.00000001,"PASS","FEHLER")</f>
        <v>PASS</v>
      </c>
    </row>
    <row r="54" customFormat="false" ht="15" hidden="false" customHeight="false" outlineLevel="0" collapsed="false">
      <c r="A54" s="0" t="n">
        <v>50</v>
      </c>
      <c r="B54" s="0" t="s">
        <v>322</v>
      </c>
      <c r="C54" s="0" t="str">
        <f aca="false">"JA"</f>
        <v>JA</v>
      </c>
      <c r="D54" s="0" t="str">
        <f aca="false">IF((1-'7 Cash Drag'!B35-'1 Der Fonds'!$B$11)*'7 Cash Drag'!E35&lt;'7 Cash Drag'!B34,"JA","NEIN")</f>
        <v>JA</v>
      </c>
      <c r="E54" s="9" t="str">
        <f aca="false">IF(EXACT(C54,D54),"PASS","FEHLER")</f>
        <v>PASS</v>
      </c>
    </row>
    <row r="55" customFormat="false" ht="15" hidden="false" customHeight="false" outlineLevel="0" collapsed="false">
      <c r="A55" s="0" t="n">
        <v>51</v>
      </c>
      <c r="B55" s="0" t="s">
        <v>323</v>
      </c>
      <c r="C55" s="0" t="str">
        <f aca="false">"JA"</f>
        <v>JA</v>
      </c>
      <c r="D55" s="0" t="str">
        <f aca="false">IF('7 Cash Drag'!G36&lt;'7 Cash Drag'!G37,"JA","NEIN")</f>
        <v>JA</v>
      </c>
      <c r="E55" s="9" t="str">
        <f aca="false">IF(EXACT(C55,D55),"PASS","FEHLER")</f>
        <v>PASS</v>
      </c>
    </row>
    <row r="56" customFormat="false" ht="15" hidden="false" customHeight="false" outlineLevel="0" collapsed="false">
      <c r="A56" s="0" t="n">
        <v>52</v>
      </c>
      <c r="B56" s="0" t="s">
        <v>324</v>
      </c>
      <c r="C56" s="0" t="str">
        <f aca="false">"JA"</f>
        <v>JA</v>
      </c>
      <c r="D56" s="0" t="str">
        <f aca="false">IF(AND('8 Stresstest'!G30="JA",'8 Stresstest'!E30&gt;'8 Stresstest'!E5),"JA","NEIN")</f>
        <v>JA</v>
      </c>
      <c r="E56" s="9" t="str">
        <f aca="false">IF(EXACT(C56,D56),"PASS","FEHLER")</f>
        <v>PASS</v>
      </c>
    </row>
    <row r="57" customFormat="false" ht="15" hidden="false" customHeight="false" outlineLevel="0" collapsed="false">
      <c r="A57" s="0" t="n">
        <v>53</v>
      </c>
      <c r="B57" s="0" t="s">
        <v>325</v>
      </c>
      <c r="C57" s="0" t="str">
        <f aca="false">"NEIN"</f>
        <v>NEIN</v>
      </c>
      <c r="D57" s="0" t="str">
        <f aca="false">'8 Stresstest'!G31</f>
        <v>NEIN</v>
      </c>
      <c r="E57" s="9" t="str">
        <f aca="false">IF(EXACT(C57,D57),"PASS","FEHLER")</f>
        <v>PASS</v>
      </c>
    </row>
    <row r="58" customFormat="false" ht="15" hidden="false" customHeight="false" outlineLevel="0" collapsed="false">
      <c r="A58" s="0" t="n">
        <v>54</v>
      </c>
      <c r="B58" s="0" t="s">
        <v>326</v>
      </c>
      <c r="C58" s="34" t="n">
        <f aca="false">-'1 Der Fonds'!$B$35</f>
        <v>-0.166666666666667</v>
      </c>
      <c r="D58" s="34" t="n">
        <f aca="false">'8 Stresstest'!L32</f>
        <v>-0.166666666666667</v>
      </c>
      <c r="E58" s="9" t="str">
        <f aca="false">IF(ABS(D58-C58)&lt;0.00000001,"PASS","FEHLER")</f>
        <v>PASS</v>
      </c>
    </row>
    <row r="59" customFormat="false" ht="15" hidden="false" customHeight="false" outlineLevel="0" collapsed="false">
      <c r="A59" s="0" t="n">
        <v>55</v>
      </c>
      <c r="B59" s="0" t="s">
        <v>327</v>
      </c>
      <c r="C59" s="0" t="str">
        <f aca="false">"JA"</f>
        <v>JA</v>
      </c>
      <c r="D59" s="0" t="str">
        <f aca="false">IF(AND('8 Stresstest'!K32&gt;'8 Stresstest'!K9,'8 Stresstest'!K32&gt;'8 Stresstest'!K10),"JA","NEIN")</f>
        <v>JA</v>
      </c>
      <c r="E59" s="9" t="str">
        <f aca="false">IF(EXACT(C59,D59),"PASS","FEHLER")</f>
        <v>PASS</v>
      </c>
    </row>
    <row r="60" customFormat="false" ht="15" hidden="false" customHeight="false" outlineLevel="0" collapsed="false">
      <c r="A60" s="0" t="n">
        <v>56</v>
      </c>
      <c r="B60" s="0" t="s">
        <v>328</v>
      </c>
      <c r="C60" s="34" t="n">
        <f aca="false">INDEX('4 Das blinde Fenster'!B5:B16,'1 Der Fonds'!$B$27)+INDEX('4 Das blinde Fenster'!D5:D16,'1 Der Fonds'!$B$27)</f>
        <v>246.5</v>
      </c>
      <c r="D60" s="34" t="n">
        <f aca="false">'4 Das blinde Fenster'!B19+'4 Das blinde Fenster'!B21</f>
        <v>246.5</v>
      </c>
      <c r="E60" s="9" t="str">
        <f aca="false">IF(ABS(D60-C60)&lt;0.00000001,"PASS","FEHLER")</f>
        <v>PASS</v>
      </c>
    </row>
    <row r="62" customFormat="false" ht="15" hidden="false" customHeight="false" outlineLevel="0" collapsed="false">
      <c r="B62" s="35" t="s">
        <v>329</v>
      </c>
      <c r="E62" s="22" t="n">
        <f aca="false">COUNTIF(E5:E60,"PASS")</f>
        <v>56</v>
      </c>
    </row>
    <row r="63" customFormat="false" ht="15" hidden="false" customHeight="false" outlineLevel="0" collapsed="false">
      <c r="B63" s="35" t="s">
        <v>330</v>
      </c>
      <c r="E63" s="9" t="n">
        <f aca="false">COUNTA(E5:E60)</f>
        <v>56</v>
      </c>
    </row>
    <row r="64" customFormat="false" ht="15" hidden="false" customHeight="false" outlineLevel="0" collapsed="false">
      <c r="B64" s="35" t="s">
        <v>272</v>
      </c>
      <c r="E64" s="9" t="str">
        <f aca="false">IF(E62=E63,"ALLE OK","FEHLER")</f>
        <v>ALLE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2026-08-22T17:40:09Z</dcterms:created>
  <dc:creator>openpyxl</dc:creator>
  <dc:description/>
  <dc:language>en-US</dc:language>
  <cp:lastModifiedBy/>
  <dcterms:modified xsi:type="dcterms:W3CDTF">2026-09-24T00:18:05Z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