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Your Numbers" sheetId="2" state="visible" r:id="rId4"/>
    <sheet name="2. Early vs Late" sheetId="3" state="visible" r:id="rId5"/>
    <sheet name="3. The Cost of a Fee" sheetId="4" state="visible" r:id="rId6"/>
    <sheet name="4. In Todays Money" sheetId="5" state="visible" r:id="rId7"/>
    <sheet name="5. Your Own Cas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<sst xmlns="http://schemas.openxmlformats.org/spreadsheetml/2006/main" count="245" uniqueCount="210">
  <si>
    <t xml:space="preserve">Compounding and Costs</t>
  </si>
  <si>
    <t xml:space="preserve">A companion to Appendix F, and to Chapters 4 and 8</t>
  </si>
  <si>
    <t xml:space="preserve">This book has two worked illustrations. Chapter 4 asks you to imagine two investors, one who starts early and one who starts late. Chapter 8 asks you to imagine two more, one paying low fees and one paying higher fees. Both illustrations say, in the book's own words, that they use "no real figures". They then describe the outcome in words: one investor ends up "far ahead", the other loses "a large portion" of what they might have built.</t>
  </si>
  <si>
    <t xml:space="preserve">That caution is the right instinct: nobody can promise you a return. But it leaves a beginner in a difficult position: told that the numbers matter enormously, and never shown one. You cannot feel the shape of compounding from a paragraph. This file puts figures on both illustrations, once, with every assumption named and adjustable.</t>
  </si>
  <si>
    <t xml:space="preserve">The figures are illustrative. They are not a forecast, not advice, and not a promise. Every one of them is an input you can change on sheet 1, and the point of the file is that you should. The year-by-year tables follow the ages on sheet 1.</t>
  </si>
  <si>
    <t xml:space="preserve">What the numbers show</t>
  </si>
  <si>
    <t xml:space="preserve">Chapter 4. An investor who contributes for ten years from age 25 and then stops ends up with MORE than one who contributes for thirty years from age 35 (405,132 against 363,863) while putting in a third as much money. And almost exactly half of that final sum, 49.2 per cent, appears in the last ten years alone.</t>
  </si>
  <si>
    <t xml:space="preserve">Chapter 8. A one percentage point difference in annual fees costs 23 per cent of the final pot. Stated the way it deserves to be stated: the higher-cost investor pays 70,317 more in fees (83,343 in all, against 13,026) and ends up 170,885 poorer. Every 1 of extra fee paid costs 2.43 of final wealth.</t>
  </si>
  <si>
    <t xml:space="preserve">And the thing neither chapter mentions. 739,000 in forty years is about 275,000 in today's money. A figure that ignores inflation is not a helpful figure for a beginner, so sheet 4 does the adjustment both ways.</t>
  </si>
  <si>
    <t xml:space="preserve">Revised 24 September 2026. Sheet 3's column headings now sit over the right columns (they were shifted by one); the read-me's 83,000 of fees is the higher-cost investor's total, and the extra fees are 70,317, which is what 2.43 is measured on; sheet 4's inflation-linked run uses the exact real return after the low cost, 4.2439 per cent, not 4.39 less 0.15; the year-by-year tables follow the ages on sheet 1 instead of a typed 25 to 64; and sheet 6 tests at the precision the book prints, with twenty-three tests added. The note on sheet 1 said the early starter's win holds at any return: it holds only above 6.28 per cent, and at four per cent the late starter finishes 64,188 ahead. Sheet 2 now solves that rate.</t>
  </si>
  <si>
    <t xml:space="preserve">The sheets</t>
  </si>
  <si>
    <t xml:space="preserve">1. Your Numbers - every assumption. Change these first.</t>
  </si>
  <si>
    <t xml:space="preserve">2. Early vs Late - Chapter 4's illustration, year by year</t>
  </si>
  <si>
    <t xml:space="preserve">3. The Cost of a Fee - Chapter 8's illustration, year by year</t>
  </si>
  <si>
    <t xml:space="preserve">4. In Today's Money - what the totals are actually worth</t>
  </si>
  <si>
    <t xml:space="preserve">5. Your Own Case - the same arithmetic on your numbers, not the book's</t>
  </si>
  <si>
    <t xml:space="preserve">6. Checks - every figure in Appendix F, recomputed and compared, and the tests that hold for any inputs</t>
  </si>
  <si>
    <t xml:space="preserve">Blue on a pale fill is an input. Black on grey is a formula: do not overtype it.</t>
  </si>
  <si>
    <t xml:space="preserve">This is education, not advice. All investing carries the risk of loss, and nothing here is a forecast.</t>
  </si>
  <si>
    <t xml:space="preserve">Every assumption, in one place</t>
  </si>
  <si>
    <t xml:space="preserve">None of these is a prediction. They are round numbers chosen to be easy to reason about: change them.</t>
  </si>
  <si>
    <t xml:space="preserve">The money</t>
  </si>
  <si>
    <t xml:space="preserve">Contributed each year</t>
  </si>
  <si>
    <t xml:space="preserve">300 a month</t>
  </si>
  <si>
    <t xml:space="preserve">Contributed each month</t>
  </si>
  <si>
    <t xml:space="preserve">shown for convenience</t>
  </si>
  <si>
    <t xml:space="preserve">The returns</t>
  </si>
  <si>
    <t xml:space="preserve">Assumed return, each year, before costs</t>
  </si>
  <si>
    <t xml:space="preserve">a round illustrative figure, not a forecast</t>
  </si>
  <si>
    <t xml:space="preserve">Inflation, each year</t>
  </si>
  <si>
    <t xml:space="preserve">used on sheet 4</t>
  </si>
  <si>
    <t xml:space="preserve">Return after inflation</t>
  </si>
  <si>
    <t xml:space="preserve">the one that matters for what you can buy</t>
  </si>
  <si>
    <t xml:space="preserve">The costs</t>
  </si>
  <si>
    <t xml:space="preserve">A low yearly cost</t>
  </si>
  <si>
    <t xml:space="preserve">the kind a simple broad fund can charge</t>
  </si>
  <si>
    <t xml:space="preserve">A higher yearly cost</t>
  </si>
  <si>
    <t xml:space="preserve">one percentage point more</t>
  </si>
  <si>
    <t xml:space="preserve">The difference</t>
  </si>
  <si>
    <t xml:space="preserve">the whole subject of Chapter 8</t>
  </si>
  <si>
    <t xml:space="preserve">The ages</t>
  </si>
  <si>
    <t xml:space="preserve">Age the early investor starts</t>
  </si>
  <si>
    <t xml:space="preserve">also when both investors of sheet 3 start</t>
  </si>
  <si>
    <t xml:space="preserve">Age the early investor stops contributing</t>
  </si>
  <si>
    <t xml:space="preserve">then leaves it alone</t>
  </si>
  <si>
    <t xml:space="preserve">Age the late investor starts</t>
  </si>
  <si>
    <t xml:space="preserve">Age both finish</t>
  </si>
  <si>
    <t xml:space="preserve">the tables run to the year before this age, up to sixty years</t>
  </si>
  <si>
    <t xml:space="preserve">Years the early investor contributes</t>
  </si>
  <si>
    <t xml:space="preserve">Years the late investor contributes</t>
  </si>
  <si>
    <t xml:space="preserve">A note on what these numbers are. Seven per cent a year is not a promise and not a prediction; it is a round figure that makes the arithmetic legible. Real returns arrive unevenly, with long stretches of disappointment, and no year looks like the average. What the file demonstrates is the SHAPE of the result: how much time matters, how much cost matters. Put in four per cent and look again. The fee still takes about a fifth of the pot. But the late starter now finishes ahead: ten early years beat thirty later ones only above 6.28 per cent a year, and sheet 2 solves that rate for whatever you type.</t>
  </si>
  <si>
    <t xml:space="preserve">Chapter 4's illustration, with figures</t>
  </si>
  <si>
    <t xml:space="preserve">Two people, identical in every way except when they begin. Neither ever adds another penny after the age shown.</t>
  </si>
  <si>
    <t xml:space="preserve">Age</t>
  </si>
  <si>
    <t xml:space="preserve">EARLY
paid in this year</t>
  </si>
  <si>
    <t xml:space="preserve">EARLY
balance</t>
  </si>
  <si>
    <t xml:space="preserve">LATE
paid in this year</t>
  </si>
  <si>
    <t xml:space="preserve">LATE
balance</t>
  </si>
  <si>
    <t xml:space="preserve">Total paid in</t>
  </si>
  <si>
    <t xml:space="preserve">Value at the finish</t>
  </si>
  <si>
    <t xml:space="preserve">The early investor paid in</t>
  </si>
  <si>
    <t xml:space="preserve">as much as the late investor</t>
  </si>
  <si>
    <t xml:space="preserve">and finished with</t>
  </si>
  <si>
    <t xml:space="preserve">Difference at the finish</t>
  </si>
  <si>
    <t xml:space="preserve">Where the early investor's money came from</t>
  </si>
  <si>
    <t xml:space="preserve">Amount</t>
  </si>
  <si>
    <t xml:space="preserve">Share of the final total</t>
  </si>
  <si>
    <t xml:space="preserve">Paid in</t>
  </si>
  <si>
    <t xml:space="preserve">Growth in the years between</t>
  </si>
  <si>
    <t xml:space="preserve">Growth in the last ten years</t>
  </si>
  <si>
    <t xml:space="preserve">the single most important line in this file</t>
  </si>
  <si>
    <t xml:space="preserve">Total</t>
  </si>
  <si>
    <t xml:space="preserve">This is the fact the chapter describes and cannot show in prose. Roughly half the early investor's final wealth is created in the last ten years, after every contribution has long since stopped. Nothing was added; the money simply had somewhere to go. Which is why the years you are most tempted to skip, the early ones when the balance looks trivial, are the years that decide the outcome.</t>
  </si>
  <si>
    <t xml:space="preserve">The return at which the late investor draws level</t>
  </si>
  <si>
    <t xml:space="preserve">Ten early years beat thirty later ones only above a certain return. Below it, the late investor's extra contributions win. Closed forms, on the ages and contribution of sheet 1.</t>
  </si>
  <si>
    <t xml:space="preserve">Return</t>
  </si>
  <si>
    <t xml:space="preserve">EARLY
at the finish</t>
  </si>
  <si>
    <t xml:space="preserve">LATE
at the finish</t>
  </si>
  <si>
    <t xml:space="preserve">Difference</t>
  </si>
  <si>
    <t xml:space="preserve">Solving
(Newton steps)</t>
  </si>
  <si>
    <t xml:space="preserve">Level return, solved</t>
  </si>
  <si>
    <t xml:space="preserve">On the book's ages the level return is where (1 + r) to the tenth power reaches 1.8393, the root of y cubed = y squared + y + 1: 6.28 per cent. Seven per cent clears it, so the book's lesson holds on the book's figures; four per cent does not, and there the late investor ends 64,188 ahead. What survives at any return is that each 1 the early investor pays in works harder: at four per cent it becomes 4.05 against the late investor's 1.94.</t>
  </si>
  <si>
    <t xml:space="preserve">Chapter 8's illustration, with figures</t>
  </si>
  <si>
    <t xml:space="preserve">Two people, identical in every way except what they pay each year. Both contribute the whole time.</t>
  </si>
  <si>
    <t xml:space="preserve">LOW COST
fee this year</t>
  </si>
  <si>
    <t xml:space="preserve">LOW COST
balance</t>
  </si>
  <si>
    <t xml:space="preserve">HIGHER COST
fee this year</t>
  </si>
  <si>
    <t xml:space="preserve">HIGHER COST
balance</t>
  </si>
  <si>
    <t xml:space="preserve">Gap</t>
  </si>
  <si>
    <t xml:space="preserve">Total fees paid</t>
  </si>
  <si>
    <t xml:space="preserve">The higher-cost investor ends up poorer by</t>
  </si>
  <si>
    <t xml:space="preserve">of the final pot, for the difference in yearly cost</t>
  </si>
  <si>
    <t xml:space="preserve">Extra fees actually handed over</t>
  </si>
  <si>
    <t xml:space="preserve">Wealth lost, per 1 of extra fee paid</t>
  </si>
  <si>
    <t xml:space="preserve">the fee, plus everything the fee would have earned</t>
  </si>
  <si>
    <t xml:space="preserve">The loss, against everything ever contributed</t>
  </si>
  <si>
    <t xml:space="preserve">Chapter 8 says the true cost of a fee is "the fee plus all the growth that fee would have produced". That sentence is exactly right and almost impossible to feel. Here it is as a number: on the book's figures every 1 handed over in extra fees costs 2.43 of final wealth. The fee is not the cost. It is less than half the cost.</t>
  </si>
  <si>
    <t xml:space="preserve">What those totals are actually worth</t>
  </si>
  <si>
    <t xml:space="preserve">Neither chapter mentions inflation. Over forty years it is not a detail: it is most of the difference between a number and a meaning.</t>
  </si>
  <si>
    <t xml:space="preserve">Nominal</t>
  </si>
  <si>
    <t xml:space="preserve">In today's money</t>
  </si>
  <si>
    <t xml:space="preserve">What it means</t>
  </si>
  <si>
    <t xml:space="preserve">The low-cost investor of Chapter 8</t>
  </si>
  <si>
    <t xml:space="preserve">the forty-year saver, 0.15 per cent a year</t>
  </si>
  <si>
    <t xml:space="preserve">The higher-cost investor of Chapter 8</t>
  </si>
  <si>
    <t xml:space="preserve">one point more, every year</t>
  </si>
  <si>
    <t xml:space="preserve">The early starter of Chapter 4, no cost</t>
  </si>
  <si>
    <t xml:space="preserve">ten years of saving</t>
  </si>
  <si>
    <t xml:space="preserve">The late starter of Chapter 4, no cost</t>
  </si>
  <si>
    <t xml:space="preserve">thirty years of saving</t>
  </si>
  <si>
    <t xml:space="preserve">Everything contributed, Chapter 8</t>
  </si>
  <si>
    <t xml:space="preserve">forty years of the same cash sum</t>
  </si>
  <si>
    <t xml:space="preserve">1 today will be worth this much in the final year</t>
  </si>
  <si>
    <t xml:space="preserve">The return after inflation</t>
  </si>
  <si>
    <t xml:space="preserve">the figure that decides what you can actually buy</t>
  </si>
  <si>
    <t xml:space="preserve">The return after inflation and the low cost</t>
  </si>
  <si>
    <t xml:space="preserve">exact: (1 + return - cost) / (1 + inflation) - 1</t>
  </si>
  <si>
    <t xml:space="preserve">The other way of doing it</t>
  </si>
  <si>
    <t xml:space="preserve">Above assumes you contribute the same cash amount every year for forty years. Most people raise their contribution as their pay rises. That is a different, and kinder, calculation.</t>
  </si>
  <si>
    <t xml:space="preserve">Value</t>
  </si>
  <si>
    <t xml:space="preserve">Contribution rises with inflation each year, low cost</t>
  </si>
  <si>
    <t xml:space="preserve">Result, expressed in today's money</t>
  </si>
  <si>
    <t xml:space="preserve">the same saving effort, held constant in real terms</t>
  </si>
  <si>
    <t xml:space="preserve">The same result in cash at the finish</t>
  </si>
  <si>
    <t xml:space="preserve">what the statement will show</t>
  </si>
  <si>
    <t xml:space="preserve">Computed on the real return after the low cost</t>
  </si>
  <si>
    <t xml:space="preserve">Paid in (today's money)</t>
  </si>
  <si>
    <t xml:space="preserve">Balance (today's money)</t>
  </si>
  <si>
    <t xml:space="preserve">Both figures are honest and they answer different questions. If you can only ever afford the same cash sum, the first is your answer. If your contribution grows with your pay, the second is. The gap between them is large, and a beginner shown only a big nominal number, without being told what it will buy, has been given a number rather than an answer.</t>
  </si>
  <si>
    <t xml:space="preserve">The same arithmetic, on your numbers</t>
  </si>
  <si>
    <t xml:space="preserve">Nothing here is linked to the book's illustration. Put in what is true for you.</t>
  </si>
  <si>
    <t xml:space="preserve">Your figure</t>
  </si>
  <si>
    <t xml:space="preserve">What you can contribute each month</t>
  </si>
  <si>
    <t xml:space="preserve">Which is, each year</t>
  </si>
  <si>
    <t xml:space="preserve">Your age now</t>
  </si>
  <si>
    <t xml:space="preserve">The age you would like to stop</t>
  </si>
  <si>
    <t xml:space="preserve">Years available</t>
  </si>
  <si>
    <t xml:space="preserve">Return you want to assume</t>
  </si>
  <si>
    <t xml:space="preserve">Yearly cost you expect to pay</t>
  </si>
  <si>
    <t xml:space="preserve">Inflation you want to assume</t>
  </si>
  <si>
    <t xml:space="preserve">Result, in cash terms</t>
  </si>
  <si>
    <t xml:space="preserve">Result, in today's money</t>
  </si>
  <si>
    <t xml:space="preserve">Of which you contributed</t>
  </si>
  <si>
    <t xml:space="preserve">And growth added</t>
  </si>
  <si>
    <t xml:space="preserve">What one more year would add</t>
  </si>
  <si>
    <t xml:space="preserve">try it: the answer grows every year you wait to look</t>
  </si>
  <si>
    <t xml:space="preserve">What starting one year earlier would have added</t>
  </si>
  <si>
    <t xml:space="preserve">the same figure: an extra year counts the same at either end</t>
  </si>
  <si>
    <t xml:space="preserve">What a half-point of extra cost would take away</t>
  </si>
  <si>
    <t xml:space="preserve">before you agree to pay one</t>
  </si>
  <si>
    <t xml:space="preserve">Two habits worth forming from this sheet. Before you accept any fee, put it in the cost cell and look at the last line. And before you decide you cannot start yet, put your real number in the monthly cell, even a small one, and look at what one more year of waiting costs. Those two numbers, checked before the decision rather than after it, are most of what this book is trying to teach.</t>
  </si>
  <si>
    <t xml:space="preserve">This is education, not advice. Returns are uncertain, losses are possible, and your own situation may need qualified guidance.</t>
  </si>
  <si>
    <t xml:space="preserve">Every figure in Appendix F, recomputed here, and the tests that hold for any inputs</t>
  </si>
  <si>
    <t xml:space="preserve">Change an assumption on sheet 1 and the first two groups stop matching. That is the point of them. The third group should hold whatever you type.</t>
  </si>
  <si>
    <t xml:space="preserve">Figure</t>
  </si>
  <si>
    <t xml:space="preserve">Stated</t>
  </si>
  <si>
    <t xml:space="preserve">This file</t>
  </si>
  <si>
    <t xml:space="preserve">Status</t>
  </si>
  <si>
    <t xml:space="preserve">Where stated, tolerance</t>
  </si>
  <si>
    <t xml:space="preserve">Early investor: total contributed</t>
  </si>
  <si>
    <t xml:space="preserve">Appendix F, tol 0.5</t>
  </si>
  <si>
    <t xml:space="preserve">Early investor: value at 65</t>
  </si>
  <si>
    <t xml:space="preserve">Late investor: total contributed</t>
  </si>
  <si>
    <t xml:space="preserve">Late investor: value at 65</t>
  </si>
  <si>
    <t xml:space="preserve">Early beats late by</t>
  </si>
  <si>
    <t xml:space="preserve">Growth in the early investor's last ten years</t>
  </si>
  <si>
    <t xml:space="preserve">Low-cost investor: value at 65</t>
  </si>
  <si>
    <t xml:space="preserve">Higher-cost investor: value at 65</t>
  </si>
  <si>
    <t xml:space="preserve">The fee difference costs</t>
  </si>
  <si>
    <t xml:space="preserve">  as a share of the final pot</t>
  </si>
  <si>
    <t xml:space="preserve">Appendix F, tol 0.0005</t>
  </si>
  <si>
    <t xml:space="preserve">Wealth lost per 1 of extra fee</t>
  </si>
  <si>
    <t xml:space="preserve">Appendix F, tol 0.005</t>
  </si>
  <si>
    <t xml:space="preserve">739,000 in today's money</t>
  </si>
  <si>
    <t xml:space="preserve">1 today, in the final year</t>
  </si>
  <si>
    <t xml:space="preserve">Appendix F, tol 5e-05</t>
  </si>
  <si>
    <t xml:space="preserve">Total fees paid, higher cost</t>
  </si>
  <si>
    <t xml:space="preserve">read-me, sheet 0, tol 0.5</t>
  </si>
  <si>
    <t xml:space="preserve">Total fees paid, low cost</t>
  </si>
  <si>
    <t xml:space="preserve">Everything contributed over forty years</t>
  </si>
  <si>
    <t xml:space="preserve">sheet 4, tol 0.5</t>
  </si>
  <si>
    <t xml:space="preserve">The early investor paid in a third as much</t>
  </si>
  <si>
    <t xml:space="preserve">Chapter 4, in words, tol 5e-05</t>
  </si>
  <si>
    <t xml:space="preserve">Share of her total made in the last ten years (almost exactly half)</t>
  </si>
  <si>
    <t xml:space="preserve">read-me, sheet 0, tol 0.0005</t>
  </si>
  <si>
    <t xml:space="preserve">The inflation-linked return after the low cost (exact)</t>
  </si>
  <si>
    <t xml:space="preserve">revised 24 Sep 2026, tol 5e-07</t>
  </si>
  <si>
    <t xml:space="preserve">The return at which the late investor draws level (exact)</t>
  </si>
  <si>
    <t xml:space="preserve">At four per cent the late investor finishes ahead by</t>
  </si>
  <si>
    <t xml:space="preserve">revised 24 Sep 2026, tol 0.5</t>
  </si>
  <si>
    <t xml:space="preserve">Tests that hold for any inputs</t>
  </si>
  <si>
    <t xml:space="preserve">Early investor's final balance equals the closed form (an annuity while paying in, then left to grow)</t>
  </si>
  <si>
    <t xml:space="preserve">identity, 1 in a billion</t>
  </si>
  <si>
    <t xml:space="preserve">Late investor's final balance equals the closed form</t>
  </si>
  <si>
    <t xml:space="preserve">Low-cost final balance equals the closed form at the return less the cost</t>
  </si>
  <si>
    <t xml:space="preserve">Higher-cost final balance equals the closed form</t>
  </si>
  <si>
    <t xml:space="preserve">The gap column at the finish equals the difference line</t>
  </si>
  <si>
    <t xml:space="preserve">Paid in, growth while paying, growth between and growth in the last ten years add up to the early total</t>
  </si>
  <si>
    <t xml:space="preserve">Today's money times the inflation factor gives back the nominal figure</t>
  </si>
  <si>
    <t xml:space="preserve">Return after inflation: (1 + real) x (1 + inflation) = 1 + return</t>
  </si>
  <si>
    <t xml:space="preserve">The inflation-linked run equals the closed form at the exact real return after cost</t>
  </si>
  <si>
    <t xml:space="preserve">At the solved level return the two investors finish level</t>
  </si>
  <si>
    <t xml:space="preserve">Your own case: what you contributed plus the growth is the result</t>
  </si>
  <si>
    <t xml:space="preserve">Your own case: one more year at the end adds what one year earlier at the start adds</t>
  </si>
  <si>
    <t xml:space="preserve">The ages run in order: early start before early stop, both starts before the finish</t>
  </si>
  <si>
    <t xml:space="preserve">structure</t>
  </si>
  <si>
    <t xml:space="preserve">The tables cover every year: the finish is no more than sixty years after the earlier start</t>
  </si>
  <si>
    <t xml:space="preserve">A higher yearly cost never leaves more at the finish</t>
  </si>
  <si>
    <t xml:space="preserve">Checks passing</t>
  </si>
  <si>
    <t xml:space="preserve">Tolerances are the precision the book prints at: half a unit on a whole number, half the last printed decimal otherwise. If a check fails, the model is wrong until proven otherwise, not the book.</t>
  </si>
</sst>
</file>

<file path=xl/styles.xml><?xml version="1.0" encoding="utf-8"?>
<styleSheet xmlns="http://schemas.openxmlformats.org/spreadsheetml/2006/main">
  <numFmts count="10">
    <numFmt numFmtId="164" formatCode="General"/>
    <numFmt numFmtId="165" formatCode="#,##0"/>
    <numFmt numFmtId="166" formatCode="#,##0.00"/>
    <numFmt numFmtId="167" formatCode="0.00%"/>
    <numFmt numFmtId="168" formatCode="0"/>
    <numFmt numFmtId="169" formatCode="0.00\x"/>
    <numFmt numFmtId="170" formatCode="0.0%"/>
    <numFmt numFmtId="171" formatCode="0.000000%"/>
    <numFmt numFmtId="172" formatCode="0.0000%"/>
    <numFmt numFmtId="173" formatCode="0.0000"/>
  </numFmts>
  <fonts count="14">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sz val="10"/>
      <color rgb="FF5A6470"/>
      <name val="Cambria"/>
      <family val="0"/>
      <charset val="1"/>
    </font>
    <font>
      <sz val="10.5"/>
      <color rgb="FF1F2733"/>
      <name val="Cambria"/>
      <family val="0"/>
      <charset val="1"/>
    </font>
    <font>
      <b val="true"/>
      <sz val="11"/>
      <color rgb="FF1F2733"/>
      <name val="Cambria"/>
      <family val="0"/>
      <charset val="1"/>
    </font>
    <font>
      <b val="true"/>
      <sz val="10.5"/>
      <color rgb="FF1F2733"/>
      <name val="Cambria"/>
      <family val="0"/>
      <charset val="1"/>
    </font>
    <font>
      <b val="true"/>
      <sz val="14"/>
      <color rgb="FF1F2733"/>
      <name val="Cambria"/>
      <family val="0"/>
      <charset val="1"/>
    </font>
    <font>
      <b val="true"/>
      <sz val="11.5"/>
      <color rgb="FF1F2733"/>
      <name val="Cambria"/>
      <family val="0"/>
      <charset val="1"/>
    </font>
    <font>
      <b val="true"/>
      <sz val="11"/>
      <color rgb="FF1B4E8C"/>
      <name val="Cambria"/>
      <family val="0"/>
      <charset val="1"/>
    </font>
    <font>
      <sz val="11"/>
      <color rgb="FF1F2733"/>
      <name val="Cambria"/>
      <family val="0"/>
      <charset val="1"/>
    </font>
    <font>
      <b val="true"/>
      <sz val="10"/>
      <color rgb="FFFFFFFF"/>
      <name val="Cambria"/>
      <family val="0"/>
      <charset val="1"/>
    </font>
  </fonts>
  <fills count="7">
    <fill>
      <patternFill patternType="none"/>
    </fill>
    <fill>
      <patternFill patternType="gray125"/>
    </fill>
    <fill>
      <patternFill patternType="solid">
        <fgColor rgb="FFFDF3DC"/>
        <bgColor rgb="FFFBF0E4"/>
      </patternFill>
    </fill>
    <fill>
      <patternFill patternType="solid">
        <fgColor rgb="FFF1F3F5"/>
        <bgColor rgb="FFFBF0E4"/>
      </patternFill>
    </fill>
    <fill>
      <patternFill patternType="solid">
        <fgColor rgb="FF1F2733"/>
        <bgColor rgb="FF333300"/>
      </patternFill>
    </fill>
    <fill>
      <patternFill patternType="solid">
        <fgColor rgb="FFFBF0E4"/>
        <bgColor rgb="FFFDF3DC"/>
      </patternFill>
    </fill>
    <fill>
      <patternFill patternType="solid">
        <fgColor rgb="FFE4F1E4"/>
        <bgColor rgb="FFF1F3F5"/>
      </patternFill>
    </fill>
  </fills>
  <borders count="2">
    <border diagonalUp="false" diagonalDown="false">
      <left/>
      <right/>
      <top/>
      <bottom/>
      <diagonal/>
    </border>
    <border diagonalUp="false" diagonalDown="false">
      <left style="thin">
        <color rgb="FFD5D9DE"/>
      </left>
      <right style="thin">
        <color rgb="FFD5D9DE"/>
      </right>
      <top style="thin">
        <color rgb="FFD5D9DE"/>
      </top>
      <bottom style="thin">
        <color rgb="FFD5D9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1" fillId="2" borderId="1" xfId="0" applyFont="true" applyBorder="true" applyAlignment="false" applyProtection="false">
      <alignment horizontal="general" vertical="bottom" textRotation="0" wrapText="false" indent="0" shrinkToFit="false"/>
      <protection locked="true" hidden="false"/>
    </xf>
    <xf numFmtId="164" fontId="12" fillId="3" borderId="1" xfId="0" applyFont="true" applyBorder="true" applyAlignment="false" applyProtection="false">
      <alignment horizontal="general" vertical="bottom" textRotation="0" wrapText="false" indent="0" shrinkToFit="false"/>
      <protection locked="true" hidden="false"/>
    </xf>
    <xf numFmtId="166" fontId="12" fillId="3" borderId="1" xfId="0" applyFont="true" applyBorder="true" applyAlignment="false" applyProtection="false">
      <alignment horizontal="general" vertical="bottom" textRotation="0" wrapText="false" indent="0" shrinkToFit="false"/>
      <protection locked="true" hidden="false"/>
    </xf>
    <xf numFmtId="167" fontId="11" fillId="2" borderId="1" xfId="0" applyFont="true" applyBorder="true" applyAlignment="false" applyProtection="false">
      <alignment horizontal="general" vertical="bottom" textRotation="0" wrapText="false" indent="0" shrinkToFit="false"/>
      <protection locked="true" hidden="false"/>
    </xf>
    <xf numFmtId="167" fontId="12" fillId="3" borderId="1" xfId="0" applyFont="true" applyBorder="true" applyAlignment="false" applyProtection="false">
      <alignment horizontal="general" vertical="bottom" textRotation="0" wrapText="false" indent="0" shrinkToFit="false"/>
      <protection locked="true" hidden="false"/>
    </xf>
    <xf numFmtId="168" fontId="11" fillId="2" borderId="1" xfId="0" applyFont="true" applyBorder="true" applyAlignment="false" applyProtection="false">
      <alignment horizontal="general" vertical="bottom" textRotation="0" wrapText="false" indent="0" shrinkToFit="false"/>
      <protection locked="true" hidden="false"/>
    </xf>
    <xf numFmtId="168" fontId="12"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5" fontId="12"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9" fontId="7" fillId="3" borderId="1" xfId="0" applyFont="true" applyBorder="true" applyAlignment="false" applyProtection="false">
      <alignment horizontal="general" vertical="bottom" textRotation="0" wrapText="false" indent="0" shrinkToFit="false"/>
      <protection locked="true" hidden="false"/>
    </xf>
    <xf numFmtId="170" fontId="12"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70" fontId="7" fillId="3" borderId="1" xfId="0" applyFont="true" applyBorder="true" applyAlignment="false" applyProtection="false">
      <alignment horizontal="general" vertical="bottom" textRotation="0" wrapText="false" indent="0" shrinkToFit="false"/>
      <protection locked="true" hidden="false"/>
    </xf>
    <xf numFmtId="171" fontId="12" fillId="3" borderId="1" xfId="0" applyFont="true" applyBorder="true" applyAlignment="false" applyProtection="false">
      <alignment horizontal="general" vertical="bottom" textRotation="0" wrapText="false" indent="0" shrinkToFit="false"/>
      <protection locked="true" hidden="false"/>
    </xf>
    <xf numFmtId="172" fontId="7" fillId="5" borderId="1" xfId="0" applyFont="true" applyBorder="true" applyAlignment="false" applyProtection="false">
      <alignment horizontal="general" vertical="bottom" textRotation="0" wrapText="false" indent="0" shrinkToFit="false"/>
      <protection locked="true" hidden="false"/>
    </xf>
    <xf numFmtId="169" fontId="7" fillId="5"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72" fontId="7" fillId="3" borderId="1" xfId="0" applyFont="true" applyBorder="true" applyAlignment="false" applyProtection="false">
      <alignment horizontal="general" vertical="bottom" textRotation="0" wrapText="false" indent="0" shrinkToFit="false"/>
      <protection locked="true" hidden="false"/>
    </xf>
    <xf numFmtId="166" fontId="11" fillId="2" borderId="1" xfId="0" applyFont="true" applyBorder="true" applyAlignment="false" applyProtection="false">
      <alignment horizontal="general" vertical="bottom" textRotation="0" wrapText="false" indent="0" shrinkToFit="false"/>
      <protection locked="true" hidden="false"/>
    </xf>
    <xf numFmtId="169" fontId="12" fillId="3" borderId="1" xfId="0" applyFont="true" applyBorder="true" applyAlignment="false" applyProtection="false">
      <alignment horizontal="general" vertical="bottom" textRotation="0" wrapText="false" indent="0" shrinkToFit="false"/>
      <protection locked="true" hidden="false"/>
    </xf>
    <xf numFmtId="173" fontId="12" fillId="3" borderId="1" xfId="0" applyFont="true" applyBorder="true" applyAlignment="false" applyProtection="false">
      <alignment horizontal="general" vertical="bottom" textRotation="0" wrapText="false" indent="0" shrinkToFit="false"/>
      <protection locked="true" hidden="false"/>
    </xf>
    <xf numFmtId="172" fontId="12" fillId="3" borderId="1" xfId="0" applyFont="true" applyBorder="true" applyAlignment="false" applyProtection="false">
      <alignment horizontal="general" vertical="bottom" textRotation="0" wrapText="false" indent="0" shrinkToFit="false"/>
      <protection locked="true" hidden="false"/>
    </xf>
    <xf numFmtId="168" fontId="7" fillId="3" borderId="1" xfId="0" applyFont="true" applyBorder="true" applyAlignment="false" applyProtection="false">
      <alignment horizontal="general" vertical="bottom" textRotation="0" wrapText="false" indent="0" shrinkToFit="false"/>
      <protection locked="true" hidden="false"/>
    </xf>
    <xf numFmtId="164" fontId="12" fillId="6"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F1F3F5"/>
      <rgbColor rgb="FF660066"/>
      <rgbColor rgb="FFFF8080"/>
      <rgbColor rgb="FF0066CC"/>
      <rgbColor rgb="FFD5D9DE"/>
      <rgbColor rgb="FF000080"/>
      <rgbColor rgb="FFFF00FF"/>
      <rgbColor rgb="FFFFFF00"/>
      <rgbColor rgb="FF00FFFF"/>
      <rgbColor rgb="FF800080"/>
      <rgbColor rgb="FF800000"/>
      <rgbColor rgb="FF008080"/>
      <rgbColor rgb="FF0000FF"/>
      <rgbColor rgb="FF00CCFF"/>
      <rgbColor rgb="FFCCFFFF"/>
      <rgbColor rgb="FFE4F1E4"/>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75" hidden="false" customHeight="true" outlineLevel="0" collapsed="false">
      <c r="A4" s="3" t="s">
        <v>2</v>
      </c>
    </row>
    <row r="6" customFormat="false" ht="60" hidden="false" customHeight="true" outlineLevel="0" collapsed="false">
      <c r="A6" s="3" t="s">
        <v>3</v>
      </c>
    </row>
    <row r="8" customFormat="false" ht="45" hidden="false" customHeight="true" outlineLevel="0" collapsed="false">
      <c r="A8" s="3" t="s">
        <v>4</v>
      </c>
    </row>
    <row r="10" customFormat="false" ht="15" hidden="false" customHeight="false" outlineLevel="0" collapsed="false">
      <c r="A10" s="4" t="s">
        <v>5</v>
      </c>
    </row>
    <row r="11" customFormat="false" ht="45" hidden="false" customHeight="true" outlineLevel="0" collapsed="false">
      <c r="A11" s="3" t="s">
        <v>6</v>
      </c>
    </row>
    <row r="12" customFormat="false" ht="45" hidden="false" customHeight="true" outlineLevel="0" collapsed="false">
      <c r="A12" s="3" t="s">
        <v>7</v>
      </c>
    </row>
    <row r="13" customFormat="false" ht="45" hidden="false" customHeight="true" outlineLevel="0" collapsed="false">
      <c r="A13" s="3" t="s">
        <v>8</v>
      </c>
    </row>
    <row r="14" customFormat="false" ht="90" hidden="false" customHeight="true" outlineLevel="0" collapsed="false">
      <c r="A14" s="5" t="s">
        <v>9</v>
      </c>
    </row>
    <row r="16" customFormat="false" ht="15" hidden="false" customHeight="false" outlineLevel="0" collapsed="false">
      <c r="A16" s="6" t="s">
        <v>10</v>
      </c>
    </row>
    <row r="17" customFormat="false" ht="15" hidden="false" customHeight="false" outlineLevel="0" collapsed="false">
      <c r="A17" s="7" t="s">
        <v>11</v>
      </c>
    </row>
    <row r="18" customFormat="false" ht="15" hidden="false" customHeight="false" outlineLevel="0" collapsed="false">
      <c r="A18" s="7" t="s">
        <v>12</v>
      </c>
    </row>
    <row r="19" customFormat="false" ht="15" hidden="false" customHeight="false" outlineLevel="0" collapsed="false">
      <c r="A19" s="7" t="s">
        <v>13</v>
      </c>
    </row>
    <row r="20" customFormat="false" ht="15" hidden="false" customHeight="false" outlineLevel="0" collapsed="false">
      <c r="A20" s="7" t="s">
        <v>14</v>
      </c>
    </row>
    <row r="21" customFormat="false" ht="15" hidden="false" customHeight="false" outlineLevel="0" collapsed="false">
      <c r="A21" s="7" t="s">
        <v>15</v>
      </c>
    </row>
    <row r="22" customFormat="false" ht="15" hidden="false" customHeight="false" outlineLevel="0" collapsed="false">
      <c r="A22" s="7" t="s">
        <v>16</v>
      </c>
    </row>
    <row r="24" customFormat="false" ht="15" hidden="false" customHeight="false" outlineLevel="0" collapsed="false">
      <c r="A24" s="2" t="s">
        <v>17</v>
      </c>
    </row>
    <row r="25" customFormat="false" ht="15" hidden="false" customHeight="false" outlineLevel="0" collapsed="false">
      <c r="A25" s="2"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52"/>
  </cols>
  <sheetData>
    <row r="1" customFormat="false" ht="17.35" hidden="false" customHeight="false" outlineLevel="0" collapsed="false">
      <c r="A1" s="8" t="s">
        <v>19</v>
      </c>
    </row>
    <row r="2" customFormat="false" ht="15" hidden="false" customHeight="false" outlineLevel="0" collapsed="false">
      <c r="A2" s="2" t="s">
        <v>20</v>
      </c>
    </row>
    <row r="4" customFormat="false" ht="15" hidden="false" customHeight="false" outlineLevel="0" collapsed="false">
      <c r="A4" s="9" t="s">
        <v>21</v>
      </c>
    </row>
    <row r="5" customFormat="false" ht="15" hidden="false" customHeight="false" outlineLevel="0" collapsed="false">
      <c r="A5" s="7" t="s">
        <v>22</v>
      </c>
      <c r="B5" s="10" t="n">
        <v>3600</v>
      </c>
      <c r="E5" s="11" t="s">
        <v>23</v>
      </c>
    </row>
    <row r="6" customFormat="false" ht="15" hidden="false" customHeight="false" outlineLevel="0" collapsed="false">
      <c r="A6" s="7" t="s">
        <v>24</v>
      </c>
      <c r="B6" s="12" t="n">
        <f aca="false">B5/12</f>
        <v>300</v>
      </c>
      <c r="E6" s="11" t="s">
        <v>25</v>
      </c>
    </row>
    <row r="8" customFormat="false" ht="15" hidden="false" customHeight="false" outlineLevel="0" collapsed="false">
      <c r="A8" s="9" t="s">
        <v>26</v>
      </c>
    </row>
    <row r="9" customFormat="false" ht="15" hidden="false" customHeight="false" outlineLevel="0" collapsed="false">
      <c r="A9" s="7" t="s">
        <v>27</v>
      </c>
      <c r="B9" s="13" t="n">
        <v>0.07</v>
      </c>
      <c r="E9" s="11" t="s">
        <v>28</v>
      </c>
    </row>
    <row r="10" customFormat="false" ht="15" hidden="false" customHeight="false" outlineLevel="0" collapsed="false">
      <c r="A10" s="7" t="s">
        <v>29</v>
      </c>
      <c r="B10" s="13" t="n">
        <v>0.025</v>
      </c>
      <c r="E10" s="11" t="s">
        <v>30</v>
      </c>
    </row>
    <row r="11" customFormat="false" ht="15" hidden="false" customHeight="false" outlineLevel="0" collapsed="false">
      <c r="A11" s="7" t="s">
        <v>31</v>
      </c>
      <c r="B11" s="14" t="n">
        <f aca="false">(1+B9)/(1+B10)-1</f>
        <v>0.0439024390243905</v>
      </c>
      <c r="E11" s="11" t="s">
        <v>32</v>
      </c>
    </row>
    <row r="13" customFormat="false" ht="15" hidden="false" customHeight="false" outlineLevel="0" collapsed="false">
      <c r="A13" s="9" t="s">
        <v>33</v>
      </c>
    </row>
    <row r="14" customFormat="false" ht="15" hidden="false" customHeight="false" outlineLevel="0" collapsed="false">
      <c r="A14" s="7" t="s">
        <v>34</v>
      </c>
      <c r="B14" s="13" t="n">
        <v>0.0015</v>
      </c>
      <c r="E14" s="11" t="s">
        <v>35</v>
      </c>
    </row>
    <row r="15" customFormat="false" ht="15" hidden="false" customHeight="false" outlineLevel="0" collapsed="false">
      <c r="A15" s="7" t="s">
        <v>36</v>
      </c>
      <c r="B15" s="13" t="n">
        <v>0.0115</v>
      </c>
      <c r="E15" s="11" t="s">
        <v>37</v>
      </c>
    </row>
    <row r="16" customFormat="false" ht="15" hidden="false" customHeight="false" outlineLevel="0" collapsed="false">
      <c r="A16" s="7" t="s">
        <v>38</v>
      </c>
      <c r="B16" s="14" t="n">
        <f aca="false">B15-B14</f>
        <v>0.01</v>
      </c>
      <c r="E16" s="11" t="s">
        <v>39</v>
      </c>
    </row>
    <row r="18" customFormat="false" ht="15" hidden="false" customHeight="false" outlineLevel="0" collapsed="false">
      <c r="A18" s="9" t="s">
        <v>40</v>
      </c>
    </row>
    <row r="19" customFormat="false" ht="15" hidden="false" customHeight="false" outlineLevel="0" collapsed="false">
      <c r="A19" s="7" t="s">
        <v>41</v>
      </c>
      <c r="B19" s="15" t="n">
        <v>25</v>
      </c>
      <c r="E19" s="11" t="s">
        <v>42</v>
      </c>
    </row>
    <row r="20" customFormat="false" ht="15" hidden="false" customHeight="false" outlineLevel="0" collapsed="false">
      <c r="A20" s="7" t="s">
        <v>43</v>
      </c>
      <c r="B20" s="15" t="n">
        <v>35</v>
      </c>
      <c r="E20" s="11" t="s">
        <v>44</v>
      </c>
    </row>
    <row r="21" customFormat="false" ht="15" hidden="false" customHeight="false" outlineLevel="0" collapsed="false">
      <c r="A21" s="7" t="s">
        <v>45</v>
      </c>
      <c r="B21" s="15" t="n">
        <v>35</v>
      </c>
    </row>
    <row r="22" customFormat="false" ht="15" hidden="false" customHeight="false" outlineLevel="0" collapsed="false">
      <c r="A22" s="7" t="s">
        <v>46</v>
      </c>
      <c r="B22" s="15" t="n">
        <v>65</v>
      </c>
      <c r="E22" s="11" t="s">
        <v>47</v>
      </c>
    </row>
    <row r="23" customFormat="false" ht="15" hidden="false" customHeight="false" outlineLevel="0" collapsed="false">
      <c r="A23" s="7" t="s">
        <v>48</v>
      </c>
      <c r="B23" s="16" t="n">
        <f aca="false">B20-B19</f>
        <v>10</v>
      </c>
    </row>
    <row r="24" customFormat="false" ht="15" hidden="false" customHeight="false" outlineLevel="0" collapsed="false">
      <c r="A24" s="7" t="s">
        <v>49</v>
      </c>
      <c r="B24" s="16" t="n">
        <f aca="false">B22-B21</f>
        <v>30</v>
      </c>
    </row>
    <row r="26" customFormat="false" ht="75" hidden="false" customHeight="true" outlineLevel="0" collapsed="false">
      <c r="A26" s="17" t="s">
        <v>50</v>
      </c>
      <c r="B26" s="17"/>
      <c r="C26" s="17"/>
      <c r="D26" s="17"/>
      <c r="E26" s="17"/>
    </row>
  </sheetData>
  <mergeCells count="1">
    <mergeCell ref="A26:E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8" min="2" style="0" width="16"/>
    <col collapsed="false" customWidth="true" hidden="false" outlineLevel="0" max="10" min="10" style="0" width="44"/>
  </cols>
  <sheetData>
    <row r="1" customFormat="false" ht="17.35" hidden="false" customHeight="false" outlineLevel="0" collapsed="false">
      <c r="A1" s="8" t="s">
        <v>51</v>
      </c>
    </row>
    <row r="2" customFormat="false" ht="15" hidden="false" customHeight="false" outlineLevel="0" collapsed="false">
      <c r="A2" s="2" t="s">
        <v>52</v>
      </c>
    </row>
    <row r="4" customFormat="false" ht="30" hidden="false" customHeight="true" outlineLevel="0" collapsed="false">
      <c r="A4" s="18" t="s">
        <v>53</v>
      </c>
      <c r="B4" s="18" t="s">
        <v>54</v>
      </c>
      <c r="C4" s="18" t="s">
        <v>55</v>
      </c>
      <c r="D4" s="18" t="s">
        <v>56</v>
      </c>
      <c r="E4" s="18" t="s">
        <v>57</v>
      </c>
    </row>
    <row r="5" customFormat="false" ht="15" hidden="false" customHeight="false" outlineLevel="0" collapsed="false">
      <c r="A5" s="16" t="n">
        <f aca="false">IF(COUNT('1. Your Numbers'!$B$19,'1. Your Numbers'!$B$21,'1. Your Numbers'!$B$22)&lt;3,"",IF(MIN('1. Your Numbers'!$B$19,'1. Your Numbers'!$B$21)&lt;'1. Your Numbers'!$B$22,MIN('1. Your Numbers'!$B$19,'1. Your Numbers'!$B$21),""))</f>
        <v>25</v>
      </c>
      <c r="B5" s="19" t="n">
        <f aca="false">IF(A5="","",IF(AND(A5&gt;='1. Your Numbers'!$B$19,A5&lt;'1. Your Numbers'!$B$20),'1. Your Numbers'!$B$5,0))</f>
        <v>3600</v>
      </c>
      <c r="C5" s="19" t="n">
        <f aca="false">IF(A5="","",(0+B5)*(1+'1. Your Numbers'!$B$9))</f>
        <v>3852</v>
      </c>
      <c r="D5" s="19" t="n">
        <f aca="false">IF(A5="","",IF(AND(A5&gt;='1. Your Numbers'!$B$21,A5&lt;'1. Your Numbers'!$B$22),'1. Your Numbers'!$B$5,0))</f>
        <v>0</v>
      </c>
      <c r="E5" s="19" t="n">
        <f aca="false">IF(A5="","",(0+D5)*(1+'1. Your Numbers'!$B$9))</f>
        <v>0</v>
      </c>
    </row>
    <row r="6" customFormat="false" ht="15" hidden="false" customHeight="false" outlineLevel="0" collapsed="false">
      <c r="A6" s="16" t="n">
        <f aca="false">IF(A5="","",IF(A5+1&lt;'1. Your Numbers'!$B$22,A5+1,""))</f>
        <v>26</v>
      </c>
      <c r="B6" s="19" t="n">
        <f aca="false">IF(A6="","",IF(AND(A6&gt;='1. Your Numbers'!$B$19,A6&lt;'1. Your Numbers'!$B$20),'1. Your Numbers'!$B$5,0))</f>
        <v>3600</v>
      </c>
      <c r="C6" s="19" t="n">
        <f aca="false">IF(A6="","",(N(C5)+B6)*(1+'1. Your Numbers'!$B$9))</f>
        <v>7973.64</v>
      </c>
      <c r="D6" s="19" t="n">
        <f aca="false">IF(A6="","",IF(AND(A6&gt;='1. Your Numbers'!$B$21,A6&lt;'1. Your Numbers'!$B$22),'1. Your Numbers'!$B$5,0))</f>
        <v>0</v>
      </c>
      <c r="E6" s="19" t="n">
        <f aca="false">IF(A6="","",(N(E5)+D6)*(1+'1. Your Numbers'!$B$9))</f>
        <v>0</v>
      </c>
    </row>
    <row r="7" customFormat="false" ht="15" hidden="false" customHeight="false" outlineLevel="0" collapsed="false">
      <c r="A7" s="16" t="n">
        <f aca="false">IF(A6="","",IF(A6+1&lt;'1. Your Numbers'!$B$22,A6+1,""))</f>
        <v>27</v>
      </c>
      <c r="B7" s="19" t="n">
        <f aca="false">IF(A7="","",IF(AND(A7&gt;='1. Your Numbers'!$B$19,A7&lt;'1. Your Numbers'!$B$20),'1. Your Numbers'!$B$5,0))</f>
        <v>3600</v>
      </c>
      <c r="C7" s="19" t="n">
        <f aca="false">IF(A7="","",(N(C6)+B7)*(1+'1. Your Numbers'!$B$9))</f>
        <v>12383.7948</v>
      </c>
      <c r="D7" s="19" t="n">
        <f aca="false">IF(A7="","",IF(AND(A7&gt;='1. Your Numbers'!$B$21,A7&lt;'1. Your Numbers'!$B$22),'1. Your Numbers'!$B$5,0))</f>
        <v>0</v>
      </c>
      <c r="E7" s="19" t="n">
        <f aca="false">IF(A7="","",(N(E6)+D7)*(1+'1. Your Numbers'!$B$9))</f>
        <v>0</v>
      </c>
    </row>
    <row r="8" customFormat="false" ht="15" hidden="false" customHeight="false" outlineLevel="0" collapsed="false">
      <c r="A8" s="16" t="n">
        <f aca="false">IF(A7="","",IF(A7+1&lt;'1. Your Numbers'!$B$22,A7+1,""))</f>
        <v>28</v>
      </c>
      <c r="B8" s="19" t="n">
        <f aca="false">IF(A8="","",IF(AND(A8&gt;='1. Your Numbers'!$B$19,A8&lt;'1. Your Numbers'!$B$20),'1. Your Numbers'!$B$5,0))</f>
        <v>3600</v>
      </c>
      <c r="C8" s="19" t="n">
        <f aca="false">IF(A8="","",(N(C7)+B8)*(1+'1. Your Numbers'!$B$9))</f>
        <v>17102.660436</v>
      </c>
      <c r="D8" s="19" t="n">
        <f aca="false">IF(A8="","",IF(AND(A8&gt;='1. Your Numbers'!$B$21,A8&lt;'1. Your Numbers'!$B$22),'1. Your Numbers'!$B$5,0))</f>
        <v>0</v>
      </c>
      <c r="E8" s="19" t="n">
        <f aca="false">IF(A8="","",(N(E7)+D8)*(1+'1. Your Numbers'!$B$9))</f>
        <v>0</v>
      </c>
    </row>
    <row r="9" customFormat="false" ht="15" hidden="false" customHeight="false" outlineLevel="0" collapsed="false">
      <c r="A9" s="16" t="n">
        <f aca="false">IF(A8="","",IF(A8+1&lt;'1. Your Numbers'!$B$22,A8+1,""))</f>
        <v>29</v>
      </c>
      <c r="B9" s="19" t="n">
        <f aca="false">IF(A9="","",IF(AND(A9&gt;='1. Your Numbers'!$B$19,A9&lt;'1. Your Numbers'!$B$20),'1. Your Numbers'!$B$5,0))</f>
        <v>3600</v>
      </c>
      <c r="C9" s="19" t="n">
        <f aca="false">IF(A9="","",(N(C8)+B9)*(1+'1. Your Numbers'!$B$9))</f>
        <v>22151.84666652</v>
      </c>
      <c r="D9" s="19" t="n">
        <f aca="false">IF(A9="","",IF(AND(A9&gt;='1. Your Numbers'!$B$21,A9&lt;'1. Your Numbers'!$B$22),'1. Your Numbers'!$B$5,0))</f>
        <v>0</v>
      </c>
      <c r="E9" s="19" t="n">
        <f aca="false">IF(A9="","",(N(E8)+D9)*(1+'1. Your Numbers'!$B$9))</f>
        <v>0</v>
      </c>
    </row>
    <row r="10" customFormat="false" ht="15" hidden="false" customHeight="false" outlineLevel="0" collapsed="false">
      <c r="A10" s="16" t="n">
        <f aca="false">IF(A9="","",IF(A9+1&lt;'1. Your Numbers'!$B$22,A9+1,""))</f>
        <v>30</v>
      </c>
      <c r="B10" s="19" t="n">
        <f aca="false">IF(A10="","",IF(AND(A10&gt;='1. Your Numbers'!$B$19,A10&lt;'1. Your Numbers'!$B$20),'1. Your Numbers'!$B$5,0))</f>
        <v>3600</v>
      </c>
      <c r="C10" s="19" t="n">
        <f aca="false">IF(A10="","",(N(C9)+B10)*(1+'1. Your Numbers'!$B$9))</f>
        <v>27554.4759331764</v>
      </c>
      <c r="D10" s="19" t="n">
        <f aca="false">IF(A10="","",IF(AND(A10&gt;='1. Your Numbers'!$B$21,A10&lt;'1. Your Numbers'!$B$22),'1. Your Numbers'!$B$5,0))</f>
        <v>0</v>
      </c>
      <c r="E10" s="19" t="n">
        <f aca="false">IF(A10="","",(N(E9)+D10)*(1+'1. Your Numbers'!$B$9))</f>
        <v>0</v>
      </c>
    </row>
    <row r="11" customFormat="false" ht="15" hidden="false" customHeight="false" outlineLevel="0" collapsed="false">
      <c r="A11" s="16" t="n">
        <f aca="false">IF(A10="","",IF(A10+1&lt;'1. Your Numbers'!$B$22,A10+1,""))</f>
        <v>31</v>
      </c>
      <c r="B11" s="19" t="n">
        <f aca="false">IF(A11="","",IF(AND(A11&gt;='1. Your Numbers'!$B$19,A11&lt;'1. Your Numbers'!$B$20),'1. Your Numbers'!$B$5,0))</f>
        <v>3600</v>
      </c>
      <c r="C11" s="19" t="n">
        <f aca="false">IF(A11="","",(N(C10)+B11)*(1+'1. Your Numbers'!$B$9))</f>
        <v>33335.2892484988</v>
      </c>
      <c r="D11" s="19" t="n">
        <f aca="false">IF(A11="","",IF(AND(A11&gt;='1. Your Numbers'!$B$21,A11&lt;'1. Your Numbers'!$B$22),'1. Your Numbers'!$B$5,0))</f>
        <v>0</v>
      </c>
      <c r="E11" s="19" t="n">
        <f aca="false">IF(A11="","",(N(E10)+D11)*(1+'1. Your Numbers'!$B$9))</f>
        <v>0</v>
      </c>
    </row>
    <row r="12" customFormat="false" ht="15" hidden="false" customHeight="false" outlineLevel="0" collapsed="false">
      <c r="A12" s="16" t="n">
        <f aca="false">IF(A11="","",IF(A11+1&lt;'1. Your Numbers'!$B$22,A11+1,""))</f>
        <v>32</v>
      </c>
      <c r="B12" s="19" t="n">
        <f aca="false">IF(A12="","",IF(AND(A12&gt;='1. Your Numbers'!$B$19,A12&lt;'1. Your Numbers'!$B$20),'1. Your Numbers'!$B$5,0))</f>
        <v>3600</v>
      </c>
      <c r="C12" s="19" t="n">
        <f aca="false">IF(A12="","",(N(C11)+B12)*(1+'1. Your Numbers'!$B$9))</f>
        <v>39520.7594958937</v>
      </c>
      <c r="D12" s="19" t="n">
        <f aca="false">IF(A12="","",IF(AND(A12&gt;='1. Your Numbers'!$B$21,A12&lt;'1. Your Numbers'!$B$22),'1. Your Numbers'!$B$5,0))</f>
        <v>0</v>
      </c>
      <c r="E12" s="19" t="n">
        <f aca="false">IF(A12="","",(N(E11)+D12)*(1+'1. Your Numbers'!$B$9))</f>
        <v>0</v>
      </c>
    </row>
    <row r="13" customFormat="false" ht="15" hidden="false" customHeight="false" outlineLevel="0" collapsed="false">
      <c r="A13" s="16" t="n">
        <f aca="false">IF(A12="","",IF(A12+1&lt;'1. Your Numbers'!$B$22,A12+1,""))</f>
        <v>33</v>
      </c>
      <c r="B13" s="19" t="n">
        <f aca="false">IF(A13="","",IF(AND(A13&gt;='1. Your Numbers'!$B$19,A13&lt;'1. Your Numbers'!$B$20),'1. Your Numbers'!$B$5,0))</f>
        <v>3600</v>
      </c>
      <c r="C13" s="19" t="n">
        <f aca="false">IF(A13="","",(N(C12)+B13)*(1+'1. Your Numbers'!$B$9))</f>
        <v>46139.2126606062</v>
      </c>
      <c r="D13" s="19" t="n">
        <f aca="false">IF(A13="","",IF(AND(A13&gt;='1. Your Numbers'!$B$21,A13&lt;'1. Your Numbers'!$B$22),'1. Your Numbers'!$B$5,0))</f>
        <v>0</v>
      </c>
      <c r="E13" s="19" t="n">
        <f aca="false">IF(A13="","",(N(E12)+D13)*(1+'1. Your Numbers'!$B$9))</f>
        <v>0</v>
      </c>
    </row>
    <row r="14" customFormat="false" ht="15" hidden="false" customHeight="false" outlineLevel="0" collapsed="false">
      <c r="A14" s="16" t="n">
        <f aca="false">IF(A13="","",IF(A13+1&lt;'1. Your Numbers'!$B$22,A13+1,""))</f>
        <v>34</v>
      </c>
      <c r="B14" s="19" t="n">
        <f aca="false">IF(A14="","",IF(AND(A14&gt;='1. Your Numbers'!$B$19,A14&lt;'1. Your Numbers'!$B$20),'1. Your Numbers'!$B$5,0))</f>
        <v>3600</v>
      </c>
      <c r="C14" s="19" t="n">
        <f aca="false">IF(A14="","",(N(C13)+B14)*(1+'1. Your Numbers'!$B$9))</f>
        <v>53220.9575468487</v>
      </c>
      <c r="D14" s="19" t="n">
        <f aca="false">IF(A14="","",IF(AND(A14&gt;='1. Your Numbers'!$B$21,A14&lt;'1. Your Numbers'!$B$22),'1. Your Numbers'!$B$5,0))</f>
        <v>0</v>
      </c>
      <c r="E14" s="19" t="n">
        <f aca="false">IF(A14="","",(N(E13)+D14)*(1+'1. Your Numbers'!$B$9))</f>
        <v>0</v>
      </c>
    </row>
    <row r="15" customFormat="false" ht="15" hidden="false" customHeight="false" outlineLevel="0" collapsed="false">
      <c r="A15" s="16" t="n">
        <f aca="false">IF(A14="","",IF(A14+1&lt;'1. Your Numbers'!$B$22,A14+1,""))</f>
        <v>35</v>
      </c>
      <c r="B15" s="19" t="n">
        <f aca="false">IF(A15="","",IF(AND(A15&gt;='1. Your Numbers'!$B$19,A15&lt;'1. Your Numbers'!$B$20),'1. Your Numbers'!$B$5,0))</f>
        <v>0</v>
      </c>
      <c r="C15" s="19" t="n">
        <f aca="false">IF(A15="","",(N(C14)+B15)*(1+'1. Your Numbers'!$B$9))</f>
        <v>56946.4245751281</v>
      </c>
      <c r="D15" s="19" t="n">
        <f aca="false">IF(A15="","",IF(AND(A15&gt;='1. Your Numbers'!$B$21,A15&lt;'1. Your Numbers'!$B$22),'1. Your Numbers'!$B$5,0))</f>
        <v>3600</v>
      </c>
      <c r="E15" s="19" t="n">
        <f aca="false">IF(A15="","",(N(E14)+D15)*(1+'1. Your Numbers'!$B$9))</f>
        <v>3852</v>
      </c>
    </row>
    <row r="16" customFormat="false" ht="15" hidden="false" customHeight="false" outlineLevel="0" collapsed="false">
      <c r="A16" s="16" t="n">
        <f aca="false">IF(A15="","",IF(A15+1&lt;'1. Your Numbers'!$B$22,A15+1,""))</f>
        <v>36</v>
      </c>
      <c r="B16" s="19" t="n">
        <f aca="false">IF(A16="","",IF(AND(A16&gt;='1. Your Numbers'!$B$19,A16&lt;'1. Your Numbers'!$B$20),'1. Your Numbers'!$B$5,0))</f>
        <v>0</v>
      </c>
      <c r="C16" s="19" t="n">
        <f aca="false">IF(A16="","",(N(C15)+B16)*(1+'1. Your Numbers'!$B$9))</f>
        <v>60932.6742953871</v>
      </c>
      <c r="D16" s="19" t="n">
        <f aca="false">IF(A16="","",IF(AND(A16&gt;='1. Your Numbers'!$B$21,A16&lt;'1. Your Numbers'!$B$22),'1. Your Numbers'!$B$5,0))</f>
        <v>3600</v>
      </c>
      <c r="E16" s="19" t="n">
        <f aca="false">IF(A16="","",(N(E15)+D16)*(1+'1. Your Numbers'!$B$9))</f>
        <v>7973.64</v>
      </c>
    </row>
    <row r="17" customFormat="false" ht="15" hidden="false" customHeight="false" outlineLevel="0" collapsed="false">
      <c r="A17" s="16" t="n">
        <f aca="false">IF(A16="","",IF(A16+1&lt;'1. Your Numbers'!$B$22,A16+1,""))</f>
        <v>37</v>
      </c>
      <c r="B17" s="19" t="n">
        <f aca="false">IF(A17="","",IF(AND(A17&gt;='1. Your Numbers'!$B$19,A17&lt;'1. Your Numbers'!$B$20),'1. Your Numbers'!$B$5,0))</f>
        <v>0</v>
      </c>
      <c r="C17" s="19" t="n">
        <f aca="false">IF(A17="","",(N(C16)+B17)*(1+'1. Your Numbers'!$B$9))</f>
        <v>65197.9614960642</v>
      </c>
      <c r="D17" s="19" t="n">
        <f aca="false">IF(A17="","",IF(AND(A17&gt;='1. Your Numbers'!$B$21,A17&lt;'1. Your Numbers'!$B$22),'1. Your Numbers'!$B$5,0))</f>
        <v>3600</v>
      </c>
      <c r="E17" s="19" t="n">
        <f aca="false">IF(A17="","",(N(E16)+D17)*(1+'1. Your Numbers'!$B$9))</f>
        <v>12383.7948</v>
      </c>
    </row>
    <row r="18" customFormat="false" ht="15" hidden="false" customHeight="false" outlineLevel="0" collapsed="false">
      <c r="A18" s="16" t="n">
        <f aca="false">IF(A17="","",IF(A17+1&lt;'1. Your Numbers'!$B$22,A17+1,""))</f>
        <v>38</v>
      </c>
      <c r="B18" s="19" t="n">
        <f aca="false">IF(A18="","",IF(AND(A18&gt;='1. Your Numbers'!$B$19,A18&lt;'1. Your Numbers'!$B$20),'1. Your Numbers'!$B$5,0))</f>
        <v>0</v>
      </c>
      <c r="C18" s="19" t="n">
        <f aca="false">IF(A18="","",(N(C17)+B18)*(1+'1. Your Numbers'!$B$9))</f>
        <v>69761.8188007887</v>
      </c>
      <c r="D18" s="19" t="n">
        <f aca="false">IF(A18="","",IF(AND(A18&gt;='1. Your Numbers'!$B$21,A18&lt;'1. Your Numbers'!$B$22),'1. Your Numbers'!$B$5,0))</f>
        <v>3600</v>
      </c>
      <c r="E18" s="19" t="n">
        <f aca="false">IF(A18="","",(N(E17)+D18)*(1+'1. Your Numbers'!$B$9))</f>
        <v>17102.660436</v>
      </c>
    </row>
    <row r="19" customFormat="false" ht="15" hidden="false" customHeight="false" outlineLevel="0" collapsed="false">
      <c r="A19" s="16" t="n">
        <f aca="false">IF(A18="","",IF(A18+1&lt;'1. Your Numbers'!$B$22,A18+1,""))</f>
        <v>39</v>
      </c>
      <c r="B19" s="19" t="n">
        <f aca="false">IF(A19="","",IF(AND(A19&gt;='1. Your Numbers'!$B$19,A19&lt;'1. Your Numbers'!$B$20),'1. Your Numbers'!$B$5,0))</f>
        <v>0</v>
      </c>
      <c r="C19" s="19" t="n">
        <f aca="false">IF(A19="","",(N(C18)+B19)*(1+'1. Your Numbers'!$B$9))</f>
        <v>74645.1461168439</v>
      </c>
      <c r="D19" s="19" t="n">
        <f aca="false">IF(A19="","",IF(AND(A19&gt;='1. Your Numbers'!$B$21,A19&lt;'1. Your Numbers'!$B$22),'1. Your Numbers'!$B$5,0))</f>
        <v>3600</v>
      </c>
      <c r="E19" s="19" t="n">
        <f aca="false">IF(A19="","",(N(E18)+D19)*(1+'1. Your Numbers'!$B$9))</f>
        <v>22151.84666652</v>
      </c>
    </row>
    <row r="20" customFormat="false" ht="15" hidden="false" customHeight="false" outlineLevel="0" collapsed="false">
      <c r="A20" s="16" t="n">
        <f aca="false">IF(A19="","",IF(A19+1&lt;'1. Your Numbers'!$B$22,A19+1,""))</f>
        <v>40</v>
      </c>
      <c r="B20" s="19" t="n">
        <f aca="false">IF(A20="","",IF(AND(A20&gt;='1. Your Numbers'!$B$19,A20&lt;'1. Your Numbers'!$B$20),'1. Your Numbers'!$B$5,0))</f>
        <v>0</v>
      </c>
      <c r="C20" s="19" t="n">
        <f aca="false">IF(A20="","",(N(C19)+B20)*(1+'1. Your Numbers'!$B$9))</f>
        <v>79870.3063450229</v>
      </c>
      <c r="D20" s="19" t="n">
        <f aca="false">IF(A20="","",IF(AND(A20&gt;='1. Your Numbers'!$B$21,A20&lt;'1. Your Numbers'!$B$22),'1. Your Numbers'!$B$5,0))</f>
        <v>3600</v>
      </c>
      <c r="E20" s="19" t="n">
        <f aca="false">IF(A20="","",(N(E19)+D20)*(1+'1. Your Numbers'!$B$9))</f>
        <v>27554.4759331764</v>
      </c>
    </row>
    <row r="21" customFormat="false" ht="15" hidden="false" customHeight="false" outlineLevel="0" collapsed="false">
      <c r="A21" s="16" t="n">
        <f aca="false">IF(A20="","",IF(A20+1&lt;'1. Your Numbers'!$B$22,A20+1,""))</f>
        <v>41</v>
      </c>
      <c r="B21" s="19" t="n">
        <f aca="false">IF(A21="","",IF(AND(A21&gt;='1. Your Numbers'!$B$19,A21&lt;'1. Your Numbers'!$B$20),'1. Your Numbers'!$B$5,0))</f>
        <v>0</v>
      </c>
      <c r="C21" s="19" t="n">
        <f aca="false">IF(A21="","",(N(C20)+B21)*(1+'1. Your Numbers'!$B$9))</f>
        <v>85461.2277891745</v>
      </c>
      <c r="D21" s="19" t="n">
        <f aca="false">IF(A21="","",IF(AND(A21&gt;='1. Your Numbers'!$B$21,A21&lt;'1. Your Numbers'!$B$22),'1. Your Numbers'!$B$5,0))</f>
        <v>3600</v>
      </c>
      <c r="E21" s="19" t="n">
        <f aca="false">IF(A21="","",(N(E20)+D21)*(1+'1. Your Numbers'!$B$9))</f>
        <v>33335.2892484988</v>
      </c>
    </row>
    <row r="22" customFormat="false" ht="15" hidden="false" customHeight="false" outlineLevel="0" collapsed="false">
      <c r="A22" s="16" t="n">
        <f aca="false">IF(A21="","",IF(A21+1&lt;'1. Your Numbers'!$B$22,A21+1,""))</f>
        <v>42</v>
      </c>
      <c r="B22" s="19" t="n">
        <f aca="false">IF(A22="","",IF(AND(A22&gt;='1. Your Numbers'!$B$19,A22&lt;'1. Your Numbers'!$B$20),'1. Your Numbers'!$B$5,0))</f>
        <v>0</v>
      </c>
      <c r="C22" s="19" t="n">
        <f aca="false">IF(A22="","",(N(C21)+B22)*(1+'1. Your Numbers'!$B$9))</f>
        <v>91443.5137344168</v>
      </c>
      <c r="D22" s="19" t="n">
        <f aca="false">IF(A22="","",IF(AND(A22&gt;='1. Your Numbers'!$B$21,A22&lt;'1. Your Numbers'!$B$22),'1. Your Numbers'!$B$5,0))</f>
        <v>3600</v>
      </c>
      <c r="E22" s="19" t="n">
        <f aca="false">IF(A22="","",(N(E21)+D22)*(1+'1. Your Numbers'!$B$9))</f>
        <v>39520.7594958937</v>
      </c>
    </row>
    <row r="23" customFormat="false" ht="15" hidden="false" customHeight="false" outlineLevel="0" collapsed="false">
      <c r="A23" s="16" t="n">
        <f aca="false">IF(A22="","",IF(A22+1&lt;'1. Your Numbers'!$B$22,A22+1,""))</f>
        <v>43</v>
      </c>
      <c r="B23" s="19" t="n">
        <f aca="false">IF(A23="","",IF(AND(A23&gt;='1. Your Numbers'!$B$19,A23&lt;'1. Your Numbers'!$B$20),'1. Your Numbers'!$B$5,0))</f>
        <v>0</v>
      </c>
      <c r="C23" s="19" t="n">
        <f aca="false">IF(A23="","",(N(C22)+B23)*(1+'1. Your Numbers'!$B$9))</f>
        <v>97844.5596958259</v>
      </c>
      <c r="D23" s="19" t="n">
        <f aca="false">IF(A23="","",IF(AND(A23&gt;='1. Your Numbers'!$B$21,A23&lt;'1. Your Numbers'!$B$22),'1. Your Numbers'!$B$5,0))</f>
        <v>3600</v>
      </c>
      <c r="E23" s="19" t="n">
        <f aca="false">IF(A23="","",(N(E22)+D23)*(1+'1. Your Numbers'!$B$9))</f>
        <v>46139.2126606062</v>
      </c>
    </row>
    <row r="24" customFormat="false" ht="15" hidden="false" customHeight="false" outlineLevel="0" collapsed="false">
      <c r="A24" s="16" t="n">
        <f aca="false">IF(A23="","",IF(A23+1&lt;'1. Your Numbers'!$B$22,A23+1,""))</f>
        <v>44</v>
      </c>
      <c r="B24" s="19" t="n">
        <f aca="false">IF(A24="","",IF(AND(A24&gt;='1. Your Numbers'!$B$19,A24&lt;'1. Your Numbers'!$B$20),'1. Your Numbers'!$B$5,0))</f>
        <v>0</v>
      </c>
      <c r="C24" s="19" t="n">
        <f aca="false">IF(A24="","",(N(C23)+B24)*(1+'1. Your Numbers'!$B$9))</f>
        <v>104693.678874534</v>
      </c>
      <c r="D24" s="19" t="n">
        <f aca="false">IF(A24="","",IF(AND(A24&gt;='1. Your Numbers'!$B$21,A24&lt;'1. Your Numbers'!$B$22),'1. Your Numbers'!$B$5,0))</f>
        <v>3600</v>
      </c>
      <c r="E24" s="19" t="n">
        <f aca="false">IF(A24="","",(N(E23)+D24)*(1+'1. Your Numbers'!$B$9))</f>
        <v>53220.9575468487</v>
      </c>
    </row>
    <row r="25" customFormat="false" ht="15" hidden="false" customHeight="false" outlineLevel="0" collapsed="false">
      <c r="A25" s="16" t="n">
        <f aca="false">IF(A24="","",IF(A24+1&lt;'1. Your Numbers'!$B$22,A24+1,""))</f>
        <v>45</v>
      </c>
      <c r="B25" s="19" t="n">
        <f aca="false">IF(A25="","",IF(AND(A25&gt;='1. Your Numbers'!$B$19,A25&lt;'1. Your Numbers'!$B$20),'1. Your Numbers'!$B$5,0))</f>
        <v>0</v>
      </c>
      <c r="C25" s="19" t="n">
        <f aca="false">IF(A25="","",(N(C24)+B25)*(1+'1. Your Numbers'!$B$9))</f>
        <v>112022.236395751</v>
      </c>
      <c r="D25" s="19" t="n">
        <f aca="false">IF(A25="","",IF(AND(A25&gt;='1. Your Numbers'!$B$21,A25&lt;'1. Your Numbers'!$B$22),'1. Your Numbers'!$B$5,0))</f>
        <v>3600</v>
      </c>
      <c r="E25" s="19" t="n">
        <f aca="false">IF(A25="","",(N(E24)+D25)*(1+'1. Your Numbers'!$B$9))</f>
        <v>60798.4245751281</v>
      </c>
    </row>
    <row r="26" customFormat="false" ht="15" hidden="false" customHeight="false" outlineLevel="0" collapsed="false">
      <c r="A26" s="16" t="n">
        <f aca="false">IF(A25="","",IF(A25+1&lt;'1. Your Numbers'!$B$22,A25+1,""))</f>
        <v>46</v>
      </c>
      <c r="B26" s="19" t="n">
        <f aca="false">IF(A26="","",IF(AND(A26&gt;='1. Your Numbers'!$B$19,A26&lt;'1. Your Numbers'!$B$20),'1. Your Numbers'!$B$5,0))</f>
        <v>0</v>
      </c>
      <c r="C26" s="19" t="n">
        <f aca="false">IF(A26="","",(N(C25)+B26)*(1+'1. Your Numbers'!$B$9))</f>
        <v>119863.792943454</v>
      </c>
      <c r="D26" s="19" t="n">
        <f aca="false">IF(A26="","",IF(AND(A26&gt;='1. Your Numbers'!$B$21,A26&lt;'1. Your Numbers'!$B$22),'1. Your Numbers'!$B$5,0))</f>
        <v>3600</v>
      </c>
      <c r="E26" s="19" t="n">
        <f aca="false">IF(A26="","",(N(E25)+D26)*(1+'1. Your Numbers'!$B$9))</f>
        <v>68906.3142953871</v>
      </c>
    </row>
    <row r="27" customFormat="false" ht="15" hidden="false" customHeight="false" outlineLevel="0" collapsed="false">
      <c r="A27" s="16" t="n">
        <f aca="false">IF(A26="","",IF(A26+1&lt;'1. Your Numbers'!$B$22,A26+1,""))</f>
        <v>47</v>
      </c>
      <c r="B27" s="19" t="n">
        <f aca="false">IF(A27="","",IF(AND(A27&gt;='1. Your Numbers'!$B$19,A27&lt;'1. Your Numbers'!$B$20),'1. Your Numbers'!$B$5,0))</f>
        <v>0</v>
      </c>
      <c r="C27" s="19" t="n">
        <f aca="false">IF(A27="","",(N(C26)+B27)*(1+'1. Your Numbers'!$B$9))</f>
        <v>128254.258449496</v>
      </c>
      <c r="D27" s="19" t="n">
        <f aca="false">IF(A27="","",IF(AND(A27&gt;='1. Your Numbers'!$B$21,A27&lt;'1. Your Numbers'!$B$22),'1. Your Numbers'!$B$5,0))</f>
        <v>3600</v>
      </c>
      <c r="E27" s="19" t="n">
        <f aca="false">IF(A27="","",(N(E26)+D27)*(1+'1. Your Numbers'!$B$9))</f>
        <v>77581.7562960642</v>
      </c>
    </row>
    <row r="28" customFormat="false" ht="15" hidden="false" customHeight="false" outlineLevel="0" collapsed="false">
      <c r="A28" s="16" t="n">
        <f aca="false">IF(A27="","",IF(A27+1&lt;'1. Your Numbers'!$B$22,A27+1,""))</f>
        <v>48</v>
      </c>
      <c r="B28" s="19" t="n">
        <f aca="false">IF(A28="","",IF(AND(A28&gt;='1. Your Numbers'!$B$19,A28&lt;'1. Your Numbers'!$B$20),'1. Your Numbers'!$B$5,0))</f>
        <v>0</v>
      </c>
      <c r="C28" s="19" t="n">
        <f aca="false">IF(A28="","",(N(C27)+B28)*(1+'1. Your Numbers'!$B$9))</f>
        <v>137232.05654096</v>
      </c>
      <c r="D28" s="19" t="n">
        <f aca="false">IF(A28="","",IF(AND(A28&gt;='1. Your Numbers'!$B$21,A28&lt;'1. Your Numbers'!$B$22),'1. Your Numbers'!$B$5,0))</f>
        <v>3600</v>
      </c>
      <c r="E28" s="19" t="n">
        <f aca="false">IF(A28="","",(N(E27)+D28)*(1+'1. Your Numbers'!$B$9))</f>
        <v>86864.4792367886</v>
      </c>
    </row>
    <row r="29" customFormat="false" ht="15" hidden="false" customHeight="false" outlineLevel="0" collapsed="false">
      <c r="A29" s="16" t="n">
        <f aca="false">IF(A28="","",IF(A28+1&lt;'1. Your Numbers'!$B$22,A28+1,""))</f>
        <v>49</v>
      </c>
      <c r="B29" s="19" t="n">
        <f aca="false">IF(A29="","",IF(AND(A29&gt;='1. Your Numbers'!$B$19,A29&lt;'1. Your Numbers'!$B$20),'1. Your Numbers'!$B$5,0))</f>
        <v>0</v>
      </c>
      <c r="C29" s="19" t="n">
        <f aca="false">IF(A29="","",(N(C28)+B29)*(1+'1. Your Numbers'!$B$9))</f>
        <v>146838.300498827</v>
      </c>
      <c r="D29" s="19" t="n">
        <f aca="false">IF(A29="","",IF(AND(A29&gt;='1. Your Numbers'!$B$21,A29&lt;'1. Your Numbers'!$B$22),'1. Your Numbers'!$B$5,0))</f>
        <v>3600</v>
      </c>
      <c r="E29" s="19" t="n">
        <f aca="false">IF(A29="","",(N(E28)+D29)*(1+'1. Your Numbers'!$B$9))</f>
        <v>96796.9927833639</v>
      </c>
    </row>
    <row r="30" customFormat="false" ht="15" hidden="false" customHeight="false" outlineLevel="0" collapsed="false">
      <c r="A30" s="16" t="n">
        <f aca="false">IF(A29="","",IF(A29+1&lt;'1. Your Numbers'!$B$22,A29+1,""))</f>
        <v>50</v>
      </c>
      <c r="B30" s="19" t="n">
        <f aca="false">IF(A30="","",IF(AND(A30&gt;='1. Your Numbers'!$B$19,A30&lt;'1. Your Numbers'!$B$20),'1. Your Numbers'!$B$5,0))</f>
        <v>0</v>
      </c>
      <c r="C30" s="19" t="n">
        <f aca="false">IF(A30="","",(N(C29)+B30)*(1+'1. Your Numbers'!$B$9))</f>
        <v>157116.981533745</v>
      </c>
      <c r="D30" s="19" t="n">
        <f aca="false">IF(A30="","",IF(AND(A30&gt;='1. Your Numbers'!$B$21,A30&lt;'1. Your Numbers'!$B$22),'1. Your Numbers'!$B$5,0))</f>
        <v>3600</v>
      </c>
      <c r="E30" s="19" t="n">
        <f aca="false">IF(A30="","",(N(E29)+D30)*(1+'1. Your Numbers'!$B$9))</f>
        <v>107424.782278199</v>
      </c>
    </row>
    <row r="31" customFormat="false" ht="15" hidden="false" customHeight="false" outlineLevel="0" collapsed="false">
      <c r="A31" s="16" t="n">
        <f aca="false">IF(A30="","",IF(A30+1&lt;'1. Your Numbers'!$B$22,A30+1,""))</f>
        <v>51</v>
      </c>
      <c r="B31" s="19" t="n">
        <f aca="false">IF(A31="","",IF(AND(A31&gt;='1. Your Numbers'!$B$19,A31&lt;'1. Your Numbers'!$B$20),'1. Your Numbers'!$B$5,0))</f>
        <v>0</v>
      </c>
      <c r="C31" s="19" t="n">
        <f aca="false">IF(A31="","",(N(C30)+B31)*(1+'1. Your Numbers'!$B$9))</f>
        <v>168115.170241108</v>
      </c>
      <c r="D31" s="19" t="n">
        <f aca="false">IF(A31="","",IF(AND(A31&gt;='1. Your Numbers'!$B$21,A31&lt;'1. Your Numbers'!$B$22),'1. Your Numbers'!$B$5,0))</f>
        <v>3600</v>
      </c>
      <c r="E31" s="19" t="n">
        <f aca="false">IF(A31="","",(N(E30)+D31)*(1+'1. Your Numbers'!$B$9))</f>
        <v>118796.517037673</v>
      </c>
    </row>
    <row r="32" customFormat="false" ht="15" hidden="false" customHeight="false" outlineLevel="0" collapsed="false">
      <c r="A32" s="16" t="n">
        <f aca="false">IF(A31="","",IF(A31+1&lt;'1. Your Numbers'!$B$22,A31+1,""))</f>
        <v>52</v>
      </c>
      <c r="B32" s="19" t="n">
        <f aca="false">IF(A32="","",IF(AND(A32&gt;='1. Your Numbers'!$B$19,A32&lt;'1. Your Numbers'!$B$20),'1. Your Numbers'!$B$5,0))</f>
        <v>0</v>
      </c>
      <c r="C32" s="19" t="n">
        <f aca="false">IF(A32="","",(N(C31)+B32)*(1+'1. Your Numbers'!$B$9))</f>
        <v>179883.232157985</v>
      </c>
      <c r="D32" s="19" t="n">
        <f aca="false">IF(A32="","",IF(AND(A32&gt;='1. Your Numbers'!$B$21,A32&lt;'1. Your Numbers'!$B$22),'1. Your Numbers'!$B$5,0))</f>
        <v>3600</v>
      </c>
      <c r="E32" s="19" t="n">
        <f aca="false">IF(A32="","",(N(E31)+D32)*(1+'1. Your Numbers'!$B$9))</f>
        <v>130964.27323031</v>
      </c>
    </row>
    <row r="33" customFormat="false" ht="15" hidden="false" customHeight="false" outlineLevel="0" collapsed="false">
      <c r="A33" s="16" t="n">
        <f aca="false">IF(A32="","",IF(A32+1&lt;'1. Your Numbers'!$B$22,A32+1,""))</f>
        <v>53</v>
      </c>
      <c r="B33" s="19" t="n">
        <f aca="false">IF(A33="","",IF(AND(A33&gt;='1. Your Numbers'!$B$19,A33&lt;'1. Your Numbers'!$B$20),'1. Your Numbers'!$B$5,0))</f>
        <v>0</v>
      </c>
      <c r="C33" s="19" t="n">
        <f aca="false">IF(A33="","",(N(C32)+B33)*(1+'1. Your Numbers'!$B$9))</f>
        <v>192475.058409044</v>
      </c>
      <c r="D33" s="19" t="n">
        <f aca="false">IF(A33="","",IF(AND(A33&gt;='1. Your Numbers'!$B$21,A33&lt;'1. Your Numbers'!$B$22),'1. Your Numbers'!$B$5,0))</f>
        <v>3600</v>
      </c>
      <c r="E33" s="19" t="n">
        <f aca="false">IF(A33="","",(N(E32)+D33)*(1+'1. Your Numbers'!$B$9))</f>
        <v>143983.772356432</v>
      </c>
    </row>
    <row r="34" customFormat="false" ht="15" hidden="false" customHeight="false" outlineLevel="0" collapsed="false">
      <c r="A34" s="16" t="n">
        <f aca="false">IF(A33="","",IF(A33+1&lt;'1. Your Numbers'!$B$22,A33+1,""))</f>
        <v>54</v>
      </c>
      <c r="B34" s="19" t="n">
        <f aca="false">IF(A34="","",IF(AND(A34&gt;='1. Your Numbers'!$B$19,A34&lt;'1. Your Numbers'!$B$20),'1. Your Numbers'!$B$5,0))</f>
        <v>0</v>
      </c>
      <c r="C34" s="19" t="n">
        <f aca="false">IF(A34="","",(N(C33)+B34)*(1+'1. Your Numbers'!$B$9))</f>
        <v>205948.312497677</v>
      </c>
      <c r="D34" s="19" t="n">
        <f aca="false">IF(A34="","",IF(AND(A34&gt;='1. Your Numbers'!$B$21,A34&lt;'1. Your Numbers'!$B$22),'1. Your Numbers'!$B$5,0))</f>
        <v>3600</v>
      </c>
      <c r="E34" s="19" t="n">
        <f aca="false">IF(A34="","",(N(E33)+D34)*(1+'1. Your Numbers'!$B$9))</f>
        <v>157914.636421382</v>
      </c>
    </row>
    <row r="35" customFormat="false" ht="15" hidden="false" customHeight="false" outlineLevel="0" collapsed="false">
      <c r="A35" s="16" t="n">
        <f aca="false">IF(A34="","",IF(A34+1&lt;'1. Your Numbers'!$B$22,A34+1,""))</f>
        <v>55</v>
      </c>
      <c r="B35" s="19" t="n">
        <f aca="false">IF(A35="","",IF(AND(A35&gt;='1. Your Numbers'!$B$19,A35&lt;'1. Your Numbers'!$B$20),'1. Your Numbers'!$B$5,0))</f>
        <v>0</v>
      </c>
      <c r="C35" s="19" t="n">
        <f aca="false">IF(A35="","",(N(C34)+B35)*(1+'1. Your Numbers'!$B$9))</f>
        <v>220364.694372515</v>
      </c>
      <c r="D35" s="19" t="n">
        <f aca="false">IF(A35="","",IF(AND(A35&gt;='1. Your Numbers'!$B$21,A35&lt;'1. Your Numbers'!$B$22),'1. Your Numbers'!$B$5,0))</f>
        <v>3600</v>
      </c>
      <c r="E35" s="19" t="n">
        <f aca="false">IF(A35="","",(N(E34)+D35)*(1+'1. Your Numbers'!$B$9))</f>
        <v>172820.660970879</v>
      </c>
    </row>
    <row r="36" customFormat="false" ht="15" hidden="false" customHeight="false" outlineLevel="0" collapsed="false">
      <c r="A36" s="16" t="n">
        <f aca="false">IF(A35="","",IF(A35+1&lt;'1. Your Numbers'!$B$22,A35+1,""))</f>
        <v>56</v>
      </c>
      <c r="B36" s="19" t="n">
        <f aca="false">IF(A36="","",IF(AND(A36&gt;='1. Your Numbers'!$B$19,A36&lt;'1. Your Numbers'!$B$20),'1. Your Numbers'!$B$5,0))</f>
        <v>0</v>
      </c>
      <c r="C36" s="19" t="n">
        <f aca="false">IF(A36="","",(N(C35)+B36)*(1+'1. Your Numbers'!$B$9))</f>
        <v>235790.222978591</v>
      </c>
      <c r="D36" s="19" t="n">
        <f aca="false">IF(A36="","",IF(AND(A36&gt;='1. Your Numbers'!$B$21,A36&lt;'1. Your Numbers'!$B$22),'1. Your Numbers'!$B$5,0))</f>
        <v>3600</v>
      </c>
      <c r="E36" s="19" t="n">
        <f aca="false">IF(A36="","",(N(E35)+D36)*(1+'1. Your Numbers'!$B$9))</f>
        <v>188770.107238841</v>
      </c>
    </row>
    <row r="37" customFormat="false" ht="15" hidden="false" customHeight="false" outlineLevel="0" collapsed="false">
      <c r="A37" s="16" t="n">
        <f aca="false">IF(A36="","",IF(A36+1&lt;'1. Your Numbers'!$B$22,A36+1,""))</f>
        <v>57</v>
      </c>
      <c r="B37" s="19" t="n">
        <f aca="false">IF(A37="","",IF(AND(A37&gt;='1. Your Numbers'!$B$19,A37&lt;'1. Your Numbers'!$B$20),'1. Your Numbers'!$B$5,0))</f>
        <v>0</v>
      </c>
      <c r="C37" s="19" t="n">
        <f aca="false">IF(A37="","",(N(C36)+B37)*(1+'1. Your Numbers'!$B$9))</f>
        <v>252295.538587092</v>
      </c>
      <c r="D37" s="19" t="n">
        <f aca="false">IF(A37="","",IF(AND(A37&gt;='1. Your Numbers'!$B$21,A37&lt;'1. Your Numbers'!$B$22),'1. Your Numbers'!$B$5,0))</f>
        <v>3600</v>
      </c>
      <c r="E37" s="19" t="n">
        <f aca="false">IF(A37="","",(N(E36)+D37)*(1+'1. Your Numbers'!$B$9))</f>
        <v>205836.01474556</v>
      </c>
    </row>
    <row r="38" customFormat="false" ht="15" hidden="false" customHeight="false" outlineLevel="0" collapsed="false">
      <c r="A38" s="16" t="n">
        <f aca="false">IF(A37="","",IF(A37+1&lt;'1. Your Numbers'!$B$22,A37+1,""))</f>
        <v>58</v>
      </c>
      <c r="B38" s="19" t="n">
        <f aca="false">IF(A38="","",IF(AND(A38&gt;='1. Your Numbers'!$B$19,A38&lt;'1. Your Numbers'!$B$20),'1. Your Numbers'!$B$5,0))</f>
        <v>0</v>
      </c>
      <c r="C38" s="19" t="n">
        <f aca="false">IF(A38="","",(N(C37)+B38)*(1+'1. Your Numbers'!$B$9))</f>
        <v>269956.226288188</v>
      </c>
      <c r="D38" s="19" t="n">
        <f aca="false">IF(A38="","",IF(AND(A38&gt;='1. Your Numbers'!$B$21,A38&lt;'1. Your Numbers'!$B$22),'1. Your Numbers'!$B$5,0))</f>
        <v>3600</v>
      </c>
      <c r="E38" s="19" t="n">
        <f aca="false">IF(A38="","",(N(E37)+D38)*(1+'1. Your Numbers'!$B$9))</f>
        <v>224096.535777749</v>
      </c>
    </row>
    <row r="39" customFormat="false" ht="15" hidden="false" customHeight="false" outlineLevel="0" collapsed="false">
      <c r="A39" s="16" t="n">
        <f aca="false">IF(A38="","",IF(A38+1&lt;'1. Your Numbers'!$B$22,A38+1,""))</f>
        <v>59</v>
      </c>
      <c r="B39" s="19" t="n">
        <f aca="false">IF(A39="","",IF(AND(A39&gt;='1. Your Numbers'!$B$19,A39&lt;'1. Your Numbers'!$B$20),'1. Your Numbers'!$B$5,0))</f>
        <v>0</v>
      </c>
      <c r="C39" s="19" t="n">
        <f aca="false">IF(A39="","",(N(C38)+B39)*(1+'1. Your Numbers'!$B$9))</f>
        <v>288853.162128362</v>
      </c>
      <c r="D39" s="19" t="n">
        <f aca="false">IF(A39="","",IF(AND(A39&gt;='1. Your Numbers'!$B$21,A39&lt;'1. Your Numbers'!$B$22),'1. Your Numbers'!$B$5,0))</f>
        <v>3600</v>
      </c>
      <c r="E39" s="19" t="n">
        <f aca="false">IF(A39="","",(N(E38)+D39)*(1+'1. Your Numbers'!$B$9))</f>
        <v>243635.293282191</v>
      </c>
    </row>
    <row r="40" customFormat="false" ht="15" hidden="false" customHeight="false" outlineLevel="0" collapsed="false">
      <c r="A40" s="16" t="n">
        <f aca="false">IF(A39="","",IF(A39+1&lt;'1. Your Numbers'!$B$22,A39+1,""))</f>
        <v>60</v>
      </c>
      <c r="B40" s="19" t="n">
        <f aca="false">IF(A40="","",IF(AND(A40&gt;='1. Your Numbers'!$B$19,A40&lt;'1. Your Numbers'!$B$20),'1. Your Numbers'!$B$5,0))</f>
        <v>0</v>
      </c>
      <c r="C40" s="19" t="n">
        <f aca="false">IF(A40="","",(N(C39)+B40)*(1+'1. Your Numbers'!$B$9))</f>
        <v>309072.883477347</v>
      </c>
      <c r="D40" s="19" t="n">
        <f aca="false">IF(A40="","",IF(AND(A40&gt;='1. Your Numbers'!$B$21,A40&lt;'1. Your Numbers'!$B$22),'1. Your Numbers'!$B$5,0))</f>
        <v>3600</v>
      </c>
      <c r="E40" s="19" t="n">
        <f aca="false">IF(A40="","",(N(E39)+D40)*(1+'1. Your Numbers'!$B$9))</f>
        <v>264541.763811945</v>
      </c>
    </row>
    <row r="41" customFormat="false" ht="15" hidden="false" customHeight="false" outlineLevel="0" collapsed="false">
      <c r="A41" s="16" t="n">
        <f aca="false">IF(A40="","",IF(A40+1&lt;'1. Your Numbers'!$B$22,A40+1,""))</f>
        <v>61</v>
      </c>
      <c r="B41" s="19" t="n">
        <f aca="false">IF(A41="","",IF(AND(A41&gt;='1. Your Numbers'!$B$19,A41&lt;'1. Your Numbers'!$B$20),'1. Your Numbers'!$B$5,0))</f>
        <v>0</v>
      </c>
      <c r="C41" s="19" t="n">
        <f aca="false">IF(A41="","",(N(C40)+B41)*(1+'1. Your Numbers'!$B$9))</f>
        <v>330707.985320761</v>
      </c>
      <c r="D41" s="19" t="n">
        <f aca="false">IF(A41="","",IF(AND(A41&gt;='1. Your Numbers'!$B$21,A41&lt;'1. Your Numbers'!$B$22),'1. Your Numbers'!$B$5,0))</f>
        <v>3600</v>
      </c>
      <c r="E41" s="19" t="n">
        <f aca="false">IF(A41="","",(N(E40)+D41)*(1+'1. Your Numbers'!$B$9))</f>
        <v>286911.687278781</v>
      </c>
    </row>
    <row r="42" customFormat="false" ht="15" hidden="false" customHeight="false" outlineLevel="0" collapsed="false">
      <c r="A42" s="16" t="n">
        <f aca="false">IF(A41="","",IF(A41+1&lt;'1. Your Numbers'!$B$22,A41+1,""))</f>
        <v>62</v>
      </c>
      <c r="B42" s="19" t="n">
        <f aca="false">IF(A42="","",IF(AND(A42&gt;='1. Your Numbers'!$B$19,A42&lt;'1. Your Numbers'!$B$20),'1. Your Numbers'!$B$5,0))</f>
        <v>0</v>
      </c>
      <c r="C42" s="19" t="n">
        <f aca="false">IF(A42="","",(N(C41)+B42)*(1+'1. Your Numbers'!$B$9))</f>
        <v>353857.544293215</v>
      </c>
      <c r="D42" s="19" t="n">
        <f aca="false">IF(A42="","",IF(AND(A42&gt;='1. Your Numbers'!$B$21,A42&lt;'1. Your Numbers'!$B$22),'1. Your Numbers'!$B$5,0))</f>
        <v>3600</v>
      </c>
      <c r="E42" s="19" t="n">
        <f aca="false">IF(A42="","",(N(E41)+D42)*(1+'1. Your Numbers'!$B$9))</f>
        <v>310847.505388295</v>
      </c>
    </row>
    <row r="43" customFormat="false" ht="15" hidden="false" customHeight="false" outlineLevel="0" collapsed="false">
      <c r="A43" s="16" t="n">
        <f aca="false">IF(A42="","",IF(A42+1&lt;'1. Your Numbers'!$B$22,A42+1,""))</f>
        <v>63</v>
      </c>
      <c r="B43" s="19" t="n">
        <f aca="false">IF(A43="","",IF(AND(A43&gt;='1. Your Numbers'!$B$19,A43&lt;'1. Your Numbers'!$B$20),'1. Your Numbers'!$B$5,0))</f>
        <v>0</v>
      </c>
      <c r="C43" s="19" t="n">
        <f aca="false">IF(A43="","",(N(C42)+B43)*(1+'1. Your Numbers'!$B$9))</f>
        <v>378627.57239374</v>
      </c>
      <c r="D43" s="19" t="n">
        <f aca="false">IF(A43="","",IF(AND(A43&gt;='1. Your Numbers'!$B$21,A43&lt;'1. Your Numbers'!$B$22),'1. Your Numbers'!$B$5,0))</f>
        <v>3600</v>
      </c>
      <c r="E43" s="19" t="n">
        <f aca="false">IF(A43="","",(N(E42)+D43)*(1+'1. Your Numbers'!$B$9))</f>
        <v>336458.830765476</v>
      </c>
    </row>
    <row r="44" customFormat="false" ht="15" hidden="false" customHeight="false" outlineLevel="0" collapsed="false">
      <c r="A44" s="16" t="n">
        <f aca="false">IF(A43="","",IF(A43+1&lt;'1. Your Numbers'!$B$22,A43+1,""))</f>
        <v>64</v>
      </c>
      <c r="B44" s="19" t="n">
        <f aca="false">IF(A44="","",IF(AND(A44&gt;='1. Your Numbers'!$B$19,A44&lt;'1. Your Numbers'!$B$20),'1. Your Numbers'!$B$5,0))</f>
        <v>0</v>
      </c>
      <c r="C44" s="19" t="n">
        <f aca="false">IF(A44="","",(N(C43)+B44)*(1+'1. Your Numbers'!$B$9))</f>
        <v>405131.502461301</v>
      </c>
      <c r="D44" s="19" t="n">
        <f aca="false">IF(A44="","",IF(AND(A44&gt;='1. Your Numbers'!$B$21,A44&lt;'1. Your Numbers'!$B$22),'1. Your Numbers'!$B$5,0))</f>
        <v>3600</v>
      </c>
      <c r="E44" s="19" t="n">
        <f aca="false">IF(A44="","",(N(E43)+D44)*(1+'1. Your Numbers'!$B$9))</f>
        <v>363862.94891906</v>
      </c>
    </row>
    <row r="45" customFormat="false" ht="15" hidden="false" customHeight="false" outlineLevel="0" collapsed="false">
      <c r="A45" s="16" t="str">
        <f aca="false">IF(A44="","",IF(A44+1&lt;'1. Your Numbers'!$B$22,A44+1,""))</f>
        <v/>
      </c>
      <c r="B45" s="19" t="str">
        <f aca="false">IF(A45="","",IF(AND(A45&gt;='1. Your Numbers'!$B$19,A45&lt;'1. Your Numbers'!$B$20),'1. Your Numbers'!$B$5,0))</f>
        <v/>
      </c>
      <c r="C45" s="19" t="str">
        <f aca="false">IF(A45="","",(N(C44)+B45)*(1+'1. Your Numbers'!$B$9))</f>
        <v/>
      </c>
      <c r="D45" s="19" t="str">
        <f aca="false">IF(A45="","",IF(AND(A45&gt;='1. Your Numbers'!$B$21,A45&lt;'1. Your Numbers'!$B$22),'1. Your Numbers'!$B$5,0))</f>
        <v/>
      </c>
      <c r="E45" s="19" t="str">
        <f aca="false">IF(A45="","",(N(E44)+D45)*(1+'1. Your Numbers'!$B$9))</f>
        <v/>
      </c>
    </row>
    <row r="46" customFormat="false" ht="15" hidden="false" customHeight="false" outlineLevel="0" collapsed="false">
      <c r="A46" s="16" t="str">
        <f aca="false">IF(A45="","",IF(A45+1&lt;'1. Your Numbers'!$B$22,A45+1,""))</f>
        <v/>
      </c>
      <c r="B46" s="19" t="str">
        <f aca="false">IF(A46="","",IF(AND(A46&gt;='1. Your Numbers'!$B$19,A46&lt;'1. Your Numbers'!$B$20),'1. Your Numbers'!$B$5,0))</f>
        <v/>
      </c>
      <c r="C46" s="19" t="str">
        <f aca="false">IF(A46="","",(N(C45)+B46)*(1+'1. Your Numbers'!$B$9))</f>
        <v/>
      </c>
      <c r="D46" s="19" t="str">
        <f aca="false">IF(A46="","",IF(AND(A46&gt;='1. Your Numbers'!$B$21,A46&lt;'1. Your Numbers'!$B$22),'1. Your Numbers'!$B$5,0))</f>
        <v/>
      </c>
      <c r="E46" s="19" t="str">
        <f aca="false">IF(A46="","",(N(E45)+D46)*(1+'1. Your Numbers'!$B$9))</f>
        <v/>
      </c>
    </row>
    <row r="47" customFormat="false" ht="15" hidden="false" customHeight="false" outlineLevel="0" collapsed="false">
      <c r="A47" s="16" t="str">
        <f aca="false">IF(A46="","",IF(A46+1&lt;'1. Your Numbers'!$B$22,A46+1,""))</f>
        <v/>
      </c>
      <c r="B47" s="19" t="str">
        <f aca="false">IF(A47="","",IF(AND(A47&gt;='1. Your Numbers'!$B$19,A47&lt;'1. Your Numbers'!$B$20),'1. Your Numbers'!$B$5,0))</f>
        <v/>
      </c>
      <c r="C47" s="19" t="str">
        <f aca="false">IF(A47="","",(N(C46)+B47)*(1+'1. Your Numbers'!$B$9))</f>
        <v/>
      </c>
      <c r="D47" s="19" t="str">
        <f aca="false">IF(A47="","",IF(AND(A47&gt;='1. Your Numbers'!$B$21,A47&lt;'1. Your Numbers'!$B$22),'1. Your Numbers'!$B$5,0))</f>
        <v/>
      </c>
      <c r="E47" s="19" t="str">
        <f aca="false">IF(A47="","",(N(E46)+D47)*(1+'1. Your Numbers'!$B$9))</f>
        <v/>
      </c>
    </row>
    <row r="48" customFormat="false" ht="15" hidden="false" customHeight="false" outlineLevel="0" collapsed="false">
      <c r="A48" s="16" t="str">
        <f aca="false">IF(A47="","",IF(A47+1&lt;'1. Your Numbers'!$B$22,A47+1,""))</f>
        <v/>
      </c>
      <c r="B48" s="19" t="str">
        <f aca="false">IF(A48="","",IF(AND(A48&gt;='1. Your Numbers'!$B$19,A48&lt;'1. Your Numbers'!$B$20),'1. Your Numbers'!$B$5,0))</f>
        <v/>
      </c>
      <c r="C48" s="19" t="str">
        <f aca="false">IF(A48="","",(N(C47)+B48)*(1+'1. Your Numbers'!$B$9))</f>
        <v/>
      </c>
      <c r="D48" s="19" t="str">
        <f aca="false">IF(A48="","",IF(AND(A48&gt;='1. Your Numbers'!$B$21,A48&lt;'1. Your Numbers'!$B$22),'1. Your Numbers'!$B$5,0))</f>
        <v/>
      </c>
      <c r="E48" s="19" t="str">
        <f aca="false">IF(A48="","",(N(E47)+D48)*(1+'1. Your Numbers'!$B$9))</f>
        <v/>
      </c>
    </row>
    <row r="49" customFormat="false" ht="15" hidden="false" customHeight="false" outlineLevel="0" collapsed="false">
      <c r="A49" s="16" t="str">
        <f aca="false">IF(A48="","",IF(A48+1&lt;'1. Your Numbers'!$B$22,A48+1,""))</f>
        <v/>
      </c>
      <c r="B49" s="19" t="str">
        <f aca="false">IF(A49="","",IF(AND(A49&gt;='1. Your Numbers'!$B$19,A49&lt;'1. Your Numbers'!$B$20),'1. Your Numbers'!$B$5,0))</f>
        <v/>
      </c>
      <c r="C49" s="19" t="str">
        <f aca="false">IF(A49="","",(N(C48)+B49)*(1+'1. Your Numbers'!$B$9))</f>
        <v/>
      </c>
      <c r="D49" s="19" t="str">
        <f aca="false">IF(A49="","",IF(AND(A49&gt;='1. Your Numbers'!$B$21,A49&lt;'1. Your Numbers'!$B$22),'1. Your Numbers'!$B$5,0))</f>
        <v/>
      </c>
      <c r="E49" s="19" t="str">
        <f aca="false">IF(A49="","",(N(E48)+D49)*(1+'1. Your Numbers'!$B$9))</f>
        <v/>
      </c>
    </row>
    <row r="50" customFormat="false" ht="15" hidden="false" customHeight="false" outlineLevel="0" collapsed="false">
      <c r="A50" s="16" t="str">
        <f aca="false">IF(A49="","",IF(A49+1&lt;'1. Your Numbers'!$B$22,A49+1,""))</f>
        <v/>
      </c>
      <c r="B50" s="19" t="str">
        <f aca="false">IF(A50="","",IF(AND(A50&gt;='1. Your Numbers'!$B$19,A50&lt;'1. Your Numbers'!$B$20),'1. Your Numbers'!$B$5,0))</f>
        <v/>
      </c>
      <c r="C50" s="19" t="str">
        <f aca="false">IF(A50="","",(N(C49)+B50)*(1+'1. Your Numbers'!$B$9))</f>
        <v/>
      </c>
      <c r="D50" s="19" t="str">
        <f aca="false">IF(A50="","",IF(AND(A50&gt;='1. Your Numbers'!$B$21,A50&lt;'1. Your Numbers'!$B$22),'1. Your Numbers'!$B$5,0))</f>
        <v/>
      </c>
      <c r="E50" s="19" t="str">
        <f aca="false">IF(A50="","",(N(E49)+D50)*(1+'1. Your Numbers'!$B$9))</f>
        <v/>
      </c>
    </row>
    <row r="51" customFormat="false" ht="15" hidden="false" customHeight="false" outlineLevel="0" collapsed="false">
      <c r="A51" s="16" t="str">
        <f aca="false">IF(A50="","",IF(A50+1&lt;'1. Your Numbers'!$B$22,A50+1,""))</f>
        <v/>
      </c>
      <c r="B51" s="19" t="str">
        <f aca="false">IF(A51="","",IF(AND(A51&gt;='1. Your Numbers'!$B$19,A51&lt;'1. Your Numbers'!$B$20),'1. Your Numbers'!$B$5,0))</f>
        <v/>
      </c>
      <c r="C51" s="19" t="str">
        <f aca="false">IF(A51="","",(N(C50)+B51)*(1+'1. Your Numbers'!$B$9))</f>
        <v/>
      </c>
      <c r="D51" s="19" t="str">
        <f aca="false">IF(A51="","",IF(AND(A51&gt;='1. Your Numbers'!$B$21,A51&lt;'1. Your Numbers'!$B$22),'1. Your Numbers'!$B$5,0))</f>
        <v/>
      </c>
      <c r="E51" s="19" t="str">
        <f aca="false">IF(A51="","",(N(E50)+D51)*(1+'1. Your Numbers'!$B$9))</f>
        <v/>
      </c>
    </row>
    <row r="52" customFormat="false" ht="15" hidden="false" customHeight="false" outlineLevel="0" collapsed="false">
      <c r="A52" s="16" t="str">
        <f aca="false">IF(A51="","",IF(A51+1&lt;'1. Your Numbers'!$B$22,A51+1,""))</f>
        <v/>
      </c>
      <c r="B52" s="19" t="str">
        <f aca="false">IF(A52="","",IF(AND(A52&gt;='1. Your Numbers'!$B$19,A52&lt;'1. Your Numbers'!$B$20),'1. Your Numbers'!$B$5,0))</f>
        <v/>
      </c>
      <c r="C52" s="19" t="str">
        <f aca="false">IF(A52="","",(N(C51)+B52)*(1+'1. Your Numbers'!$B$9))</f>
        <v/>
      </c>
      <c r="D52" s="19" t="str">
        <f aca="false">IF(A52="","",IF(AND(A52&gt;='1. Your Numbers'!$B$21,A52&lt;'1. Your Numbers'!$B$22),'1. Your Numbers'!$B$5,0))</f>
        <v/>
      </c>
      <c r="E52" s="19" t="str">
        <f aca="false">IF(A52="","",(N(E51)+D52)*(1+'1. Your Numbers'!$B$9))</f>
        <v/>
      </c>
    </row>
    <row r="53" customFormat="false" ht="15" hidden="false" customHeight="false" outlineLevel="0" collapsed="false">
      <c r="A53" s="16" t="str">
        <f aca="false">IF(A52="","",IF(A52+1&lt;'1. Your Numbers'!$B$22,A52+1,""))</f>
        <v/>
      </c>
      <c r="B53" s="19" t="str">
        <f aca="false">IF(A53="","",IF(AND(A53&gt;='1. Your Numbers'!$B$19,A53&lt;'1. Your Numbers'!$B$20),'1. Your Numbers'!$B$5,0))</f>
        <v/>
      </c>
      <c r="C53" s="19" t="str">
        <f aca="false">IF(A53="","",(N(C52)+B53)*(1+'1. Your Numbers'!$B$9))</f>
        <v/>
      </c>
      <c r="D53" s="19" t="str">
        <f aca="false">IF(A53="","",IF(AND(A53&gt;='1. Your Numbers'!$B$21,A53&lt;'1. Your Numbers'!$B$22),'1. Your Numbers'!$B$5,0))</f>
        <v/>
      </c>
      <c r="E53" s="19" t="str">
        <f aca="false">IF(A53="","",(N(E52)+D53)*(1+'1. Your Numbers'!$B$9))</f>
        <v/>
      </c>
    </row>
    <row r="54" customFormat="false" ht="15" hidden="false" customHeight="false" outlineLevel="0" collapsed="false">
      <c r="A54" s="16" t="str">
        <f aca="false">IF(A53="","",IF(A53+1&lt;'1. Your Numbers'!$B$22,A53+1,""))</f>
        <v/>
      </c>
      <c r="B54" s="19" t="str">
        <f aca="false">IF(A54="","",IF(AND(A54&gt;='1. Your Numbers'!$B$19,A54&lt;'1. Your Numbers'!$B$20),'1. Your Numbers'!$B$5,0))</f>
        <v/>
      </c>
      <c r="C54" s="19" t="str">
        <f aca="false">IF(A54="","",(N(C53)+B54)*(1+'1. Your Numbers'!$B$9))</f>
        <v/>
      </c>
      <c r="D54" s="19" t="str">
        <f aca="false">IF(A54="","",IF(AND(A54&gt;='1. Your Numbers'!$B$21,A54&lt;'1. Your Numbers'!$B$22),'1. Your Numbers'!$B$5,0))</f>
        <v/>
      </c>
      <c r="E54" s="19" t="str">
        <f aca="false">IF(A54="","",(N(E53)+D54)*(1+'1. Your Numbers'!$B$9))</f>
        <v/>
      </c>
    </row>
    <row r="55" customFormat="false" ht="15" hidden="false" customHeight="false" outlineLevel="0" collapsed="false">
      <c r="A55" s="16" t="str">
        <f aca="false">IF(A54="","",IF(A54+1&lt;'1. Your Numbers'!$B$22,A54+1,""))</f>
        <v/>
      </c>
      <c r="B55" s="19" t="str">
        <f aca="false">IF(A55="","",IF(AND(A55&gt;='1. Your Numbers'!$B$19,A55&lt;'1. Your Numbers'!$B$20),'1. Your Numbers'!$B$5,0))</f>
        <v/>
      </c>
      <c r="C55" s="19" t="str">
        <f aca="false">IF(A55="","",(N(C54)+B55)*(1+'1. Your Numbers'!$B$9))</f>
        <v/>
      </c>
      <c r="D55" s="19" t="str">
        <f aca="false">IF(A55="","",IF(AND(A55&gt;='1. Your Numbers'!$B$21,A55&lt;'1. Your Numbers'!$B$22),'1. Your Numbers'!$B$5,0))</f>
        <v/>
      </c>
      <c r="E55" s="19" t="str">
        <f aca="false">IF(A55="","",(N(E54)+D55)*(1+'1. Your Numbers'!$B$9))</f>
        <v/>
      </c>
    </row>
    <row r="56" customFormat="false" ht="15" hidden="false" customHeight="false" outlineLevel="0" collapsed="false">
      <c r="A56" s="16" t="str">
        <f aca="false">IF(A55="","",IF(A55+1&lt;'1. Your Numbers'!$B$22,A55+1,""))</f>
        <v/>
      </c>
      <c r="B56" s="19" t="str">
        <f aca="false">IF(A56="","",IF(AND(A56&gt;='1. Your Numbers'!$B$19,A56&lt;'1. Your Numbers'!$B$20),'1. Your Numbers'!$B$5,0))</f>
        <v/>
      </c>
      <c r="C56" s="19" t="str">
        <f aca="false">IF(A56="","",(N(C55)+B56)*(1+'1. Your Numbers'!$B$9))</f>
        <v/>
      </c>
      <c r="D56" s="19" t="str">
        <f aca="false">IF(A56="","",IF(AND(A56&gt;='1. Your Numbers'!$B$21,A56&lt;'1. Your Numbers'!$B$22),'1. Your Numbers'!$B$5,0))</f>
        <v/>
      </c>
      <c r="E56" s="19" t="str">
        <f aca="false">IF(A56="","",(N(E55)+D56)*(1+'1. Your Numbers'!$B$9))</f>
        <v/>
      </c>
    </row>
    <row r="57" customFormat="false" ht="15" hidden="false" customHeight="false" outlineLevel="0" collapsed="false">
      <c r="A57" s="16" t="str">
        <f aca="false">IF(A56="","",IF(A56+1&lt;'1. Your Numbers'!$B$22,A56+1,""))</f>
        <v/>
      </c>
      <c r="B57" s="19" t="str">
        <f aca="false">IF(A57="","",IF(AND(A57&gt;='1. Your Numbers'!$B$19,A57&lt;'1. Your Numbers'!$B$20),'1. Your Numbers'!$B$5,0))</f>
        <v/>
      </c>
      <c r="C57" s="19" t="str">
        <f aca="false">IF(A57="","",(N(C56)+B57)*(1+'1. Your Numbers'!$B$9))</f>
        <v/>
      </c>
      <c r="D57" s="19" t="str">
        <f aca="false">IF(A57="","",IF(AND(A57&gt;='1. Your Numbers'!$B$21,A57&lt;'1. Your Numbers'!$B$22),'1. Your Numbers'!$B$5,0))</f>
        <v/>
      </c>
      <c r="E57" s="19" t="str">
        <f aca="false">IF(A57="","",(N(E56)+D57)*(1+'1. Your Numbers'!$B$9))</f>
        <v/>
      </c>
    </row>
    <row r="58" customFormat="false" ht="15" hidden="false" customHeight="false" outlineLevel="0" collapsed="false">
      <c r="A58" s="16" t="str">
        <f aca="false">IF(A57="","",IF(A57+1&lt;'1. Your Numbers'!$B$22,A57+1,""))</f>
        <v/>
      </c>
      <c r="B58" s="19" t="str">
        <f aca="false">IF(A58="","",IF(AND(A58&gt;='1. Your Numbers'!$B$19,A58&lt;'1. Your Numbers'!$B$20),'1. Your Numbers'!$B$5,0))</f>
        <v/>
      </c>
      <c r="C58" s="19" t="str">
        <f aca="false">IF(A58="","",(N(C57)+B58)*(1+'1. Your Numbers'!$B$9))</f>
        <v/>
      </c>
      <c r="D58" s="19" t="str">
        <f aca="false">IF(A58="","",IF(AND(A58&gt;='1. Your Numbers'!$B$21,A58&lt;'1. Your Numbers'!$B$22),'1. Your Numbers'!$B$5,0))</f>
        <v/>
      </c>
      <c r="E58" s="19" t="str">
        <f aca="false">IF(A58="","",(N(E57)+D58)*(1+'1. Your Numbers'!$B$9))</f>
        <v/>
      </c>
    </row>
    <row r="59" customFormat="false" ht="15" hidden="false" customHeight="false" outlineLevel="0" collapsed="false">
      <c r="A59" s="16" t="str">
        <f aca="false">IF(A58="","",IF(A58+1&lt;'1. Your Numbers'!$B$22,A58+1,""))</f>
        <v/>
      </c>
      <c r="B59" s="19" t="str">
        <f aca="false">IF(A59="","",IF(AND(A59&gt;='1. Your Numbers'!$B$19,A59&lt;'1. Your Numbers'!$B$20),'1. Your Numbers'!$B$5,0))</f>
        <v/>
      </c>
      <c r="C59" s="19" t="str">
        <f aca="false">IF(A59="","",(N(C58)+B59)*(1+'1. Your Numbers'!$B$9))</f>
        <v/>
      </c>
      <c r="D59" s="19" t="str">
        <f aca="false">IF(A59="","",IF(AND(A59&gt;='1. Your Numbers'!$B$21,A59&lt;'1. Your Numbers'!$B$22),'1. Your Numbers'!$B$5,0))</f>
        <v/>
      </c>
      <c r="E59" s="19" t="str">
        <f aca="false">IF(A59="","",(N(E58)+D59)*(1+'1. Your Numbers'!$B$9))</f>
        <v/>
      </c>
    </row>
    <row r="60" customFormat="false" ht="15" hidden="false" customHeight="false" outlineLevel="0" collapsed="false">
      <c r="A60" s="16" t="str">
        <f aca="false">IF(A59="","",IF(A59+1&lt;'1. Your Numbers'!$B$22,A59+1,""))</f>
        <v/>
      </c>
      <c r="B60" s="19" t="str">
        <f aca="false">IF(A60="","",IF(AND(A60&gt;='1. Your Numbers'!$B$19,A60&lt;'1. Your Numbers'!$B$20),'1. Your Numbers'!$B$5,0))</f>
        <v/>
      </c>
      <c r="C60" s="19" t="str">
        <f aca="false">IF(A60="","",(N(C59)+B60)*(1+'1. Your Numbers'!$B$9))</f>
        <v/>
      </c>
      <c r="D60" s="19" t="str">
        <f aca="false">IF(A60="","",IF(AND(A60&gt;='1. Your Numbers'!$B$21,A60&lt;'1. Your Numbers'!$B$22),'1. Your Numbers'!$B$5,0))</f>
        <v/>
      </c>
      <c r="E60" s="19" t="str">
        <f aca="false">IF(A60="","",(N(E59)+D60)*(1+'1. Your Numbers'!$B$9))</f>
        <v/>
      </c>
    </row>
    <row r="61" customFormat="false" ht="15" hidden="false" customHeight="false" outlineLevel="0" collapsed="false">
      <c r="A61" s="16" t="str">
        <f aca="false">IF(A60="","",IF(A60+1&lt;'1. Your Numbers'!$B$22,A60+1,""))</f>
        <v/>
      </c>
      <c r="B61" s="19" t="str">
        <f aca="false">IF(A61="","",IF(AND(A61&gt;='1. Your Numbers'!$B$19,A61&lt;'1. Your Numbers'!$B$20),'1. Your Numbers'!$B$5,0))</f>
        <v/>
      </c>
      <c r="C61" s="19" t="str">
        <f aca="false">IF(A61="","",(N(C60)+B61)*(1+'1. Your Numbers'!$B$9))</f>
        <v/>
      </c>
      <c r="D61" s="19" t="str">
        <f aca="false">IF(A61="","",IF(AND(A61&gt;='1. Your Numbers'!$B$21,A61&lt;'1. Your Numbers'!$B$22),'1. Your Numbers'!$B$5,0))</f>
        <v/>
      </c>
      <c r="E61" s="19" t="str">
        <f aca="false">IF(A61="","",(N(E60)+D61)*(1+'1. Your Numbers'!$B$9))</f>
        <v/>
      </c>
    </row>
    <row r="62" customFormat="false" ht="15" hidden="false" customHeight="false" outlineLevel="0" collapsed="false">
      <c r="A62" s="16" t="str">
        <f aca="false">IF(A61="","",IF(A61+1&lt;'1. Your Numbers'!$B$22,A61+1,""))</f>
        <v/>
      </c>
      <c r="B62" s="19" t="str">
        <f aca="false">IF(A62="","",IF(AND(A62&gt;='1. Your Numbers'!$B$19,A62&lt;'1. Your Numbers'!$B$20),'1. Your Numbers'!$B$5,0))</f>
        <v/>
      </c>
      <c r="C62" s="19" t="str">
        <f aca="false">IF(A62="","",(N(C61)+B62)*(1+'1. Your Numbers'!$B$9))</f>
        <v/>
      </c>
      <c r="D62" s="19" t="str">
        <f aca="false">IF(A62="","",IF(AND(A62&gt;='1. Your Numbers'!$B$21,A62&lt;'1. Your Numbers'!$B$22),'1. Your Numbers'!$B$5,0))</f>
        <v/>
      </c>
      <c r="E62" s="19" t="str">
        <f aca="false">IF(A62="","",(N(E61)+D62)*(1+'1. Your Numbers'!$B$9))</f>
        <v/>
      </c>
    </row>
    <row r="63" customFormat="false" ht="15" hidden="false" customHeight="false" outlineLevel="0" collapsed="false">
      <c r="A63" s="16" t="str">
        <f aca="false">IF(A62="","",IF(A62+1&lt;'1. Your Numbers'!$B$22,A62+1,""))</f>
        <v/>
      </c>
      <c r="B63" s="19" t="str">
        <f aca="false">IF(A63="","",IF(AND(A63&gt;='1. Your Numbers'!$B$19,A63&lt;'1. Your Numbers'!$B$20),'1. Your Numbers'!$B$5,0))</f>
        <v/>
      </c>
      <c r="C63" s="19" t="str">
        <f aca="false">IF(A63="","",(N(C62)+B63)*(1+'1. Your Numbers'!$B$9))</f>
        <v/>
      </c>
      <c r="D63" s="19" t="str">
        <f aca="false">IF(A63="","",IF(AND(A63&gt;='1. Your Numbers'!$B$21,A63&lt;'1. Your Numbers'!$B$22),'1. Your Numbers'!$B$5,0))</f>
        <v/>
      </c>
      <c r="E63" s="19" t="str">
        <f aca="false">IF(A63="","",(N(E62)+D63)*(1+'1. Your Numbers'!$B$9))</f>
        <v/>
      </c>
    </row>
    <row r="64" customFormat="false" ht="15" hidden="false" customHeight="false" outlineLevel="0" collapsed="false">
      <c r="A64" s="16" t="str">
        <f aca="false">IF(A63="","",IF(A63+1&lt;'1. Your Numbers'!$B$22,A63+1,""))</f>
        <v/>
      </c>
      <c r="B64" s="19" t="str">
        <f aca="false">IF(A64="","",IF(AND(A64&gt;='1. Your Numbers'!$B$19,A64&lt;'1. Your Numbers'!$B$20),'1. Your Numbers'!$B$5,0))</f>
        <v/>
      </c>
      <c r="C64" s="19" t="str">
        <f aca="false">IF(A64="","",(N(C63)+B64)*(1+'1. Your Numbers'!$B$9))</f>
        <v/>
      </c>
      <c r="D64" s="19" t="str">
        <f aca="false">IF(A64="","",IF(AND(A64&gt;='1. Your Numbers'!$B$21,A64&lt;'1. Your Numbers'!$B$22),'1. Your Numbers'!$B$5,0))</f>
        <v/>
      </c>
      <c r="E64" s="19" t="str">
        <f aca="false">IF(A64="","",(N(E63)+D64)*(1+'1. Your Numbers'!$B$9))</f>
        <v/>
      </c>
    </row>
    <row r="67" customFormat="false" ht="15" hidden="false" customHeight="false" outlineLevel="0" collapsed="false">
      <c r="A67" s="6" t="s">
        <v>58</v>
      </c>
      <c r="B67" s="20" t="n">
        <f aca="false">SUM(B5:B64)</f>
        <v>36000</v>
      </c>
      <c r="D67" s="20" t="n">
        <f aca="false">SUM(D5:D64)</f>
        <v>108000</v>
      </c>
    </row>
    <row r="68" customFormat="false" ht="15" hidden="false" customHeight="false" outlineLevel="0" collapsed="false">
      <c r="A68" s="6" t="s">
        <v>59</v>
      </c>
      <c r="C68" s="21" t="n">
        <f aca="false">IFERROR(INDEX(C5:C64,MATCH('1. Your Numbers'!$B$22-1,A5:A64,0)),"")</f>
        <v>405131.502461301</v>
      </c>
      <c r="E68" s="21" t="n">
        <f aca="false">IFERROR(INDEX(E5:E64,MATCH('1. Your Numbers'!$B$22-1,A5:A64,0)),"")</f>
        <v>363862.94891906</v>
      </c>
    </row>
    <row r="70" customFormat="false" ht="15" hidden="false" customHeight="false" outlineLevel="0" collapsed="false">
      <c r="A70" s="6" t="s">
        <v>60</v>
      </c>
      <c r="B70" s="22" t="n">
        <f aca="false">IFERROR(B67/D67,"")</f>
        <v>0.333333333333333</v>
      </c>
      <c r="J70" s="11" t="s">
        <v>61</v>
      </c>
    </row>
    <row r="71" customFormat="false" ht="15" hidden="false" customHeight="false" outlineLevel="0" collapsed="false">
      <c r="A71" s="6" t="s">
        <v>62</v>
      </c>
      <c r="B71" s="22" t="n">
        <f aca="false">IFERROR(C68/E68,"")</f>
        <v>1.11341785049794</v>
      </c>
      <c r="J71" s="11" t="s">
        <v>61</v>
      </c>
    </row>
    <row r="72" customFormat="false" ht="15" hidden="false" customHeight="false" outlineLevel="0" collapsed="false">
      <c r="A72" s="6" t="s">
        <v>63</v>
      </c>
      <c r="B72" s="21" t="n">
        <f aca="false">IFERROR(C68-E68,"")</f>
        <v>41268.5535422418</v>
      </c>
      <c r="J72" s="11" t="str">
        <f aca="false">IF(B72="","",IF(B72&gt;0,"The early investor wins, on "&amp;IF(ABS(B70-1/3)&lt;0.0005,"a third of the money",TEXT(B70,"0.00")&amp;" times the money"),"The late investor wins"))</f>
        <v>The early investor wins, on a third of the money</v>
      </c>
    </row>
    <row r="74" customFormat="false" ht="15" hidden="false" customHeight="false" outlineLevel="0" collapsed="false">
      <c r="A74" s="6" t="s">
        <v>64</v>
      </c>
    </row>
    <row r="75" customFormat="false" ht="30" hidden="false" customHeight="true" outlineLevel="0" collapsed="false">
      <c r="B75" s="18" t="s">
        <v>65</v>
      </c>
      <c r="C75" s="18" t="s">
        <v>66</v>
      </c>
    </row>
    <row r="76" customFormat="false" ht="15" hidden="false" customHeight="false" outlineLevel="0" collapsed="false">
      <c r="A76" s="7" t="s">
        <v>67</v>
      </c>
      <c r="B76" s="19" t="n">
        <f aca="false">B67</f>
        <v>36000</v>
      </c>
      <c r="C76" s="23" t="n">
        <f aca="false">IFERROR(B76/$C$68,"")</f>
        <v>0.0888600362630126</v>
      </c>
    </row>
    <row r="77" customFormat="false" ht="15" hidden="false" customHeight="false" outlineLevel="0" collapsed="false">
      <c r="A77" s="24" t="str">
        <f aca="false">IF(COUNT('1. Your Numbers'!$B$19,'1. Your Numbers'!$B$20)&lt;2,"Growth while paying in","Growth in the first "&amp;('1. Your Numbers'!$B$20-'1. Your Numbers'!$B$19)&amp;" years")</f>
        <v>Growth in the first 10 years</v>
      </c>
      <c r="B77" s="19" t="n">
        <f aca="false">IFERROR(INDEX(C5:C64,MATCH('1. Your Numbers'!$B$20-1,A5:A64,0))-B67,"")</f>
        <v>17220.9575468487</v>
      </c>
      <c r="C77" s="23" t="n">
        <f aca="false">IFERROR(B77/$C$68,"")</f>
        <v>0.042507080891577</v>
      </c>
    </row>
    <row r="78" customFormat="false" ht="15" hidden="false" customHeight="false" outlineLevel="0" collapsed="false">
      <c r="A78" s="7" t="s">
        <v>68</v>
      </c>
      <c r="B78" s="19" t="n">
        <f aca="false">IFERROR($C$68-B76-B77-B79,"")</f>
        <v>152727.354950828</v>
      </c>
      <c r="C78" s="23" t="n">
        <f aca="false">IFERROR(B78/$C$68,"")</f>
        <v>0.376982174980128</v>
      </c>
    </row>
    <row r="79" customFormat="false" ht="15" hidden="false" customHeight="false" outlineLevel="0" collapsed="false">
      <c r="A79" s="6" t="s">
        <v>69</v>
      </c>
      <c r="B79" s="21" t="n">
        <f aca="false">IFERROR($C$68-INDEX(C5:C64,MATCH('1. Your Numbers'!$B$22-11,A5:A64,0)),"")</f>
        <v>199183.189963624</v>
      </c>
      <c r="C79" s="25" t="n">
        <f aca="false">IFERROR(B79/$C$68,"")</f>
        <v>0.491650707865283</v>
      </c>
      <c r="J79" s="11" t="s">
        <v>70</v>
      </c>
    </row>
    <row r="80" customFormat="false" ht="15" hidden="false" customHeight="false" outlineLevel="0" collapsed="false">
      <c r="A80" s="6" t="s">
        <v>71</v>
      </c>
      <c r="B80" s="20" t="n">
        <f aca="false">IFERROR(SUM(B76:B79),"")</f>
        <v>405131.502461301</v>
      </c>
      <c r="C80" s="25" t="n">
        <f aca="false">IFERROR(SUM(C76:C79),"")</f>
        <v>1</v>
      </c>
    </row>
    <row r="82" customFormat="false" ht="60" hidden="false" customHeight="true" outlineLevel="0" collapsed="false">
      <c r="A82" s="17" t="s">
        <v>72</v>
      </c>
      <c r="B82" s="17"/>
      <c r="C82" s="17"/>
      <c r="D82" s="17"/>
      <c r="E82" s="17"/>
      <c r="F82" s="17"/>
      <c r="G82" s="17"/>
      <c r="H82" s="17"/>
      <c r="I82" s="17"/>
      <c r="J82" s="17"/>
    </row>
    <row r="84" customFormat="false" ht="15" hidden="false" customHeight="false" outlineLevel="0" collapsed="false">
      <c r="A84" s="6" t="s">
        <v>73</v>
      </c>
    </row>
    <row r="85" customFormat="false" ht="15" hidden="false" customHeight="false" outlineLevel="0" collapsed="false">
      <c r="A85" s="2" t="s">
        <v>74</v>
      </c>
    </row>
    <row r="86" customFormat="false" ht="30" hidden="false" customHeight="true" outlineLevel="0" collapsed="false">
      <c r="B86" s="18" t="s">
        <v>75</v>
      </c>
      <c r="C86" s="18" t="s">
        <v>76</v>
      </c>
      <c r="D86" s="18" t="s">
        <v>77</v>
      </c>
      <c r="E86" s="18" t="s">
        <v>78</v>
      </c>
      <c r="G86" s="18" t="s">
        <v>79</v>
      </c>
    </row>
    <row r="87" customFormat="false" ht="15" hidden="false" customHeight="false" outlineLevel="0" collapsed="false">
      <c r="B87" s="14" t="n">
        <v>0.03</v>
      </c>
      <c r="C87" s="19" t="n">
        <f aca="false">IFERROR('1. Your Numbers'!$B$5*((1+B87)^('1. Your Numbers'!$B$20-'1. Your Numbers'!$B$19)-1)/B87*(1+B87)*(1+B87)^('1. Your Numbers'!$B$22-'1. Your Numbers'!$B$20),"")</f>
        <v>103178.229652044</v>
      </c>
      <c r="D87" s="19" t="n">
        <f aca="false">IFERROR('1. Your Numbers'!$B$5*((1+B87)^('1. Your Numbers'!$B$22-'1. Your Numbers'!$B$21)-1)/B87*(1+B87),"")</f>
        <v>176409.641439042</v>
      </c>
      <c r="E87" s="19" t="n">
        <f aca="false">IFERROR(C87-D87,"")</f>
        <v>-73231.4117869985</v>
      </c>
      <c r="G87" s="26" t="n">
        <v>0.1</v>
      </c>
      <c r="J87" s="11" t="str">
        <f aca="false">IF(E87="","",IF(ABS(E87)&lt;0.5,"level",IF(E87&gt;0,"the early investor wins","the late investor wins")))</f>
        <v>the late investor wins</v>
      </c>
    </row>
    <row r="88" customFormat="false" ht="15" hidden="false" customHeight="false" outlineLevel="0" collapsed="false">
      <c r="B88" s="14" t="n">
        <v>0.04</v>
      </c>
      <c r="C88" s="19" t="n">
        <f aca="false">IFERROR('1. Your Numbers'!$B$5*((1+B88)^('1. Your Numbers'!$B$20-'1. Your Numbers'!$B$19)-1)/B88*(1+B88)*(1+B88)^('1. Your Numbers'!$B$22-'1. Your Numbers'!$B$20),"")</f>
        <v>145793.523836293</v>
      </c>
      <c r="D88" s="19" t="n">
        <f aca="false">IFERROR('1. Your Numbers'!$B$5*((1+B88)^('1. Your Numbers'!$B$22-'1. Your Numbers'!$B$21)-1)/B88*(1+B88),"")</f>
        <v>209982.006938578</v>
      </c>
      <c r="E88" s="19" t="n">
        <f aca="false">IFERROR(C88-D88,"")</f>
        <v>-64188.4831022847</v>
      </c>
      <c r="G88" s="26" t="n">
        <f aca="false">IFERROR(G87-(((1+G87)^('1. Your Numbers'!$B$20-'1. Your Numbers'!$B$19)-1)*(1+G87)^('1. Your Numbers'!$B$22-'1. Your Numbers'!$B$20)-((1+G87)^('1. Your Numbers'!$B$22-'1. Your Numbers'!$B$21)-1))/(('1. Your Numbers'!$B$20-'1. Your Numbers'!$B$19)*(1+G87)^(('1. Your Numbers'!$B$20-'1. Your Numbers'!$B$19)+('1. Your Numbers'!$B$22-'1. Your Numbers'!$B$20)-1)+('1. Your Numbers'!$B$22-'1. Your Numbers'!$B$20)*((1+G87)^('1. Your Numbers'!$B$20-'1. Your Numbers'!$B$19)-1)*(1+G87)^(('1. Your Numbers'!$B$22-'1. Your Numbers'!$B$20)-1)-('1. Your Numbers'!$B$22-'1. Your Numbers'!$B$21)*(1+G87)^(('1. Your Numbers'!$B$22-'1. Your Numbers'!$B$21)-1)),"")</f>
        <v>0.0836306045329033</v>
      </c>
      <c r="J88" s="11" t="str">
        <f aca="false">IF(E88="","",IF(ABS(E88)&lt;0.5,"level",IF(E88&gt;0,"the early investor wins","the late investor wins")))</f>
        <v>the late investor wins</v>
      </c>
    </row>
    <row r="89" customFormat="false" ht="15" hidden="false" customHeight="false" outlineLevel="0" collapsed="false">
      <c r="B89" s="14" t="n">
        <v>0.05</v>
      </c>
      <c r="C89" s="19" t="n">
        <f aca="false">IFERROR('1. Your Numbers'!$B$5*((1+B89)^('1. Your Numbers'!$B$20-'1. Your Numbers'!$B$19)-1)/B89*(1+B89)*(1+B89)^('1. Your Numbers'!$B$22-'1. Your Numbers'!$B$20),"")</f>
        <v>205484.303075234</v>
      </c>
      <c r="D89" s="19" t="n">
        <f aca="false">IFERROR('1. Your Numbers'!$B$5*((1+B89)^('1. Your Numbers'!$B$22-'1. Your Numbers'!$B$21)-1)/B89*(1+B89),"")</f>
        <v>251138.84356139</v>
      </c>
      <c r="E89" s="19" t="n">
        <f aca="false">IFERROR(C89-D89,"")</f>
        <v>-45654.5404861568</v>
      </c>
      <c r="G89" s="26" t="n">
        <f aca="false">IFERROR(G88-(((1+G88)^('1. Your Numbers'!$B$20-'1. Your Numbers'!$B$19)-1)*(1+G88)^('1. Your Numbers'!$B$22-'1. Your Numbers'!$B$20)-((1+G88)^('1. Your Numbers'!$B$22-'1. Your Numbers'!$B$21)-1))/(('1. Your Numbers'!$B$20-'1. Your Numbers'!$B$19)*(1+G88)^(('1. Your Numbers'!$B$20-'1. Your Numbers'!$B$19)+('1. Your Numbers'!$B$22-'1. Your Numbers'!$B$20)-1)+('1. Your Numbers'!$B$22-'1. Your Numbers'!$B$20)*((1+G88)^('1. Your Numbers'!$B$20-'1. Your Numbers'!$B$19)-1)*(1+G88)^(('1. Your Numbers'!$B$22-'1. Your Numbers'!$B$20)-1)-('1. Your Numbers'!$B$22-'1. Your Numbers'!$B$21)*(1+G88)^(('1. Your Numbers'!$B$22-'1. Your Numbers'!$B$21)-1)),"")</f>
        <v>0.0717062300392409</v>
      </c>
      <c r="J89" s="11" t="str">
        <f aca="false">IF(E89="","",IF(ABS(E89)&lt;0.5,"level",IF(E89&gt;0,"the early investor wins","the late investor wins")))</f>
        <v>the late investor wins</v>
      </c>
    </row>
    <row r="90" customFormat="false" ht="15" hidden="false" customHeight="false" outlineLevel="0" collapsed="false">
      <c r="B90" s="14" t="n">
        <v>0.06</v>
      </c>
      <c r="C90" s="19" t="n">
        <f aca="false">IFERROR('1. Your Numbers'!$B$5*((1+B90)^('1. Your Numbers'!$B$20-'1. Your Numbers'!$B$19)-1)/B90*(1+B90)*(1+B90)^('1. Your Numbers'!$B$22-'1. Your Numbers'!$B$20),"")</f>
        <v>288885.622203926</v>
      </c>
      <c r="D90" s="19" t="n">
        <f aca="false">IFERROR('1. Your Numbers'!$B$5*((1+B90)^('1. Your Numbers'!$B$22-'1. Your Numbers'!$B$21)-1)/B90*(1+B90),"")</f>
        <v>301686.038597283</v>
      </c>
      <c r="E90" s="19" t="n">
        <f aca="false">IFERROR(C90-D90,"")</f>
        <v>-12800.4163933576</v>
      </c>
      <c r="G90" s="26" t="n">
        <f aca="false">IFERROR(G89-(((1+G89)^('1. Your Numbers'!$B$20-'1. Your Numbers'!$B$19)-1)*(1+G89)^('1. Your Numbers'!$B$22-'1. Your Numbers'!$B$20)-((1+G89)^('1. Your Numbers'!$B$22-'1. Your Numbers'!$B$21)-1))/(('1. Your Numbers'!$B$20-'1. Your Numbers'!$B$19)*(1+G89)^(('1. Your Numbers'!$B$20-'1. Your Numbers'!$B$19)+('1. Your Numbers'!$B$22-'1. Your Numbers'!$B$20)-1)+('1. Your Numbers'!$B$22-'1. Your Numbers'!$B$20)*((1+G89)^('1. Your Numbers'!$B$20-'1. Your Numbers'!$B$19)-1)*(1+G89)^(('1. Your Numbers'!$B$22-'1. Your Numbers'!$B$20)-1)-('1. Your Numbers'!$B$22-'1. Your Numbers'!$B$21)*(1+G89)^(('1. Your Numbers'!$B$22-'1. Your Numbers'!$B$21)-1)),"")</f>
        <v>0.0650459505464117</v>
      </c>
      <c r="J90" s="11" t="str">
        <f aca="false">IF(E90="","",IF(ABS(E90)&lt;0.5,"level",IF(E90&gt;0,"the early investor wins","the late investor wins")))</f>
        <v>the late investor wins</v>
      </c>
    </row>
    <row r="91" customFormat="false" ht="15" hidden="false" customHeight="false" outlineLevel="0" collapsed="false">
      <c r="A91" s="6" t="s">
        <v>80</v>
      </c>
      <c r="B91" s="27" t="n">
        <f aca="false">IFERROR(IF(G96&gt;0.000001,G96,""),"")</f>
        <v>0.062832789416314</v>
      </c>
      <c r="C91" s="19" t="n">
        <f aca="false">IFERROR('1. Your Numbers'!$B$5*((1+B91)^('1. Your Numbers'!$B$20-'1. Your Numbers'!$B$19)-1)/B91*(1+B91)*(1+B91)^('1. Your Numbers'!$B$22-'1. Your Numbers'!$B$20),"")</f>
        <v>318009.288237274</v>
      </c>
      <c r="D91" s="19" t="n">
        <f aca="false">IFERROR('1. Your Numbers'!$B$5*((1+B91)^('1. Your Numbers'!$B$22-'1. Your Numbers'!$B$21)-1)/B91*(1+B91),"")</f>
        <v>318009.288237273</v>
      </c>
      <c r="E91" s="21" t="n">
        <f aca="false">IFERROR(C91-D91,"")</f>
        <v>0</v>
      </c>
      <c r="G91" s="26" t="n">
        <f aca="false">IFERROR(G90-(((1+G90)^('1. Your Numbers'!$B$20-'1. Your Numbers'!$B$19)-1)*(1+G90)^('1. Your Numbers'!$B$22-'1. Your Numbers'!$B$20)-((1+G90)^('1. Your Numbers'!$B$22-'1. Your Numbers'!$B$21)-1))/(('1. Your Numbers'!$B$20-'1. Your Numbers'!$B$19)*(1+G90)^(('1. Your Numbers'!$B$20-'1. Your Numbers'!$B$19)+('1. Your Numbers'!$B$22-'1. Your Numbers'!$B$20)-1)+('1. Your Numbers'!$B$22-'1. Your Numbers'!$B$20)*((1+G90)^('1. Your Numbers'!$B$20-'1. Your Numbers'!$B$19)-1)*(1+G90)^(('1. Your Numbers'!$B$22-'1. Your Numbers'!$B$20)-1)-('1. Your Numbers'!$B$22-'1. Your Numbers'!$B$21)*(1+G90)^(('1. Your Numbers'!$B$22-'1. Your Numbers'!$B$21)-1)),"")</f>
        <v>0.0630072853097104</v>
      </c>
      <c r="J91" s="11" t="str">
        <f aca="false">IF(E91="","",IF(ABS(E91)&lt;0.5,"level",IF(E91&gt;0,"the early investor wins","the late investor wins")))</f>
        <v>level</v>
      </c>
    </row>
    <row r="92" customFormat="false" ht="15" hidden="false" customHeight="false" outlineLevel="0" collapsed="false">
      <c r="B92" s="14" t="n">
        <v>0.07</v>
      </c>
      <c r="C92" s="19" t="n">
        <f aca="false">IFERROR('1. Your Numbers'!$B$5*((1+B92)^('1. Your Numbers'!$B$20-'1. Your Numbers'!$B$19)-1)/B92*(1+B92)*(1+B92)^('1. Your Numbers'!$B$22-'1. Your Numbers'!$B$20),"")</f>
        <v>405131.502461302</v>
      </c>
      <c r="D92" s="19" t="n">
        <f aca="false">IFERROR('1. Your Numbers'!$B$5*((1+B92)^('1. Your Numbers'!$B$22-'1. Your Numbers'!$B$21)-1)/B92*(1+B92),"")</f>
        <v>363862.94891906</v>
      </c>
      <c r="E92" s="19" t="n">
        <f aca="false">IFERROR(C92-D92,"")</f>
        <v>41268.5535422418</v>
      </c>
      <c r="G92" s="26" t="n">
        <f aca="false">IFERROR(G91-(((1+G91)^('1. Your Numbers'!$B$20-'1. Your Numbers'!$B$19)-1)*(1+G91)^('1. Your Numbers'!$B$22-'1. Your Numbers'!$B$20)-((1+G91)^('1. Your Numbers'!$B$22-'1. Your Numbers'!$B$21)-1))/(('1. Your Numbers'!$B$20-'1. Your Numbers'!$B$19)*(1+G91)^(('1. Your Numbers'!$B$20-'1. Your Numbers'!$B$19)+('1. Your Numbers'!$B$22-'1. Your Numbers'!$B$20)-1)+('1. Your Numbers'!$B$22-'1. Your Numbers'!$B$20)*((1+G91)^('1. Your Numbers'!$B$20-'1. Your Numbers'!$B$19)-1)*(1+G91)^(('1. Your Numbers'!$B$22-'1. Your Numbers'!$B$20)-1)-('1. Your Numbers'!$B$22-'1. Your Numbers'!$B$21)*(1+G91)^(('1. Your Numbers'!$B$22-'1. Your Numbers'!$B$21)-1)),"")</f>
        <v>0.062833972111272</v>
      </c>
      <c r="J92" s="11" t="str">
        <f aca="false">IF(E92="","",IF(ABS(E92)&lt;0.5,"level",IF(E92&gt;0,"the early investor wins","the late investor wins")))</f>
        <v>the early investor wins</v>
      </c>
    </row>
    <row r="93" customFormat="false" ht="15" hidden="false" customHeight="false" outlineLevel="0" collapsed="false">
      <c r="B93" s="14" t="n">
        <v>0.08</v>
      </c>
      <c r="C93" s="19" t="n">
        <f aca="false">IFERROR('1. Your Numbers'!$B$5*((1+B93)^('1. Your Numbers'!$B$20-'1. Your Numbers'!$B$19)-1)/B93*(1+B93)*(1+B93)^('1. Your Numbers'!$B$22-'1. Your Numbers'!$B$20),"")</f>
        <v>566766.619935506</v>
      </c>
      <c r="D93" s="19" t="n">
        <f aca="false">IFERROR('1. Your Numbers'!$B$5*((1+B93)^('1. Your Numbers'!$B$22-'1. Your Numbers'!$B$21)-1)/B93*(1+B93),"")</f>
        <v>440445.12480897</v>
      </c>
      <c r="E93" s="19" t="n">
        <f aca="false">IFERROR(C93-D93,"")</f>
        <v>126321.495126536</v>
      </c>
      <c r="G93" s="26" t="n">
        <f aca="false">IFERROR(G92-(((1+G92)^('1. Your Numbers'!$B$20-'1. Your Numbers'!$B$19)-1)*(1+G92)^('1. Your Numbers'!$B$22-'1. Your Numbers'!$B$20)-((1+G92)^('1. Your Numbers'!$B$22-'1. Your Numbers'!$B$21)-1))/(('1. Your Numbers'!$B$20-'1. Your Numbers'!$B$19)*(1+G92)^(('1. Your Numbers'!$B$20-'1. Your Numbers'!$B$19)+('1. Your Numbers'!$B$22-'1. Your Numbers'!$B$20)-1)+('1. Your Numbers'!$B$22-'1. Your Numbers'!$B$20)*((1+G92)^('1. Your Numbers'!$B$20-'1. Your Numbers'!$B$19)-1)*(1+G92)^(('1. Your Numbers'!$B$22-'1. Your Numbers'!$B$20)-1)-('1. Your Numbers'!$B$22-'1. Your Numbers'!$B$21)*(1+G92)^(('1. Your Numbers'!$B$22-'1. Your Numbers'!$B$21)-1)),"")</f>
        <v>0.0628327894710666</v>
      </c>
      <c r="J93" s="11" t="str">
        <f aca="false">IF(E93="","",IF(ABS(E93)&lt;0.5,"level",IF(E93&gt;0,"the early investor wins","the late investor wins")))</f>
        <v>the early investor wins</v>
      </c>
    </row>
    <row r="94" customFormat="false" ht="15" hidden="false" customHeight="false" outlineLevel="0" collapsed="false">
      <c r="G94" s="26" t="n">
        <f aca="false">IFERROR(G93-(((1+G93)^('1. Your Numbers'!$B$20-'1. Your Numbers'!$B$19)-1)*(1+G93)^('1. Your Numbers'!$B$22-'1. Your Numbers'!$B$20)-((1+G93)^('1. Your Numbers'!$B$22-'1. Your Numbers'!$B$21)-1))/(('1. Your Numbers'!$B$20-'1. Your Numbers'!$B$19)*(1+G93)^(('1. Your Numbers'!$B$20-'1. Your Numbers'!$B$19)+('1. Your Numbers'!$B$22-'1. Your Numbers'!$B$20)-1)+('1. Your Numbers'!$B$22-'1. Your Numbers'!$B$20)*((1+G93)^('1. Your Numbers'!$B$20-'1. Your Numbers'!$B$19)-1)*(1+G93)^(('1. Your Numbers'!$B$22-'1. Your Numbers'!$B$20)-1)-('1. Your Numbers'!$B$22-'1. Your Numbers'!$B$21)*(1+G93)^(('1. Your Numbers'!$B$22-'1. Your Numbers'!$B$21)-1)),"")</f>
        <v>0.062832789416314</v>
      </c>
    </row>
    <row r="95" customFormat="false" ht="15" hidden="false" customHeight="false" outlineLevel="0" collapsed="false">
      <c r="G95" s="26" t="n">
        <f aca="false">IFERROR(G94-(((1+G94)^('1. Your Numbers'!$B$20-'1. Your Numbers'!$B$19)-1)*(1+G94)^('1. Your Numbers'!$B$22-'1. Your Numbers'!$B$20)-((1+G94)^('1. Your Numbers'!$B$22-'1. Your Numbers'!$B$21)-1))/(('1. Your Numbers'!$B$20-'1. Your Numbers'!$B$19)*(1+G94)^(('1. Your Numbers'!$B$20-'1. Your Numbers'!$B$19)+('1. Your Numbers'!$B$22-'1. Your Numbers'!$B$20)-1)+('1. Your Numbers'!$B$22-'1. Your Numbers'!$B$20)*((1+G94)^('1. Your Numbers'!$B$20-'1. Your Numbers'!$B$19)-1)*(1+G94)^(('1. Your Numbers'!$B$22-'1. Your Numbers'!$B$20)-1)-('1. Your Numbers'!$B$22-'1. Your Numbers'!$B$21)*(1+G94)^(('1. Your Numbers'!$B$22-'1. Your Numbers'!$B$21)-1)),"")</f>
        <v>0.062832789416314</v>
      </c>
    </row>
    <row r="96" customFormat="false" ht="15" hidden="false" customHeight="false" outlineLevel="0" collapsed="false">
      <c r="G96" s="26" t="n">
        <f aca="false">IFERROR(G95-(((1+G95)^('1. Your Numbers'!$B$20-'1. Your Numbers'!$B$19)-1)*(1+G95)^('1. Your Numbers'!$B$22-'1. Your Numbers'!$B$20)-((1+G95)^('1. Your Numbers'!$B$22-'1. Your Numbers'!$B$21)-1))/(('1. Your Numbers'!$B$20-'1. Your Numbers'!$B$19)*(1+G95)^(('1. Your Numbers'!$B$20-'1. Your Numbers'!$B$19)+('1. Your Numbers'!$B$22-'1. Your Numbers'!$B$20)-1)+('1. Your Numbers'!$B$22-'1. Your Numbers'!$B$20)*((1+G95)^('1. Your Numbers'!$B$20-'1. Your Numbers'!$B$19)-1)*(1+G95)^(('1. Your Numbers'!$B$22-'1. Your Numbers'!$B$20)-1)-('1. Your Numbers'!$B$22-'1. Your Numbers'!$B$21)*(1+G95)^(('1. Your Numbers'!$B$22-'1. Your Numbers'!$B$21)-1)),"")</f>
        <v>0.062832789416314</v>
      </c>
    </row>
    <row r="98" customFormat="false" ht="60" hidden="false" customHeight="true" outlineLevel="0" collapsed="false">
      <c r="A98" s="17" t="s">
        <v>81</v>
      </c>
      <c r="B98" s="17"/>
      <c r="C98" s="17"/>
      <c r="D98" s="17"/>
      <c r="E98" s="17"/>
      <c r="F98" s="17"/>
      <c r="G98" s="17"/>
      <c r="H98" s="17"/>
      <c r="I98" s="17"/>
      <c r="J98" s="17"/>
    </row>
  </sheetData>
  <mergeCells count="2">
    <mergeCell ref="A82:J82"/>
    <mergeCell ref="A98:J9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8"/>
    <col collapsed="false" customWidth="true" hidden="false" outlineLevel="0" max="8" min="2" style="0" width="16"/>
    <col collapsed="false" customWidth="true" hidden="false" outlineLevel="0" max="10" min="10" style="0" width="44"/>
  </cols>
  <sheetData>
    <row r="1" customFormat="false" ht="17.35" hidden="false" customHeight="false" outlineLevel="0" collapsed="false">
      <c r="A1" s="8" t="s">
        <v>82</v>
      </c>
    </row>
    <row r="2" customFormat="false" ht="15" hidden="false" customHeight="false" outlineLevel="0" collapsed="false">
      <c r="A2" s="2" t="s">
        <v>83</v>
      </c>
    </row>
    <row r="4" customFormat="false" ht="30" hidden="false" customHeight="true" outlineLevel="0" collapsed="false">
      <c r="A4" s="18" t="s">
        <v>53</v>
      </c>
      <c r="B4" s="18" t="s">
        <v>67</v>
      </c>
      <c r="C4" s="18" t="s">
        <v>84</v>
      </c>
      <c r="D4" s="18" t="s">
        <v>85</v>
      </c>
      <c r="E4" s="18" t="s">
        <v>86</v>
      </c>
      <c r="F4" s="18" t="s">
        <v>87</v>
      </c>
      <c r="G4" s="18" t="s">
        <v>88</v>
      </c>
    </row>
    <row r="5" customFormat="false" ht="15" hidden="false" customHeight="false" outlineLevel="0" collapsed="false">
      <c r="A5" s="16" t="n">
        <f aca="false">IF(COUNT('1. Your Numbers'!$B$19,'1. Your Numbers'!$B$22)&lt;2,"",IF('1. Your Numbers'!$B$19&lt;'1. Your Numbers'!$B$22,'1. Your Numbers'!$B$19,""))</f>
        <v>25</v>
      </c>
      <c r="B5" s="19" t="n">
        <f aca="false">IF(A5="","",IF(AND(A5&gt;='1. Your Numbers'!$B$19,A5&lt;'1. Your Numbers'!$B$22),'1. Your Numbers'!$B$5,0))</f>
        <v>3600</v>
      </c>
      <c r="C5" s="12" t="n">
        <f aca="false">IF(A5="","",(0+B5)*'1. Your Numbers'!$B$14)</f>
        <v>5.4</v>
      </c>
      <c r="D5" s="19" t="n">
        <f aca="false">IF(A5="","",(0+B5)*(1+'1. Your Numbers'!$B$9-'1. Your Numbers'!$B$14))</f>
        <v>3846.6</v>
      </c>
      <c r="E5" s="12" t="n">
        <f aca="false">IF(A5="","",(0+B5)*'1. Your Numbers'!$B$15)</f>
        <v>41.4</v>
      </c>
      <c r="F5" s="19" t="n">
        <f aca="false">IF(A5="","",(0+B5)*(1+'1. Your Numbers'!$B$9-'1. Your Numbers'!$B$15))</f>
        <v>3810.6</v>
      </c>
      <c r="G5" s="19" t="n">
        <f aca="false">IF(A5="","",D5-F5)</f>
        <v>36</v>
      </c>
    </row>
    <row r="6" customFormat="false" ht="15" hidden="false" customHeight="false" outlineLevel="0" collapsed="false">
      <c r="A6" s="16" t="n">
        <f aca="false">IF(A5="","",IF(A5+1&lt;'1. Your Numbers'!$B$22,A5+1,""))</f>
        <v>26</v>
      </c>
      <c r="B6" s="19" t="n">
        <f aca="false">IF(A6="","",IF(AND(A6&gt;='1. Your Numbers'!$B$19,A6&lt;'1. Your Numbers'!$B$22),'1. Your Numbers'!$B$5,0))</f>
        <v>3600</v>
      </c>
      <c r="C6" s="12" t="n">
        <f aca="false">IF(A6="","",(N(D5)+B6)*'1. Your Numbers'!$B$14)</f>
        <v>11.1699</v>
      </c>
      <c r="D6" s="19" t="n">
        <f aca="false">IF(A6="","",(N(D5)+B6)*(1+'1. Your Numbers'!$B$9-'1. Your Numbers'!$B$14))</f>
        <v>7956.6921</v>
      </c>
      <c r="E6" s="12" t="n">
        <f aca="false">IF(A6="","",(N(F5)+B6)*'1. Your Numbers'!$B$15)</f>
        <v>85.2219</v>
      </c>
      <c r="F6" s="19" t="n">
        <f aca="false">IF(A6="","",(N(F5)+B6)*(1+'1. Your Numbers'!$B$9-'1. Your Numbers'!$B$15))</f>
        <v>7844.1201</v>
      </c>
      <c r="G6" s="19" t="n">
        <f aca="false">IF(A6="","",D6-F6)</f>
        <v>112.572</v>
      </c>
    </row>
    <row r="7" customFormat="false" ht="15" hidden="false" customHeight="false" outlineLevel="0" collapsed="false">
      <c r="A7" s="16" t="n">
        <f aca="false">IF(A6="","",IF(A6+1&lt;'1. Your Numbers'!$B$22,A6+1,""))</f>
        <v>27</v>
      </c>
      <c r="B7" s="19" t="n">
        <f aca="false">IF(A7="","",IF(AND(A7&gt;='1. Your Numbers'!$B$19,A7&lt;'1. Your Numbers'!$B$22),'1. Your Numbers'!$B$5,0))</f>
        <v>3600</v>
      </c>
      <c r="C7" s="12" t="n">
        <f aca="false">IF(A7="","",(N(D6)+B7)*'1. Your Numbers'!$B$14)</f>
        <v>17.33503815</v>
      </c>
      <c r="D7" s="19" t="n">
        <f aca="false">IF(A7="","",(N(D6)+B7)*(1+'1. Your Numbers'!$B$9-'1. Your Numbers'!$B$14))</f>
        <v>12348.32550885</v>
      </c>
      <c r="E7" s="12" t="n">
        <f aca="false">IF(A7="","",(N(F6)+B7)*'1. Your Numbers'!$B$15)</f>
        <v>131.60738115</v>
      </c>
      <c r="F7" s="19" t="n">
        <f aca="false">IF(A7="","",(N(F6)+B7)*(1+'1. Your Numbers'!$B$9-'1. Your Numbers'!$B$15))</f>
        <v>12113.60112585</v>
      </c>
      <c r="G7" s="19" t="n">
        <f aca="false">IF(A7="","",D7-F7)</f>
        <v>234.724383000001</v>
      </c>
    </row>
    <row r="8" customFormat="false" ht="15" hidden="false" customHeight="false" outlineLevel="0" collapsed="false">
      <c r="A8" s="16" t="n">
        <f aca="false">IF(A7="","",IF(A7+1&lt;'1. Your Numbers'!$B$22,A7+1,""))</f>
        <v>28</v>
      </c>
      <c r="B8" s="19" t="n">
        <f aca="false">IF(A8="","",IF(AND(A8&gt;='1. Your Numbers'!$B$19,A8&lt;'1. Your Numbers'!$B$22),'1. Your Numbers'!$B$5,0))</f>
        <v>3600</v>
      </c>
      <c r="C8" s="12" t="n">
        <f aca="false">IF(A8="","",(N(D7)+B8)*'1. Your Numbers'!$B$14)</f>
        <v>23.922488263275</v>
      </c>
      <c r="D8" s="19" t="n">
        <f aca="false">IF(A8="","",(N(D7)+B8)*(1+'1. Your Numbers'!$B$9-'1. Your Numbers'!$B$14))</f>
        <v>17040.7858062062</v>
      </c>
      <c r="E8" s="12" t="n">
        <f aca="false">IF(A8="","",(N(F7)+B8)*'1. Your Numbers'!$B$15)</f>
        <v>180.706412947275</v>
      </c>
      <c r="F8" s="19" t="n">
        <f aca="false">IF(A8="","",(N(F7)+B8)*(1+'1. Your Numbers'!$B$9-'1. Your Numbers'!$B$15))</f>
        <v>16632.8467917122</v>
      </c>
      <c r="G8" s="19" t="n">
        <f aca="false">IF(A8="","",D8-F8)</f>
        <v>407.939014494001</v>
      </c>
    </row>
    <row r="9" customFormat="false" ht="15" hidden="false" customHeight="false" outlineLevel="0" collapsed="false">
      <c r="A9" s="16" t="n">
        <f aca="false">IF(A8="","",IF(A8+1&lt;'1. Your Numbers'!$B$22,A8+1,""))</f>
        <v>29</v>
      </c>
      <c r="B9" s="19" t="n">
        <f aca="false">IF(A9="","",IF(AND(A9&gt;='1. Your Numbers'!$B$19,A9&lt;'1. Your Numbers'!$B$22),'1. Your Numbers'!$B$5,0))</f>
        <v>3600</v>
      </c>
      <c r="C9" s="12" t="n">
        <f aca="false">IF(A9="","",(N(D8)+B9)*'1. Your Numbers'!$B$14)</f>
        <v>30.9611787093093</v>
      </c>
      <c r="D9" s="19" t="n">
        <f aca="false">IF(A9="","",(N(D8)+B9)*(1+'1. Your Numbers'!$B$9-'1. Your Numbers'!$B$14))</f>
        <v>22054.6796339314</v>
      </c>
      <c r="E9" s="12" t="n">
        <f aca="false">IF(A9="","",(N(F8)+B9)*'1. Your Numbers'!$B$15)</f>
        <v>232.677738104691</v>
      </c>
      <c r="F9" s="19" t="n">
        <f aca="false">IF(A9="","",(N(F8)+B9)*(1+'1. Your Numbers'!$B$9-'1. Your Numbers'!$B$15))</f>
        <v>21416.4683290274</v>
      </c>
      <c r="G9" s="19" t="n">
        <f aca="false">IF(A9="","",D9-F9)</f>
        <v>638.211304903962</v>
      </c>
    </row>
    <row r="10" customFormat="false" ht="15" hidden="false" customHeight="false" outlineLevel="0" collapsed="false">
      <c r="A10" s="16" t="n">
        <f aca="false">IF(A9="","",IF(A9+1&lt;'1. Your Numbers'!$B$22,A9+1,""))</f>
        <v>30</v>
      </c>
      <c r="B10" s="19" t="n">
        <f aca="false">IF(A10="","",IF(AND(A10&gt;='1. Your Numbers'!$B$19,A10&lt;'1. Your Numbers'!$B$22),'1. Your Numbers'!$B$5,0))</f>
        <v>3600</v>
      </c>
      <c r="C10" s="12" t="n">
        <f aca="false">IF(A10="","",(N(D9)+B10)*'1. Your Numbers'!$B$14)</f>
        <v>38.482019450897</v>
      </c>
      <c r="D10" s="19" t="n">
        <f aca="false">IF(A10="","",(N(D9)+B10)*(1+'1. Your Numbers'!$B$9-'1. Your Numbers'!$B$14))</f>
        <v>27412.0251888557</v>
      </c>
      <c r="E10" s="12" t="n">
        <f aca="false">IF(A10="","",(N(F9)+B10)*'1. Your Numbers'!$B$15)</f>
        <v>287.689385783815</v>
      </c>
      <c r="F10" s="19" t="n">
        <f aca="false">IF(A10="","",(N(F9)+B10)*(1+'1. Your Numbers'!$B$9-'1. Your Numbers'!$B$15))</f>
        <v>26479.9317262755</v>
      </c>
      <c r="G10" s="19" t="n">
        <f aca="false">IF(A10="","",D10-F10)</f>
        <v>932.093462580157</v>
      </c>
    </row>
    <row r="11" customFormat="false" ht="15" hidden="false" customHeight="false" outlineLevel="0" collapsed="false">
      <c r="A11" s="16" t="n">
        <f aca="false">IF(A10="","",IF(A10+1&lt;'1. Your Numbers'!$B$22,A10+1,""))</f>
        <v>31</v>
      </c>
      <c r="B11" s="19" t="n">
        <f aca="false">IF(A11="","",IF(AND(A11&gt;='1. Your Numbers'!$B$19,A11&lt;'1. Your Numbers'!$B$22),'1. Your Numbers'!$B$5,0))</f>
        <v>3600</v>
      </c>
      <c r="C11" s="12" t="n">
        <f aca="false">IF(A11="","",(N(D10)+B11)*'1. Your Numbers'!$B$14)</f>
        <v>46.5180377832835</v>
      </c>
      <c r="D11" s="19" t="n">
        <f aca="false">IF(A11="","",(N(D10)+B11)*(1+'1. Your Numbers'!$B$9-'1. Your Numbers'!$B$14))</f>
        <v>33136.3489142923</v>
      </c>
      <c r="E11" s="12" t="n">
        <f aca="false">IF(A11="","",(N(F10)+B11)*'1. Your Numbers'!$B$15)</f>
        <v>345.919214852168</v>
      </c>
      <c r="F11" s="19" t="n">
        <f aca="false">IF(A11="","",(N(F10)+B11)*(1+'1. Your Numbers'!$B$9-'1. Your Numbers'!$B$15))</f>
        <v>31839.6077322626</v>
      </c>
      <c r="G11" s="19" t="n">
        <f aca="false">IF(A11="","",D11-F11)</f>
        <v>1296.74118202965</v>
      </c>
    </row>
    <row r="12" customFormat="false" ht="15" hidden="false" customHeight="false" outlineLevel="0" collapsed="false">
      <c r="A12" s="16" t="n">
        <f aca="false">IF(A11="","",IF(A11+1&lt;'1. Your Numbers'!$B$22,A11+1,""))</f>
        <v>32</v>
      </c>
      <c r="B12" s="19" t="n">
        <f aca="false">IF(A12="","",IF(AND(A12&gt;='1. Your Numbers'!$B$19,A12&lt;'1. Your Numbers'!$B$22),'1. Your Numbers'!$B$5,0))</f>
        <v>3600</v>
      </c>
      <c r="C12" s="12" t="n">
        <f aca="false">IF(A12="","",(N(D11)+B12)*'1. Your Numbers'!$B$14)</f>
        <v>55.1045233714384</v>
      </c>
      <c r="D12" s="19" t="n">
        <f aca="false">IF(A12="","",(N(D11)+B12)*(1+'1. Your Numbers'!$B$9-'1. Your Numbers'!$B$14))</f>
        <v>39252.7888149213</v>
      </c>
      <c r="E12" s="12" t="n">
        <f aca="false">IF(A12="","",(N(F11)+B12)*'1. Your Numbers'!$B$15)</f>
        <v>407.55548892102</v>
      </c>
      <c r="F12" s="19" t="n">
        <f aca="false">IF(A12="","",(N(F11)+B12)*(1+'1. Your Numbers'!$B$9-'1. Your Numbers'!$B$15))</f>
        <v>37512.8247846</v>
      </c>
      <c r="G12" s="19" t="n">
        <f aca="false">IF(A12="","",D12-F12)</f>
        <v>1739.96403032131</v>
      </c>
    </row>
    <row r="13" customFormat="false" ht="15" hidden="false" customHeight="false" outlineLevel="0" collapsed="false">
      <c r="A13" s="16" t="n">
        <f aca="false">IF(A12="","",IF(A12+1&lt;'1. Your Numbers'!$B$22,A12+1,""))</f>
        <v>33</v>
      </c>
      <c r="B13" s="19" t="n">
        <f aca="false">IF(A13="","",IF(AND(A13&gt;='1. Your Numbers'!$B$19,A13&lt;'1. Your Numbers'!$B$22),'1. Your Numbers'!$B$5,0))</f>
        <v>3600</v>
      </c>
      <c r="C13" s="12" t="n">
        <f aca="false">IF(A13="","",(N(D12)+B13)*'1. Your Numbers'!$B$14)</f>
        <v>64.2791832223819</v>
      </c>
      <c r="D13" s="19" t="n">
        <f aca="false">IF(A13="","",(N(D12)+B13)*(1+'1. Your Numbers'!$B$9-'1. Your Numbers'!$B$14))</f>
        <v>45788.2048487434</v>
      </c>
      <c r="E13" s="12" t="n">
        <f aca="false">IF(A13="","",(N(F12)+B13)*'1. Your Numbers'!$B$15)</f>
        <v>472.7974850229</v>
      </c>
      <c r="F13" s="19" t="n">
        <f aca="false">IF(A13="","",(N(F12)+B13)*(1+'1. Your Numbers'!$B$9-'1. Your Numbers'!$B$15))</f>
        <v>43517.9250344991</v>
      </c>
      <c r="G13" s="19" t="n">
        <f aca="false">IF(A13="","",D13-F13)</f>
        <v>2270.27981424431</v>
      </c>
    </row>
    <row r="14" customFormat="false" ht="15" hidden="false" customHeight="false" outlineLevel="0" collapsed="false">
      <c r="A14" s="16" t="n">
        <f aca="false">IF(A13="","",IF(A13+1&lt;'1. Your Numbers'!$B$22,A13+1,""))</f>
        <v>34</v>
      </c>
      <c r="B14" s="19" t="n">
        <f aca="false">IF(A14="","",IF(AND(A14&gt;='1. Your Numbers'!$B$19,A14&lt;'1. Your Numbers'!$B$22),'1. Your Numbers'!$B$5,0))</f>
        <v>3600</v>
      </c>
      <c r="C14" s="12" t="n">
        <f aca="false">IF(A14="","",(N(D13)+B14)*'1. Your Numbers'!$B$14)</f>
        <v>74.0823072731151</v>
      </c>
      <c r="D14" s="19" t="n">
        <f aca="false">IF(A14="","",(N(D13)+B14)*(1+'1. Your Numbers'!$B$9-'1. Your Numbers'!$B$14))</f>
        <v>52771.2968808823</v>
      </c>
      <c r="E14" s="12" t="n">
        <f aca="false">IF(A14="","",(N(F13)+B14)*'1. Your Numbers'!$B$15)</f>
        <v>541.856137896739</v>
      </c>
      <c r="F14" s="19" t="n">
        <f aca="false">IF(A14="","",(N(F13)+B14)*(1+'1. Your Numbers'!$B$9-'1. Your Numbers'!$B$15))</f>
        <v>49874.3236490173</v>
      </c>
      <c r="G14" s="19" t="n">
        <f aca="false">IF(A14="","",D14-F14)</f>
        <v>2896.97323186504</v>
      </c>
    </row>
    <row r="15" customFormat="false" ht="15" hidden="false" customHeight="false" outlineLevel="0" collapsed="false">
      <c r="A15" s="16" t="n">
        <f aca="false">IF(A14="","",IF(A14+1&lt;'1. Your Numbers'!$B$22,A14+1,""))</f>
        <v>35</v>
      </c>
      <c r="B15" s="19" t="n">
        <f aca="false">IF(A15="","",IF(AND(A15&gt;='1. Your Numbers'!$B$19,A15&lt;'1. Your Numbers'!$B$22),'1. Your Numbers'!$B$5,0))</f>
        <v>3600</v>
      </c>
      <c r="C15" s="12" t="n">
        <f aca="false">IF(A15="","",(N(D14)+B15)*'1. Your Numbers'!$B$14)</f>
        <v>84.5569453213235</v>
      </c>
      <c r="D15" s="19" t="n">
        <f aca="false">IF(A15="","",(N(D14)+B15)*(1+'1. Your Numbers'!$B$9-'1. Your Numbers'!$B$14))</f>
        <v>60232.7307172227</v>
      </c>
      <c r="E15" s="12" t="n">
        <f aca="false">IF(A15="","",(N(F14)+B15)*'1. Your Numbers'!$B$15)</f>
        <v>614.954721963699</v>
      </c>
      <c r="F15" s="19" t="n">
        <f aca="false">IF(A15="","",(N(F14)+B15)*(1+'1. Your Numbers'!$B$9-'1. Your Numbers'!$B$15))</f>
        <v>56602.5715824848</v>
      </c>
      <c r="G15" s="19" t="n">
        <f aca="false">IF(A15="","",D15-F15)</f>
        <v>3630.15913473797</v>
      </c>
    </row>
    <row r="16" customFormat="false" ht="15" hidden="false" customHeight="false" outlineLevel="0" collapsed="false">
      <c r="A16" s="16" t="n">
        <f aca="false">IF(A15="","",IF(A15+1&lt;'1. Your Numbers'!$B$22,A15+1,""))</f>
        <v>36</v>
      </c>
      <c r="B16" s="19" t="n">
        <f aca="false">IF(A16="","",IF(AND(A16&gt;='1. Your Numbers'!$B$19,A16&lt;'1. Your Numbers'!$B$22),'1. Your Numbers'!$B$5,0))</f>
        <v>3600</v>
      </c>
      <c r="C16" s="12" t="n">
        <f aca="false">IF(A16="","",(N(D15)+B16)*'1. Your Numbers'!$B$14)</f>
        <v>95.7490960758341</v>
      </c>
      <c r="D16" s="19" t="n">
        <f aca="false">IF(A16="","",(N(D15)+B16)*(1+'1. Your Numbers'!$B$9-'1. Your Numbers'!$B$14))</f>
        <v>68205.2727713525</v>
      </c>
      <c r="E16" s="12" t="n">
        <f aca="false">IF(A16="","",(N(F15)+B16)*'1. Your Numbers'!$B$15)</f>
        <v>692.329573198575</v>
      </c>
      <c r="F16" s="19" t="n">
        <f aca="false">IF(A16="","",(N(F15)+B16)*(1+'1. Your Numbers'!$B$9-'1. Your Numbers'!$B$15))</f>
        <v>63724.4220200601</v>
      </c>
      <c r="G16" s="19" t="n">
        <f aca="false">IF(A16="","",D16-F16)</f>
        <v>4480.85075129237</v>
      </c>
    </row>
    <row r="17" customFormat="false" ht="15" hidden="false" customHeight="false" outlineLevel="0" collapsed="false">
      <c r="A17" s="16" t="n">
        <f aca="false">IF(A16="","",IF(A16+1&lt;'1. Your Numbers'!$B$22,A16+1,""))</f>
        <v>37</v>
      </c>
      <c r="B17" s="19" t="n">
        <f aca="false">IF(A17="","",IF(AND(A17&gt;='1. Your Numbers'!$B$19,A17&lt;'1. Your Numbers'!$B$22),'1. Your Numbers'!$B$5,0))</f>
        <v>3600</v>
      </c>
      <c r="C17" s="12" t="n">
        <f aca="false">IF(A17="","",(N(D16)+B17)*'1. Your Numbers'!$B$14)</f>
        <v>107.707909157029</v>
      </c>
      <c r="D17" s="19" t="n">
        <f aca="false">IF(A17="","",(N(D16)+B17)*(1+'1. Your Numbers'!$B$9-'1. Your Numbers'!$B$14))</f>
        <v>76723.9339561902</v>
      </c>
      <c r="E17" s="12" t="n">
        <f aca="false">IF(A17="","",(N(F16)+B17)*'1. Your Numbers'!$B$15)</f>
        <v>774.230853230692</v>
      </c>
      <c r="F17" s="19" t="n">
        <f aca="false">IF(A17="","",(N(F16)+B17)*(1+'1. Your Numbers'!$B$9-'1. Your Numbers'!$B$15))</f>
        <v>71262.9007082337</v>
      </c>
      <c r="G17" s="19" t="n">
        <f aca="false">IF(A17="","",D17-F17)</f>
        <v>5461.0332479565</v>
      </c>
    </row>
    <row r="18" customFormat="false" ht="15" hidden="false" customHeight="false" outlineLevel="0" collapsed="false">
      <c r="A18" s="16" t="n">
        <f aca="false">IF(A17="","",IF(A17+1&lt;'1. Your Numbers'!$B$22,A17+1,""))</f>
        <v>38</v>
      </c>
      <c r="B18" s="19" t="n">
        <f aca="false">IF(A18="","",IF(AND(A18&gt;='1. Your Numbers'!$B$19,A18&lt;'1. Your Numbers'!$B$22),'1. Your Numbers'!$B$5,0))</f>
        <v>3600</v>
      </c>
      <c r="C18" s="12" t="n">
        <f aca="false">IF(A18="","",(N(D17)+B18)*'1. Your Numbers'!$B$14)</f>
        <v>120.485900934285</v>
      </c>
      <c r="D18" s="19" t="n">
        <f aca="false">IF(A18="","",(N(D17)+B18)*(1+'1. Your Numbers'!$B$9-'1. Your Numbers'!$B$14))</f>
        <v>85826.1234321892</v>
      </c>
      <c r="E18" s="12" t="n">
        <f aca="false">IF(A18="","",(N(F17)+B18)*'1. Your Numbers'!$B$15)</f>
        <v>860.923358144687</v>
      </c>
      <c r="F18" s="19" t="n">
        <f aca="false">IF(A18="","",(N(F17)+B18)*(1+'1. Your Numbers'!$B$9-'1. Your Numbers'!$B$15))</f>
        <v>79242.3803996653</v>
      </c>
      <c r="G18" s="19" t="n">
        <f aca="false">IF(A18="","",D18-F18)</f>
        <v>6583.74303252385</v>
      </c>
    </row>
    <row r="19" customFormat="false" ht="15" hidden="false" customHeight="false" outlineLevel="0" collapsed="false">
      <c r="A19" s="16" t="n">
        <f aca="false">IF(A18="","",IF(A18+1&lt;'1. Your Numbers'!$B$22,A18+1,""))</f>
        <v>39</v>
      </c>
      <c r="B19" s="19" t="n">
        <f aca="false">IF(A19="","",IF(AND(A19&gt;='1. Your Numbers'!$B$19,A19&lt;'1. Your Numbers'!$B$22),'1. Your Numbers'!$B$5,0))</f>
        <v>3600</v>
      </c>
      <c r="C19" s="12" t="n">
        <f aca="false">IF(A19="","",(N(D18)+B19)*'1. Your Numbers'!$B$14)</f>
        <v>134.139185148284</v>
      </c>
      <c r="D19" s="19" t="n">
        <f aca="false">IF(A19="","",(N(D18)+B19)*(1+'1. Your Numbers'!$B$9-'1. Your Numbers'!$B$14))</f>
        <v>95551.8128872942</v>
      </c>
      <c r="E19" s="12" t="n">
        <f aca="false">IF(A19="","",(N(F18)+B19)*'1. Your Numbers'!$B$15)</f>
        <v>952.687374596151</v>
      </c>
      <c r="F19" s="19" t="n">
        <f aca="false">IF(A19="","",(N(F18)+B19)*(1+'1. Your Numbers'!$B$9-'1. Your Numbers'!$B$15))</f>
        <v>87688.6596530458</v>
      </c>
      <c r="G19" s="19" t="n">
        <f aca="false">IF(A19="","",D19-F19)</f>
        <v>7863.1532342484</v>
      </c>
    </row>
    <row r="20" customFormat="false" ht="15" hidden="false" customHeight="false" outlineLevel="0" collapsed="false">
      <c r="A20" s="16" t="n">
        <f aca="false">IF(A19="","",IF(A19+1&lt;'1. Your Numbers'!$B$22,A19+1,""))</f>
        <v>40</v>
      </c>
      <c r="B20" s="19" t="n">
        <f aca="false">IF(A20="","",IF(AND(A20&gt;='1. Your Numbers'!$B$19,A20&lt;'1. Your Numbers'!$B$22),'1. Your Numbers'!$B$5,0))</f>
        <v>3600</v>
      </c>
      <c r="C20" s="12" t="n">
        <f aca="false">IF(A20="","",(N(D19)+B20)*'1. Your Numbers'!$B$14)</f>
        <v>148.727719330941</v>
      </c>
      <c r="D20" s="19" t="n">
        <f aca="false">IF(A20="","",(N(D19)+B20)*(1+'1. Your Numbers'!$B$9-'1. Your Numbers'!$B$14))</f>
        <v>105943.712070074</v>
      </c>
      <c r="E20" s="12" t="n">
        <f aca="false">IF(A20="","",(N(F19)+B20)*'1. Your Numbers'!$B$15)</f>
        <v>1049.81958601003</v>
      </c>
      <c r="F20" s="19" t="n">
        <f aca="false">IF(A20="","",(N(F19)+B20)*(1+'1. Your Numbers'!$B$9-'1. Your Numbers'!$B$15))</f>
        <v>96629.0462427489</v>
      </c>
      <c r="G20" s="19" t="n">
        <f aca="false">IF(A20="","",D20-F20)</f>
        <v>9314.66582732488</v>
      </c>
    </row>
    <row r="21" customFormat="false" ht="15" hidden="false" customHeight="false" outlineLevel="0" collapsed="false">
      <c r="A21" s="16" t="n">
        <f aca="false">IF(A20="","",IF(A20+1&lt;'1. Your Numbers'!$B$22,A20+1,""))</f>
        <v>41</v>
      </c>
      <c r="B21" s="19" t="n">
        <f aca="false">IF(A21="","",IF(AND(A21&gt;='1. Your Numbers'!$B$19,A21&lt;'1. Your Numbers'!$B$22),'1. Your Numbers'!$B$5,0))</f>
        <v>3600</v>
      </c>
      <c r="C21" s="12" t="n">
        <f aca="false">IF(A21="","",(N(D20)+B21)*'1. Your Numbers'!$B$14)</f>
        <v>164.315568105111</v>
      </c>
      <c r="D21" s="19" t="n">
        <f aca="false">IF(A21="","",(N(D20)+B21)*(1+'1. Your Numbers'!$B$9-'1. Your Numbers'!$B$14))</f>
        <v>117047.456346874</v>
      </c>
      <c r="E21" s="12" t="n">
        <f aca="false">IF(A21="","",(N(F20)+B21)*'1. Your Numbers'!$B$15)</f>
        <v>1152.63403179161</v>
      </c>
      <c r="F21" s="19" t="n">
        <f aca="false">IF(A21="","",(N(F20)+B21)*(1+'1. Your Numbers'!$B$9-'1. Your Numbers'!$B$15))</f>
        <v>106092.44544795</v>
      </c>
      <c r="G21" s="19" t="n">
        <f aca="false">IF(A21="","",D21-F21)</f>
        <v>10955.0108989241</v>
      </c>
    </row>
    <row r="22" customFormat="false" ht="15" hidden="false" customHeight="false" outlineLevel="0" collapsed="false">
      <c r="A22" s="16" t="n">
        <f aca="false">IF(A21="","",IF(A21+1&lt;'1. Your Numbers'!$B$22,A21+1,""))</f>
        <v>42</v>
      </c>
      <c r="B22" s="19" t="n">
        <f aca="false">IF(A22="","",IF(AND(A22&gt;='1. Your Numbers'!$B$19,A22&lt;'1. Your Numbers'!$B$22),'1. Your Numbers'!$B$5,0))</f>
        <v>3600</v>
      </c>
      <c r="C22" s="12" t="n">
        <f aca="false">IF(A22="","",(N(D21)+B22)*'1. Your Numbers'!$B$14)</f>
        <v>180.971184520311</v>
      </c>
      <c r="D22" s="19" t="n">
        <f aca="false">IF(A22="","",(N(D21)+B22)*(1+'1. Your Numbers'!$B$9-'1. Your Numbers'!$B$14))</f>
        <v>128911.807106635</v>
      </c>
      <c r="E22" s="12" t="n">
        <f aca="false">IF(A22="","",(N(F21)+B22)*'1. Your Numbers'!$B$15)</f>
        <v>1261.46312265142</v>
      </c>
      <c r="F22" s="19" t="n">
        <f aca="false">IF(A22="","",(N(F21)+B22)*(1+'1. Your Numbers'!$B$9-'1. Your Numbers'!$B$15))</f>
        <v>116109.453506655</v>
      </c>
      <c r="G22" s="19" t="n">
        <f aca="false">IF(A22="","",D22-F22)</f>
        <v>12802.3535999799</v>
      </c>
    </row>
    <row r="23" customFormat="false" ht="15" hidden="false" customHeight="false" outlineLevel="0" collapsed="false">
      <c r="A23" s="16" t="n">
        <f aca="false">IF(A22="","",IF(A22+1&lt;'1. Your Numbers'!$B$22,A22+1,""))</f>
        <v>43</v>
      </c>
      <c r="B23" s="19" t="n">
        <f aca="false">IF(A23="","",IF(AND(A23&gt;='1. Your Numbers'!$B$19,A23&lt;'1. Your Numbers'!$B$22),'1. Your Numbers'!$B$5,0))</f>
        <v>3600</v>
      </c>
      <c r="C23" s="12" t="n">
        <f aca="false">IF(A23="","",(N(D22)+B23)*'1. Your Numbers'!$B$14)</f>
        <v>198.767710659952</v>
      </c>
      <c r="D23" s="19" t="n">
        <f aca="false">IF(A23="","",(N(D22)+B23)*(1+'1. Your Numbers'!$B$9-'1. Your Numbers'!$B$14))</f>
        <v>141588.865893439</v>
      </c>
      <c r="E23" s="12" t="n">
        <f aca="false">IF(A23="","",(N(F22)+B23)*'1. Your Numbers'!$B$15)</f>
        <v>1376.65871532653</v>
      </c>
      <c r="F23" s="19" t="n">
        <f aca="false">IF(A23="","",(N(F22)+B23)*(1+'1. Your Numbers'!$B$9-'1. Your Numbers'!$B$15))</f>
        <v>126712.456536794</v>
      </c>
      <c r="G23" s="19" t="n">
        <f aca="false">IF(A23="","",D23-F23)</f>
        <v>14876.4093566451</v>
      </c>
    </row>
    <row r="24" customFormat="false" ht="15" hidden="false" customHeight="false" outlineLevel="0" collapsed="false">
      <c r="A24" s="16" t="n">
        <f aca="false">IF(A23="","",IF(A23+1&lt;'1. Your Numbers'!$B$22,A23+1,""))</f>
        <v>44</v>
      </c>
      <c r="B24" s="19" t="n">
        <f aca="false">IF(A24="","",IF(AND(A24&gt;='1. Your Numbers'!$B$19,A24&lt;'1. Your Numbers'!$B$22),'1. Your Numbers'!$B$5,0))</f>
        <v>3600</v>
      </c>
      <c r="C24" s="12" t="n">
        <f aca="false">IF(A24="","",(N(D23)+B24)*'1. Your Numbers'!$B$14)</f>
        <v>217.783298840159</v>
      </c>
      <c r="D24" s="19" t="n">
        <f aca="false">IF(A24="","",(N(D23)+B24)*(1+'1. Your Numbers'!$B$9-'1. Your Numbers'!$B$14))</f>
        <v>155134.30320714</v>
      </c>
      <c r="E24" s="12" t="n">
        <f aca="false">IF(A24="","",(N(F23)+B24)*'1. Your Numbers'!$B$15)</f>
        <v>1498.59325017313</v>
      </c>
      <c r="F24" s="19" t="n">
        <f aca="false">IF(A24="","",(N(F23)+B24)*(1+'1. Your Numbers'!$B$9-'1. Your Numbers'!$B$15))</f>
        <v>137935.735244197</v>
      </c>
      <c r="G24" s="19" t="n">
        <f aca="false">IF(A24="","",D24-F24)</f>
        <v>17198.5679629432</v>
      </c>
    </row>
    <row r="25" customFormat="false" ht="15" hidden="false" customHeight="false" outlineLevel="0" collapsed="false">
      <c r="A25" s="16" t="n">
        <f aca="false">IF(A24="","",IF(A24+1&lt;'1. Your Numbers'!$B$22,A24+1,""))</f>
        <v>45</v>
      </c>
      <c r="B25" s="19" t="n">
        <f aca="false">IF(A25="","",IF(AND(A25&gt;='1. Your Numbers'!$B$19,A25&lt;'1. Your Numbers'!$B$22),'1. Your Numbers'!$B$5,0))</f>
        <v>3600</v>
      </c>
      <c r="C25" s="12" t="n">
        <f aca="false">IF(A25="","",(N(D24)+B25)*'1. Your Numbers'!$B$14)</f>
        <v>238.10145481071</v>
      </c>
      <c r="D25" s="19" t="n">
        <f aca="false">IF(A25="","",(N(D24)+B25)*(1+'1. Your Numbers'!$B$9-'1. Your Numbers'!$B$14))</f>
        <v>169607.602976829</v>
      </c>
      <c r="E25" s="12" t="n">
        <f aca="false">IF(A25="","",(N(F24)+B25)*'1. Your Numbers'!$B$15)</f>
        <v>1627.66095530826</v>
      </c>
      <c r="F25" s="19" t="n">
        <f aca="false">IF(A25="","",(N(F24)+B25)*(1+'1. Your Numbers'!$B$9-'1. Your Numbers'!$B$15))</f>
        <v>149815.575755982</v>
      </c>
      <c r="G25" s="19" t="n">
        <f aca="false">IF(A25="","",D25-F25)</f>
        <v>19792.0272208468</v>
      </c>
    </row>
    <row r="26" customFormat="false" ht="15" hidden="false" customHeight="false" outlineLevel="0" collapsed="false">
      <c r="A26" s="16" t="n">
        <f aca="false">IF(A25="","",IF(A25+1&lt;'1. Your Numbers'!$B$22,A25+1,""))</f>
        <v>46</v>
      </c>
      <c r="B26" s="19" t="n">
        <f aca="false">IF(A26="","",IF(AND(A26&gt;='1. Your Numbers'!$B$19,A26&lt;'1. Your Numbers'!$B$22),'1. Your Numbers'!$B$5,0))</f>
        <v>3600</v>
      </c>
      <c r="C26" s="12" t="n">
        <f aca="false">IF(A26="","",(N(D25)+B26)*'1. Your Numbers'!$B$14)</f>
        <v>259.811404465243</v>
      </c>
      <c r="D26" s="19" t="n">
        <f aca="false">IF(A26="","",(N(D25)+B26)*(1+'1. Your Numbers'!$B$9-'1. Your Numbers'!$B$14))</f>
        <v>185072.323780742</v>
      </c>
      <c r="E26" s="12" t="n">
        <f aca="false">IF(A26="","",(N(F25)+B26)*'1. Your Numbers'!$B$15)</f>
        <v>1764.27912119379</v>
      </c>
      <c r="F26" s="19" t="n">
        <f aca="false">IF(A26="","",(N(F25)+B26)*(1+'1. Your Numbers'!$B$9-'1. Your Numbers'!$B$15))</f>
        <v>162390.386937707</v>
      </c>
      <c r="G26" s="19" t="n">
        <f aca="false">IF(A26="","",D26-F26)</f>
        <v>22681.9368430346</v>
      </c>
    </row>
    <row r="27" customFormat="false" ht="15" hidden="false" customHeight="false" outlineLevel="0" collapsed="false">
      <c r="A27" s="16" t="n">
        <f aca="false">IF(A26="","",IF(A26+1&lt;'1. Your Numbers'!$B$22,A26+1,""))</f>
        <v>47</v>
      </c>
      <c r="B27" s="19" t="n">
        <f aca="false">IF(A27="","",IF(AND(A27&gt;='1. Your Numbers'!$B$19,A27&lt;'1. Your Numbers'!$B$22),'1. Your Numbers'!$B$5,0))</f>
        <v>3600</v>
      </c>
      <c r="C27" s="12" t="n">
        <f aca="false">IF(A27="","",(N(D26)+B27)*'1. Your Numbers'!$B$14)</f>
        <v>283.008485671112</v>
      </c>
      <c r="D27" s="19" t="n">
        <f aca="false">IF(A27="","",(N(D26)+B27)*(1+'1. Your Numbers'!$B$9-'1. Your Numbers'!$B$14))</f>
        <v>201596.377959722</v>
      </c>
      <c r="E27" s="12" t="n">
        <f aca="false">IF(A27="","",(N(F26)+B27)*'1. Your Numbers'!$B$15)</f>
        <v>1908.88944978363</v>
      </c>
      <c r="F27" s="19" t="n">
        <f aca="false">IF(A27="","",(N(F26)+B27)*(1+'1. Your Numbers'!$B$9-'1. Your Numbers'!$B$15))</f>
        <v>175700.824573563</v>
      </c>
      <c r="G27" s="19" t="n">
        <f aca="false">IF(A27="","",D27-F27)</f>
        <v>25895.5533861596</v>
      </c>
    </row>
    <row r="28" customFormat="false" ht="15" hidden="false" customHeight="false" outlineLevel="0" collapsed="false">
      <c r="A28" s="16" t="n">
        <f aca="false">IF(A27="","",IF(A27+1&lt;'1. Your Numbers'!$B$22,A27+1,""))</f>
        <v>48</v>
      </c>
      <c r="B28" s="19" t="n">
        <f aca="false">IF(A28="","",IF(AND(A28&gt;='1. Your Numbers'!$B$19,A28&lt;'1. Your Numbers'!$B$22),'1. Your Numbers'!$B$5,0))</f>
        <v>3600</v>
      </c>
      <c r="C28" s="12" t="n">
        <f aca="false">IF(A28="","",(N(D27)+B28)*'1. Your Numbers'!$B$14)</f>
        <v>307.794566939584</v>
      </c>
      <c r="D28" s="19" t="n">
        <f aca="false">IF(A28="","",(N(D27)+B28)*(1+'1. Your Numbers'!$B$9-'1. Your Numbers'!$B$14))</f>
        <v>219252.329849963</v>
      </c>
      <c r="E28" s="12" t="n">
        <f aca="false">IF(A28="","",(N(F27)+B28)*'1. Your Numbers'!$B$15)</f>
        <v>2061.95948259597</v>
      </c>
      <c r="F28" s="19" t="n">
        <f aca="false">IF(A28="","",(N(F27)+B28)*(1+'1. Your Numbers'!$B$9-'1. Your Numbers'!$B$15))</f>
        <v>189789.922811116</v>
      </c>
      <c r="G28" s="19" t="n">
        <f aca="false">IF(A28="","",D28-F28)</f>
        <v>29462.4070388471</v>
      </c>
    </row>
    <row r="29" customFormat="false" ht="15" hidden="false" customHeight="false" outlineLevel="0" collapsed="false">
      <c r="A29" s="16" t="n">
        <f aca="false">IF(A28="","",IF(A28+1&lt;'1. Your Numbers'!$B$22,A28+1,""))</f>
        <v>49</v>
      </c>
      <c r="B29" s="19" t="n">
        <f aca="false">IF(A29="","",IF(AND(A29&gt;='1. Your Numbers'!$B$19,A29&lt;'1. Your Numbers'!$B$22),'1. Your Numbers'!$B$5,0))</f>
        <v>3600</v>
      </c>
      <c r="C29" s="12" t="n">
        <f aca="false">IF(A29="","",(N(D28)+B29)*'1. Your Numbers'!$B$14)</f>
        <v>334.278494774945</v>
      </c>
      <c r="D29" s="19" t="n">
        <f aca="false">IF(A29="","",(N(D28)+B29)*(1+'1. Your Numbers'!$B$9-'1. Your Numbers'!$B$14))</f>
        <v>238117.714444686</v>
      </c>
      <c r="E29" s="12" t="n">
        <f aca="false">IF(A29="","",(N(F28)+B29)*'1. Your Numbers'!$B$15)</f>
        <v>2223.98411232784</v>
      </c>
      <c r="F29" s="19" t="n">
        <f aca="false">IF(A29="","",(N(F28)+B29)*(1+'1. Your Numbers'!$B$9-'1. Your Numbers'!$B$15))</f>
        <v>204703.233295567</v>
      </c>
      <c r="G29" s="19" t="n">
        <f aca="false">IF(A29="","",D29-F29)</f>
        <v>33414.4811491193</v>
      </c>
    </row>
    <row r="30" customFormat="false" ht="15" hidden="false" customHeight="false" outlineLevel="0" collapsed="false">
      <c r="A30" s="16" t="n">
        <f aca="false">IF(A29="","",IF(A29+1&lt;'1. Your Numbers'!$B$22,A29+1,""))</f>
        <v>50</v>
      </c>
      <c r="B30" s="19" t="n">
        <f aca="false">IF(A30="","",IF(AND(A30&gt;='1. Your Numbers'!$B$19,A30&lt;'1. Your Numbers'!$B$22),'1. Your Numbers'!$B$5,0))</f>
        <v>3600</v>
      </c>
      <c r="C30" s="12" t="n">
        <f aca="false">IF(A30="","",(N(D29)+B30)*'1. Your Numbers'!$B$14)</f>
        <v>362.576571667029</v>
      </c>
      <c r="D30" s="19" t="n">
        <f aca="false">IF(A30="","",(N(D29)+B30)*(1+'1. Your Numbers'!$B$9-'1. Your Numbers'!$B$14))</f>
        <v>258275.377884147</v>
      </c>
      <c r="E30" s="12" t="n">
        <f aca="false">IF(A30="","",(N(F29)+B30)*'1. Your Numbers'!$B$15)</f>
        <v>2395.48718289902</v>
      </c>
      <c r="F30" s="19" t="n">
        <f aca="false">IF(A30="","",(N(F29)+B30)*(1+'1. Your Numbers'!$B$9-'1. Your Numbers'!$B$15))</f>
        <v>220488.972443357</v>
      </c>
      <c r="G30" s="19" t="n">
        <f aca="false">IF(A30="","",D30-F30)</f>
        <v>37786.4054407896</v>
      </c>
    </row>
    <row r="31" customFormat="false" ht="15" hidden="false" customHeight="false" outlineLevel="0" collapsed="false">
      <c r="A31" s="16" t="n">
        <f aca="false">IF(A30="","",IF(A30+1&lt;'1. Your Numbers'!$B$22,A30+1,""))</f>
        <v>51</v>
      </c>
      <c r="B31" s="19" t="n">
        <f aca="false">IF(A31="","",IF(AND(A31&gt;='1. Your Numbers'!$B$19,A31&lt;'1. Your Numbers'!$B$22),'1. Your Numbers'!$B$5,0))</f>
        <v>3600</v>
      </c>
      <c r="C31" s="12" t="n">
        <f aca="false">IF(A31="","",(N(D30)+B31)*'1. Your Numbers'!$B$14)</f>
        <v>392.81306682622</v>
      </c>
      <c r="D31" s="19" t="n">
        <f aca="false">IF(A31="","",(N(D30)+B31)*(1+'1. Your Numbers'!$B$9-'1. Your Numbers'!$B$14))</f>
        <v>279813.841269211</v>
      </c>
      <c r="E31" s="12" t="n">
        <f aca="false">IF(A31="","",(N(F30)+B31)*'1. Your Numbers'!$B$15)</f>
        <v>2577.02318309861</v>
      </c>
      <c r="F31" s="19" t="n">
        <f aca="false">IF(A31="","",(N(F30)+B31)*(1+'1. Your Numbers'!$B$9-'1. Your Numbers'!$B$15))</f>
        <v>237198.177331294</v>
      </c>
      <c r="G31" s="19" t="n">
        <f aca="false">IF(A31="","",D31-F31)</f>
        <v>42615.6639379173</v>
      </c>
    </row>
    <row r="32" customFormat="false" ht="15" hidden="false" customHeight="false" outlineLevel="0" collapsed="false">
      <c r="A32" s="16" t="n">
        <f aca="false">IF(A31="","",IF(A31+1&lt;'1. Your Numbers'!$B$22,A31+1,""))</f>
        <v>52</v>
      </c>
      <c r="B32" s="19" t="n">
        <f aca="false">IF(A32="","",IF(AND(A32&gt;='1. Your Numbers'!$B$19,A32&lt;'1. Your Numbers'!$B$22),'1. Your Numbers'!$B$5,0))</f>
        <v>3600</v>
      </c>
      <c r="C32" s="12" t="n">
        <f aca="false">IF(A32="","",(N(D31)+B32)*'1. Your Numbers'!$B$14)</f>
        <v>425.120761903816</v>
      </c>
      <c r="D32" s="19" t="n">
        <f aca="false">IF(A32="","",(N(D31)+B32)*(1+'1. Your Numbers'!$B$9-'1. Your Numbers'!$B$14))</f>
        <v>302827.689396152</v>
      </c>
      <c r="E32" s="12" t="n">
        <f aca="false">IF(A32="","",(N(F31)+B32)*'1. Your Numbers'!$B$15)</f>
        <v>2769.17903930988</v>
      </c>
      <c r="F32" s="19" t="n">
        <f aca="false">IF(A32="","",(N(F31)+B32)*(1+'1. Your Numbers'!$B$9-'1. Your Numbers'!$B$15))</f>
        <v>254884.870705174</v>
      </c>
      <c r="G32" s="19" t="n">
        <f aca="false">IF(A32="","",D32-F32)</f>
        <v>47942.8186909776</v>
      </c>
    </row>
    <row r="33" customFormat="false" ht="15" hidden="false" customHeight="false" outlineLevel="0" collapsed="false">
      <c r="A33" s="16" t="n">
        <f aca="false">IF(A32="","",IF(A32+1&lt;'1. Your Numbers'!$B$22,A32+1,""))</f>
        <v>53</v>
      </c>
      <c r="B33" s="19" t="n">
        <f aca="false">IF(A33="","",IF(AND(A33&gt;='1. Your Numbers'!$B$19,A33&lt;'1. Your Numbers'!$B$22),'1. Your Numbers'!$B$5,0))</f>
        <v>3600</v>
      </c>
      <c r="C33" s="12" t="n">
        <f aca="false">IF(A33="","",(N(D32)+B33)*'1. Your Numbers'!$B$14)</f>
        <v>459.641534094228</v>
      </c>
      <c r="D33" s="19" t="n">
        <f aca="false">IF(A33="","",(N(D32)+B33)*(1+'1. Your Numbers'!$B$9-'1. Your Numbers'!$B$14))</f>
        <v>327417.986119788</v>
      </c>
      <c r="E33" s="12" t="n">
        <f aca="false">IF(A33="","",(N(F32)+B33)*'1. Your Numbers'!$B$15)</f>
        <v>2972.5760131095</v>
      </c>
      <c r="F33" s="19" t="n">
        <f aca="false">IF(A33="","",(N(F32)+B33)*(1+'1. Your Numbers'!$B$9-'1. Your Numbers'!$B$15))</f>
        <v>273606.235641427</v>
      </c>
      <c r="G33" s="19" t="n">
        <f aca="false">IF(A33="","",D33-F33)</f>
        <v>53811.7504783613</v>
      </c>
    </row>
    <row r="34" customFormat="false" ht="15" hidden="false" customHeight="false" outlineLevel="0" collapsed="false">
      <c r="A34" s="16" t="n">
        <f aca="false">IF(A33="","",IF(A33+1&lt;'1. Your Numbers'!$B$22,A33+1,""))</f>
        <v>54</v>
      </c>
      <c r="B34" s="19" t="n">
        <f aca="false">IF(A34="","",IF(AND(A34&gt;='1. Your Numbers'!$B$19,A34&lt;'1. Your Numbers'!$B$22),'1. Your Numbers'!$B$5,0))</f>
        <v>3600</v>
      </c>
      <c r="C34" s="12" t="n">
        <f aca="false">IF(A34="","",(N(D33)+B34)*'1. Your Numbers'!$B$14)</f>
        <v>496.526979179682</v>
      </c>
      <c r="D34" s="19" t="n">
        <f aca="false">IF(A34="","",(N(D33)+B34)*(1+'1. Your Numbers'!$B$9-'1. Your Numbers'!$B$14))</f>
        <v>353692.718168994</v>
      </c>
      <c r="E34" s="12" t="n">
        <f aca="false">IF(A34="","",(N(F33)+B34)*'1. Your Numbers'!$B$15)</f>
        <v>3187.87170987641</v>
      </c>
      <c r="F34" s="19" t="n">
        <f aca="false">IF(A34="","",(N(F33)+B34)*(1+'1. Your Numbers'!$B$9-'1. Your Numbers'!$B$15))</f>
        <v>293422.80042645</v>
      </c>
      <c r="G34" s="19" t="n">
        <f aca="false">IF(A34="","",D34-F34)</f>
        <v>60269.9177425433</v>
      </c>
    </row>
    <row r="35" customFormat="false" ht="15" hidden="false" customHeight="false" outlineLevel="0" collapsed="false">
      <c r="A35" s="16" t="n">
        <f aca="false">IF(A34="","",IF(A34+1&lt;'1. Your Numbers'!$B$22,A34+1,""))</f>
        <v>55</v>
      </c>
      <c r="B35" s="19" t="n">
        <f aca="false">IF(A35="","",IF(AND(A35&gt;='1. Your Numbers'!$B$19,A35&lt;'1. Your Numbers'!$B$22),'1. Your Numbers'!$B$5,0))</f>
        <v>3600</v>
      </c>
      <c r="C35" s="12" t="n">
        <f aca="false">IF(A35="","",(N(D34)+B35)*'1. Your Numbers'!$B$14)</f>
        <v>535.939077253491</v>
      </c>
      <c r="D35" s="19" t="n">
        <f aca="false">IF(A35="","",(N(D34)+B35)*(1+'1. Your Numbers'!$B$9-'1. Your Numbers'!$B$14))</f>
        <v>381767.26936357</v>
      </c>
      <c r="E35" s="12" t="n">
        <f aca="false">IF(A35="","",(N(F34)+B35)*'1. Your Numbers'!$B$15)</f>
        <v>3415.76220490418</v>
      </c>
      <c r="F35" s="19" t="n">
        <f aca="false">IF(A35="","",(N(F34)+B35)*(1+'1. Your Numbers'!$B$9-'1. Your Numbers'!$B$15))</f>
        <v>314398.634251398</v>
      </c>
      <c r="G35" s="19" t="n">
        <f aca="false">IF(A35="","",D35-F35)</f>
        <v>67368.6351121721</v>
      </c>
    </row>
    <row r="36" customFormat="false" ht="15" hidden="false" customHeight="false" outlineLevel="0" collapsed="false">
      <c r="A36" s="16" t="n">
        <f aca="false">IF(A35="","",IF(A35+1&lt;'1. Your Numbers'!$B$22,A35+1,""))</f>
        <v>56</v>
      </c>
      <c r="B36" s="19" t="n">
        <f aca="false">IF(A36="","",IF(AND(A36&gt;='1. Your Numbers'!$B$19,A36&lt;'1. Your Numbers'!$B$22),'1. Your Numbers'!$B$5,0))</f>
        <v>3600</v>
      </c>
      <c r="C36" s="12" t="n">
        <f aca="false">IF(A36="","",(N(D35)+B36)*'1. Your Numbers'!$B$14)</f>
        <v>578.050904045355</v>
      </c>
      <c r="D36" s="19" t="n">
        <f aca="false">IF(A36="","",(N(D35)+B36)*(1+'1. Your Numbers'!$B$9-'1. Your Numbers'!$B$14))</f>
        <v>411764.927314974</v>
      </c>
      <c r="E36" s="12" t="n">
        <f aca="false">IF(A36="","",(N(F35)+B36)*'1. Your Numbers'!$B$15)</f>
        <v>3656.98429389107</v>
      </c>
      <c r="F36" s="19" t="n">
        <f aca="false">IF(A36="","",(N(F35)+B36)*(1+'1. Your Numbers'!$B$9-'1. Your Numbers'!$B$15))</f>
        <v>336601.554355105</v>
      </c>
      <c r="G36" s="19" t="n">
        <f aca="false">IF(A36="","",D36-F36)</f>
        <v>75163.3729598698</v>
      </c>
    </row>
    <row r="37" customFormat="false" ht="15" hidden="false" customHeight="false" outlineLevel="0" collapsed="false">
      <c r="A37" s="16" t="n">
        <f aca="false">IF(A36="","",IF(A36+1&lt;'1. Your Numbers'!$B$22,A36+1,""))</f>
        <v>57</v>
      </c>
      <c r="B37" s="19" t="n">
        <f aca="false">IF(A37="","",IF(AND(A37&gt;='1. Your Numbers'!$B$19,A37&lt;'1. Your Numbers'!$B$22),'1. Your Numbers'!$B$5,0))</f>
        <v>3600</v>
      </c>
      <c r="C37" s="12" t="n">
        <f aca="false">IF(A37="","",(N(D36)+B37)*'1. Your Numbers'!$B$14)</f>
        <v>623.047390972462</v>
      </c>
      <c r="D37" s="19" t="n">
        <f aca="false">IF(A37="","",(N(D36)+B37)*(1+'1. Your Numbers'!$B$9-'1. Your Numbers'!$B$14))</f>
        <v>443817.42483605</v>
      </c>
      <c r="E37" s="12" t="n">
        <f aca="false">IF(A37="","",(N(F36)+B37)*'1. Your Numbers'!$B$15)</f>
        <v>3912.3178750837</v>
      </c>
      <c r="F37" s="19" t="n">
        <f aca="false">IF(A37="","",(N(F36)+B37)*(1+'1. Your Numbers'!$B$9-'1. Your Numbers'!$B$15))</f>
        <v>360103.345284878</v>
      </c>
      <c r="G37" s="19" t="n">
        <f aca="false">IF(A37="","",D37-F37)</f>
        <v>83714.079551172</v>
      </c>
    </row>
    <row r="38" customFormat="false" ht="15" hidden="false" customHeight="false" outlineLevel="0" collapsed="false">
      <c r="A38" s="16" t="n">
        <f aca="false">IF(A37="","",IF(A37+1&lt;'1. Your Numbers'!$B$22,A37+1,""))</f>
        <v>58</v>
      </c>
      <c r="B38" s="19" t="n">
        <f aca="false">IF(A38="","",IF(AND(A38&gt;='1. Your Numbers'!$B$19,A38&lt;'1. Your Numbers'!$B$22),'1. Your Numbers'!$B$5,0))</f>
        <v>3600</v>
      </c>
      <c r="C38" s="12" t="n">
        <f aca="false">IF(A38="","",(N(D37)+B38)*'1. Your Numbers'!$B$14)</f>
        <v>671.126137254075</v>
      </c>
      <c r="D38" s="19" t="n">
        <f aca="false">IF(A38="","",(N(D37)+B38)*(1+'1. Your Numbers'!$B$9-'1. Your Numbers'!$B$14))</f>
        <v>478065.51843732</v>
      </c>
      <c r="E38" s="12" t="n">
        <f aca="false">IF(A38="","",(N(F37)+B38)*'1. Your Numbers'!$B$15)</f>
        <v>4182.5884707761</v>
      </c>
      <c r="F38" s="19" t="n">
        <f aca="false">IF(A38="","",(N(F37)+B38)*(1+'1. Your Numbers'!$B$9-'1. Your Numbers'!$B$15))</f>
        <v>384979.990984044</v>
      </c>
      <c r="G38" s="19" t="n">
        <f aca="false">IF(A38="","",D38-F38)</f>
        <v>93085.527453276</v>
      </c>
    </row>
    <row r="39" customFormat="false" ht="15" hidden="false" customHeight="false" outlineLevel="0" collapsed="false">
      <c r="A39" s="16" t="n">
        <f aca="false">IF(A38="","",IF(A38+1&lt;'1. Your Numbers'!$B$22,A38+1,""))</f>
        <v>59</v>
      </c>
      <c r="B39" s="19" t="n">
        <f aca="false">IF(A39="","",IF(AND(A39&gt;='1. Your Numbers'!$B$19,A39&lt;'1. Your Numbers'!$B$22),'1. Your Numbers'!$B$5,0))</f>
        <v>3600</v>
      </c>
      <c r="C39" s="12" t="n">
        <f aca="false">IF(A39="","",(N(D38)+B39)*'1. Your Numbers'!$B$14)</f>
        <v>722.498277655979</v>
      </c>
      <c r="D39" s="19" t="n">
        <f aca="false">IF(A39="","",(N(D38)+B39)*(1+'1. Your Numbers'!$B$9-'1. Your Numbers'!$B$14))</f>
        <v>514659.606450276</v>
      </c>
      <c r="E39" s="12" t="n">
        <f aca="false">IF(A39="","",(N(F38)+B39)*'1. Your Numbers'!$B$15)</f>
        <v>4468.6698963165</v>
      </c>
      <c r="F39" s="19" t="n">
        <f aca="false">IF(A39="","",(N(F38)+B39)*(1+'1. Your Numbers'!$B$9-'1. Your Numbers'!$B$15))</f>
        <v>411311.92045661</v>
      </c>
      <c r="G39" s="19" t="n">
        <f aca="false">IF(A39="","",D39-F39)</f>
        <v>103347.685993666</v>
      </c>
    </row>
    <row r="40" customFormat="false" ht="15" hidden="false" customHeight="false" outlineLevel="0" collapsed="false">
      <c r="A40" s="16" t="n">
        <f aca="false">IF(A39="","",IF(A39+1&lt;'1. Your Numbers'!$B$22,A39+1,""))</f>
        <v>60</v>
      </c>
      <c r="B40" s="19" t="n">
        <f aca="false">IF(A40="","",IF(AND(A40&gt;='1. Your Numbers'!$B$19,A40&lt;'1. Your Numbers'!$B$22),'1. Your Numbers'!$B$5,0))</f>
        <v>3600</v>
      </c>
      <c r="C40" s="12" t="n">
        <f aca="false">IF(A40="","",(N(D39)+B40)*'1. Your Numbers'!$B$14)</f>
        <v>777.389409675414</v>
      </c>
      <c r="D40" s="19" t="n">
        <f aca="false">IF(A40="","",(N(D39)+B40)*(1+'1. Your Numbers'!$B$9-'1. Your Numbers'!$B$14))</f>
        <v>553760.38949212</v>
      </c>
      <c r="E40" s="12" t="n">
        <f aca="false">IF(A40="","",(N(F39)+B40)*'1. Your Numbers'!$B$15)</f>
        <v>4771.48708525102</v>
      </c>
      <c r="F40" s="19" t="n">
        <f aca="false">IF(A40="","",(N(F39)+B40)*(1+'1. Your Numbers'!$B$9-'1. Your Numbers'!$B$15))</f>
        <v>439184.267803322</v>
      </c>
      <c r="G40" s="19" t="n">
        <f aca="false">IF(A40="","",D40-F40)</f>
        <v>114576.121688798</v>
      </c>
    </row>
    <row r="41" customFormat="false" ht="15" hidden="false" customHeight="false" outlineLevel="0" collapsed="false">
      <c r="A41" s="16" t="n">
        <f aca="false">IF(A40="","",IF(A40+1&lt;'1. Your Numbers'!$B$22,A40+1,""))</f>
        <v>61</v>
      </c>
      <c r="B41" s="19" t="n">
        <f aca="false">IF(A41="","",IF(AND(A41&gt;='1. Your Numbers'!$B$19,A41&lt;'1. Your Numbers'!$B$22),'1. Your Numbers'!$B$5,0))</f>
        <v>3600</v>
      </c>
      <c r="C41" s="12" t="n">
        <f aca="false">IF(A41="","",(N(D40)+B41)*'1. Your Numbers'!$B$14)</f>
        <v>836.04058423818</v>
      </c>
      <c r="D41" s="19" t="n">
        <f aca="false">IF(A41="","",(N(D40)+B41)*(1+'1. Your Numbers'!$B$9-'1. Your Numbers'!$B$14))</f>
        <v>595539.57617233</v>
      </c>
      <c r="E41" s="12" t="n">
        <f aca="false">IF(A41="","",(N(F40)+B41)*'1. Your Numbers'!$B$15)</f>
        <v>5092.0190797382</v>
      </c>
      <c r="F41" s="19" t="n">
        <f aca="false">IF(A41="","",(N(F40)+B41)*(1+'1. Your Numbers'!$B$9-'1. Your Numbers'!$B$15))</f>
        <v>468687.147469816</v>
      </c>
      <c r="G41" s="19" t="n">
        <f aca="false">IF(A41="","",D41-F41)</f>
        <v>126852.428702514</v>
      </c>
    </row>
    <row r="42" customFormat="false" ht="15" hidden="false" customHeight="false" outlineLevel="0" collapsed="false">
      <c r="A42" s="16" t="n">
        <f aca="false">IF(A41="","",IF(A41+1&lt;'1. Your Numbers'!$B$22,A41+1,""))</f>
        <v>62</v>
      </c>
      <c r="B42" s="19" t="n">
        <f aca="false">IF(A42="","",IF(AND(A42&gt;='1. Your Numbers'!$B$19,A42&lt;'1. Your Numbers'!$B$22),'1. Your Numbers'!$B$5,0))</f>
        <v>3600</v>
      </c>
      <c r="C42" s="12" t="n">
        <f aca="false">IF(A42="","",(N(D41)+B42)*'1. Your Numbers'!$B$14)</f>
        <v>898.709364258495</v>
      </c>
      <c r="D42" s="19" t="n">
        <f aca="false">IF(A42="","",(N(D41)+B42)*(1+'1. Your Numbers'!$B$9-'1. Your Numbers'!$B$14))</f>
        <v>640180.637140135</v>
      </c>
      <c r="E42" s="12" t="n">
        <f aca="false">IF(A42="","",(N(F41)+B42)*'1. Your Numbers'!$B$15)</f>
        <v>5431.30219590289</v>
      </c>
      <c r="F42" s="19" t="n">
        <f aca="false">IF(A42="","",(N(F41)+B42)*(1+'1. Your Numbers'!$B$9-'1. Your Numbers'!$B$15))</f>
        <v>499915.9455968</v>
      </c>
      <c r="G42" s="19" t="n">
        <f aca="false">IF(A42="","",D42-F42)</f>
        <v>140264.691543334</v>
      </c>
    </row>
    <row r="43" customFormat="false" ht="15" hidden="false" customHeight="false" outlineLevel="0" collapsed="false">
      <c r="A43" s="16" t="n">
        <f aca="false">IF(A42="","",IF(A42+1&lt;'1. Your Numbers'!$B$22,A42+1,""))</f>
        <v>63</v>
      </c>
      <c r="B43" s="19" t="n">
        <f aca="false">IF(A43="","",IF(AND(A43&gt;='1. Your Numbers'!$B$19,A43&lt;'1. Your Numbers'!$B$22),'1. Your Numbers'!$B$5,0))</f>
        <v>3600</v>
      </c>
      <c r="C43" s="12" t="n">
        <f aca="false">IF(A43="","",(N(D42)+B43)*'1. Your Numbers'!$B$14)</f>
        <v>965.670955710202</v>
      </c>
      <c r="D43" s="19" t="n">
        <f aca="false">IF(A43="","",(N(D42)+B43)*(1+'1. Your Numbers'!$B$9-'1. Your Numbers'!$B$14))</f>
        <v>687879.610784234</v>
      </c>
      <c r="E43" s="12" t="n">
        <f aca="false">IF(A43="","",(N(F42)+B43)*'1. Your Numbers'!$B$15)</f>
        <v>5790.4333743632</v>
      </c>
      <c r="F43" s="19" t="n">
        <f aca="false">IF(A43="","",(N(F42)+B43)*(1+'1. Your Numbers'!$B$9-'1. Your Numbers'!$B$15))</f>
        <v>532971.628414213</v>
      </c>
      <c r="G43" s="19" t="n">
        <f aca="false">IF(A43="","",D43-F43)</f>
        <v>154907.982370021</v>
      </c>
    </row>
    <row r="44" customFormat="false" ht="15" hidden="false" customHeight="false" outlineLevel="0" collapsed="false">
      <c r="A44" s="16" t="n">
        <f aca="false">IF(A43="","",IF(A43+1&lt;'1. Your Numbers'!$B$22,A43+1,""))</f>
        <v>64</v>
      </c>
      <c r="B44" s="19" t="n">
        <f aca="false">IF(A44="","",IF(AND(A44&gt;='1. Your Numbers'!$B$19,A44&lt;'1. Your Numbers'!$B$22),'1. Your Numbers'!$B$5,0))</f>
        <v>3600</v>
      </c>
      <c r="C44" s="12" t="n">
        <f aca="false">IF(A44="","",(N(D43)+B44)*'1. Your Numbers'!$B$14)</f>
        <v>1037.21941617635</v>
      </c>
      <c r="D44" s="19" t="n">
        <f aca="false">IF(A44="","",(N(D43)+B44)*(1+'1. Your Numbers'!$B$9-'1. Your Numbers'!$B$14))</f>
        <v>738845.964122954</v>
      </c>
      <c r="E44" s="12" t="n">
        <f aca="false">IF(A44="","",(N(F43)+B44)*'1. Your Numbers'!$B$15)</f>
        <v>6170.57372676345</v>
      </c>
      <c r="F44" s="19" t="n">
        <f aca="false">IF(A44="","",(N(F43)+B44)*(1+'1. Your Numbers'!$B$9-'1. Your Numbers'!$B$15))</f>
        <v>567961.068676445</v>
      </c>
      <c r="G44" s="19" t="n">
        <f aca="false">IF(A44="","",D44-F44)</f>
        <v>170884.895446509</v>
      </c>
    </row>
    <row r="45" customFormat="false" ht="15" hidden="false" customHeight="false" outlineLevel="0" collapsed="false">
      <c r="A45" s="16" t="str">
        <f aca="false">IF(A44="","",IF(A44+1&lt;'1. Your Numbers'!$B$22,A44+1,""))</f>
        <v/>
      </c>
      <c r="B45" s="19" t="str">
        <f aca="false">IF(A45="","",IF(AND(A45&gt;='1. Your Numbers'!$B$19,A45&lt;'1. Your Numbers'!$B$22),'1. Your Numbers'!$B$5,0))</f>
        <v/>
      </c>
      <c r="C45" s="12" t="str">
        <f aca="false">IF(A45="","",(N(D44)+B45)*'1. Your Numbers'!$B$14)</f>
        <v/>
      </c>
      <c r="D45" s="19" t="str">
        <f aca="false">IF(A45="","",(N(D44)+B45)*(1+'1. Your Numbers'!$B$9-'1. Your Numbers'!$B$14))</f>
        <v/>
      </c>
      <c r="E45" s="12" t="str">
        <f aca="false">IF(A45="","",(N(F44)+B45)*'1. Your Numbers'!$B$15)</f>
        <v/>
      </c>
      <c r="F45" s="19" t="str">
        <f aca="false">IF(A45="","",(N(F44)+B45)*(1+'1. Your Numbers'!$B$9-'1. Your Numbers'!$B$15))</f>
        <v/>
      </c>
      <c r="G45" s="19" t="str">
        <f aca="false">IF(A45="","",D45-F45)</f>
        <v/>
      </c>
    </row>
    <row r="46" customFormat="false" ht="15" hidden="false" customHeight="false" outlineLevel="0" collapsed="false">
      <c r="A46" s="16" t="str">
        <f aca="false">IF(A45="","",IF(A45+1&lt;'1. Your Numbers'!$B$22,A45+1,""))</f>
        <v/>
      </c>
      <c r="B46" s="19" t="str">
        <f aca="false">IF(A46="","",IF(AND(A46&gt;='1. Your Numbers'!$B$19,A46&lt;'1. Your Numbers'!$B$22),'1. Your Numbers'!$B$5,0))</f>
        <v/>
      </c>
      <c r="C46" s="12" t="str">
        <f aca="false">IF(A46="","",(N(D45)+B46)*'1. Your Numbers'!$B$14)</f>
        <v/>
      </c>
      <c r="D46" s="19" t="str">
        <f aca="false">IF(A46="","",(N(D45)+B46)*(1+'1. Your Numbers'!$B$9-'1. Your Numbers'!$B$14))</f>
        <v/>
      </c>
      <c r="E46" s="12" t="str">
        <f aca="false">IF(A46="","",(N(F45)+B46)*'1. Your Numbers'!$B$15)</f>
        <v/>
      </c>
      <c r="F46" s="19" t="str">
        <f aca="false">IF(A46="","",(N(F45)+B46)*(1+'1. Your Numbers'!$B$9-'1. Your Numbers'!$B$15))</f>
        <v/>
      </c>
      <c r="G46" s="19" t="str">
        <f aca="false">IF(A46="","",D46-F46)</f>
        <v/>
      </c>
    </row>
    <row r="47" customFormat="false" ht="15" hidden="false" customHeight="false" outlineLevel="0" collapsed="false">
      <c r="A47" s="16" t="str">
        <f aca="false">IF(A46="","",IF(A46+1&lt;'1. Your Numbers'!$B$22,A46+1,""))</f>
        <v/>
      </c>
      <c r="B47" s="19" t="str">
        <f aca="false">IF(A47="","",IF(AND(A47&gt;='1. Your Numbers'!$B$19,A47&lt;'1. Your Numbers'!$B$22),'1. Your Numbers'!$B$5,0))</f>
        <v/>
      </c>
      <c r="C47" s="12" t="str">
        <f aca="false">IF(A47="","",(N(D46)+B47)*'1. Your Numbers'!$B$14)</f>
        <v/>
      </c>
      <c r="D47" s="19" t="str">
        <f aca="false">IF(A47="","",(N(D46)+B47)*(1+'1. Your Numbers'!$B$9-'1. Your Numbers'!$B$14))</f>
        <v/>
      </c>
      <c r="E47" s="12" t="str">
        <f aca="false">IF(A47="","",(N(F46)+B47)*'1. Your Numbers'!$B$15)</f>
        <v/>
      </c>
      <c r="F47" s="19" t="str">
        <f aca="false">IF(A47="","",(N(F46)+B47)*(1+'1. Your Numbers'!$B$9-'1. Your Numbers'!$B$15))</f>
        <v/>
      </c>
      <c r="G47" s="19" t="str">
        <f aca="false">IF(A47="","",D47-F47)</f>
        <v/>
      </c>
    </row>
    <row r="48" customFormat="false" ht="15" hidden="false" customHeight="false" outlineLevel="0" collapsed="false">
      <c r="A48" s="16" t="str">
        <f aca="false">IF(A47="","",IF(A47+1&lt;'1. Your Numbers'!$B$22,A47+1,""))</f>
        <v/>
      </c>
      <c r="B48" s="19" t="str">
        <f aca="false">IF(A48="","",IF(AND(A48&gt;='1. Your Numbers'!$B$19,A48&lt;'1. Your Numbers'!$B$22),'1. Your Numbers'!$B$5,0))</f>
        <v/>
      </c>
      <c r="C48" s="12" t="str">
        <f aca="false">IF(A48="","",(N(D47)+B48)*'1. Your Numbers'!$B$14)</f>
        <v/>
      </c>
      <c r="D48" s="19" t="str">
        <f aca="false">IF(A48="","",(N(D47)+B48)*(1+'1. Your Numbers'!$B$9-'1. Your Numbers'!$B$14))</f>
        <v/>
      </c>
      <c r="E48" s="12" t="str">
        <f aca="false">IF(A48="","",(N(F47)+B48)*'1. Your Numbers'!$B$15)</f>
        <v/>
      </c>
      <c r="F48" s="19" t="str">
        <f aca="false">IF(A48="","",(N(F47)+B48)*(1+'1. Your Numbers'!$B$9-'1. Your Numbers'!$B$15))</f>
        <v/>
      </c>
      <c r="G48" s="19" t="str">
        <f aca="false">IF(A48="","",D48-F48)</f>
        <v/>
      </c>
    </row>
    <row r="49" customFormat="false" ht="15" hidden="false" customHeight="false" outlineLevel="0" collapsed="false">
      <c r="A49" s="16" t="str">
        <f aca="false">IF(A48="","",IF(A48+1&lt;'1. Your Numbers'!$B$22,A48+1,""))</f>
        <v/>
      </c>
      <c r="B49" s="19" t="str">
        <f aca="false">IF(A49="","",IF(AND(A49&gt;='1. Your Numbers'!$B$19,A49&lt;'1. Your Numbers'!$B$22),'1. Your Numbers'!$B$5,0))</f>
        <v/>
      </c>
      <c r="C49" s="12" t="str">
        <f aca="false">IF(A49="","",(N(D48)+B49)*'1. Your Numbers'!$B$14)</f>
        <v/>
      </c>
      <c r="D49" s="19" t="str">
        <f aca="false">IF(A49="","",(N(D48)+B49)*(1+'1. Your Numbers'!$B$9-'1. Your Numbers'!$B$14))</f>
        <v/>
      </c>
      <c r="E49" s="12" t="str">
        <f aca="false">IF(A49="","",(N(F48)+B49)*'1. Your Numbers'!$B$15)</f>
        <v/>
      </c>
      <c r="F49" s="19" t="str">
        <f aca="false">IF(A49="","",(N(F48)+B49)*(1+'1. Your Numbers'!$B$9-'1. Your Numbers'!$B$15))</f>
        <v/>
      </c>
      <c r="G49" s="19" t="str">
        <f aca="false">IF(A49="","",D49-F49)</f>
        <v/>
      </c>
    </row>
    <row r="50" customFormat="false" ht="15" hidden="false" customHeight="false" outlineLevel="0" collapsed="false">
      <c r="A50" s="16" t="str">
        <f aca="false">IF(A49="","",IF(A49+1&lt;'1. Your Numbers'!$B$22,A49+1,""))</f>
        <v/>
      </c>
      <c r="B50" s="19" t="str">
        <f aca="false">IF(A50="","",IF(AND(A50&gt;='1. Your Numbers'!$B$19,A50&lt;'1. Your Numbers'!$B$22),'1. Your Numbers'!$B$5,0))</f>
        <v/>
      </c>
      <c r="C50" s="12" t="str">
        <f aca="false">IF(A50="","",(N(D49)+B50)*'1. Your Numbers'!$B$14)</f>
        <v/>
      </c>
      <c r="D50" s="19" t="str">
        <f aca="false">IF(A50="","",(N(D49)+B50)*(1+'1. Your Numbers'!$B$9-'1. Your Numbers'!$B$14))</f>
        <v/>
      </c>
      <c r="E50" s="12" t="str">
        <f aca="false">IF(A50="","",(N(F49)+B50)*'1. Your Numbers'!$B$15)</f>
        <v/>
      </c>
      <c r="F50" s="19" t="str">
        <f aca="false">IF(A50="","",(N(F49)+B50)*(1+'1. Your Numbers'!$B$9-'1. Your Numbers'!$B$15))</f>
        <v/>
      </c>
      <c r="G50" s="19" t="str">
        <f aca="false">IF(A50="","",D50-F50)</f>
        <v/>
      </c>
    </row>
    <row r="51" customFormat="false" ht="15" hidden="false" customHeight="false" outlineLevel="0" collapsed="false">
      <c r="A51" s="16" t="str">
        <f aca="false">IF(A50="","",IF(A50+1&lt;'1. Your Numbers'!$B$22,A50+1,""))</f>
        <v/>
      </c>
      <c r="B51" s="19" t="str">
        <f aca="false">IF(A51="","",IF(AND(A51&gt;='1. Your Numbers'!$B$19,A51&lt;'1. Your Numbers'!$B$22),'1. Your Numbers'!$B$5,0))</f>
        <v/>
      </c>
      <c r="C51" s="12" t="str">
        <f aca="false">IF(A51="","",(N(D50)+B51)*'1. Your Numbers'!$B$14)</f>
        <v/>
      </c>
      <c r="D51" s="19" t="str">
        <f aca="false">IF(A51="","",(N(D50)+B51)*(1+'1. Your Numbers'!$B$9-'1. Your Numbers'!$B$14))</f>
        <v/>
      </c>
      <c r="E51" s="12" t="str">
        <f aca="false">IF(A51="","",(N(F50)+B51)*'1. Your Numbers'!$B$15)</f>
        <v/>
      </c>
      <c r="F51" s="19" t="str">
        <f aca="false">IF(A51="","",(N(F50)+B51)*(1+'1. Your Numbers'!$B$9-'1. Your Numbers'!$B$15))</f>
        <v/>
      </c>
      <c r="G51" s="19" t="str">
        <f aca="false">IF(A51="","",D51-F51)</f>
        <v/>
      </c>
    </row>
    <row r="52" customFormat="false" ht="15" hidden="false" customHeight="false" outlineLevel="0" collapsed="false">
      <c r="A52" s="16" t="str">
        <f aca="false">IF(A51="","",IF(A51+1&lt;'1. Your Numbers'!$B$22,A51+1,""))</f>
        <v/>
      </c>
      <c r="B52" s="19" t="str">
        <f aca="false">IF(A52="","",IF(AND(A52&gt;='1. Your Numbers'!$B$19,A52&lt;'1. Your Numbers'!$B$22),'1. Your Numbers'!$B$5,0))</f>
        <v/>
      </c>
      <c r="C52" s="12" t="str">
        <f aca="false">IF(A52="","",(N(D51)+B52)*'1. Your Numbers'!$B$14)</f>
        <v/>
      </c>
      <c r="D52" s="19" t="str">
        <f aca="false">IF(A52="","",(N(D51)+B52)*(1+'1. Your Numbers'!$B$9-'1. Your Numbers'!$B$14))</f>
        <v/>
      </c>
      <c r="E52" s="12" t="str">
        <f aca="false">IF(A52="","",(N(F51)+B52)*'1. Your Numbers'!$B$15)</f>
        <v/>
      </c>
      <c r="F52" s="19" t="str">
        <f aca="false">IF(A52="","",(N(F51)+B52)*(1+'1. Your Numbers'!$B$9-'1. Your Numbers'!$B$15))</f>
        <v/>
      </c>
      <c r="G52" s="19" t="str">
        <f aca="false">IF(A52="","",D52-F52)</f>
        <v/>
      </c>
    </row>
    <row r="53" customFormat="false" ht="15" hidden="false" customHeight="false" outlineLevel="0" collapsed="false">
      <c r="A53" s="16" t="str">
        <f aca="false">IF(A52="","",IF(A52+1&lt;'1. Your Numbers'!$B$22,A52+1,""))</f>
        <v/>
      </c>
      <c r="B53" s="19" t="str">
        <f aca="false">IF(A53="","",IF(AND(A53&gt;='1. Your Numbers'!$B$19,A53&lt;'1. Your Numbers'!$B$22),'1. Your Numbers'!$B$5,0))</f>
        <v/>
      </c>
      <c r="C53" s="12" t="str">
        <f aca="false">IF(A53="","",(N(D52)+B53)*'1. Your Numbers'!$B$14)</f>
        <v/>
      </c>
      <c r="D53" s="19" t="str">
        <f aca="false">IF(A53="","",(N(D52)+B53)*(1+'1. Your Numbers'!$B$9-'1. Your Numbers'!$B$14))</f>
        <v/>
      </c>
      <c r="E53" s="12" t="str">
        <f aca="false">IF(A53="","",(N(F52)+B53)*'1. Your Numbers'!$B$15)</f>
        <v/>
      </c>
      <c r="F53" s="19" t="str">
        <f aca="false">IF(A53="","",(N(F52)+B53)*(1+'1. Your Numbers'!$B$9-'1. Your Numbers'!$B$15))</f>
        <v/>
      </c>
      <c r="G53" s="19" t="str">
        <f aca="false">IF(A53="","",D53-F53)</f>
        <v/>
      </c>
    </row>
    <row r="54" customFormat="false" ht="15" hidden="false" customHeight="false" outlineLevel="0" collapsed="false">
      <c r="A54" s="16" t="str">
        <f aca="false">IF(A53="","",IF(A53+1&lt;'1. Your Numbers'!$B$22,A53+1,""))</f>
        <v/>
      </c>
      <c r="B54" s="19" t="str">
        <f aca="false">IF(A54="","",IF(AND(A54&gt;='1. Your Numbers'!$B$19,A54&lt;'1. Your Numbers'!$B$22),'1. Your Numbers'!$B$5,0))</f>
        <v/>
      </c>
      <c r="C54" s="12" t="str">
        <f aca="false">IF(A54="","",(N(D53)+B54)*'1. Your Numbers'!$B$14)</f>
        <v/>
      </c>
      <c r="D54" s="19" t="str">
        <f aca="false">IF(A54="","",(N(D53)+B54)*(1+'1. Your Numbers'!$B$9-'1. Your Numbers'!$B$14))</f>
        <v/>
      </c>
      <c r="E54" s="12" t="str">
        <f aca="false">IF(A54="","",(N(F53)+B54)*'1. Your Numbers'!$B$15)</f>
        <v/>
      </c>
      <c r="F54" s="19" t="str">
        <f aca="false">IF(A54="","",(N(F53)+B54)*(1+'1. Your Numbers'!$B$9-'1. Your Numbers'!$B$15))</f>
        <v/>
      </c>
      <c r="G54" s="19" t="str">
        <f aca="false">IF(A54="","",D54-F54)</f>
        <v/>
      </c>
    </row>
    <row r="55" customFormat="false" ht="15" hidden="false" customHeight="false" outlineLevel="0" collapsed="false">
      <c r="A55" s="16" t="str">
        <f aca="false">IF(A54="","",IF(A54+1&lt;'1. Your Numbers'!$B$22,A54+1,""))</f>
        <v/>
      </c>
      <c r="B55" s="19" t="str">
        <f aca="false">IF(A55="","",IF(AND(A55&gt;='1. Your Numbers'!$B$19,A55&lt;'1. Your Numbers'!$B$22),'1. Your Numbers'!$B$5,0))</f>
        <v/>
      </c>
      <c r="C55" s="12" t="str">
        <f aca="false">IF(A55="","",(N(D54)+B55)*'1. Your Numbers'!$B$14)</f>
        <v/>
      </c>
      <c r="D55" s="19" t="str">
        <f aca="false">IF(A55="","",(N(D54)+B55)*(1+'1. Your Numbers'!$B$9-'1. Your Numbers'!$B$14))</f>
        <v/>
      </c>
      <c r="E55" s="12" t="str">
        <f aca="false">IF(A55="","",(N(F54)+B55)*'1. Your Numbers'!$B$15)</f>
        <v/>
      </c>
      <c r="F55" s="19" t="str">
        <f aca="false">IF(A55="","",(N(F54)+B55)*(1+'1. Your Numbers'!$B$9-'1. Your Numbers'!$B$15))</f>
        <v/>
      </c>
      <c r="G55" s="19" t="str">
        <f aca="false">IF(A55="","",D55-F55)</f>
        <v/>
      </c>
    </row>
    <row r="56" customFormat="false" ht="15" hidden="false" customHeight="false" outlineLevel="0" collapsed="false">
      <c r="A56" s="16" t="str">
        <f aca="false">IF(A55="","",IF(A55+1&lt;'1. Your Numbers'!$B$22,A55+1,""))</f>
        <v/>
      </c>
      <c r="B56" s="19" t="str">
        <f aca="false">IF(A56="","",IF(AND(A56&gt;='1. Your Numbers'!$B$19,A56&lt;'1. Your Numbers'!$B$22),'1. Your Numbers'!$B$5,0))</f>
        <v/>
      </c>
      <c r="C56" s="12" t="str">
        <f aca="false">IF(A56="","",(N(D55)+B56)*'1. Your Numbers'!$B$14)</f>
        <v/>
      </c>
      <c r="D56" s="19" t="str">
        <f aca="false">IF(A56="","",(N(D55)+B56)*(1+'1. Your Numbers'!$B$9-'1. Your Numbers'!$B$14))</f>
        <v/>
      </c>
      <c r="E56" s="12" t="str">
        <f aca="false">IF(A56="","",(N(F55)+B56)*'1. Your Numbers'!$B$15)</f>
        <v/>
      </c>
      <c r="F56" s="19" t="str">
        <f aca="false">IF(A56="","",(N(F55)+B56)*(1+'1. Your Numbers'!$B$9-'1. Your Numbers'!$B$15))</f>
        <v/>
      </c>
      <c r="G56" s="19" t="str">
        <f aca="false">IF(A56="","",D56-F56)</f>
        <v/>
      </c>
    </row>
    <row r="57" customFormat="false" ht="15" hidden="false" customHeight="false" outlineLevel="0" collapsed="false">
      <c r="A57" s="16" t="str">
        <f aca="false">IF(A56="","",IF(A56+1&lt;'1. Your Numbers'!$B$22,A56+1,""))</f>
        <v/>
      </c>
      <c r="B57" s="19" t="str">
        <f aca="false">IF(A57="","",IF(AND(A57&gt;='1. Your Numbers'!$B$19,A57&lt;'1. Your Numbers'!$B$22),'1. Your Numbers'!$B$5,0))</f>
        <v/>
      </c>
      <c r="C57" s="12" t="str">
        <f aca="false">IF(A57="","",(N(D56)+B57)*'1. Your Numbers'!$B$14)</f>
        <v/>
      </c>
      <c r="D57" s="19" t="str">
        <f aca="false">IF(A57="","",(N(D56)+B57)*(1+'1. Your Numbers'!$B$9-'1. Your Numbers'!$B$14))</f>
        <v/>
      </c>
      <c r="E57" s="12" t="str">
        <f aca="false">IF(A57="","",(N(F56)+B57)*'1. Your Numbers'!$B$15)</f>
        <v/>
      </c>
      <c r="F57" s="19" t="str">
        <f aca="false">IF(A57="","",(N(F56)+B57)*(1+'1. Your Numbers'!$B$9-'1. Your Numbers'!$B$15))</f>
        <v/>
      </c>
      <c r="G57" s="19" t="str">
        <f aca="false">IF(A57="","",D57-F57)</f>
        <v/>
      </c>
    </row>
    <row r="58" customFormat="false" ht="15" hidden="false" customHeight="false" outlineLevel="0" collapsed="false">
      <c r="A58" s="16" t="str">
        <f aca="false">IF(A57="","",IF(A57+1&lt;'1. Your Numbers'!$B$22,A57+1,""))</f>
        <v/>
      </c>
      <c r="B58" s="19" t="str">
        <f aca="false">IF(A58="","",IF(AND(A58&gt;='1. Your Numbers'!$B$19,A58&lt;'1. Your Numbers'!$B$22),'1. Your Numbers'!$B$5,0))</f>
        <v/>
      </c>
      <c r="C58" s="12" t="str">
        <f aca="false">IF(A58="","",(N(D57)+B58)*'1. Your Numbers'!$B$14)</f>
        <v/>
      </c>
      <c r="D58" s="19" t="str">
        <f aca="false">IF(A58="","",(N(D57)+B58)*(1+'1. Your Numbers'!$B$9-'1. Your Numbers'!$B$14))</f>
        <v/>
      </c>
      <c r="E58" s="12" t="str">
        <f aca="false">IF(A58="","",(N(F57)+B58)*'1. Your Numbers'!$B$15)</f>
        <v/>
      </c>
      <c r="F58" s="19" t="str">
        <f aca="false">IF(A58="","",(N(F57)+B58)*(1+'1. Your Numbers'!$B$9-'1. Your Numbers'!$B$15))</f>
        <v/>
      </c>
      <c r="G58" s="19" t="str">
        <f aca="false">IF(A58="","",D58-F58)</f>
        <v/>
      </c>
    </row>
    <row r="59" customFormat="false" ht="15" hidden="false" customHeight="false" outlineLevel="0" collapsed="false">
      <c r="A59" s="16" t="str">
        <f aca="false">IF(A58="","",IF(A58+1&lt;'1. Your Numbers'!$B$22,A58+1,""))</f>
        <v/>
      </c>
      <c r="B59" s="19" t="str">
        <f aca="false">IF(A59="","",IF(AND(A59&gt;='1. Your Numbers'!$B$19,A59&lt;'1. Your Numbers'!$B$22),'1. Your Numbers'!$B$5,0))</f>
        <v/>
      </c>
      <c r="C59" s="12" t="str">
        <f aca="false">IF(A59="","",(N(D58)+B59)*'1. Your Numbers'!$B$14)</f>
        <v/>
      </c>
      <c r="D59" s="19" t="str">
        <f aca="false">IF(A59="","",(N(D58)+B59)*(1+'1. Your Numbers'!$B$9-'1. Your Numbers'!$B$14))</f>
        <v/>
      </c>
      <c r="E59" s="12" t="str">
        <f aca="false">IF(A59="","",(N(F58)+B59)*'1. Your Numbers'!$B$15)</f>
        <v/>
      </c>
      <c r="F59" s="19" t="str">
        <f aca="false">IF(A59="","",(N(F58)+B59)*(1+'1. Your Numbers'!$B$9-'1. Your Numbers'!$B$15))</f>
        <v/>
      </c>
      <c r="G59" s="19" t="str">
        <f aca="false">IF(A59="","",D59-F59)</f>
        <v/>
      </c>
    </row>
    <row r="60" customFormat="false" ht="15" hidden="false" customHeight="false" outlineLevel="0" collapsed="false">
      <c r="A60" s="16" t="str">
        <f aca="false">IF(A59="","",IF(A59+1&lt;'1. Your Numbers'!$B$22,A59+1,""))</f>
        <v/>
      </c>
      <c r="B60" s="19" t="str">
        <f aca="false">IF(A60="","",IF(AND(A60&gt;='1. Your Numbers'!$B$19,A60&lt;'1. Your Numbers'!$B$22),'1. Your Numbers'!$B$5,0))</f>
        <v/>
      </c>
      <c r="C60" s="12" t="str">
        <f aca="false">IF(A60="","",(N(D59)+B60)*'1. Your Numbers'!$B$14)</f>
        <v/>
      </c>
      <c r="D60" s="19" t="str">
        <f aca="false">IF(A60="","",(N(D59)+B60)*(1+'1. Your Numbers'!$B$9-'1. Your Numbers'!$B$14))</f>
        <v/>
      </c>
      <c r="E60" s="12" t="str">
        <f aca="false">IF(A60="","",(N(F59)+B60)*'1. Your Numbers'!$B$15)</f>
        <v/>
      </c>
      <c r="F60" s="19" t="str">
        <f aca="false">IF(A60="","",(N(F59)+B60)*(1+'1. Your Numbers'!$B$9-'1. Your Numbers'!$B$15))</f>
        <v/>
      </c>
      <c r="G60" s="19" t="str">
        <f aca="false">IF(A60="","",D60-F60)</f>
        <v/>
      </c>
    </row>
    <row r="61" customFormat="false" ht="15" hidden="false" customHeight="false" outlineLevel="0" collapsed="false">
      <c r="A61" s="16" t="str">
        <f aca="false">IF(A60="","",IF(A60+1&lt;'1. Your Numbers'!$B$22,A60+1,""))</f>
        <v/>
      </c>
      <c r="B61" s="19" t="str">
        <f aca="false">IF(A61="","",IF(AND(A61&gt;='1. Your Numbers'!$B$19,A61&lt;'1. Your Numbers'!$B$22),'1. Your Numbers'!$B$5,0))</f>
        <v/>
      </c>
      <c r="C61" s="12" t="str">
        <f aca="false">IF(A61="","",(N(D60)+B61)*'1. Your Numbers'!$B$14)</f>
        <v/>
      </c>
      <c r="D61" s="19" t="str">
        <f aca="false">IF(A61="","",(N(D60)+B61)*(1+'1. Your Numbers'!$B$9-'1. Your Numbers'!$B$14))</f>
        <v/>
      </c>
      <c r="E61" s="12" t="str">
        <f aca="false">IF(A61="","",(N(F60)+B61)*'1. Your Numbers'!$B$15)</f>
        <v/>
      </c>
      <c r="F61" s="19" t="str">
        <f aca="false">IF(A61="","",(N(F60)+B61)*(1+'1. Your Numbers'!$B$9-'1. Your Numbers'!$B$15))</f>
        <v/>
      </c>
      <c r="G61" s="19" t="str">
        <f aca="false">IF(A61="","",D61-F61)</f>
        <v/>
      </c>
    </row>
    <row r="62" customFormat="false" ht="15" hidden="false" customHeight="false" outlineLevel="0" collapsed="false">
      <c r="A62" s="16" t="str">
        <f aca="false">IF(A61="","",IF(A61+1&lt;'1. Your Numbers'!$B$22,A61+1,""))</f>
        <v/>
      </c>
      <c r="B62" s="19" t="str">
        <f aca="false">IF(A62="","",IF(AND(A62&gt;='1. Your Numbers'!$B$19,A62&lt;'1. Your Numbers'!$B$22),'1. Your Numbers'!$B$5,0))</f>
        <v/>
      </c>
      <c r="C62" s="12" t="str">
        <f aca="false">IF(A62="","",(N(D61)+B62)*'1. Your Numbers'!$B$14)</f>
        <v/>
      </c>
      <c r="D62" s="19" t="str">
        <f aca="false">IF(A62="","",(N(D61)+B62)*(1+'1. Your Numbers'!$B$9-'1. Your Numbers'!$B$14))</f>
        <v/>
      </c>
      <c r="E62" s="12" t="str">
        <f aca="false">IF(A62="","",(N(F61)+B62)*'1. Your Numbers'!$B$15)</f>
        <v/>
      </c>
      <c r="F62" s="19" t="str">
        <f aca="false">IF(A62="","",(N(F61)+B62)*(1+'1. Your Numbers'!$B$9-'1. Your Numbers'!$B$15))</f>
        <v/>
      </c>
      <c r="G62" s="19" t="str">
        <f aca="false">IF(A62="","",D62-F62)</f>
        <v/>
      </c>
    </row>
    <row r="63" customFormat="false" ht="15" hidden="false" customHeight="false" outlineLevel="0" collapsed="false">
      <c r="A63" s="16" t="str">
        <f aca="false">IF(A62="","",IF(A62+1&lt;'1. Your Numbers'!$B$22,A62+1,""))</f>
        <v/>
      </c>
      <c r="B63" s="19" t="str">
        <f aca="false">IF(A63="","",IF(AND(A63&gt;='1. Your Numbers'!$B$19,A63&lt;'1. Your Numbers'!$B$22),'1. Your Numbers'!$B$5,0))</f>
        <v/>
      </c>
      <c r="C63" s="12" t="str">
        <f aca="false">IF(A63="","",(N(D62)+B63)*'1. Your Numbers'!$B$14)</f>
        <v/>
      </c>
      <c r="D63" s="19" t="str">
        <f aca="false">IF(A63="","",(N(D62)+B63)*(1+'1. Your Numbers'!$B$9-'1. Your Numbers'!$B$14))</f>
        <v/>
      </c>
      <c r="E63" s="12" t="str">
        <f aca="false">IF(A63="","",(N(F62)+B63)*'1. Your Numbers'!$B$15)</f>
        <v/>
      </c>
      <c r="F63" s="19" t="str">
        <f aca="false">IF(A63="","",(N(F62)+B63)*(1+'1. Your Numbers'!$B$9-'1. Your Numbers'!$B$15))</f>
        <v/>
      </c>
      <c r="G63" s="19" t="str">
        <f aca="false">IF(A63="","",D63-F63)</f>
        <v/>
      </c>
    </row>
    <row r="64" customFormat="false" ht="15" hidden="false" customHeight="false" outlineLevel="0" collapsed="false">
      <c r="A64" s="16" t="str">
        <f aca="false">IF(A63="","",IF(A63+1&lt;'1. Your Numbers'!$B$22,A63+1,""))</f>
        <v/>
      </c>
      <c r="B64" s="19" t="str">
        <f aca="false">IF(A64="","",IF(AND(A64&gt;='1. Your Numbers'!$B$19,A64&lt;'1. Your Numbers'!$B$22),'1. Your Numbers'!$B$5,0))</f>
        <v/>
      </c>
      <c r="C64" s="12" t="str">
        <f aca="false">IF(A64="","",(N(D63)+B64)*'1. Your Numbers'!$B$14)</f>
        <v/>
      </c>
      <c r="D64" s="19" t="str">
        <f aca="false">IF(A64="","",(N(D63)+B64)*(1+'1. Your Numbers'!$B$9-'1. Your Numbers'!$B$14))</f>
        <v/>
      </c>
      <c r="E64" s="12" t="str">
        <f aca="false">IF(A64="","",(N(F63)+B64)*'1. Your Numbers'!$B$15)</f>
        <v/>
      </c>
      <c r="F64" s="19" t="str">
        <f aca="false">IF(A64="","",(N(F63)+B64)*(1+'1. Your Numbers'!$B$9-'1. Your Numbers'!$B$15))</f>
        <v/>
      </c>
      <c r="G64" s="19" t="str">
        <f aca="false">IF(A64="","",D64-F64)</f>
        <v/>
      </c>
    </row>
    <row r="67" customFormat="false" ht="15" hidden="false" customHeight="false" outlineLevel="0" collapsed="false">
      <c r="A67" s="6" t="s">
        <v>58</v>
      </c>
      <c r="B67" s="20" t="n">
        <f aca="false">SUM(B5:B64)</f>
        <v>144000</v>
      </c>
    </row>
    <row r="68" customFormat="false" ht="15" hidden="false" customHeight="false" outlineLevel="0" collapsed="false">
      <c r="A68" s="6" t="s">
        <v>89</v>
      </c>
      <c r="C68" s="20" t="n">
        <f aca="false">SUM(C5:C64)</f>
        <v>13025.8240318895</v>
      </c>
      <c r="E68" s="20" t="n">
        <f aca="false">SUM(E5:E64)</f>
        <v>83342.7741842584</v>
      </c>
    </row>
    <row r="69" customFormat="false" ht="15" hidden="false" customHeight="false" outlineLevel="0" collapsed="false">
      <c r="A69" s="6" t="s">
        <v>59</v>
      </c>
      <c r="D69" s="21" t="n">
        <f aca="false">IFERROR(INDEX(D5:D64,MATCH('1. Your Numbers'!$B$22-1,A5:A64,0)),"")</f>
        <v>738845.964122954</v>
      </c>
      <c r="F69" s="21" t="n">
        <f aca="false">IFERROR(INDEX(F5:F64,MATCH('1. Your Numbers'!$B$22-1,A5:A64,0)),"")</f>
        <v>567961.068676445</v>
      </c>
      <c r="G69" s="19" t="n">
        <f aca="false">IFERROR(INDEX(G5:G64,MATCH('1. Your Numbers'!$B$22-1,A5:A64,0)),"")</f>
        <v>170884.895446509</v>
      </c>
    </row>
    <row r="71" customFormat="false" ht="15" hidden="false" customHeight="false" outlineLevel="0" collapsed="false">
      <c r="A71" s="6" t="s">
        <v>90</v>
      </c>
      <c r="B71" s="21" t="n">
        <f aca="false">IFERROR(D69-F69,"")</f>
        <v>170884.895446509</v>
      </c>
      <c r="D71" s="25" t="n">
        <f aca="false">IFERROR((D69-F69)/D69,"")</f>
        <v>0.231286227095194</v>
      </c>
      <c r="J71" s="11" t="s">
        <v>91</v>
      </c>
    </row>
    <row r="72" customFormat="false" ht="15" hidden="false" customHeight="false" outlineLevel="0" collapsed="false">
      <c r="A72" s="7" t="s">
        <v>92</v>
      </c>
      <c r="B72" s="20" t="n">
        <f aca="false">IFERROR(E68-C68,"")</f>
        <v>70316.9501523689</v>
      </c>
    </row>
    <row r="73" customFormat="false" ht="15" hidden="false" customHeight="false" outlineLevel="0" collapsed="false">
      <c r="A73" s="6" t="s">
        <v>93</v>
      </c>
      <c r="B73" s="28" t="n">
        <f aca="false">IFERROR(B71/B72,"")</f>
        <v>2.43020914695847</v>
      </c>
      <c r="J73" s="11" t="s">
        <v>94</v>
      </c>
    </row>
    <row r="74" customFormat="false" ht="15" hidden="false" customHeight="false" outlineLevel="0" collapsed="false">
      <c r="A74" s="7" t="s">
        <v>95</v>
      </c>
      <c r="B74" s="22" t="n">
        <f aca="false">IFERROR(B71/B67,"")</f>
        <v>1.18670066282298</v>
      </c>
      <c r="J74" s="11" t="str">
        <f aca="false">IF(B74="","",IF(B74&gt;1,"the fee difference costs more than every contribution combined",""))</f>
        <v>the fee difference costs more than every contribution combined</v>
      </c>
    </row>
    <row r="76" customFormat="false" ht="60" hidden="false" customHeight="true" outlineLevel="0" collapsed="false">
      <c r="A76" s="17" t="s">
        <v>96</v>
      </c>
      <c r="B76" s="17"/>
      <c r="C76" s="17"/>
      <c r="D76" s="17"/>
      <c r="E76" s="17"/>
      <c r="F76" s="17"/>
      <c r="G76" s="17"/>
      <c r="H76" s="17"/>
      <c r="I76" s="17"/>
      <c r="J76" s="17"/>
    </row>
  </sheetData>
  <mergeCells count="1">
    <mergeCell ref="A76:J7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17"/>
    <col collapsed="false" customWidth="true" hidden="false" outlineLevel="0" max="5" min="5" style="0" width="48"/>
  </cols>
  <sheetData>
    <row r="1" customFormat="false" ht="17.35" hidden="false" customHeight="false" outlineLevel="0" collapsed="false">
      <c r="A1" s="8" t="s">
        <v>97</v>
      </c>
    </row>
    <row r="2" customFormat="false" ht="15" hidden="false" customHeight="false" outlineLevel="0" collapsed="false">
      <c r="A2" s="2" t="s">
        <v>98</v>
      </c>
    </row>
    <row r="4" customFormat="false" ht="30" hidden="false" customHeight="true" outlineLevel="0" collapsed="false">
      <c r="B4" s="18" t="s">
        <v>99</v>
      </c>
      <c r="C4" s="18" t="s">
        <v>100</v>
      </c>
      <c r="E4" s="18" t="s">
        <v>101</v>
      </c>
    </row>
    <row r="5" customFormat="false" ht="15" hidden="false" customHeight="false" outlineLevel="0" collapsed="false">
      <c r="A5" s="7" t="s">
        <v>102</v>
      </c>
      <c r="B5" s="19" t="n">
        <f aca="false">'3. The Cost of a Fee'!D69</f>
        <v>738845.964122954</v>
      </c>
      <c r="C5" s="19" t="n">
        <f aca="false">IFERROR(B5/(1+'1. Your Numbers'!$B$10)^('1. Your Numbers'!$B$22-'1. Your Numbers'!$B$19),"")</f>
        <v>275168.863234919</v>
      </c>
      <c r="E5" s="11" t="s">
        <v>103</v>
      </c>
    </row>
    <row r="6" customFormat="false" ht="15" hidden="false" customHeight="false" outlineLevel="0" collapsed="false">
      <c r="A6" s="7" t="s">
        <v>104</v>
      </c>
      <c r="B6" s="19" t="n">
        <f aca="false">'3. The Cost of a Fee'!F69</f>
        <v>567961.068676445</v>
      </c>
      <c r="C6" s="19" t="n">
        <f aca="false">IFERROR(B6/(1+'1. Your Numbers'!$B$10)^('1. Your Numbers'!$B$22-'1. Your Numbers'!$B$19),"")</f>
        <v>211526.095043241</v>
      </c>
      <c r="E6" s="11" t="s">
        <v>105</v>
      </c>
    </row>
    <row r="7" customFormat="false" ht="15" hidden="false" customHeight="false" outlineLevel="0" collapsed="false">
      <c r="A7" s="7" t="s">
        <v>106</v>
      </c>
      <c r="B7" s="19" t="n">
        <f aca="false">'2. Early vs Late'!C68</f>
        <v>405131.502461301</v>
      </c>
      <c r="C7" s="19" t="n">
        <f aca="false">IFERROR(B7/(1+'1. Your Numbers'!$B$10)^('1. Your Numbers'!$B$22-'1. Your Numbers'!$B$19),"")</f>
        <v>150883.378141292</v>
      </c>
      <c r="E7" s="11" t="s">
        <v>107</v>
      </c>
    </row>
    <row r="8" customFormat="false" ht="15" hidden="false" customHeight="false" outlineLevel="0" collapsed="false">
      <c r="A8" s="7" t="s">
        <v>108</v>
      </c>
      <c r="B8" s="19" t="n">
        <f aca="false">'2. Early vs Late'!E68</f>
        <v>363862.94891906</v>
      </c>
      <c r="C8" s="19" t="n">
        <f aca="false">IFERROR(B8/(1+'1. Your Numbers'!$B$10)^('1. Your Numbers'!$B$22-'1. Your Numbers'!$B$19),"")</f>
        <v>135513.705006448</v>
      </c>
      <c r="E8" s="11" t="s">
        <v>109</v>
      </c>
    </row>
    <row r="9" customFormat="false" ht="15" hidden="false" customHeight="false" outlineLevel="0" collapsed="false">
      <c r="A9" s="7" t="s">
        <v>110</v>
      </c>
      <c r="B9" s="19" t="n">
        <f aca="false">'3. The Cost of a Fee'!B67</f>
        <v>144000</v>
      </c>
      <c r="C9" s="19" t="n">
        <f aca="false">IFERROR(B9/(1+'1. Your Numbers'!$B$10)^('1. Your Numbers'!$B$22-'1. Your Numbers'!$B$19),"")</f>
        <v>53630.0098124841</v>
      </c>
      <c r="E9" s="11" t="s">
        <v>111</v>
      </c>
    </row>
    <row r="11" customFormat="false" ht="15" hidden="false" customHeight="false" outlineLevel="0" collapsed="false">
      <c r="A11" s="6" t="s">
        <v>112</v>
      </c>
      <c r="B11" s="22" t="n">
        <f aca="false">IFERROR((1+'1. Your Numbers'!B10)^('1. Your Numbers'!B22-'1. Your Numbers'!B19),"")</f>
        <v>2.68506383838996</v>
      </c>
    </row>
    <row r="12" customFormat="false" ht="15" hidden="false" customHeight="false" outlineLevel="0" collapsed="false">
      <c r="A12" s="6" t="s">
        <v>113</v>
      </c>
      <c r="B12" s="29" t="n">
        <f aca="false">'1. Your Numbers'!B11</f>
        <v>0.0439024390243905</v>
      </c>
      <c r="E12" s="11" t="s">
        <v>114</v>
      </c>
    </row>
    <row r="13" customFormat="false" ht="15" hidden="false" customHeight="false" outlineLevel="0" collapsed="false">
      <c r="A13" s="6" t="s">
        <v>115</v>
      </c>
      <c r="B13" s="30" t="n">
        <f aca="false">IFERROR((1+'1. Your Numbers'!$B$9-'1. Your Numbers'!$B$14)/(1+'1. Your Numbers'!$B$10)-1,"")</f>
        <v>0.0424390243902439</v>
      </c>
      <c r="E13" s="11" t="s">
        <v>116</v>
      </c>
    </row>
    <row r="15" customFormat="false" ht="15" hidden="false" customHeight="false" outlineLevel="0" collapsed="false">
      <c r="A15" s="4" t="s">
        <v>117</v>
      </c>
    </row>
    <row r="16" customFormat="false" ht="15" hidden="false" customHeight="false" outlineLevel="0" collapsed="false">
      <c r="A16" s="2" t="s">
        <v>118</v>
      </c>
    </row>
    <row r="17" customFormat="false" ht="30" hidden="false" customHeight="true" outlineLevel="0" collapsed="false">
      <c r="B17" s="18" t="s">
        <v>119</v>
      </c>
      <c r="E17" s="18" t="s">
        <v>101</v>
      </c>
    </row>
    <row r="18" customFormat="false" ht="15" hidden="false" customHeight="false" outlineLevel="0" collapsed="false">
      <c r="A18" s="7" t="s">
        <v>120</v>
      </c>
    </row>
    <row r="19" customFormat="false" ht="15" hidden="false" customHeight="false" outlineLevel="0" collapsed="false">
      <c r="A19" s="6" t="s">
        <v>121</v>
      </c>
      <c r="B19" s="21" t="n">
        <f aca="false">IFERROR(INDEX(C24:C83,MATCH('1. Your Numbers'!$B$22-1,A24:A83,0)),"")</f>
        <v>377817.442958801</v>
      </c>
      <c r="E19" s="11" t="s">
        <v>122</v>
      </c>
    </row>
    <row r="20" customFormat="false" ht="15" hidden="false" customHeight="false" outlineLevel="0" collapsed="false">
      <c r="A20" s="7" t="s">
        <v>123</v>
      </c>
      <c r="B20" s="19" t="n">
        <f aca="false">IFERROR(B19*(1+'1. Your Numbers'!$B$10)^('1. Your Numbers'!$B$22-'1. Your Numbers'!$B$19),"")</f>
        <v>1014463.95360164</v>
      </c>
      <c r="E20" s="11" t="s">
        <v>124</v>
      </c>
    </row>
    <row r="22" customFormat="false" ht="15" hidden="false" customHeight="false" outlineLevel="0" collapsed="false">
      <c r="A22" s="4" t="s">
        <v>125</v>
      </c>
    </row>
    <row r="23" customFormat="false" ht="30" hidden="false" customHeight="true" outlineLevel="0" collapsed="false">
      <c r="A23" s="18" t="s">
        <v>53</v>
      </c>
      <c r="B23" s="18" t="s">
        <v>126</v>
      </c>
      <c r="C23" s="18" t="s">
        <v>127</v>
      </c>
    </row>
    <row r="24" customFormat="false" ht="15" hidden="false" customHeight="false" outlineLevel="0" collapsed="false">
      <c r="A24" s="16" t="n">
        <f aca="false">IF(COUNT('1. Your Numbers'!$B$19,'1. Your Numbers'!$B$22)&lt;2,"",IF('1. Your Numbers'!$B$19&lt;'1. Your Numbers'!$B$22,'1. Your Numbers'!$B$19,""))</f>
        <v>25</v>
      </c>
      <c r="B24" s="19" t="n">
        <f aca="false">IF(A24="","",IF(AND(A24&gt;='1. Your Numbers'!$B$19,A24&lt;'1. Your Numbers'!$B$22),'1. Your Numbers'!$B$5,0))</f>
        <v>3600</v>
      </c>
      <c r="C24" s="19" t="n">
        <f aca="false">IF(A24="","",(0+B24)*(1+$B$13))</f>
        <v>3752.78048780488</v>
      </c>
    </row>
    <row r="25" customFormat="false" ht="15" hidden="false" customHeight="false" outlineLevel="0" collapsed="false">
      <c r="A25" s="16" t="n">
        <f aca="false">IF(A24="","",IF(A24+1&lt;'1. Your Numbers'!$B$22,A24+1,""))</f>
        <v>26</v>
      </c>
      <c r="B25" s="19" t="n">
        <f aca="false">IF(A25="","",IF(AND(A25&gt;='1. Your Numbers'!$B$19,A25&lt;'1. Your Numbers'!$B$22),'1. Your Numbers'!$B$5,0))</f>
        <v>3600</v>
      </c>
      <c r="C25" s="19" t="n">
        <f aca="false">IF(A25="","",(N(C24)+B25)*(1+$B$13))</f>
        <v>7664.82531826294</v>
      </c>
    </row>
    <row r="26" customFormat="false" ht="15" hidden="false" customHeight="false" outlineLevel="0" collapsed="false">
      <c r="A26" s="16" t="n">
        <f aca="false">IF(A25="","",IF(A25+1&lt;'1. Your Numbers'!$B$22,A25+1,""))</f>
        <v>27</v>
      </c>
      <c r="B26" s="19" t="n">
        <f aca="false">IF(A26="","",IF(AND(A26&gt;='1. Your Numbers'!$B$19,A26&lt;'1. Your Numbers'!$B$22),'1. Your Numbers'!$B$5,0))</f>
        <v>3600</v>
      </c>
      <c r="C26" s="19" t="n">
        <f aca="false">IF(A26="","",(N(C25)+B26)*(1+$B$13))</f>
        <v>11742.8935146965</v>
      </c>
    </row>
    <row r="27" customFormat="false" ht="15" hidden="false" customHeight="false" outlineLevel="0" collapsed="false">
      <c r="A27" s="16" t="n">
        <f aca="false">IF(A26="","",IF(A26+1&lt;'1. Your Numbers'!$B$22,A26+1,""))</f>
        <v>28</v>
      </c>
      <c r="B27" s="19" t="n">
        <f aca="false">IF(A27="","",IF(AND(A27&gt;='1. Your Numbers'!$B$19,A27&lt;'1. Your Numbers'!$B$22),'1. Your Numbers'!$B$5,0))</f>
        <v>3600</v>
      </c>
      <c r="C27" s="19" t="n">
        <f aca="false">IF(A27="","",(N(C26)+B27)*(1+$B$13))</f>
        <v>15994.0309467837</v>
      </c>
    </row>
    <row r="28" customFormat="false" ht="15" hidden="false" customHeight="false" outlineLevel="0" collapsed="false">
      <c r="A28" s="16" t="n">
        <f aca="false">IF(A27="","",IF(A27+1&lt;'1. Your Numbers'!$B$22,A27+1,""))</f>
        <v>29</v>
      </c>
      <c r="B28" s="19" t="n">
        <f aca="false">IF(A28="","",IF(AND(A28&gt;='1. Your Numbers'!$B$19,A28&lt;'1. Your Numbers'!$B$22),'1. Your Numbers'!$B$5,0))</f>
        <v>3600</v>
      </c>
      <c r="C28" s="19" t="n">
        <f aca="false">IF(A28="","",(N(C27)+B28)*(1+$B$13))</f>
        <v>20425.5825040374</v>
      </c>
    </row>
    <row r="29" customFormat="false" ht="15" hidden="false" customHeight="false" outlineLevel="0" collapsed="false">
      <c r="A29" s="16" t="n">
        <f aca="false">IF(A28="","",IF(A28+1&lt;'1. Your Numbers'!$B$22,A28+1,""))</f>
        <v>30</v>
      </c>
      <c r="B29" s="19" t="n">
        <f aca="false">IF(A29="","",IF(AND(A29&gt;='1. Your Numbers'!$B$19,A29&lt;'1. Your Numbers'!$B$22),'1. Your Numbers'!$B$5,0))</f>
        <v>3600</v>
      </c>
      <c r="C29" s="19" t="n">
        <f aca="false">IF(A29="","",(N(C28)+B29)*(1+$B$13))</f>
        <v>25045.2047859161</v>
      </c>
    </row>
    <row r="30" customFormat="false" ht="15" hidden="false" customHeight="false" outlineLevel="0" collapsed="false">
      <c r="A30" s="16" t="n">
        <f aca="false">IF(A29="","",IF(A29+1&lt;'1. Your Numbers'!$B$22,A29+1,""))</f>
        <v>31</v>
      </c>
      <c r="B30" s="19" t="n">
        <f aca="false">IF(A30="","",IF(AND(A30&gt;='1. Your Numbers'!$B$19,A30&lt;'1. Your Numbers'!$B$22),'1. Your Numbers'!$B$5,0))</f>
        <v>3600</v>
      </c>
      <c r="C30" s="19" t="n">
        <f aca="false">IF(A30="","",(N(C29)+B30)*(1+$B$13))</f>
        <v>29860.8793304891</v>
      </c>
    </row>
    <row r="31" customFormat="false" ht="15" hidden="false" customHeight="false" outlineLevel="0" collapsed="false">
      <c r="A31" s="16" t="n">
        <f aca="false">IF(A30="","",IF(A30+1&lt;'1. Your Numbers'!$B$22,A30+1,""))</f>
        <v>32</v>
      </c>
      <c r="B31" s="19" t="n">
        <f aca="false">IF(A31="","",IF(AND(A31&gt;='1. Your Numbers'!$B$19,A31&lt;'1. Your Numbers'!$B$22),'1. Your Numbers'!$B$5,0))</f>
        <v>3600</v>
      </c>
      <c r="C31" s="19" t="n">
        <f aca="false">IF(A31="","",(N(C30)+B31)*(1+$B$13))</f>
        <v>34880.9264045147</v>
      </c>
    </row>
    <row r="32" customFormat="false" ht="15" hidden="false" customHeight="false" outlineLevel="0" collapsed="false">
      <c r="A32" s="16" t="n">
        <f aca="false">IF(A31="","",IF(A31+1&lt;'1. Your Numbers'!$B$22,A31+1,""))</f>
        <v>33</v>
      </c>
      <c r="B32" s="19" t="n">
        <f aca="false">IF(A32="","",IF(AND(A32&gt;='1. Your Numbers'!$B$19,A32&lt;'1. Your Numbers'!$B$22),'1. Your Numbers'!$B$5,0))</f>
        <v>3600</v>
      </c>
      <c r="C32" s="19" t="n">
        <f aca="false">IF(A32="","",(N(C31)+B32)*(1+$B$13))</f>
        <v>40114.0193787551</v>
      </c>
    </row>
    <row r="33" customFormat="false" ht="15" hidden="false" customHeight="false" outlineLevel="0" collapsed="false">
      <c r="A33" s="16" t="n">
        <f aca="false">IF(A32="","",IF(A32+1&lt;'1. Your Numbers'!$B$22,A32+1,""))</f>
        <v>34</v>
      </c>
      <c r="B33" s="19" t="n">
        <f aca="false">IF(A33="","",IF(AND(A33&gt;='1. Your Numbers'!$B$19,A33&lt;'1. Your Numbers'!$B$22),'1. Your Numbers'!$B$5,0))</f>
        <v>3600</v>
      </c>
      <c r="C33" s="19" t="n">
        <f aca="false">IF(A33="","",(N(C32)+B33)*(1+$B$13))</f>
        <v>45569.1997133657</v>
      </c>
    </row>
    <row r="34" customFormat="false" ht="15" hidden="false" customHeight="false" outlineLevel="0" collapsed="false">
      <c r="A34" s="16" t="n">
        <f aca="false">IF(A33="","",IF(A33+1&lt;'1. Your Numbers'!$B$22,A33+1,""))</f>
        <v>35</v>
      </c>
      <c r="B34" s="19" t="n">
        <f aca="false">IF(A34="","",IF(AND(A34&gt;='1. Your Numbers'!$B$19,A34&lt;'1. Your Numbers'!$B$22),'1. Your Numbers'!$B$5,0))</f>
        <v>3600</v>
      </c>
      <c r="C34" s="19" t="n">
        <f aca="false">IF(A34="","",(N(C33)+B34)*(1+$B$13))</f>
        <v>51255.89257925</v>
      </c>
    </row>
    <row r="35" customFormat="false" ht="15" hidden="false" customHeight="false" outlineLevel="0" collapsed="false">
      <c r="A35" s="16" t="n">
        <f aca="false">IF(A34="","",IF(A34+1&lt;'1. Your Numbers'!$B$22,A34+1,""))</f>
        <v>36</v>
      </c>
      <c r="B35" s="19" t="n">
        <f aca="false">IF(A35="","",IF(AND(A35&gt;='1. Your Numbers'!$B$19,A35&lt;'1. Your Numbers'!$B$22),'1. Your Numbers'!$B$5,0))</f>
        <v>3600</v>
      </c>
      <c r="C35" s="19" t="n">
        <f aca="false">IF(A35="","",(N(C34)+B35)*(1+$B$13))</f>
        <v>57183.9231423694</v>
      </c>
    </row>
    <row r="36" customFormat="false" ht="15" hidden="false" customHeight="false" outlineLevel="0" collapsed="false">
      <c r="A36" s="16" t="n">
        <f aca="false">IF(A35="","",IF(A35+1&lt;'1. Your Numbers'!$B$22,A35+1,""))</f>
        <v>37</v>
      </c>
      <c r="B36" s="19" t="n">
        <f aca="false">IF(A36="","",IF(AND(A36&gt;='1. Your Numbers'!$B$19,A36&lt;'1. Your Numbers'!$B$22),'1. Your Numbers'!$B$5,0))</f>
        <v>3600</v>
      </c>
      <c r="C36" s="19" t="n">
        <f aca="false">IF(A36="","",(N(C35)+B36)*(1+$B$13))</f>
        <v>63363.5335391431</v>
      </c>
    </row>
    <row r="37" customFormat="false" ht="15" hidden="false" customHeight="false" outlineLevel="0" collapsed="false">
      <c r="A37" s="16" t="n">
        <f aca="false">IF(A36="","",IF(A36+1&lt;'1. Your Numbers'!$B$22,A36+1,""))</f>
        <v>38</v>
      </c>
      <c r="B37" s="19" t="n">
        <f aca="false">IF(A37="","",IF(AND(A37&gt;='1. Your Numbers'!$B$19,A37&lt;'1. Your Numbers'!$B$22),'1. Your Numbers'!$B$5,0))</f>
        <v>3600</v>
      </c>
      <c r="C37" s="19" t="n">
        <f aca="false">IF(A37="","",(N(C36)+B37)*(1+$B$13))</f>
        <v>69805.4005722677</v>
      </c>
    </row>
    <row r="38" customFormat="false" ht="15" hidden="false" customHeight="false" outlineLevel="0" collapsed="false">
      <c r="A38" s="16" t="n">
        <f aca="false">IF(A37="","",IF(A37+1&lt;'1. Your Numbers'!$B$22,A37+1,""))</f>
        <v>39</v>
      </c>
      <c r="B38" s="19" t="n">
        <f aca="false">IF(A38="","",IF(AND(A38&gt;='1. Your Numbers'!$B$19,A38&lt;'1. Your Numbers'!$B$22),'1. Your Numbers'!$B$5,0))</f>
        <v>3600</v>
      </c>
      <c r="C38" s="19" t="n">
        <f aca="false">IF(A38="","",(N(C37)+B38)*(1+$B$13))</f>
        <v>76520.6541575298</v>
      </c>
    </row>
    <row r="39" customFormat="false" ht="15" hidden="false" customHeight="false" outlineLevel="0" collapsed="false">
      <c r="A39" s="16" t="n">
        <f aca="false">IF(A38="","",IF(A38+1&lt;'1. Your Numbers'!$B$22,A38+1,""))</f>
        <v>40</v>
      </c>
      <c r="B39" s="19" t="n">
        <f aca="false">IF(A39="","",IF(AND(A39&gt;='1. Your Numbers'!$B$19,A39&lt;'1. Your Numbers'!$B$22),'1. Your Numbers'!$B$5,0))</f>
        <v>3600</v>
      </c>
      <c r="C39" s="19" t="n">
        <f aca="false">IF(A39="","",(N(C38)+B39)*(1+$B$13))</f>
        <v>83520.8965534835</v>
      </c>
    </row>
    <row r="40" customFormat="false" ht="15" hidden="false" customHeight="false" outlineLevel="0" collapsed="false">
      <c r="A40" s="16" t="n">
        <f aca="false">IF(A39="","",IF(A39+1&lt;'1. Your Numbers'!$B$22,A39+1,""))</f>
        <v>41</v>
      </c>
      <c r="B40" s="19" t="n">
        <f aca="false">IF(A40="","",IF(AND(A40&gt;='1. Your Numbers'!$B$19,A40&lt;'1. Your Numbers'!$B$22),'1. Your Numbers'!$B$5,0))</f>
        <v>3600</v>
      </c>
      <c r="C40" s="19" t="n">
        <f aca="false">IF(A40="","",(N(C39)+B40)*(1+$B$13))</f>
        <v>90818.2224072167</v>
      </c>
    </row>
    <row r="41" customFormat="false" ht="15" hidden="false" customHeight="false" outlineLevel="0" collapsed="false">
      <c r="A41" s="16" t="n">
        <f aca="false">IF(A40="","",IF(A40+1&lt;'1. Your Numbers'!$B$22,A40+1,""))</f>
        <v>42</v>
      </c>
      <c r="B41" s="19" t="n">
        <f aca="false">IF(A41="","",IF(AND(A41&gt;='1. Your Numbers'!$B$19,A41&lt;'1. Your Numbers'!$B$22),'1. Your Numbers'!$B$5,0))</f>
        <v>3600</v>
      </c>
      <c r="C41" s="19" t="n">
        <f aca="false">IF(A41="","",(N(C40)+B41)*(1+$B$13))</f>
        <v>98425.2396508401</v>
      </c>
    </row>
    <row r="42" customFormat="false" ht="15" hidden="false" customHeight="false" outlineLevel="0" collapsed="false">
      <c r="A42" s="16" t="n">
        <f aca="false">IF(A41="","",IF(A41+1&lt;'1. Your Numbers'!$B$22,A41+1,""))</f>
        <v>43</v>
      </c>
      <c r="B42" s="19" t="n">
        <f aca="false">IF(A42="","",IF(AND(A42&gt;='1. Your Numbers'!$B$19,A42&lt;'1. Your Numbers'!$B$22),'1. Your Numbers'!$B$5,0))</f>
        <v>3600</v>
      </c>
      <c r="C42" s="19" t="n">
        <f aca="false">IF(A42="","",(N(C41)+B42)*(1+$B$13))</f>
        <v>106355.091284803</v>
      </c>
    </row>
    <row r="43" customFormat="false" ht="15" hidden="false" customHeight="false" outlineLevel="0" collapsed="false">
      <c r="A43" s="16" t="n">
        <f aca="false">IF(A42="","",IF(A42+1&lt;'1. Your Numbers'!$B$22,A42+1,""))</f>
        <v>44</v>
      </c>
      <c r="B43" s="19" t="n">
        <f aca="false">IF(A43="","",IF(AND(A43&gt;='1. Your Numbers'!$B$19,A43&lt;'1. Your Numbers'!$B$22),'1. Your Numbers'!$B$5,0))</f>
        <v>3600</v>
      </c>
      <c r="C43" s="19" t="n">
        <f aca="false">IF(A43="","",(N(C42)+B43)*(1+$B$13))</f>
        <v>114621.47808567</v>
      </c>
    </row>
    <row r="44" customFormat="false" ht="15" hidden="false" customHeight="false" outlineLevel="0" collapsed="false">
      <c r="A44" s="16" t="n">
        <f aca="false">IF(A43="","",IF(A43+1&lt;'1. Your Numbers'!$B$22,A43+1,""))</f>
        <v>45</v>
      </c>
      <c r="B44" s="19" t="n">
        <f aca="false">IF(A44="","",IF(AND(A44&gt;='1. Your Numbers'!$B$19,A44&lt;'1. Your Numbers'!$B$22),'1. Your Numbers'!$B$5,0))</f>
        <v>3600</v>
      </c>
      <c r="C44" s="19" t="n">
        <f aca="false">IF(A44="","",(N(C43)+B44)*(1+$B$13))</f>
        <v>123238.682277598</v>
      </c>
    </row>
    <row r="45" customFormat="false" ht="15" hidden="false" customHeight="false" outlineLevel="0" collapsed="false">
      <c r="A45" s="16" t="n">
        <f aca="false">IF(A44="","",IF(A44+1&lt;'1. Your Numbers'!$B$22,A44+1,""))</f>
        <v>46</v>
      </c>
      <c r="B45" s="19" t="n">
        <f aca="false">IF(A45="","",IF(AND(A45&gt;='1. Your Numbers'!$B$19,A45&lt;'1. Your Numbers'!$B$22),'1. Your Numbers'!$B$5,0))</f>
        <v>3600</v>
      </c>
      <c r="C45" s="19" t="n">
        <f aca="false">IF(A45="","",(N(C44)+B45)*(1+$B$13))</f>
        <v>132221.592208404</v>
      </c>
    </row>
    <row r="46" customFormat="false" ht="15" hidden="false" customHeight="false" outlineLevel="0" collapsed="false">
      <c r="A46" s="16" t="n">
        <f aca="false">IF(A45="","",IF(A45+1&lt;'1. Your Numbers'!$B$22,A45+1,""))</f>
        <v>47</v>
      </c>
      <c r="B46" s="19" t="n">
        <f aca="false">IF(A46="","",IF(AND(A46&gt;='1. Your Numbers'!$B$19,A46&lt;'1. Your Numbers'!$B$22),'1. Your Numbers'!$B$5,0))</f>
        <v>3600</v>
      </c>
      <c r="C46" s="19" t="n">
        <f aca="false">IF(A46="","",(N(C45)+B46)*(1+$B$13))</f>
        <v>141585.728072858</v>
      </c>
    </row>
    <row r="47" customFormat="false" ht="15" hidden="false" customHeight="false" outlineLevel="0" collapsed="false">
      <c r="A47" s="16" t="n">
        <f aca="false">IF(A46="","",IF(A46+1&lt;'1. Your Numbers'!$B$22,A46+1,""))</f>
        <v>48</v>
      </c>
      <c r="B47" s="19" t="n">
        <f aca="false">IF(A47="","",IF(AND(A47&gt;='1. Your Numbers'!$B$19,A47&lt;'1. Your Numbers'!$B$22),'1. Your Numbers'!$B$5,0))</f>
        <v>3600</v>
      </c>
      <c r="C47" s="19" t="n">
        <f aca="false">IF(A47="","",(N(C46)+B47)*(1+$B$13))</f>
        <v>151347.268727657</v>
      </c>
    </row>
    <row r="48" customFormat="false" ht="15" hidden="false" customHeight="false" outlineLevel="0" collapsed="false">
      <c r="A48" s="16" t="n">
        <f aca="false">IF(A47="","",IF(A47+1&lt;'1. Your Numbers'!$B$22,A47+1,""))</f>
        <v>49</v>
      </c>
      <c r="B48" s="19" t="n">
        <f aca="false">IF(A48="","",IF(AND(A48&gt;='1. Your Numbers'!$B$19,A48&lt;'1. Your Numbers'!$B$22),'1. Your Numbers'!$B$5,0))</f>
        <v>3600</v>
      </c>
      <c r="C48" s="19" t="n">
        <f aca="false">IF(A48="","",(N(C47)+B48)*(1+$B$13))</f>
        <v>161523.079644392</v>
      </c>
    </row>
    <row r="49" customFormat="false" ht="15" hidden="false" customHeight="false" outlineLevel="0" collapsed="false">
      <c r="A49" s="16" t="n">
        <f aca="false">IF(A48="","",IF(A48+1&lt;'1. Your Numbers'!$B$22,A48+1,""))</f>
        <v>50</v>
      </c>
      <c r="B49" s="19" t="n">
        <f aca="false">IF(A49="","",IF(AND(A49&gt;='1. Your Numbers'!$B$19,A49&lt;'1. Your Numbers'!$B$22),'1. Your Numbers'!$B$5,0))</f>
        <v>3600</v>
      </c>
      <c r="C49" s="19" t="n">
        <f aca="false">IF(A49="","",(N(C48)+B49)*(1+$B$13))</f>
        <v>172130.742048812</v>
      </c>
    </row>
    <row r="50" customFormat="false" ht="15" hidden="false" customHeight="false" outlineLevel="0" collapsed="false">
      <c r="A50" s="16" t="n">
        <f aca="false">IF(A49="","",IF(A49+1&lt;'1. Your Numbers'!$B$22,A49+1,""))</f>
        <v>51</v>
      </c>
      <c r="B50" s="19" t="n">
        <f aca="false">IF(A50="","",IF(AND(A50&gt;='1. Your Numbers'!$B$19,A50&lt;'1. Your Numbers'!$B$22),'1. Your Numbers'!$B$5,0))</f>
        <v>3600</v>
      </c>
      <c r="C50" s="19" t="n">
        <f aca="false">IF(A50="","",(N(C49)+B50)*(1+$B$13))</f>
        <v>183188.583296738</v>
      </c>
    </row>
    <row r="51" customFormat="false" ht="15" hidden="false" customHeight="false" outlineLevel="0" collapsed="false">
      <c r="A51" s="16" t="n">
        <f aca="false">IF(A50="","",IF(A50+1&lt;'1. Your Numbers'!$B$22,A50+1,""))</f>
        <v>52</v>
      </c>
      <c r="B51" s="19" t="n">
        <f aca="false">IF(A51="","",IF(AND(A51&gt;='1. Your Numbers'!$B$19,A51&lt;'1. Your Numbers'!$B$22),'1. Your Numbers'!$B$5,0))</f>
        <v>3600</v>
      </c>
      <c r="C51" s="19" t="n">
        <f aca="false">IF(A51="","",(N(C50)+B51)*(1+$B$13))</f>
        <v>194715.708539087</v>
      </c>
    </row>
    <row r="52" customFormat="false" ht="15" hidden="false" customHeight="false" outlineLevel="0" collapsed="false">
      <c r="A52" s="16" t="n">
        <f aca="false">IF(A51="","",IF(A51+1&lt;'1. Your Numbers'!$B$22,A51+1,""))</f>
        <v>53</v>
      </c>
      <c r="B52" s="19" t="n">
        <f aca="false">IF(A52="","",IF(AND(A52&gt;='1. Your Numbers'!$B$19,A52&lt;'1. Your Numbers'!$B$22),'1. Your Numbers'!$B$5,0))</f>
        <v>3600</v>
      </c>
      <c r="C52" s="19" t="n">
        <f aca="false">IF(A52="","",(N(C51)+B52)*(1+$B$13))</f>
        <v>206732.033730746</v>
      </c>
    </row>
    <row r="53" customFormat="false" ht="15" hidden="false" customHeight="false" outlineLevel="0" collapsed="false">
      <c r="A53" s="16" t="n">
        <f aca="false">IF(A52="","",IF(A52+1&lt;'1. Your Numbers'!$B$22,A52+1,""))</f>
        <v>54</v>
      </c>
      <c r="B53" s="19" t="n">
        <f aca="false">IF(A53="","",IF(AND(A53&gt;='1. Your Numbers'!$B$19,A53&lt;'1. Your Numbers'!$B$22),'1. Your Numbers'!$B$5,0))</f>
        <v>3600</v>
      </c>
      <c r="C53" s="19" t="n">
        <f aca="false">IF(A53="","",(N(C52)+B53)*(1+$B$13))</f>
        <v>219258.320040295</v>
      </c>
    </row>
    <row r="54" customFormat="false" ht="15" hidden="false" customHeight="false" outlineLevel="0" collapsed="false">
      <c r="A54" s="16" t="n">
        <f aca="false">IF(A53="","",IF(A53+1&lt;'1. Your Numbers'!$B$22,A53+1,""))</f>
        <v>55</v>
      </c>
      <c r="B54" s="19" t="n">
        <f aca="false">IF(A54="","",IF(AND(A54&gt;='1. Your Numbers'!$B$19,A54&lt;'1. Your Numbers'!$B$22),'1. Your Numbers'!$B$5,0))</f>
        <v>3600</v>
      </c>
      <c r="C54" s="19" t="n">
        <f aca="false">IF(A54="","",(N(C53)+B54)*(1+$B$13))</f>
        <v>232316.209720053</v>
      </c>
    </row>
    <row r="55" customFormat="false" ht="15" hidden="false" customHeight="false" outlineLevel="0" collapsed="false">
      <c r="A55" s="16" t="n">
        <f aca="false">IF(A54="","",IF(A54+1&lt;'1. Your Numbers'!$B$22,A54+1,""))</f>
        <v>56</v>
      </c>
      <c r="B55" s="19" t="n">
        <f aca="false">IF(A55="","",IF(AND(A55&gt;='1. Your Numbers'!$B$19,A55&lt;'1. Your Numbers'!$B$22),'1. Your Numbers'!$B$5,0))</f>
        <v>3600</v>
      </c>
      <c r="C55" s="19" t="n">
        <f aca="false">IF(A55="","",(N(C54)+B55)*(1+$B$13))</f>
        <v>245928.263498417</v>
      </c>
    </row>
    <row r="56" customFormat="false" ht="15" hidden="false" customHeight="false" outlineLevel="0" collapsed="false">
      <c r="A56" s="16" t="n">
        <f aca="false">IF(A55="","",IF(A55+1&lt;'1. Your Numbers'!$B$22,A55+1,""))</f>
        <v>57</v>
      </c>
      <c r="B56" s="19" t="n">
        <f aca="false">IF(A56="","",IF(AND(A56&gt;='1. Your Numbers'!$B$19,A56&lt;'1. Your Numbers'!$B$22),'1. Your Numbers'!$B$5,0))</f>
        <v>3600</v>
      </c>
      <c r="C56" s="19" t="n">
        <f aca="false">IF(A56="","",(N(C55)+B56)*(1+$B$13))</f>
        <v>260117.999559081</v>
      </c>
    </row>
    <row r="57" customFormat="false" ht="15" hidden="false" customHeight="false" outlineLevel="0" collapsed="false">
      <c r="A57" s="16" t="n">
        <f aca="false">IF(A56="","",IF(A56+1&lt;'1. Your Numbers'!$B$22,A56+1,""))</f>
        <v>58</v>
      </c>
      <c r="B57" s="19" t="n">
        <f aca="false">IF(A57="","",IF(AND(A57&gt;='1. Your Numbers'!$B$19,A57&lt;'1. Your Numbers'!$B$22),'1. Your Numbers'!$B$5,0))</f>
        <v>3600</v>
      </c>
      <c r="C57" s="19" t="n">
        <f aca="false">IF(A57="","",(N(C56)+B57)*(1+$B$13))</f>
        <v>274909.934174515</v>
      </c>
    </row>
    <row r="58" customFormat="false" ht="15" hidden="false" customHeight="false" outlineLevel="0" collapsed="false">
      <c r="A58" s="16" t="n">
        <f aca="false">IF(A57="","",IF(A57+1&lt;'1. Your Numbers'!$B$22,A57+1,""))</f>
        <v>59</v>
      </c>
      <c r="B58" s="19" t="n">
        <f aca="false">IF(A58="","",IF(AND(A58&gt;='1. Your Numbers'!$B$19,A58&lt;'1. Your Numbers'!$B$22),'1. Your Numbers'!$B$5,0))</f>
        <v>3600</v>
      </c>
      <c r="C58" s="19" t="n">
        <f aca="false">IF(A58="","",(N(C57)+B58)*(1+$B$13))</f>
        <v>290329.624063873</v>
      </c>
    </row>
    <row r="59" customFormat="false" ht="15" hidden="false" customHeight="false" outlineLevel="0" collapsed="false">
      <c r="A59" s="16" t="n">
        <f aca="false">IF(A58="","",IF(A58+1&lt;'1. Your Numbers'!$B$22,A58+1,""))</f>
        <v>60</v>
      </c>
      <c r="B59" s="19" t="n">
        <f aca="false">IF(A59="","",IF(AND(A59&gt;='1. Your Numbers'!$B$19,A59&lt;'1. Your Numbers'!$B$22),'1. Your Numbers'!$B$5,0))</f>
        <v>3600</v>
      </c>
      <c r="C59" s="19" t="n">
        <f aca="false">IF(A59="","",(N(C58)+B59)*(1+$B$13))</f>
        <v>306403.710548535</v>
      </c>
    </row>
    <row r="60" customFormat="false" ht="15" hidden="false" customHeight="false" outlineLevel="0" collapsed="false">
      <c r="A60" s="16" t="n">
        <f aca="false">IF(A59="","",IF(A59+1&lt;'1. Your Numbers'!$B$22,A59+1,""))</f>
        <v>61</v>
      </c>
      <c r="B60" s="19" t="n">
        <f aca="false">IF(A60="","",IF(AND(A60&gt;='1. Your Numbers'!$B$19,A60&lt;'1. Your Numbers'!$B$22),'1. Your Numbers'!$B$5,0))</f>
        <v>3600</v>
      </c>
      <c r="C60" s="19" t="n">
        <f aca="false">IF(A60="","",(N(C59)+B60)*(1+$B$13))</f>
        <v>323159.96558157</v>
      </c>
    </row>
    <row r="61" customFormat="false" ht="15" hidden="false" customHeight="false" outlineLevel="0" collapsed="false">
      <c r="A61" s="16" t="n">
        <f aca="false">IF(A60="","",IF(A60+1&lt;'1. Your Numbers'!$B$22,A60+1,""))</f>
        <v>62</v>
      </c>
      <c r="B61" s="19" t="n">
        <f aca="false">IF(A61="","",IF(AND(A61&gt;='1. Your Numbers'!$B$19,A61&lt;'1. Your Numbers'!$B$22),'1. Your Numbers'!$B$5,0))</f>
        <v>3600</v>
      </c>
      <c r="C61" s="19" t="n">
        <f aca="false">IF(A61="","",(N(C60)+B61)*(1+$B$13))</f>
        <v>340627.339730642</v>
      </c>
    </row>
    <row r="62" customFormat="false" ht="15" hidden="false" customHeight="false" outlineLevel="0" collapsed="false">
      <c r="A62" s="16" t="n">
        <f aca="false">IF(A61="","",IF(A61+1&lt;'1. Your Numbers'!$B$22,A61+1,""))</f>
        <v>63</v>
      </c>
      <c r="B62" s="19" t="n">
        <f aca="false">IF(A62="","",IF(AND(A62&gt;='1. Your Numbers'!$B$19,A62&lt;'1. Your Numbers'!$B$22),'1. Your Numbers'!$B$5,0))</f>
        <v>3600</v>
      </c>
      <c r="C62" s="19" t="n">
        <f aca="false">IF(A62="","",(N(C61)+B62)*(1+$B$13))</f>
        <v>358836.012197259</v>
      </c>
    </row>
    <row r="63" customFormat="false" ht="15" hidden="false" customHeight="false" outlineLevel="0" collapsed="false">
      <c r="A63" s="16" t="n">
        <f aca="false">IF(A62="","",IF(A62+1&lt;'1. Your Numbers'!$B$22,A62+1,""))</f>
        <v>64</v>
      </c>
      <c r="B63" s="19" t="n">
        <f aca="false">IF(A63="","",IF(AND(A63&gt;='1. Your Numbers'!$B$19,A63&lt;'1. Your Numbers'!$B$22),'1. Your Numbers'!$B$5,0))</f>
        <v>3600</v>
      </c>
      <c r="C63" s="19" t="n">
        <f aca="false">IF(A63="","",(N(C62)+B63)*(1+$B$13))</f>
        <v>377817.442958801</v>
      </c>
    </row>
    <row r="64" customFormat="false" ht="15" hidden="false" customHeight="false" outlineLevel="0" collapsed="false">
      <c r="A64" s="16" t="str">
        <f aca="false">IF(A63="","",IF(A63+1&lt;'1. Your Numbers'!$B$22,A63+1,""))</f>
        <v/>
      </c>
      <c r="B64" s="19" t="str">
        <f aca="false">IF(A64="","",IF(AND(A64&gt;='1. Your Numbers'!$B$19,A64&lt;'1. Your Numbers'!$B$22),'1. Your Numbers'!$B$5,0))</f>
        <v/>
      </c>
      <c r="C64" s="19" t="str">
        <f aca="false">IF(A64="","",(N(C63)+B64)*(1+$B$13))</f>
        <v/>
      </c>
    </row>
    <row r="65" customFormat="false" ht="15" hidden="false" customHeight="false" outlineLevel="0" collapsed="false">
      <c r="A65" s="16" t="str">
        <f aca="false">IF(A64="","",IF(A64+1&lt;'1. Your Numbers'!$B$22,A64+1,""))</f>
        <v/>
      </c>
      <c r="B65" s="19" t="str">
        <f aca="false">IF(A65="","",IF(AND(A65&gt;='1. Your Numbers'!$B$19,A65&lt;'1. Your Numbers'!$B$22),'1. Your Numbers'!$B$5,0))</f>
        <v/>
      </c>
      <c r="C65" s="19" t="str">
        <f aca="false">IF(A65="","",(N(C64)+B65)*(1+$B$13))</f>
        <v/>
      </c>
    </row>
    <row r="66" customFormat="false" ht="15" hidden="false" customHeight="false" outlineLevel="0" collapsed="false">
      <c r="A66" s="16" t="str">
        <f aca="false">IF(A65="","",IF(A65+1&lt;'1. Your Numbers'!$B$22,A65+1,""))</f>
        <v/>
      </c>
      <c r="B66" s="19" t="str">
        <f aca="false">IF(A66="","",IF(AND(A66&gt;='1. Your Numbers'!$B$19,A66&lt;'1. Your Numbers'!$B$22),'1. Your Numbers'!$B$5,0))</f>
        <v/>
      </c>
      <c r="C66" s="19" t="str">
        <f aca="false">IF(A66="","",(N(C65)+B66)*(1+$B$13))</f>
        <v/>
      </c>
    </row>
    <row r="67" customFormat="false" ht="15" hidden="false" customHeight="false" outlineLevel="0" collapsed="false">
      <c r="A67" s="16" t="str">
        <f aca="false">IF(A66="","",IF(A66+1&lt;'1. Your Numbers'!$B$22,A66+1,""))</f>
        <v/>
      </c>
      <c r="B67" s="19" t="str">
        <f aca="false">IF(A67="","",IF(AND(A67&gt;='1. Your Numbers'!$B$19,A67&lt;'1. Your Numbers'!$B$22),'1. Your Numbers'!$B$5,0))</f>
        <v/>
      </c>
      <c r="C67" s="19" t="str">
        <f aca="false">IF(A67="","",(N(C66)+B67)*(1+$B$13))</f>
        <v/>
      </c>
    </row>
    <row r="68" customFormat="false" ht="15" hidden="false" customHeight="false" outlineLevel="0" collapsed="false">
      <c r="A68" s="16" t="str">
        <f aca="false">IF(A67="","",IF(A67+1&lt;'1. Your Numbers'!$B$22,A67+1,""))</f>
        <v/>
      </c>
      <c r="B68" s="19" t="str">
        <f aca="false">IF(A68="","",IF(AND(A68&gt;='1. Your Numbers'!$B$19,A68&lt;'1. Your Numbers'!$B$22),'1. Your Numbers'!$B$5,0))</f>
        <v/>
      </c>
      <c r="C68" s="19" t="str">
        <f aca="false">IF(A68="","",(N(C67)+B68)*(1+$B$13))</f>
        <v/>
      </c>
    </row>
    <row r="69" customFormat="false" ht="15" hidden="false" customHeight="false" outlineLevel="0" collapsed="false">
      <c r="A69" s="16" t="str">
        <f aca="false">IF(A68="","",IF(A68+1&lt;'1. Your Numbers'!$B$22,A68+1,""))</f>
        <v/>
      </c>
      <c r="B69" s="19" t="str">
        <f aca="false">IF(A69="","",IF(AND(A69&gt;='1. Your Numbers'!$B$19,A69&lt;'1. Your Numbers'!$B$22),'1. Your Numbers'!$B$5,0))</f>
        <v/>
      </c>
      <c r="C69" s="19" t="str">
        <f aca="false">IF(A69="","",(N(C68)+B69)*(1+$B$13))</f>
        <v/>
      </c>
    </row>
    <row r="70" customFormat="false" ht="15" hidden="false" customHeight="false" outlineLevel="0" collapsed="false">
      <c r="A70" s="16" t="str">
        <f aca="false">IF(A69="","",IF(A69+1&lt;'1. Your Numbers'!$B$22,A69+1,""))</f>
        <v/>
      </c>
      <c r="B70" s="19" t="str">
        <f aca="false">IF(A70="","",IF(AND(A70&gt;='1. Your Numbers'!$B$19,A70&lt;'1. Your Numbers'!$B$22),'1. Your Numbers'!$B$5,0))</f>
        <v/>
      </c>
      <c r="C70" s="19" t="str">
        <f aca="false">IF(A70="","",(N(C69)+B70)*(1+$B$13))</f>
        <v/>
      </c>
    </row>
    <row r="71" customFormat="false" ht="15" hidden="false" customHeight="false" outlineLevel="0" collapsed="false">
      <c r="A71" s="16" t="str">
        <f aca="false">IF(A70="","",IF(A70+1&lt;'1. Your Numbers'!$B$22,A70+1,""))</f>
        <v/>
      </c>
      <c r="B71" s="19" t="str">
        <f aca="false">IF(A71="","",IF(AND(A71&gt;='1. Your Numbers'!$B$19,A71&lt;'1. Your Numbers'!$B$22),'1. Your Numbers'!$B$5,0))</f>
        <v/>
      </c>
      <c r="C71" s="19" t="str">
        <f aca="false">IF(A71="","",(N(C70)+B71)*(1+$B$13))</f>
        <v/>
      </c>
    </row>
    <row r="72" customFormat="false" ht="15" hidden="false" customHeight="false" outlineLevel="0" collapsed="false">
      <c r="A72" s="16" t="str">
        <f aca="false">IF(A71="","",IF(A71+1&lt;'1. Your Numbers'!$B$22,A71+1,""))</f>
        <v/>
      </c>
      <c r="B72" s="19" t="str">
        <f aca="false">IF(A72="","",IF(AND(A72&gt;='1. Your Numbers'!$B$19,A72&lt;'1. Your Numbers'!$B$22),'1. Your Numbers'!$B$5,0))</f>
        <v/>
      </c>
      <c r="C72" s="19" t="str">
        <f aca="false">IF(A72="","",(N(C71)+B72)*(1+$B$13))</f>
        <v/>
      </c>
    </row>
    <row r="73" customFormat="false" ht="15" hidden="false" customHeight="false" outlineLevel="0" collapsed="false">
      <c r="A73" s="16" t="str">
        <f aca="false">IF(A72="","",IF(A72+1&lt;'1. Your Numbers'!$B$22,A72+1,""))</f>
        <v/>
      </c>
      <c r="B73" s="19" t="str">
        <f aca="false">IF(A73="","",IF(AND(A73&gt;='1. Your Numbers'!$B$19,A73&lt;'1. Your Numbers'!$B$22),'1. Your Numbers'!$B$5,0))</f>
        <v/>
      </c>
      <c r="C73" s="19" t="str">
        <f aca="false">IF(A73="","",(N(C72)+B73)*(1+$B$13))</f>
        <v/>
      </c>
    </row>
    <row r="74" customFormat="false" ht="15" hidden="false" customHeight="false" outlineLevel="0" collapsed="false">
      <c r="A74" s="16" t="str">
        <f aca="false">IF(A73="","",IF(A73+1&lt;'1. Your Numbers'!$B$22,A73+1,""))</f>
        <v/>
      </c>
      <c r="B74" s="19" t="str">
        <f aca="false">IF(A74="","",IF(AND(A74&gt;='1. Your Numbers'!$B$19,A74&lt;'1. Your Numbers'!$B$22),'1. Your Numbers'!$B$5,0))</f>
        <v/>
      </c>
      <c r="C74" s="19" t="str">
        <f aca="false">IF(A74="","",(N(C73)+B74)*(1+$B$13))</f>
        <v/>
      </c>
    </row>
    <row r="75" customFormat="false" ht="15" hidden="false" customHeight="false" outlineLevel="0" collapsed="false">
      <c r="A75" s="16" t="str">
        <f aca="false">IF(A74="","",IF(A74+1&lt;'1. Your Numbers'!$B$22,A74+1,""))</f>
        <v/>
      </c>
      <c r="B75" s="19" t="str">
        <f aca="false">IF(A75="","",IF(AND(A75&gt;='1. Your Numbers'!$B$19,A75&lt;'1. Your Numbers'!$B$22),'1. Your Numbers'!$B$5,0))</f>
        <v/>
      </c>
      <c r="C75" s="19" t="str">
        <f aca="false">IF(A75="","",(N(C74)+B75)*(1+$B$13))</f>
        <v/>
      </c>
    </row>
    <row r="76" customFormat="false" ht="15" hidden="false" customHeight="false" outlineLevel="0" collapsed="false">
      <c r="A76" s="16" t="str">
        <f aca="false">IF(A75="","",IF(A75+1&lt;'1. Your Numbers'!$B$22,A75+1,""))</f>
        <v/>
      </c>
      <c r="B76" s="19" t="str">
        <f aca="false">IF(A76="","",IF(AND(A76&gt;='1. Your Numbers'!$B$19,A76&lt;'1. Your Numbers'!$B$22),'1. Your Numbers'!$B$5,0))</f>
        <v/>
      </c>
      <c r="C76" s="19" t="str">
        <f aca="false">IF(A76="","",(N(C75)+B76)*(1+$B$13))</f>
        <v/>
      </c>
    </row>
    <row r="77" customFormat="false" ht="15" hidden="false" customHeight="false" outlineLevel="0" collapsed="false">
      <c r="A77" s="16" t="str">
        <f aca="false">IF(A76="","",IF(A76+1&lt;'1. Your Numbers'!$B$22,A76+1,""))</f>
        <v/>
      </c>
      <c r="B77" s="19" t="str">
        <f aca="false">IF(A77="","",IF(AND(A77&gt;='1. Your Numbers'!$B$19,A77&lt;'1. Your Numbers'!$B$22),'1. Your Numbers'!$B$5,0))</f>
        <v/>
      </c>
      <c r="C77" s="19" t="str">
        <f aca="false">IF(A77="","",(N(C76)+B77)*(1+$B$13))</f>
        <v/>
      </c>
    </row>
    <row r="78" customFormat="false" ht="15" hidden="false" customHeight="false" outlineLevel="0" collapsed="false">
      <c r="A78" s="16" t="str">
        <f aca="false">IF(A77="","",IF(A77+1&lt;'1. Your Numbers'!$B$22,A77+1,""))</f>
        <v/>
      </c>
      <c r="B78" s="19" t="str">
        <f aca="false">IF(A78="","",IF(AND(A78&gt;='1. Your Numbers'!$B$19,A78&lt;'1. Your Numbers'!$B$22),'1. Your Numbers'!$B$5,0))</f>
        <v/>
      </c>
      <c r="C78" s="19" t="str">
        <f aca="false">IF(A78="","",(N(C77)+B78)*(1+$B$13))</f>
        <v/>
      </c>
    </row>
    <row r="79" customFormat="false" ht="15" hidden="false" customHeight="false" outlineLevel="0" collapsed="false">
      <c r="A79" s="16" t="str">
        <f aca="false">IF(A78="","",IF(A78+1&lt;'1. Your Numbers'!$B$22,A78+1,""))</f>
        <v/>
      </c>
      <c r="B79" s="19" t="str">
        <f aca="false">IF(A79="","",IF(AND(A79&gt;='1. Your Numbers'!$B$19,A79&lt;'1. Your Numbers'!$B$22),'1. Your Numbers'!$B$5,0))</f>
        <v/>
      </c>
      <c r="C79" s="19" t="str">
        <f aca="false">IF(A79="","",(N(C78)+B79)*(1+$B$13))</f>
        <v/>
      </c>
    </row>
    <row r="80" customFormat="false" ht="15" hidden="false" customHeight="false" outlineLevel="0" collapsed="false">
      <c r="A80" s="16" t="str">
        <f aca="false">IF(A79="","",IF(A79+1&lt;'1. Your Numbers'!$B$22,A79+1,""))</f>
        <v/>
      </c>
      <c r="B80" s="19" t="str">
        <f aca="false">IF(A80="","",IF(AND(A80&gt;='1. Your Numbers'!$B$19,A80&lt;'1. Your Numbers'!$B$22),'1. Your Numbers'!$B$5,0))</f>
        <v/>
      </c>
      <c r="C80" s="19" t="str">
        <f aca="false">IF(A80="","",(N(C79)+B80)*(1+$B$13))</f>
        <v/>
      </c>
    </row>
    <row r="81" customFormat="false" ht="15" hidden="false" customHeight="false" outlineLevel="0" collapsed="false">
      <c r="A81" s="16" t="str">
        <f aca="false">IF(A80="","",IF(A80+1&lt;'1. Your Numbers'!$B$22,A80+1,""))</f>
        <v/>
      </c>
      <c r="B81" s="19" t="str">
        <f aca="false">IF(A81="","",IF(AND(A81&gt;='1. Your Numbers'!$B$19,A81&lt;'1. Your Numbers'!$B$22),'1. Your Numbers'!$B$5,0))</f>
        <v/>
      </c>
      <c r="C81" s="19" t="str">
        <f aca="false">IF(A81="","",(N(C80)+B81)*(1+$B$13))</f>
        <v/>
      </c>
    </row>
    <row r="82" customFormat="false" ht="15" hidden="false" customHeight="false" outlineLevel="0" collapsed="false">
      <c r="A82" s="16" t="str">
        <f aca="false">IF(A81="","",IF(A81+1&lt;'1. Your Numbers'!$B$22,A81+1,""))</f>
        <v/>
      </c>
      <c r="B82" s="19" t="str">
        <f aca="false">IF(A82="","",IF(AND(A82&gt;='1. Your Numbers'!$B$19,A82&lt;'1. Your Numbers'!$B$22),'1. Your Numbers'!$B$5,0))</f>
        <v/>
      </c>
      <c r="C82" s="19" t="str">
        <f aca="false">IF(A82="","",(N(C81)+B82)*(1+$B$13))</f>
        <v/>
      </c>
    </row>
    <row r="83" customFormat="false" ht="15" hidden="false" customHeight="false" outlineLevel="0" collapsed="false">
      <c r="A83" s="16" t="str">
        <f aca="false">IF(A82="","",IF(A82+1&lt;'1. Your Numbers'!$B$22,A82+1,""))</f>
        <v/>
      </c>
      <c r="B83" s="19" t="str">
        <f aca="false">IF(A83="","",IF(AND(A83&gt;='1. Your Numbers'!$B$19,A83&lt;'1. Your Numbers'!$B$22),'1. Your Numbers'!$B$5,0))</f>
        <v/>
      </c>
      <c r="C83" s="19" t="str">
        <f aca="false">IF(A83="","",(N(C82)+B83)*(1+$B$13))</f>
        <v/>
      </c>
    </row>
    <row r="86" customFormat="false" ht="60" hidden="false" customHeight="true" outlineLevel="0" collapsed="false">
      <c r="A86" s="17" t="s">
        <v>128</v>
      </c>
      <c r="B86" s="17"/>
      <c r="C86" s="17"/>
      <c r="D86" s="17"/>
      <c r="E86" s="17"/>
    </row>
  </sheetData>
  <mergeCells count="1">
    <mergeCell ref="A86:E8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8"/>
    <col collapsed="false" customWidth="true" hidden="false" outlineLevel="0" max="4" min="4" style="0" width="54"/>
  </cols>
  <sheetData>
    <row r="1" customFormat="false" ht="17.35" hidden="false" customHeight="false" outlineLevel="0" collapsed="false">
      <c r="A1" s="8" t="s">
        <v>129</v>
      </c>
    </row>
    <row r="2" customFormat="false" ht="15" hidden="false" customHeight="false" outlineLevel="0" collapsed="false">
      <c r="A2" s="2" t="s">
        <v>130</v>
      </c>
    </row>
    <row r="4" customFormat="false" ht="30" hidden="false" customHeight="true" outlineLevel="0" collapsed="false">
      <c r="B4" s="18" t="s">
        <v>131</v>
      </c>
    </row>
    <row r="5" customFormat="false" ht="15" hidden="false" customHeight="false" outlineLevel="0" collapsed="false">
      <c r="A5" s="7" t="s">
        <v>132</v>
      </c>
      <c r="B5" s="31" t="n">
        <v>250</v>
      </c>
    </row>
    <row r="6" customFormat="false" ht="15" hidden="false" customHeight="false" outlineLevel="0" collapsed="false">
      <c r="A6" s="7" t="s">
        <v>133</v>
      </c>
      <c r="B6" s="19" t="n">
        <f aca="false">B5*12</f>
        <v>3000</v>
      </c>
    </row>
    <row r="7" customFormat="false" ht="15" hidden="false" customHeight="false" outlineLevel="0" collapsed="false">
      <c r="A7" s="7" t="s">
        <v>134</v>
      </c>
      <c r="B7" s="15" t="n">
        <v>30</v>
      </c>
    </row>
    <row r="8" customFormat="false" ht="15" hidden="false" customHeight="false" outlineLevel="0" collapsed="false">
      <c r="A8" s="7" t="s">
        <v>135</v>
      </c>
      <c r="B8" s="15" t="n">
        <v>65</v>
      </c>
    </row>
    <row r="9" customFormat="false" ht="15" hidden="false" customHeight="false" outlineLevel="0" collapsed="false">
      <c r="A9" s="7" t="s">
        <v>136</v>
      </c>
      <c r="B9" s="16" t="n">
        <f aca="false">B8-B7</f>
        <v>35</v>
      </c>
    </row>
    <row r="10" customFormat="false" ht="15" hidden="false" customHeight="false" outlineLevel="0" collapsed="false">
      <c r="A10" s="7" t="s">
        <v>137</v>
      </c>
      <c r="B10" s="13" t="n">
        <v>0.05</v>
      </c>
    </row>
    <row r="11" customFormat="false" ht="15" hidden="false" customHeight="false" outlineLevel="0" collapsed="false">
      <c r="A11" s="7" t="s">
        <v>138</v>
      </c>
      <c r="B11" s="13" t="n">
        <v>0.0025</v>
      </c>
    </row>
    <row r="12" customFormat="false" ht="15" hidden="false" customHeight="false" outlineLevel="0" collapsed="false">
      <c r="A12" s="7" t="s">
        <v>139</v>
      </c>
      <c r="B12" s="13" t="n">
        <v>0.025</v>
      </c>
    </row>
    <row r="14" customFormat="false" ht="15" hidden="false" customHeight="false" outlineLevel="0" collapsed="false">
      <c r="A14" s="6" t="s">
        <v>140</v>
      </c>
      <c r="B14" s="21" t="n">
        <f aca="false">IFERROR(B6*((1+B10-B11)^B9-1)/(B10-B11)*(1+B10-B11),"")</f>
        <v>269558.680501746</v>
      </c>
    </row>
    <row r="15" customFormat="false" ht="15" hidden="false" customHeight="false" outlineLevel="0" collapsed="false">
      <c r="A15" s="6" t="s">
        <v>141</v>
      </c>
      <c r="B15" s="21" t="n">
        <f aca="false">IFERROR(B14/(1+B12)^B9,"")</f>
        <v>113584.228655997</v>
      </c>
    </row>
    <row r="16" customFormat="false" ht="15" hidden="false" customHeight="false" outlineLevel="0" collapsed="false">
      <c r="A16" s="7" t="s">
        <v>142</v>
      </c>
      <c r="B16" s="19" t="n">
        <f aca="false">IFERROR(B6*B9,"")</f>
        <v>105000</v>
      </c>
    </row>
    <row r="17" customFormat="false" ht="15" hidden="false" customHeight="false" outlineLevel="0" collapsed="false">
      <c r="A17" s="7" t="s">
        <v>143</v>
      </c>
      <c r="B17" s="19" t="n">
        <f aca="false">IFERROR(B14-B16,"")</f>
        <v>164558.680501746</v>
      </c>
    </row>
    <row r="19" customFormat="false" ht="15" hidden="false" customHeight="false" outlineLevel="0" collapsed="false">
      <c r="A19" s="6" t="s">
        <v>144</v>
      </c>
      <c r="B19" s="20" t="n">
        <f aca="false">IFERROR(B6*((1+B10-B11)^(B9+1)-1)/(B10-B11)*(1+B10-B11)-B14,"")</f>
        <v>15946.537323833</v>
      </c>
      <c r="D19" s="11" t="s">
        <v>145</v>
      </c>
    </row>
    <row r="20" customFormat="false" ht="15" hidden="false" customHeight="false" outlineLevel="0" collapsed="false">
      <c r="A20" s="6" t="s">
        <v>146</v>
      </c>
      <c r="B20" s="20" t="n">
        <f aca="false">IFERROR(B6*(1+B10-B11)^(B9+1),"")</f>
        <v>15946.537323833</v>
      </c>
      <c r="D20" s="11" t="s">
        <v>147</v>
      </c>
    </row>
    <row r="22" customFormat="false" ht="15" hidden="false" customHeight="false" outlineLevel="0" collapsed="false">
      <c r="A22" s="6" t="s">
        <v>148</v>
      </c>
      <c r="B22" s="21" t="n">
        <f aca="false">IFERROR(B14-B6*((1+B10-B11-0.005)^B9-1)/(B10-B11-0.005)*(1+B10-B11-0.005),"")</f>
        <v>27304.3813768023</v>
      </c>
      <c r="D22" s="11" t="s">
        <v>149</v>
      </c>
    </row>
    <row r="24" customFormat="false" ht="60" hidden="false" customHeight="true" outlineLevel="0" collapsed="false">
      <c r="A24" s="17" t="s">
        <v>150</v>
      </c>
      <c r="B24" s="17"/>
      <c r="C24" s="17"/>
      <c r="D24" s="17"/>
    </row>
    <row r="26" customFormat="false" ht="15" hidden="false" customHeight="false" outlineLevel="0" collapsed="false">
      <c r="A26" s="2" t="s">
        <v>151</v>
      </c>
    </row>
  </sheetData>
  <mergeCells count="1">
    <mergeCell ref="A24: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3" min="2" style="0" width="17"/>
    <col collapsed="false" customWidth="true" hidden="false" outlineLevel="0" max="4" min="4" style="0" width="12"/>
    <col collapsed="false" customWidth="true" hidden="false" outlineLevel="0" max="5" min="5" style="0" width="24"/>
  </cols>
  <sheetData>
    <row r="1" customFormat="false" ht="17.35" hidden="false" customHeight="false" outlineLevel="0" collapsed="false">
      <c r="A1" s="8" t="s">
        <v>152</v>
      </c>
    </row>
    <row r="2" customFormat="false" ht="15" hidden="false" customHeight="false" outlineLevel="0" collapsed="false">
      <c r="A2" s="2" t="s">
        <v>153</v>
      </c>
    </row>
    <row r="4" customFormat="false" ht="30" hidden="false" customHeight="true" outlineLevel="0" collapsed="false">
      <c r="A4" s="18" t="s">
        <v>154</v>
      </c>
      <c r="B4" s="18" t="s">
        <v>155</v>
      </c>
      <c r="C4" s="18" t="s">
        <v>156</v>
      </c>
      <c r="D4" s="18" t="s">
        <v>157</v>
      </c>
      <c r="E4" s="18" t="s">
        <v>158</v>
      </c>
    </row>
    <row r="5" customFormat="false" ht="15" hidden="false" customHeight="false" outlineLevel="0" collapsed="false">
      <c r="A5" s="11" t="s">
        <v>159</v>
      </c>
      <c r="B5" s="19" t="n">
        <v>36000</v>
      </c>
      <c r="C5" s="19" t="n">
        <f aca="false">'2. Early vs Late'!B67</f>
        <v>36000</v>
      </c>
      <c r="D5" s="11" t="str">
        <f aca="false">IF(C5="","",IF(ABS(C5-B5)&lt;=0.5,"OK","CHECK"))</f>
        <v>OK</v>
      </c>
      <c r="E5" s="11" t="s">
        <v>160</v>
      </c>
    </row>
    <row r="6" customFormat="false" ht="15" hidden="false" customHeight="false" outlineLevel="0" collapsed="false">
      <c r="A6" s="11" t="s">
        <v>161</v>
      </c>
      <c r="B6" s="19" t="n">
        <v>405132</v>
      </c>
      <c r="C6" s="19" t="n">
        <f aca="false">'2. Early vs Late'!C68</f>
        <v>405131.502461301</v>
      </c>
      <c r="D6" s="11" t="str">
        <f aca="false">IF(C6="","",IF(ABS(C6-B6)&lt;=0.5,"OK","CHECK"))</f>
        <v>OK</v>
      </c>
      <c r="E6" s="11" t="s">
        <v>160</v>
      </c>
    </row>
    <row r="7" customFormat="false" ht="15" hidden="false" customHeight="false" outlineLevel="0" collapsed="false">
      <c r="A7" s="11" t="s">
        <v>162</v>
      </c>
      <c r="B7" s="19" t="n">
        <v>108000</v>
      </c>
      <c r="C7" s="19" t="n">
        <f aca="false">'2. Early vs Late'!D67</f>
        <v>108000</v>
      </c>
      <c r="D7" s="11" t="str">
        <f aca="false">IF(C7="","",IF(ABS(C7-B7)&lt;=0.5,"OK","CHECK"))</f>
        <v>OK</v>
      </c>
      <c r="E7" s="11" t="s">
        <v>160</v>
      </c>
    </row>
    <row r="8" customFormat="false" ht="15" hidden="false" customHeight="false" outlineLevel="0" collapsed="false">
      <c r="A8" s="11" t="s">
        <v>163</v>
      </c>
      <c r="B8" s="19" t="n">
        <v>363863</v>
      </c>
      <c r="C8" s="19" t="n">
        <f aca="false">'2. Early vs Late'!E68</f>
        <v>363862.94891906</v>
      </c>
      <c r="D8" s="11" t="str">
        <f aca="false">IF(C8="","",IF(ABS(C8-B8)&lt;=0.5,"OK","CHECK"))</f>
        <v>OK</v>
      </c>
      <c r="E8" s="11" t="s">
        <v>160</v>
      </c>
    </row>
    <row r="9" customFormat="false" ht="15" hidden="false" customHeight="false" outlineLevel="0" collapsed="false">
      <c r="A9" s="11" t="s">
        <v>164</v>
      </c>
      <c r="B9" s="19" t="n">
        <v>41269</v>
      </c>
      <c r="C9" s="19" t="n">
        <f aca="false">'2. Early vs Late'!B72</f>
        <v>41268.5535422418</v>
      </c>
      <c r="D9" s="11" t="str">
        <f aca="false">IF(C9="","",IF(ABS(C9-B9)&lt;=0.5,"OK","CHECK"))</f>
        <v>OK</v>
      </c>
      <c r="E9" s="11" t="s">
        <v>160</v>
      </c>
    </row>
    <row r="10" customFormat="false" ht="15" hidden="false" customHeight="false" outlineLevel="0" collapsed="false">
      <c r="A10" s="11" t="s">
        <v>165</v>
      </c>
      <c r="B10" s="19" t="n">
        <v>199183</v>
      </c>
      <c r="C10" s="19" t="n">
        <f aca="false">'2. Early vs Late'!B79</f>
        <v>199183.189963624</v>
      </c>
      <c r="D10" s="11" t="str">
        <f aca="false">IF(C10="","",IF(ABS(C10-B10)&lt;=0.5,"OK","CHECK"))</f>
        <v>OK</v>
      </c>
      <c r="E10" s="11" t="s">
        <v>160</v>
      </c>
    </row>
    <row r="11" customFormat="false" ht="15" hidden="false" customHeight="false" outlineLevel="0" collapsed="false">
      <c r="A11" s="11" t="s">
        <v>166</v>
      </c>
      <c r="B11" s="19" t="n">
        <v>738846</v>
      </c>
      <c r="C11" s="19" t="n">
        <f aca="false">'3. The Cost of a Fee'!D69</f>
        <v>738845.964122954</v>
      </c>
      <c r="D11" s="11" t="str">
        <f aca="false">IF(C11="","",IF(ABS(C11-B11)&lt;=0.5,"OK","CHECK"))</f>
        <v>OK</v>
      </c>
      <c r="E11" s="11" t="s">
        <v>160</v>
      </c>
    </row>
    <row r="12" customFormat="false" ht="15" hidden="false" customHeight="false" outlineLevel="0" collapsed="false">
      <c r="A12" s="11" t="s">
        <v>167</v>
      </c>
      <c r="B12" s="19" t="n">
        <v>567961</v>
      </c>
      <c r="C12" s="19" t="n">
        <f aca="false">'3. The Cost of a Fee'!F69</f>
        <v>567961.068676445</v>
      </c>
      <c r="D12" s="11" t="str">
        <f aca="false">IF(C12="","",IF(ABS(C12-B12)&lt;=0.5,"OK","CHECK"))</f>
        <v>OK</v>
      </c>
      <c r="E12" s="11" t="s">
        <v>160</v>
      </c>
    </row>
    <row r="13" customFormat="false" ht="15" hidden="false" customHeight="false" outlineLevel="0" collapsed="false">
      <c r="A13" s="11" t="s">
        <v>168</v>
      </c>
      <c r="B13" s="19" t="n">
        <v>170885</v>
      </c>
      <c r="C13" s="19" t="n">
        <f aca="false">'3. The Cost of a Fee'!B71</f>
        <v>170884.895446509</v>
      </c>
      <c r="D13" s="11" t="str">
        <f aca="false">IF(C13="","",IF(ABS(C13-B13)&lt;=0.5,"OK","CHECK"))</f>
        <v>OK</v>
      </c>
      <c r="E13" s="11" t="s">
        <v>160</v>
      </c>
    </row>
    <row r="14" customFormat="false" ht="15" hidden="false" customHeight="false" outlineLevel="0" collapsed="false">
      <c r="A14" s="11" t="s">
        <v>169</v>
      </c>
      <c r="B14" s="23" t="n">
        <v>0.231</v>
      </c>
      <c r="C14" s="23" t="n">
        <f aca="false">'3. The Cost of a Fee'!D71</f>
        <v>0.231286227095194</v>
      </c>
      <c r="D14" s="11" t="str">
        <f aca="false">IF(C14="","",IF(ABS(C14-B14)&lt;=0.0005,"OK","CHECK"))</f>
        <v>OK</v>
      </c>
      <c r="E14" s="11" t="s">
        <v>170</v>
      </c>
    </row>
    <row r="15" customFormat="false" ht="15" hidden="false" customHeight="false" outlineLevel="0" collapsed="false">
      <c r="A15" s="11" t="s">
        <v>92</v>
      </c>
      <c r="B15" s="19" t="n">
        <v>70317</v>
      </c>
      <c r="C15" s="19" t="n">
        <f aca="false">'3. The Cost of a Fee'!B72</f>
        <v>70316.9501523689</v>
      </c>
      <c r="D15" s="11" t="str">
        <f aca="false">IF(C15="","",IF(ABS(C15-B15)&lt;=0.5,"OK","CHECK"))</f>
        <v>OK</v>
      </c>
      <c r="E15" s="11" t="s">
        <v>160</v>
      </c>
    </row>
    <row r="16" customFormat="false" ht="15" hidden="false" customHeight="false" outlineLevel="0" collapsed="false">
      <c r="A16" s="11" t="s">
        <v>171</v>
      </c>
      <c r="B16" s="32" t="n">
        <v>2.43</v>
      </c>
      <c r="C16" s="32" t="n">
        <f aca="false">'3. The Cost of a Fee'!B73</f>
        <v>2.43020914695847</v>
      </c>
      <c r="D16" s="11" t="str">
        <f aca="false">IF(C16="","",IF(ABS(C16-B16)&lt;=0.005,"OK","CHECK"))</f>
        <v>OK</v>
      </c>
      <c r="E16" s="11" t="s">
        <v>172</v>
      </c>
    </row>
    <row r="17" customFormat="false" ht="15" hidden="false" customHeight="false" outlineLevel="0" collapsed="false">
      <c r="A17" s="11" t="s">
        <v>173</v>
      </c>
      <c r="B17" s="19" t="n">
        <v>275169</v>
      </c>
      <c r="C17" s="19" t="n">
        <f aca="false">'4. In Todays Money'!C5</f>
        <v>275168.863234919</v>
      </c>
      <c r="D17" s="11" t="str">
        <f aca="false">IF(C17="","",IF(ABS(C17-B17)&lt;=0.5,"OK","CHECK"))</f>
        <v>OK</v>
      </c>
      <c r="E17" s="11" t="s">
        <v>160</v>
      </c>
    </row>
    <row r="18" customFormat="false" ht="15" hidden="false" customHeight="false" outlineLevel="0" collapsed="false">
      <c r="A18" s="11" t="s">
        <v>174</v>
      </c>
      <c r="B18" s="32" t="n">
        <v>2.69</v>
      </c>
      <c r="C18" s="32" t="n">
        <f aca="false">'4. In Todays Money'!B11</f>
        <v>2.68506383838996</v>
      </c>
      <c r="D18" s="11" t="str">
        <f aca="false">IF(C18="","",IF(ABS(C18-B18)&lt;=0.005,"OK","CHECK"))</f>
        <v>OK</v>
      </c>
      <c r="E18" s="11" t="s">
        <v>172</v>
      </c>
    </row>
    <row r="19" customFormat="false" ht="15" hidden="false" customHeight="false" outlineLevel="0" collapsed="false">
      <c r="A19" s="11" t="s">
        <v>113</v>
      </c>
      <c r="B19" s="14" t="n">
        <v>0.0439</v>
      </c>
      <c r="C19" s="14" t="n">
        <f aca="false">'1. Your Numbers'!B11</f>
        <v>0.0439024390243905</v>
      </c>
      <c r="D19" s="11" t="str">
        <f aca="false">IF(C19="","",IF(ABS(C19-B19)&lt;=0.00005,"OK","CHECK"))</f>
        <v>OK</v>
      </c>
      <c r="E19" s="11" t="s">
        <v>175</v>
      </c>
    </row>
    <row r="20" customFormat="false" ht="15" hidden="false" customHeight="false" outlineLevel="0" collapsed="false">
      <c r="A20" s="11" t="s">
        <v>176</v>
      </c>
      <c r="B20" s="19" t="n">
        <v>83343</v>
      </c>
      <c r="C20" s="19" t="n">
        <f aca="false">'3. The Cost of a Fee'!E68</f>
        <v>83342.7741842584</v>
      </c>
      <c r="D20" s="11" t="str">
        <f aca="false">IF(C20="","",IF(ABS(C20-B20)&lt;=0.5,"OK","CHECK"))</f>
        <v>OK</v>
      </c>
      <c r="E20" s="11" t="s">
        <v>177</v>
      </c>
    </row>
    <row r="21" customFormat="false" ht="15" hidden="false" customHeight="false" outlineLevel="0" collapsed="false">
      <c r="A21" s="11" t="s">
        <v>178</v>
      </c>
      <c r="B21" s="19" t="n">
        <v>13026</v>
      </c>
      <c r="C21" s="19" t="n">
        <f aca="false">'3. The Cost of a Fee'!C68</f>
        <v>13025.8240318895</v>
      </c>
      <c r="D21" s="11" t="str">
        <f aca="false">IF(C21="","",IF(ABS(C21-B21)&lt;=0.5,"OK","CHECK"))</f>
        <v>OK</v>
      </c>
      <c r="E21" s="11" t="s">
        <v>177</v>
      </c>
    </row>
    <row r="22" customFormat="false" ht="15" hidden="false" customHeight="false" outlineLevel="0" collapsed="false">
      <c r="A22" s="11" t="s">
        <v>179</v>
      </c>
      <c r="B22" s="19" t="n">
        <v>144000</v>
      </c>
      <c r="C22" s="19" t="n">
        <f aca="false">'3. The Cost of a Fee'!B67</f>
        <v>144000</v>
      </c>
      <c r="D22" s="11" t="str">
        <f aca="false">IF(C22="","",IF(ABS(C22-B22)&lt;=0.5,"OK","CHECK"))</f>
        <v>OK</v>
      </c>
      <c r="E22" s="11" t="s">
        <v>180</v>
      </c>
    </row>
    <row r="23" customFormat="false" ht="15" hidden="false" customHeight="false" outlineLevel="0" collapsed="false">
      <c r="A23" s="11" t="s">
        <v>181</v>
      </c>
      <c r="B23" s="33" t="n">
        <v>0.3333</v>
      </c>
      <c r="C23" s="33" t="n">
        <f aca="false">'2. Early vs Late'!B70</f>
        <v>0.333333333333333</v>
      </c>
      <c r="D23" s="11" t="str">
        <f aca="false">IF(C23="","",IF(ABS(C23-B23)&lt;=0.00005,"OK","CHECK"))</f>
        <v>OK</v>
      </c>
      <c r="E23" s="11" t="s">
        <v>182</v>
      </c>
    </row>
    <row r="24" customFormat="false" ht="15" hidden="false" customHeight="false" outlineLevel="0" collapsed="false">
      <c r="A24" s="11" t="s">
        <v>183</v>
      </c>
      <c r="B24" s="23" t="n">
        <v>0.492</v>
      </c>
      <c r="C24" s="23" t="n">
        <f aca="false">'2. Early vs Late'!C79</f>
        <v>0.491650707865283</v>
      </c>
      <c r="D24" s="11" t="str">
        <f aca="false">IF(C24="","",IF(ABS(C24-B24)&lt;=0.0005,"OK","CHECK"))</f>
        <v>OK</v>
      </c>
      <c r="E24" s="11" t="s">
        <v>184</v>
      </c>
    </row>
    <row r="25" customFormat="false" ht="15" hidden="false" customHeight="false" outlineLevel="0" collapsed="false">
      <c r="A25" s="11" t="s">
        <v>185</v>
      </c>
      <c r="B25" s="34" t="n">
        <v>0.042439</v>
      </c>
      <c r="C25" s="34" t="n">
        <f aca="false">'4. In Todays Money'!B13</f>
        <v>0.0424390243902439</v>
      </c>
      <c r="D25" s="11" t="str">
        <f aca="false">IF(C25="","",IF(ABS(C25-B25)&lt;=0.0000005,"OK","CHECK"))</f>
        <v>OK</v>
      </c>
      <c r="E25" s="11" t="s">
        <v>186</v>
      </c>
    </row>
    <row r="26" customFormat="false" ht="15" hidden="false" customHeight="false" outlineLevel="0" collapsed="false">
      <c r="A26" s="11" t="s">
        <v>187</v>
      </c>
      <c r="B26" s="34" t="n">
        <v>0.062833</v>
      </c>
      <c r="C26" s="34" t="n">
        <f aca="false">'2. Early vs Late'!B91</f>
        <v>0.062832789416314</v>
      </c>
      <c r="D26" s="11" t="str">
        <f aca="false">IF(C26="","",IF(ABS(C26-B26)&lt;=0.0000005,"OK","CHECK"))</f>
        <v>OK</v>
      </c>
      <c r="E26" s="11" t="s">
        <v>186</v>
      </c>
    </row>
    <row r="27" customFormat="false" ht="15" hidden="false" customHeight="false" outlineLevel="0" collapsed="false">
      <c r="A27" s="11" t="s">
        <v>188</v>
      </c>
      <c r="B27" s="19" t="n">
        <v>-64188</v>
      </c>
      <c r="C27" s="19" t="n">
        <f aca="false">'2. Early vs Late'!E88</f>
        <v>-64188.4831022847</v>
      </c>
      <c r="D27" s="11" t="str">
        <f aca="false">IF(C27="","",IF(ABS(C27-B27)&lt;=0.5,"OK","CHECK"))</f>
        <v>OK</v>
      </c>
      <c r="E27" s="11" t="s">
        <v>189</v>
      </c>
    </row>
    <row r="29" customFormat="false" ht="15" hidden="false" customHeight="false" outlineLevel="0" collapsed="false">
      <c r="A29" s="4" t="s">
        <v>190</v>
      </c>
    </row>
    <row r="30" customFormat="false" ht="15" hidden="false" customHeight="false" outlineLevel="0" collapsed="false">
      <c r="A30" s="11" t="s">
        <v>191</v>
      </c>
      <c r="B30" s="12" t="n">
        <f aca="false">'1. Your Numbers'!$B$5*((1+'1. Your Numbers'!$B$9)^('1. Your Numbers'!$B$20-'1. Your Numbers'!$B$19)-1)/('1. Your Numbers'!$B$9)*(1+'1. Your Numbers'!$B$9)*(1+'1. Your Numbers'!$B$9)^('1. Your Numbers'!$B$22-'1. Your Numbers'!$B$20)</f>
        <v>405131.502461302</v>
      </c>
      <c r="C30" s="12" t="n">
        <f aca="false">'2. Early vs Late'!C68</f>
        <v>405131.502461301</v>
      </c>
      <c r="D30" s="11" t="str">
        <f aca="false">IFERROR(IF(ABS(('2. Early vs Late'!C68)-('1. Your Numbers'!$B$5*((1+'1. Your Numbers'!$B$9)^('1. Your Numbers'!$B$20-'1. Your Numbers'!$B$19)-1)/('1. Your Numbers'!$B$9)*(1+'1. Your Numbers'!$B$9)*(1+'1. Your Numbers'!$B$9)^('1. Your Numbers'!$B$22-'1. Your Numbers'!$B$20)))&lt;=0.000000001*MAX(1,ABS('1. Your Numbers'!$B$5*((1+'1. Your Numbers'!$B$9)^('1. Your Numbers'!$B$20-'1. Your Numbers'!$B$19)-1)/('1. Your Numbers'!$B$9)*(1+'1. Your Numbers'!$B$9)*(1+'1. Your Numbers'!$B$9)^('1. Your Numbers'!$B$22-'1. Your Numbers'!$B$20))),"OK","CHECK"),"CHECK")</f>
        <v>OK</v>
      </c>
      <c r="E30" s="11" t="s">
        <v>192</v>
      </c>
    </row>
    <row r="31" customFormat="false" ht="15" hidden="false" customHeight="false" outlineLevel="0" collapsed="false">
      <c r="A31" s="11" t="s">
        <v>193</v>
      </c>
      <c r="B31" s="12" t="n">
        <f aca="false">'1. Your Numbers'!$B$5*((1+'1. Your Numbers'!$B$9)^('1. Your Numbers'!$B$22-'1. Your Numbers'!$B$21)-1)/('1. Your Numbers'!$B$9)*(1+'1. Your Numbers'!$B$9)</f>
        <v>363862.94891906</v>
      </c>
      <c r="C31" s="12" t="n">
        <f aca="false">'2. Early vs Late'!E68</f>
        <v>363862.94891906</v>
      </c>
      <c r="D31" s="11" t="str">
        <f aca="false">IFERROR(IF(ABS(('2. Early vs Late'!E68)-('1. Your Numbers'!$B$5*((1+'1. Your Numbers'!$B$9)^('1. Your Numbers'!$B$22-'1. Your Numbers'!$B$21)-1)/('1. Your Numbers'!$B$9)*(1+'1. Your Numbers'!$B$9)))&lt;=0.000000001*MAX(1,ABS('1. Your Numbers'!$B$5*((1+'1. Your Numbers'!$B$9)^('1. Your Numbers'!$B$22-'1. Your Numbers'!$B$21)-1)/('1. Your Numbers'!$B$9)*(1+'1. Your Numbers'!$B$9))),"OK","CHECK"),"CHECK")</f>
        <v>OK</v>
      </c>
      <c r="E31" s="11" t="s">
        <v>192</v>
      </c>
    </row>
    <row r="32" customFormat="false" ht="15" hidden="false" customHeight="false" outlineLevel="0" collapsed="false">
      <c r="A32" s="11" t="s">
        <v>194</v>
      </c>
      <c r="B32" s="12" t="n">
        <f aca="false">'1. Your Numbers'!$B$5*((1+('1. Your Numbers'!$B$9-'1. Your Numbers'!$B$14))^('1. Your Numbers'!$B$22-'1. Your Numbers'!$B$19)-1)/(('1. Your Numbers'!$B$9-'1. Your Numbers'!$B$14))*(1+('1. Your Numbers'!$B$9-'1. Your Numbers'!$B$14))</f>
        <v>738845.964122954</v>
      </c>
      <c r="C32" s="12" t="n">
        <f aca="false">'3. The Cost of a Fee'!D69</f>
        <v>738845.964122954</v>
      </c>
      <c r="D32" s="11" t="str">
        <f aca="false">IFERROR(IF(ABS(('3. The Cost of a Fee'!D69)-('1. Your Numbers'!$B$5*((1+('1. Your Numbers'!$B$9-'1. Your Numbers'!$B$14))^('1. Your Numbers'!$B$22-'1. Your Numbers'!$B$19)-1)/(('1. Your Numbers'!$B$9-'1. Your Numbers'!$B$14))*(1+('1. Your Numbers'!$B$9-'1. Your Numbers'!$B$14))))&lt;=0.000000001*MAX(1,ABS('1. Your Numbers'!$B$5*((1+('1. Your Numbers'!$B$9-'1. Your Numbers'!$B$14))^('1. Your Numbers'!$B$22-'1. Your Numbers'!$B$19)-1)/(('1. Your Numbers'!$B$9-'1. Your Numbers'!$B$14))*(1+('1. Your Numbers'!$B$9-'1. Your Numbers'!$B$14)))),"OK","CHECK"),"CHECK")</f>
        <v>OK</v>
      </c>
      <c r="E32" s="11" t="s">
        <v>192</v>
      </c>
    </row>
    <row r="33" customFormat="false" ht="15" hidden="false" customHeight="false" outlineLevel="0" collapsed="false">
      <c r="A33" s="11" t="s">
        <v>195</v>
      </c>
      <c r="B33" s="12" t="n">
        <f aca="false">'1. Your Numbers'!$B$5*((1+('1. Your Numbers'!$B$9-'1. Your Numbers'!$B$15))^('1. Your Numbers'!$B$22-'1. Your Numbers'!$B$19)-1)/(('1. Your Numbers'!$B$9-'1. Your Numbers'!$B$15))*(1+('1. Your Numbers'!$B$9-'1. Your Numbers'!$B$15))</f>
        <v>567961.068676445</v>
      </c>
      <c r="C33" s="12" t="n">
        <f aca="false">'3. The Cost of a Fee'!F69</f>
        <v>567961.068676445</v>
      </c>
      <c r="D33" s="11" t="str">
        <f aca="false">IFERROR(IF(ABS(('3. The Cost of a Fee'!F69)-('1. Your Numbers'!$B$5*((1+('1. Your Numbers'!$B$9-'1. Your Numbers'!$B$15))^('1. Your Numbers'!$B$22-'1. Your Numbers'!$B$19)-1)/(('1. Your Numbers'!$B$9-'1. Your Numbers'!$B$15))*(1+('1. Your Numbers'!$B$9-'1. Your Numbers'!$B$15))))&lt;=0.000000001*MAX(1,ABS('1. Your Numbers'!$B$5*((1+('1. Your Numbers'!$B$9-'1. Your Numbers'!$B$15))^('1. Your Numbers'!$B$22-'1. Your Numbers'!$B$19)-1)/(('1. Your Numbers'!$B$9-'1. Your Numbers'!$B$15))*(1+('1. Your Numbers'!$B$9-'1. Your Numbers'!$B$15)))),"OK","CHECK"),"CHECK")</f>
        <v>OK</v>
      </c>
      <c r="E33" s="11" t="s">
        <v>192</v>
      </c>
    </row>
    <row r="34" customFormat="false" ht="15" hidden="false" customHeight="false" outlineLevel="0" collapsed="false">
      <c r="A34" s="11" t="s">
        <v>196</v>
      </c>
      <c r="B34" s="12" t="n">
        <f aca="false">'3. The Cost of a Fee'!B71</f>
        <v>170884.895446509</v>
      </c>
      <c r="C34" s="12" t="n">
        <f aca="false">'3. The Cost of a Fee'!G69</f>
        <v>170884.895446509</v>
      </c>
      <c r="D34" s="11" t="str">
        <f aca="false">IFERROR(IF(ABS(('3. The Cost of a Fee'!G69)-('3. The Cost of a Fee'!B71))&lt;=0.000000001*MAX(1,ABS('3. The Cost of a Fee'!B71)),"OK","CHECK"),"CHECK")</f>
        <v>OK</v>
      </c>
      <c r="E34" s="11" t="s">
        <v>192</v>
      </c>
    </row>
    <row r="35" customFormat="false" ht="15" hidden="false" customHeight="false" outlineLevel="0" collapsed="false">
      <c r="A35" s="11" t="s">
        <v>197</v>
      </c>
      <c r="B35" s="12" t="n">
        <f aca="false">'2. Early vs Late'!C68</f>
        <v>405131.502461301</v>
      </c>
      <c r="C35" s="12" t="n">
        <f aca="false">'2. Early vs Late'!B80</f>
        <v>405131.502461301</v>
      </c>
      <c r="D35" s="11" t="str">
        <f aca="false">IFERROR(IF(ABS(('2. Early vs Late'!B80)-('2. Early vs Late'!C68))&lt;=0.000000001*MAX(1,ABS('2. Early vs Late'!C68)),"OK","CHECK"),"CHECK")</f>
        <v>OK</v>
      </c>
      <c r="E35" s="11" t="s">
        <v>192</v>
      </c>
    </row>
    <row r="36" customFormat="false" ht="15" hidden="false" customHeight="false" outlineLevel="0" collapsed="false">
      <c r="A36" s="11" t="s">
        <v>198</v>
      </c>
      <c r="B36" s="12" t="n">
        <f aca="false">'4. In Todays Money'!B5</f>
        <v>738845.964122954</v>
      </c>
      <c r="C36" s="12" t="n">
        <f aca="false">'4. In Todays Money'!C5*'4. In Todays Money'!B11</f>
        <v>738845.964122954</v>
      </c>
      <c r="D36" s="11" t="str">
        <f aca="false">IFERROR(IF(ABS(('4. In Todays Money'!C5*'4. In Todays Money'!B11)-('4. In Todays Money'!B5))&lt;=0.000000001*MAX(1,ABS('4. In Todays Money'!B5)),"OK","CHECK"),"CHECK")</f>
        <v>OK</v>
      </c>
      <c r="E36" s="11" t="s">
        <v>192</v>
      </c>
    </row>
    <row r="37" customFormat="false" ht="15" hidden="false" customHeight="false" outlineLevel="0" collapsed="false">
      <c r="A37" s="11" t="s">
        <v>199</v>
      </c>
      <c r="B37" s="12" t="n">
        <f aca="false">1+'1. Your Numbers'!$B$9</f>
        <v>1.07</v>
      </c>
      <c r="C37" s="12" t="n">
        <f aca="false">(1+'1. Your Numbers'!B11)*(1+'1. Your Numbers'!$B$10)</f>
        <v>1.07</v>
      </c>
      <c r="D37" s="11" t="str">
        <f aca="false">IFERROR(IF(ABS(((1+'1. Your Numbers'!B11)*(1+'1. Your Numbers'!$B$10))-(1+'1. Your Numbers'!$B$9))&lt;=0.000000001*MAX(1,ABS(1+'1. Your Numbers'!$B$9)),"OK","CHECK"),"CHECK")</f>
        <v>OK</v>
      </c>
      <c r="E37" s="11" t="s">
        <v>192</v>
      </c>
    </row>
    <row r="38" customFormat="false" ht="15" hidden="false" customHeight="false" outlineLevel="0" collapsed="false">
      <c r="A38" s="11" t="s">
        <v>200</v>
      </c>
      <c r="B38" s="12" t="n">
        <f aca="false">'1. Your Numbers'!$B$5*((1+'4. In Todays Money'!$B$13)^('1. Your Numbers'!$B$22-'1. Your Numbers'!$B$19)-1)/('4. In Todays Money'!$B$13)*(1+'4. In Todays Money'!$B$13)</f>
        <v>377817.442958801</v>
      </c>
      <c r="C38" s="12" t="n">
        <f aca="false">'4. In Todays Money'!B19</f>
        <v>377817.442958801</v>
      </c>
      <c r="D38" s="11" t="str">
        <f aca="false">IFERROR(IF(ABS(('4. In Todays Money'!B19)-('1. Your Numbers'!$B$5*((1+'4. In Todays Money'!$B$13)^('1. Your Numbers'!$B$22-'1. Your Numbers'!$B$19)-1)/('4. In Todays Money'!$B$13)*(1+'4. In Todays Money'!$B$13)))&lt;=0.000000001*MAX(1,ABS('1. Your Numbers'!$B$5*((1+'4. In Todays Money'!$B$13)^('1. Your Numbers'!$B$22-'1. Your Numbers'!$B$19)-1)/('4. In Todays Money'!$B$13)*(1+'4. In Todays Money'!$B$13))),"OK","CHECK"),"CHECK")</f>
        <v>OK</v>
      </c>
      <c r="E38" s="11" t="s">
        <v>192</v>
      </c>
    </row>
    <row r="39" customFormat="false" ht="15" hidden="false" customHeight="false" outlineLevel="0" collapsed="false">
      <c r="A39" s="11" t="s">
        <v>201</v>
      </c>
      <c r="B39" s="12" t="n">
        <f aca="false">'2. Early vs Late'!D91</f>
        <v>318009.288237273</v>
      </c>
      <c r="C39" s="12" t="n">
        <f aca="false">'2. Early vs Late'!C91</f>
        <v>318009.288237274</v>
      </c>
      <c r="D39" s="11" t="str">
        <f aca="false">IFERROR(IF(ABS(('2. Early vs Late'!C91)-('2. Early vs Late'!D91))&lt;=0.000000001*MAX(1,ABS('2. Early vs Late'!D91)),"OK","CHECK"),"CHECK")</f>
        <v>OK</v>
      </c>
      <c r="E39" s="11" t="s">
        <v>192</v>
      </c>
    </row>
    <row r="40" customFormat="false" ht="15" hidden="false" customHeight="false" outlineLevel="0" collapsed="false">
      <c r="A40" s="11" t="s">
        <v>202</v>
      </c>
      <c r="B40" s="12" t="n">
        <f aca="false">'5. Your Own Case'!B14</f>
        <v>269558.680501746</v>
      </c>
      <c r="C40" s="12" t="n">
        <f aca="false">'5. Your Own Case'!B16+'5. Your Own Case'!B17</f>
        <v>269558.680501746</v>
      </c>
      <c r="D40" s="11" t="str">
        <f aca="false">IFERROR(IF(ABS(('5. Your Own Case'!B16+'5. Your Own Case'!B17)-('5. Your Own Case'!B14))&lt;=0.000000001*MAX(1,ABS('5. Your Own Case'!B14)),"OK","CHECK"),"CHECK")</f>
        <v>OK</v>
      </c>
      <c r="E40" s="11" t="s">
        <v>192</v>
      </c>
    </row>
    <row r="41" customFormat="false" ht="15" hidden="false" customHeight="false" outlineLevel="0" collapsed="false">
      <c r="A41" s="11" t="s">
        <v>203</v>
      </c>
      <c r="B41" s="12" t="n">
        <f aca="false">'5. Your Own Case'!B20</f>
        <v>15946.537323833</v>
      </c>
      <c r="C41" s="12" t="n">
        <f aca="false">'5. Your Own Case'!B19</f>
        <v>15946.537323833</v>
      </c>
      <c r="D41" s="11" t="str">
        <f aca="false">IFERROR(IF(ABS(('5. Your Own Case'!B19)-('5. Your Own Case'!B20))&lt;=0.000000001*MAX(1,ABS('5. Your Own Case'!B20)),"OK","CHECK"),"CHECK")</f>
        <v>OK</v>
      </c>
      <c r="E41" s="11" t="s">
        <v>192</v>
      </c>
    </row>
    <row r="42" customFormat="false" ht="15" hidden="false" customHeight="false" outlineLevel="0" collapsed="false">
      <c r="A42" s="11" t="s">
        <v>204</v>
      </c>
      <c r="D42" s="11" t="str">
        <f aca="false">IF(AND('1. Your Numbers'!$B$19&lt;'1. Your Numbers'!$B$20,'1. Your Numbers'!$B$20&lt;='1. Your Numbers'!$B$22,'1. Your Numbers'!$B$21&lt;'1. Your Numbers'!$B$22),"OK","CHECK")</f>
        <v>OK</v>
      </c>
      <c r="E42" s="11" t="s">
        <v>205</v>
      </c>
    </row>
    <row r="43" customFormat="false" ht="15" hidden="false" customHeight="false" outlineLevel="0" collapsed="false">
      <c r="A43" s="11" t="s">
        <v>206</v>
      </c>
      <c r="D43" s="11" t="str">
        <f aca="false">IF('1. Your Numbers'!$B$22-MIN('1. Your Numbers'!$B$19,'1. Your Numbers'!$B$21)&lt;=60,"OK","CHECK")</f>
        <v>OK</v>
      </c>
      <c r="E43" s="11" t="s">
        <v>205</v>
      </c>
    </row>
    <row r="44" customFormat="false" ht="15" hidden="false" customHeight="false" outlineLevel="0" collapsed="false">
      <c r="A44" s="11" t="s">
        <v>207</v>
      </c>
      <c r="D44" s="11" t="str">
        <f aca="false">IF(('1. Your Numbers'!$B$15&gt;'1. Your Numbers'!$B$14)=('3. The Cost of a Fee'!F69&lt;'3. The Cost of a Fee'!D69),"OK","CHECK")</f>
        <v>OK</v>
      </c>
      <c r="E44" s="11" t="s">
        <v>205</v>
      </c>
    </row>
    <row r="46" customFormat="false" ht="15" hidden="false" customHeight="false" outlineLevel="0" collapsed="false">
      <c r="A46" s="6" t="s">
        <v>208</v>
      </c>
      <c r="B46" s="35" t="n">
        <f aca="false">COUNTIF(D5:D44,"OK")</f>
        <v>38</v>
      </c>
      <c r="C46" s="35" t="n">
        <f aca="false">COUNTA(A5:A44)-1</f>
        <v>38</v>
      </c>
      <c r="D46" s="36" t="str">
        <f aca="false">IF(B46=C46,"ALL PASS","SOME FAIL")</f>
        <v>ALL PASS</v>
      </c>
    </row>
    <row r="48" customFormat="false" ht="15" hidden="false" customHeight="false" outlineLevel="0" collapsed="false">
      <c r="A48" s="2" t="s">
        <v>209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2026-09-24T20:29:40Z</dcterms:created>
  <dc:creator>openpyxl</dc:creator>
  <dc:description/>
  <dc:language>en-US</dc:language>
  <cp:lastModifiedBy/>
  <dcterms:modified xsi:type="dcterms:W3CDTF">2026-09-24T20:29:40Z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