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 Inputs" sheetId="1" state="visible" r:id="rId3"/>
    <sheet name="2 The clawback" sheetId="2" state="visible" r:id="rId4"/>
    <sheet name="3 Roughly doubles" sheetId="3" state="visible" r:id="rId5"/>
    <sheet name="4 The rule" sheetId="4" state="visible" r:id="rId6"/>
    <sheet name="5 The two clauses" sheetId="5" state="visible" r:id="rId7"/>
    <sheet name="6 One number" sheetId="6" state="visible" r:id="rId8"/>
    <sheet name="7 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<sst xmlns="http://schemas.openxmlformats.org/spreadsheetml/2006/main" count="142" uniqueCount="140">
  <si>
    <t xml:space="preserve">What the clawback collateralises — inputs</t>
  </si>
  <si>
    <t xml:space="preserve">Every amber cell is an input, and every one of them is a figure the chapter states.</t>
  </si>
  <si>
    <t xml:space="preserve">THE WORKED FUND — chapters 9 and 11</t>
  </si>
  <si>
    <t xml:space="preserve">Carried interest paid, millions</t>
  </si>
  <si>
    <t xml:space="preserve">ch.11, the deal-by-deal waterfall</t>
  </si>
  <si>
    <t xml:space="preserve">Carried interest actually due, millions</t>
  </si>
  <si>
    <t xml:space="preserve">ch.11, the whole-fund test at the end</t>
  </si>
  <si>
    <t xml:space="preserve">Escrow percentage</t>
  </si>
  <si>
    <t xml:space="preserve">ch.11, "commonly thirty percent"</t>
  </si>
  <si>
    <t xml:space="preserve">Assumed tax rate — the clause as drafted</t>
  </si>
  <si>
    <t xml:space="preserve">ch.11</t>
  </si>
  <si>
    <t xml:space="preserve">Assumed tax rate — the negotiated position</t>
  </si>
  <si>
    <t xml:space="preserve">ch.11, "the difference between 37 and 45"</t>
  </si>
  <si>
    <t xml:space="preserve">The higher escrow the chapter proposes</t>
  </si>
  <si>
    <t xml:space="preserve">ch.11, "fifty percent rather than thirty"</t>
  </si>
  <si>
    <t xml:space="preserve">The chapter reproduced</t>
  </si>
  <si>
    <t xml:space="preserve">Nothing new. It exists so that everything after it argues with the same numbers.</t>
  </si>
  <si>
    <t xml:space="preserve">Carried interest paid</t>
  </si>
  <si>
    <t xml:space="preserve">Carried interest due</t>
  </si>
  <si>
    <t xml:space="preserve">GROSS CLAWBACK</t>
  </si>
  <si>
    <t xml:space="preserve">Clawback basis</t>
  </si>
  <si>
    <t xml:space="preserve">Manager repays</t>
  </si>
  <si>
    <t xml:space="preserve">Investors remain short</t>
  </si>
  <si>
    <t xml:space="preserve">The book prints</t>
  </si>
  <si>
    <t xml:space="preserve">Gross</t>
  </si>
  <si>
    <t xml:space="preserve">24.00 / 0.00</t>
  </si>
  <si>
    <t xml:space="preserve">Net of tax at 37 %</t>
  </si>
  <si>
    <t xml:space="preserve">15.12 / 8.88</t>
  </si>
  <si>
    <t xml:space="preserve">Net of tax at 45 %</t>
  </si>
  <si>
    <t xml:space="preserve">13.20 / 10.80</t>
  </si>
  <si>
    <t xml:space="preserve">Recovery on the dollar at 45 %</t>
  </si>
  <si>
    <t xml:space="preserve">book: 55 cents on the dollar</t>
  </si>
  <si>
    <t xml:space="preserve">The 37 versus 45 argument, in millions</t>
  </si>
  <si>
    <t xml:space="preserve">book: 1.92 million</t>
  </si>
  <si>
    <t xml:space="preserve">Manager owes at a 30 % escrow and 45 %</t>
  </si>
  <si>
    <t xml:space="preserve">book: 13.20</t>
  </si>
  <si>
    <t xml:space="preserve">Already held</t>
  </si>
  <si>
    <t xml:space="preserve">book: 7.20</t>
  </si>
  <si>
    <t xml:space="preserve">UNCOLLATERALISED</t>
  </si>
  <si>
    <t xml:space="preserve">book: 6.00</t>
  </si>
  <si>
    <t xml:space="preserve">"Fifty per cent rather than thirty roughly doubles the protected amount"</t>
  </si>
  <si>
    <t xml:space="preserve">It does not. It multiplies it by five thirds, and the protected amount is capped by the obligation.</t>
  </si>
  <si>
    <t xml:space="preserve">Escrow</t>
  </si>
  <si>
    <t xml:space="preserve">Held</t>
  </si>
  <si>
    <t xml:space="preserve">Obligation at 45 %</t>
  </si>
  <si>
    <t xml:space="preserve">Protected</t>
  </si>
  <si>
    <t xml:space="preserve">Uncollateralised</t>
  </si>
  <si>
    <t xml:space="preserve">x the 30 % case</t>
  </si>
  <si>
    <t xml:space="preserve">Protected at a 30 % escrow</t>
  </si>
  <si>
    <t xml:space="preserve">Protected at a 50 % escrow</t>
  </si>
  <si>
    <t xml:space="preserve">THE MULTIPLE</t>
  </si>
  <si>
    <t xml:space="preserve">The chapter says</t>
  </si>
  <si>
    <t xml:space="preserve">roughly doubles</t>
  </si>
  <si>
    <t xml:space="preserve">The chapter overstates the gain by a third, and it does so in the sentence recommending the negotiation.</t>
  </si>
  <si>
    <t xml:space="preserve">The reason it matters is the cap: past a certain escrow every further point is dead money, and the</t>
  </si>
  <si>
    <t xml:space="preserve">chapter discusses thirty and fifty without ever naming the point at which the exposure reaches zero.</t>
  </si>
  <si>
    <t xml:space="preserve">The escrow percentage the chapter never names</t>
  </si>
  <si>
    <t xml:space="preserve">Uncollateralised = C x max(0, (1 - t) - e). Which is zero when e is at least 1 - t. That is the whole rule.</t>
  </si>
  <si>
    <t xml:space="preserve">Assumed tax rate</t>
  </si>
  <si>
    <t xml:space="preserve">Obligation</t>
  </si>
  <si>
    <t xml:space="preserve">Escrow for full cover</t>
  </si>
  <si>
    <t xml:space="preserve">Uncollateralised at the 30 % escrow</t>
  </si>
  <si>
    <t xml:space="preserve">At the chapter's own 45 per cent, the escrow that removes the exposure</t>
  </si>
  <si>
    <t xml:space="preserve">The chapter discusses</t>
  </si>
  <si>
    <t xml:space="preserve">and</t>
  </si>
  <si>
    <t xml:space="preserve">and never mentions</t>
  </si>
  <si>
    <t xml:space="preserve">The two negotiations the chapter recommends pull against each other</t>
  </si>
  <si>
    <t xml:space="preserve">Lowering the assumed tax rate raises the obligation — the point — and therefore raises the escrow needed to collateralise it.</t>
  </si>
  <si>
    <t xml:space="preserve">t = 45 %</t>
  </si>
  <si>
    <t xml:space="preserve">t = 37 %</t>
  </si>
  <si>
    <t xml:space="preserve">Change</t>
  </si>
  <si>
    <t xml:space="preserve">Held at the 30 % escrow</t>
  </si>
  <si>
    <t xml:space="preserve">UNCOLLATERALISED at the 30 % escrow</t>
  </si>
  <si>
    <t xml:space="preserve">Escrow needed for full cover</t>
  </si>
  <si>
    <t xml:space="preserve">The tax argument is worth</t>
  </si>
  <si>
    <t xml:space="preserve">ch.11: 1.92 million</t>
  </si>
  <si>
    <t xml:space="preserve">The increase in uncollateralised exposure</t>
  </si>
  <si>
    <t xml:space="preserve">the same number</t>
  </si>
  <si>
    <t xml:space="preserve">THEY ARE EQUAL</t>
  </si>
  <si>
    <t xml:space="preserve">every euro won on the rate lands in the uncollateralised column</t>
  </si>
  <si>
    <t xml:space="preserve">Both negotiations are right and the chapter is right to recommend both. They are not independent, and it</t>
  </si>
  <si>
    <t xml:space="preserve">treats them as if they were. Winning the tax argument alone makes the investor better off — the claim is</t>
  </si>
  <si>
    <t xml:space="preserve">larger — and no better secured, because the escrow did not move with it.</t>
  </si>
  <si>
    <t xml:space="preserve">That is not an argument against winning the tax point. It is an argument for never winning it alone.</t>
  </si>
  <si>
    <t xml:space="preserve">The two clauses have to be negotiated as one number, and the number is: escrow at least 1 minus t.</t>
  </si>
  <si>
    <t xml:space="preserve">The four mechanisms are one mechanism and three beliefs about one number</t>
  </si>
  <si>
    <t xml:space="preserve">Expected recovery = C x e + p x C x max(0, (1 - t) - e), where p is the probability the balance is actually collected.</t>
  </si>
  <si>
    <t xml:space="preserve">Floor, p = 0</t>
  </si>
  <si>
    <t xml:space="preserve">Ceiling, p = 1</t>
  </si>
  <si>
    <t xml:space="preserve">Range</t>
  </si>
  <si>
    <t xml:space="preserve">As % of the gross clawback</t>
  </si>
  <si>
    <t xml:space="preserve">The range at a 30 % escrow</t>
  </si>
  <si>
    <t xml:space="preserve">what nobody can assess in advance</t>
  </si>
  <si>
    <t xml:space="preserve">as a share of the obligation</t>
  </si>
  <si>
    <t xml:space="preserve">The range at a 55 % escrow</t>
  </si>
  <si>
    <t xml:space="preserve">nobody has to have a view</t>
  </si>
  <si>
    <t xml:space="preserve">The chapter ranks four backstops and says of the guarantees that their value depends on the individual's</t>
  </si>
  <si>
    <t xml:space="preserve">solvency a decade later, 'which nobody can assess in advance'. True — and it means the four are not four</t>
  </si>
  <si>
    <t xml:space="preserve">mechanisms. They are the escrow, plus three beliefs about one number.</t>
  </si>
  <si>
    <t xml:space="preserve">The corollary for the interim clawback the chapter recommends: testing in year six rather than at</t>
  </si>
  <si>
    <t xml:space="preserve">dissolution does not change the obligation. It raises p, and p is only worth raising on the part the</t>
  </si>
  <si>
    <t xml:space="preserve">escrow does not already cover. On a fifty-five per cent escrow an interim test is housekeeping. On a</t>
  </si>
  <si>
    <t xml:space="preserve">thirty per cent escrow it is worth up to six million, and that is the number to put in front of a manager</t>
  </si>
  <si>
    <t xml:space="preserve">who calls it an administrative burden.</t>
  </si>
  <si>
    <t xml:space="preserve">Controls</t>
  </si>
  <si>
    <t xml:space="preserve">Each row tests something the chapter asserts or the model must satisfy.</t>
  </si>
  <si>
    <t xml:space="preserve">Control</t>
  </si>
  <si>
    <t xml:space="preserve">Value</t>
  </si>
  <si>
    <t xml:space="preserve">Expected</t>
  </si>
  <si>
    <t xml:space="preserve">Result</t>
  </si>
  <si>
    <t xml:space="preserve">1. Clawback: the gross clawback is the whole 24.00 million paid</t>
  </si>
  <si>
    <t xml:space="preserve">2. Clawback: net of tax at 37 per cent the manager repays 15.12</t>
  </si>
  <si>
    <t xml:space="preserve">3. Clawback: net of tax at 45 per cent the manager repays 13.20</t>
  </si>
  <si>
    <t xml:space="preserve">4. Clawback: investors remain short 10.80 at 45 per cent</t>
  </si>
  <si>
    <t xml:space="preserve">5. Clawback: recovery is 55 cents on the dollar at 45 per cent</t>
  </si>
  <si>
    <t xml:space="preserve">6. Clawback: the 37-versus-45 argument is worth 1.92 million</t>
  </si>
  <si>
    <t xml:space="preserve">7. Clawback: 7.20 million is already held at a 30 per cent escrow</t>
  </si>
  <si>
    <t xml:space="preserve">8. Clawback: 6.00 million is uncollateralised</t>
  </si>
  <si>
    <t xml:space="preserve">9. Doubles: 30 per cent protects 7.20</t>
  </si>
  <si>
    <t xml:space="preserve">10. Doubles: 50 per cent protects 12.00</t>
  </si>
  <si>
    <t xml:space="preserve">11. Doubles: the multiple is 1.67, not 2</t>
  </si>
  <si>
    <t xml:space="preserve">12. Doubles: the chapter's claim of 2.00 is not met</t>
  </si>
  <si>
    <t xml:space="preserve">13. Doubles: protection is capped at the obligation</t>
  </si>
  <si>
    <t xml:space="preserve">14. Doubles: uncollateralised reaches zero at 55 per cent</t>
  </si>
  <si>
    <t xml:space="preserve">15. Rule: the escrow for full cover at 45 per cent is 55 per cent</t>
  </si>
  <si>
    <t xml:space="preserve">16. Rule: at 37 per cent it is 63 per cent</t>
  </si>
  <si>
    <t xml:space="preserve">17. Rule: a gross clawback needs a 100 per cent escrow</t>
  </si>
  <si>
    <t xml:space="preserve">18. Rule: the escrow needed falls as the assumed rate rises</t>
  </si>
  <si>
    <t xml:space="preserve">19. Two clauses: the obligation rises when the rate falls</t>
  </si>
  <si>
    <t xml:space="preserve">20. Two clauses: the escrow held does not move</t>
  </si>
  <si>
    <t xml:space="preserve">21. Two clauses: uncollateralised rises by 1.92</t>
  </si>
  <si>
    <t xml:space="preserve">22. Two clauses: that is exactly what the tax argument is worth</t>
  </si>
  <si>
    <t xml:space="preserve">23. Two clauses: the equality holds</t>
  </si>
  <si>
    <t xml:space="preserve">24. Two clauses: the escrow needed rises by 8 points</t>
  </si>
  <si>
    <t xml:space="preserve">25. One number: at a 55 per cent escrow the range is zero</t>
  </si>
  <si>
    <t xml:space="preserve">26. One number: at a 30 per cent escrow the range is 6.00</t>
  </si>
  <si>
    <t xml:space="preserve">27. One number: that is 45 per cent of the obligation</t>
  </si>
  <si>
    <t xml:space="preserve">28. One number: the range narrows as the escrow rises</t>
  </si>
  <si>
    <t xml:space="preserve">29. One number: the ceiling is the same at every escrow</t>
  </si>
  <si>
    <t xml:space="preserve">CONTROLS PASSING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</si>
</sst>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0%"/>
    <numFmt numFmtId="167" formatCode="0.00\x"/>
    <numFmt numFmtId="168" formatCode="@"/>
    <numFmt numFmtId="169" formatCode="0"/>
    <numFmt numFmtId="170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i val="true"/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2CC"/>
      </patternFill>
    </fill>
    <fill>
      <patternFill patternType="solid">
        <fgColor rgb="FFFFF2CC"/>
        <bgColor rgb="FFEDEDED"/>
      </patternFill>
    </fill>
    <fill>
      <patternFill patternType="solid">
        <fgColor rgb="FF1B1F2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F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58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15" hidden="false" customHeight="false" outlineLevel="0" collapsed="false">
      <c r="A5" s="0" t="s">
        <v>3</v>
      </c>
      <c r="B5" s="5" t="n">
        <v>24</v>
      </c>
      <c r="C5" s="2" t="s">
        <v>4</v>
      </c>
    </row>
    <row r="6" customFormat="false" ht="15" hidden="false" customHeight="false" outlineLevel="0" collapsed="false">
      <c r="A6" s="0" t="s">
        <v>5</v>
      </c>
      <c r="B6" s="6" t="n">
        <v>0</v>
      </c>
      <c r="C6" s="2" t="s">
        <v>6</v>
      </c>
    </row>
    <row r="7" customFormat="false" ht="15" hidden="false" customHeight="false" outlineLevel="0" collapsed="false">
      <c r="A7" s="0" t="s">
        <v>7</v>
      </c>
      <c r="B7" s="6" t="n">
        <v>0.3</v>
      </c>
      <c r="C7" s="2" t="s">
        <v>8</v>
      </c>
    </row>
    <row r="8" customFormat="false" ht="15" hidden="false" customHeight="false" outlineLevel="0" collapsed="false">
      <c r="A8" s="0" t="s">
        <v>9</v>
      </c>
      <c r="B8" s="6" t="n">
        <v>0.45</v>
      </c>
      <c r="C8" s="2" t="s">
        <v>10</v>
      </c>
    </row>
    <row r="9" customFormat="false" ht="15" hidden="false" customHeight="false" outlineLevel="0" collapsed="false">
      <c r="A9" s="0" t="s">
        <v>11</v>
      </c>
      <c r="B9" s="6" t="n">
        <v>0.37</v>
      </c>
      <c r="C9" s="2" t="s">
        <v>12</v>
      </c>
    </row>
    <row r="10" customFormat="false" ht="15" hidden="false" customHeight="false" outlineLevel="0" collapsed="false">
      <c r="A10" s="0" t="s">
        <v>13</v>
      </c>
      <c r="B10" s="6" t="n">
        <v>0.5</v>
      </c>
      <c r="C10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5" min="5" style="0" width="36"/>
  </cols>
  <sheetData>
    <row r="1" customFormat="false" ht="16.1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5" customFormat="false" ht="15" hidden="false" customHeight="false" outlineLevel="0" collapsed="false">
      <c r="A5" s="7" t="s">
        <v>17</v>
      </c>
      <c r="B5" s="8" t="n">
        <f aca="false">'1 Inputs'!$B$5</f>
        <v>24</v>
      </c>
    </row>
    <row r="6" customFormat="false" ht="15" hidden="false" customHeight="false" outlineLevel="0" collapsed="false">
      <c r="A6" s="7" t="s">
        <v>18</v>
      </c>
      <c r="B6" s="8" t="n">
        <f aca="false">'1 Inputs'!$B$6</f>
        <v>0</v>
      </c>
    </row>
    <row r="7" customFormat="false" ht="15" hidden="false" customHeight="false" outlineLevel="0" collapsed="false">
      <c r="A7" s="9" t="s">
        <v>19</v>
      </c>
      <c r="B7" s="8" t="n">
        <f aca="false">'1 Inputs'!$B$5-'1 Inputs'!$B$6</f>
        <v>24</v>
      </c>
    </row>
    <row r="9" customFormat="false" ht="28.35" hidden="false" customHeight="false" outlineLevel="0" collapsed="false">
      <c r="A9" s="10" t="s">
        <v>20</v>
      </c>
      <c r="B9" s="10" t="s">
        <v>21</v>
      </c>
      <c r="C9" s="10" t="s">
        <v>22</v>
      </c>
      <c r="D9" s="10" t="s">
        <v>23</v>
      </c>
    </row>
    <row r="10" customFormat="false" ht="15" hidden="false" customHeight="false" outlineLevel="0" collapsed="false">
      <c r="A10" s="0" t="s">
        <v>24</v>
      </c>
      <c r="B10" s="8" t="n">
        <f aca="false">$B$7*(1-0)</f>
        <v>24</v>
      </c>
      <c r="C10" s="8" t="n">
        <f aca="false">$B$7*0</f>
        <v>0</v>
      </c>
      <c r="D10" s="2" t="s">
        <v>25</v>
      </c>
    </row>
    <row r="11" customFormat="false" ht="15" hidden="false" customHeight="false" outlineLevel="0" collapsed="false">
      <c r="A11" s="0" t="s">
        <v>26</v>
      </c>
      <c r="B11" s="8" t="n">
        <f aca="false">$B$7*(1-'1 Inputs'!$B$9)</f>
        <v>15.12</v>
      </c>
      <c r="C11" s="8" t="n">
        <f aca="false">$B$7*'1 Inputs'!$B$9</f>
        <v>8.88</v>
      </c>
      <c r="D11" s="2" t="s">
        <v>27</v>
      </c>
    </row>
    <row r="12" customFormat="false" ht="15" hidden="false" customHeight="false" outlineLevel="0" collapsed="false">
      <c r="A12" s="0" t="s">
        <v>28</v>
      </c>
      <c r="B12" s="8" t="n">
        <f aca="false">$B$7*(1-'1 Inputs'!$B$8)</f>
        <v>13.2</v>
      </c>
      <c r="C12" s="8" t="n">
        <f aca="false">$B$7*'1 Inputs'!$B$8</f>
        <v>10.8</v>
      </c>
      <c r="D12" s="2" t="s">
        <v>29</v>
      </c>
    </row>
    <row r="14" customFormat="false" ht="15" hidden="false" customHeight="false" outlineLevel="0" collapsed="false">
      <c r="A14" s="7" t="s">
        <v>30</v>
      </c>
      <c r="B14" s="11" t="n">
        <f aca="false">1-'1 Inputs'!$B$8</f>
        <v>0.55</v>
      </c>
      <c r="E14" s="2" t="s">
        <v>31</v>
      </c>
    </row>
    <row r="15" customFormat="false" ht="15" hidden="false" customHeight="false" outlineLevel="0" collapsed="false">
      <c r="A15" s="7" t="s">
        <v>32</v>
      </c>
      <c r="B15" s="8" t="n">
        <f aca="false">$B$7*('1 Inputs'!$B$8-'1 Inputs'!$B$9)</f>
        <v>1.92</v>
      </c>
      <c r="E15" s="2" t="s">
        <v>33</v>
      </c>
    </row>
    <row r="16" customFormat="false" ht="15" hidden="false" customHeight="false" outlineLevel="0" collapsed="false">
      <c r="A16" s="7" t="s">
        <v>34</v>
      </c>
      <c r="B16" s="8" t="n">
        <f aca="false">$B$7*(1-'1 Inputs'!$B$8)</f>
        <v>13.2</v>
      </c>
      <c r="E16" s="2" t="s">
        <v>35</v>
      </c>
    </row>
    <row r="17" customFormat="false" ht="15" hidden="false" customHeight="false" outlineLevel="0" collapsed="false">
      <c r="A17" s="7" t="s">
        <v>36</v>
      </c>
      <c r="B17" s="8" t="n">
        <f aca="false">$B$7*'1 Inputs'!$B$7</f>
        <v>7.2</v>
      </c>
      <c r="E17" s="2" t="s">
        <v>37</v>
      </c>
    </row>
    <row r="18" customFormat="false" ht="15" hidden="false" customHeight="false" outlineLevel="0" collapsed="false">
      <c r="A18" s="9" t="s">
        <v>38</v>
      </c>
      <c r="B18" s="8" t="n">
        <f aca="false">B16-B17</f>
        <v>6</v>
      </c>
      <c r="E18" s="2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36"/>
  </cols>
  <sheetData>
    <row r="1" customFormat="false" ht="16.15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10" t="s">
        <v>42</v>
      </c>
      <c r="B4" s="10" t="s">
        <v>43</v>
      </c>
      <c r="C4" s="10" t="s">
        <v>44</v>
      </c>
      <c r="D4" s="10" t="s">
        <v>45</v>
      </c>
      <c r="E4" s="10" t="s">
        <v>46</v>
      </c>
      <c r="F4" s="10" t="s">
        <v>47</v>
      </c>
    </row>
    <row r="5" customFormat="false" ht="15" hidden="false" customHeight="false" outlineLevel="0" collapsed="false">
      <c r="A5" s="11" t="n">
        <v>0.2</v>
      </c>
      <c r="B5" s="8" t="n">
        <f aca="false">'2 The clawback'!$B$7*A5</f>
        <v>4.8</v>
      </c>
      <c r="C5" s="8" t="n">
        <f aca="false">'2 The clawback'!B16</f>
        <v>13.2</v>
      </c>
      <c r="D5" s="8" t="n">
        <f aca="false">MIN(B5,C5)</f>
        <v>4.8</v>
      </c>
      <c r="E5" s="8" t="n">
        <f aca="false">MAX(0,C5-B5)</f>
        <v>8.4</v>
      </c>
      <c r="F5" s="12" t="n">
        <f aca="false">D5/$D$6</f>
        <v>0.666666666666667</v>
      </c>
    </row>
    <row r="6" customFormat="false" ht="15" hidden="false" customHeight="false" outlineLevel="0" collapsed="false">
      <c r="A6" s="11" t="n">
        <v>0.3</v>
      </c>
      <c r="B6" s="8" t="n">
        <f aca="false">'2 The clawback'!$B$7*A6</f>
        <v>7.2</v>
      </c>
      <c r="C6" s="8" t="n">
        <f aca="false">'2 The clawback'!B16</f>
        <v>13.2</v>
      </c>
      <c r="D6" s="8" t="n">
        <f aca="false">MIN(B6,C6)</f>
        <v>7.2</v>
      </c>
      <c r="E6" s="8" t="n">
        <f aca="false">MAX(0,C6-B6)</f>
        <v>6</v>
      </c>
      <c r="F6" s="12" t="n">
        <f aca="false">D6/$D$6</f>
        <v>1</v>
      </c>
    </row>
    <row r="7" customFormat="false" ht="15" hidden="false" customHeight="false" outlineLevel="0" collapsed="false">
      <c r="A7" s="11" t="n">
        <v>0.4</v>
      </c>
      <c r="B7" s="8" t="n">
        <f aca="false">'2 The clawback'!$B$7*A7</f>
        <v>9.6</v>
      </c>
      <c r="C7" s="8" t="n">
        <f aca="false">'2 The clawback'!B16</f>
        <v>13.2</v>
      </c>
      <c r="D7" s="8" t="n">
        <f aca="false">MIN(B7,C7)</f>
        <v>9.6</v>
      </c>
      <c r="E7" s="8" t="n">
        <f aca="false">MAX(0,C7-B7)</f>
        <v>3.6</v>
      </c>
      <c r="F7" s="12" t="n">
        <f aca="false">D7/$D$6</f>
        <v>1.33333333333333</v>
      </c>
    </row>
    <row r="8" customFormat="false" ht="15" hidden="false" customHeight="false" outlineLevel="0" collapsed="false">
      <c r="A8" s="11" t="n">
        <v>0.5</v>
      </c>
      <c r="B8" s="8" t="n">
        <f aca="false">'2 The clawback'!$B$7*A8</f>
        <v>12</v>
      </c>
      <c r="C8" s="8" t="n">
        <f aca="false">'2 The clawback'!B16</f>
        <v>13.2</v>
      </c>
      <c r="D8" s="8" t="n">
        <f aca="false">MIN(B8,C8)</f>
        <v>12</v>
      </c>
      <c r="E8" s="8" t="n">
        <f aca="false">MAX(0,C8-B8)</f>
        <v>1.2</v>
      </c>
      <c r="F8" s="12" t="n">
        <f aca="false">D8/$D$6</f>
        <v>1.66666666666667</v>
      </c>
    </row>
    <row r="9" customFormat="false" ht="15" hidden="false" customHeight="false" outlineLevel="0" collapsed="false">
      <c r="A9" s="11" t="n">
        <v>0.55</v>
      </c>
      <c r="B9" s="8" t="n">
        <f aca="false">'2 The clawback'!$B$7*A9</f>
        <v>13.2</v>
      </c>
      <c r="C9" s="8" t="n">
        <f aca="false">'2 The clawback'!B16</f>
        <v>13.2</v>
      </c>
      <c r="D9" s="8" t="n">
        <f aca="false">MIN(B9,C9)</f>
        <v>13.2</v>
      </c>
      <c r="E9" s="8" t="n">
        <f aca="false">MAX(0,C9-B9)</f>
        <v>0</v>
      </c>
      <c r="F9" s="12" t="n">
        <f aca="false">D9/$D$6</f>
        <v>1.83333333333333</v>
      </c>
    </row>
    <row r="10" customFormat="false" ht="15" hidden="false" customHeight="false" outlineLevel="0" collapsed="false">
      <c r="A10" s="11" t="n">
        <v>0.6</v>
      </c>
      <c r="B10" s="8" t="n">
        <f aca="false">'2 The clawback'!$B$7*A10</f>
        <v>14.4</v>
      </c>
      <c r="C10" s="8" t="n">
        <f aca="false">'2 The clawback'!B16</f>
        <v>13.2</v>
      </c>
      <c r="D10" s="8" t="n">
        <f aca="false">MIN(B10,C10)</f>
        <v>13.2</v>
      </c>
      <c r="E10" s="8" t="n">
        <f aca="false">MAX(0,C10-B10)</f>
        <v>0</v>
      </c>
      <c r="F10" s="12" t="n">
        <f aca="false">D10/$D$6</f>
        <v>1.83333333333333</v>
      </c>
    </row>
    <row r="11" customFormat="false" ht="15" hidden="false" customHeight="false" outlineLevel="0" collapsed="false">
      <c r="A11" s="11" t="n">
        <v>0.7</v>
      </c>
      <c r="B11" s="8" t="n">
        <f aca="false">'2 The clawback'!$B$7*A11</f>
        <v>16.8</v>
      </c>
      <c r="C11" s="8" t="n">
        <f aca="false">'2 The clawback'!B16</f>
        <v>13.2</v>
      </c>
      <c r="D11" s="8" t="n">
        <f aca="false">MIN(B11,C11)</f>
        <v>13.2</v>
      </c>
      <c r="E11" s="8" t="n">
        <f aca="false">MAX(0,C11-B11)</f>
        <v>0</v>
      </c>
      <c r="F11" s="12" t="n">
        <f aca="false">D11/$D$6</f>
        <v>1.83333333333333</v>
      </c>
    </row>
    <row r="13" customFormat="false" ht="15" hidden="false" customHeight="false" outlineLevel="0" collapsed="false">
      <c r="A13" s="7" t="s">
        <v>48</v>
      </c>
      <c r="B13" s="8" t="n">
        <f aca="false">D6</f>
        <v>7.2</v>
      </c>
    </row>
    <row r="14" customFormat="false" ht="15" hidden="false" customHeight="false" outlineLevel="0" collapsed="false">
      <c r="A14" s="7" t="s">
        <v>49</v>
      </c>
      <c r="B14" s="8" t="n">
        <f aca="false">D8</f>
        <v>12</v>
      </c>
    </row>
    <row r="15" customFormat="false" ht="15" hidden="false" customHeight="false" outlineLevel="0" collapsed="false">
      <c r="A15" s="9" t="s">
        <v>50</v>
      </c>
      <c r="B15" s="12" t="n">
        <f aca="false">B14/B13</f>
        <v>1.66666666666667</v>
      </c>
    </row>
    <row r="16" customFormat="false" ht="15" hidden="false" customHeight="false" outlineLevel="0" collapsed="false">
      <c r="A16" s="7" t="s">
        <v>51</v>
      </c>
      <c r="B16" s="13" t="s">
        <v>52</v>
      </c>
    </row>
    <row r="19" customFormat="false" ht="15" hidden="false" customHeight="false" outlineLevel="0" collapsed="false">
      <c r="A19" s="2" t="s">
        <v>53</v>
      </c>
    </row>
    <row r="20" customFormat="false" ht="15" hidden="false" customHeight="false" outlineLevel="0" collapsed="false">
      <c r="A20" s="2" t="s">
        <v>54</v>
      </c>
    </row>
    <row r="21" customFormat="false" ht="15" hidden="false" customHeight="false" outlineLevel="0" collapsed="false">
      <c r="A21" s="2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22"/>
    <col collapsed="false" customWidth="true" hidden="false" outlineLevel="0" max="4" min="4" style="0" width="42"/>
  </cols>
  <sheetData>
    <row r="1" customFormat="false" ht="16.1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5" hidden="false" customHeight="false" outlineLevel="0" collapsed="false">
      <c r="A4" s="10" t="s">
        <v>58</v>
      </c>
      <c r="B4" s="10" t="s">
        <v>59</v>
      </c>
      <c r="C4" s="10" t="s">
        <v>60</v>
      </c>
      <c r="D4" s="10" t="s">
        <v>61</v>
      </c>
    </row>
    <row r="5" customFormat="false" ht="15" hidden="false" customHeight="false" outlineLevel="0" collapsed="false">
      <c r="A5" s="11" t="n">
        <v>0</v>
      </c>
      <c r="B5" s="8" t="n">
        <f aca="false">'1 Inputs'!$B$5*(1-A5)</f>
        <v>24</v>
      </c>
      <c r="C5" s="11" t="n">
        <f aca="false">1-A5</f>
        <v>1</v>
      </c>
      <c r="D5" s="8" t="n">
        <f aca="false">MAX(0,B5-'1 Inputs'!$B$5*'1 Inputs'!$B$7)</f>
        <v>16.8</v>
      </c>
    </row>
    <row r="6" customFormat="false" ht="15" hidden="false" customHeight="false" outlineLevel="0" collapsed="false">
      <c r="A6" s="11" t="n">
        <v>0.2</v>
      </c>
      <c r="B6" s="8" t="n">
        <f aca="false">'1 Inputs'!$B$5*(1-A6)</f>
        <v>19.2</v>
      </c>
      <c r="C6" s="11" t="n">
        <f aca="false">1-A6</f>
        <v>0.8</v>
      </c>
      <c r="D6" s="8" t="n">
        <f aca="false">MAX(0,B6-'1 Inputs'!$B$5*'1 Inputs'!$B$7)</f>
        <v>12</v>
      </c>
    </row>
    <row r="7" customFormat="false" ht="15" hidden="false" customHeight="false" outlineLevel="0" collapsed="false">
      <c r="A7" s="11" t="n">
        <v>0.3</v>
      </c>
      <c r="B7" s="8" t="n">
        <f aca="false">'1 Inputs'!$B$5*(1-A7)</f>
        <v>16.8</v>
      </c>
      <c r="C7" s="11" t="n">
        <f aca="false">1-A7</f>
        <v>0.7</v>
      </c>
      <c r="D7" s="8" t="n">
        <f aca="false">MAX(0,B7-'1 Inputs'!$B$5*'1 Inputs'!$B$7)</f>
        <v>9.6</v>
      </c>
    </row>
    <row r="8" customFormat="false" ht="15" hidden="false" customHeight="false" outlineLevel="0" collapsed="false">
      <c r="A8" s="11" t="n">
        <v>0.37</v>
      </c>
      <c r="B8" s="8" t="n">
        <f aca="false">'1 Inputs'!$B$5*(1-A8)</f>
        <v>15.12</v>
      </c>
      <c r="C8" s="11" t="n">
        <f aca="false">1-A8</f>
        <v>0.63</v>
      </c>
      <c r="D8" s="8" t="n">
        <f aca="false">MAX(0,B8-'1 Inputs'!$B$5*'1 Inputs'!$B$7)</f>
        <v>7.92</v>
      </c>
    </row>
    <row r="9" customFormat="false" ht="15" hidden="false" customHeight="false" outlineLevel="0" collapsed="false">
      <c r="A9" s="11" t="n">
        <v>0.45</v>
      </c>
      <c r="B9" s="8" t="n">
        <f aca="false">'1 Inputs'!$B$5*(1-A9)</f>
        <v>13.2</v>
      </c>
      <c r="C9" s="11" t="n">
        <f aca="false">1-A9</f>
        <v>0.55</v>
      </c>
      <c r="D9" s="8" t="n">
        <f aca="false">MAX(0,B9-'1 Inputs'!$B$5*'1 Inputs'!$B$7)</f>
        <v>6</v>
      </c>
    </row>
    <row r="10" customFormat="false" ht="15" hidden="false" customHeight="false" outlineLevel="0" collapsed="false">
      <c r="A10" s="11" t="n">
        <v>0.5</v>
      </c>
      <c r="B10" s="8" t="n">
        <f aca="false">'1 Inputs'!$B$5*(1-A10)</f>
        <v>12</v>
      </c>
      <c r="C10" s="11" t="n">
        <f aca="false">1-A10</f>
        <v>0.5</v>
      </c>
      <c r="D10" s="8" t="n">
        <f aca="false">MAX(0,B10-'1 Inputs'!$B$5*'1 Inputs'!$B$7)</f>
        <v>4.8</v>
      </c>
    </row>
    <row r="13" customFormat="false" ht="15" hidden="false" customHeight="false" outlineLevel="0" collapsed="false">
      <c r="A13" s="9" t="s">
        <v>62</v>
      </c>
      <c r="C13" s="11" t="n">
        <f aca="false">1-'1 Inputs'!$B$8</f>
        <v>0.55</v>
      </c>
    </row>
    <row r="14" customFormat="false" ht="15" hidden="false" customHeight="false" outlineLevel="0" collapsed="false">
      <c r="A14" s="7" t="s">
        <v>63</v>
      </c>
      <c r="C14" s="11" t="n">
        <v>0.3</v>
      </c>
    </row>
    <row r="15" customFormat="false" ht="15" hidden="false" customHeight="false" outlineLevel="0" collapsed="false">
      <c r="A15" s="7" t="s">
        <v>64</v>
      </c>
      <c r="C15" s="11" t="n">
        <v>0.5</v>
      </c>
    </row>
    <row r="16" customFormat="false" ht="15" hidden="false" customHeight="false" outlineLevel="0" collapsed="false">
      <c r="A16" s="7" t="s">
        <v>65</v>
      </c>
      <c r="C16" s="11" t="n">
        <f aca="false">1-'1 Inputs'!$B$8</f>
        <v>0.55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14"/>
    <col collapsed="false" customWidth="true" hidden="false" outlineLevel="0" max="5" min="5" style="0" width="44"/>
  </cols>
  <sheetData>
    <row r="1" customFormat="false" ht="16.15" hidden="false" customHeight="false" outlineLevel="0" collapsed="false">
      <c r="A1" s="1" t="s">
        <v>66</v>
      </c>
    </row>
    <row r="2" customFormat="false" ht="15" hidden="false" customHeight="false" outlineLevel="0" collapsed="false">
      <c r="A2" s="2" t="s">
        <v>67</v>
      </c>
    </row>
    <row r="4" customFormat="false" ht="15" hidden="false" customHeight="false" outlineLevel="0" collapsed="false">
      <c r="A4" s="10"/>
      <c r="B4" s="10" t="s">
        <v>68</v>
      </c>
      <c r="C4" s="10" t="s">
        <v>69</v>
      </c>
      <c r="D4" s="10" t="s">
        <v>70</v>
      </c>
    </row>
    <row r="5" customFormat="false" ht="15" hidden="false" customHeight="false" outlineLevel="0" collapsed="false">
      <c r="A5" s="7" t="s">
        <v>59</v>
      </c>
      <c r="B5" s="8" t="n">
        <f aca="false">'1 Inputs'!$B$5*(1-'1 Inputs'!$B$8)</f>
        <v>13.2</v>
      </c>
      <c r="C5" s="8" t="n">
        <f aca="false">'1 Inputs'!$B$5*(1-'1 Inputs'!$B$9)</f>
        <v>15.12</v>
      </c>
      <c r="D5" s="8" t="n">
        <f aca="false">C5-B5</f>
        <v>1.92</v>
      </c>
    </row>
    <row r="6" customFormat="false" ht="15" hidden="false" customHeight="false" outlineLevel="0" collapsed="false">
      <c r="A6" s="7" t="s">
        <v>71</v>
      </c>
      <c r="B6" s="8" t="n">
        <f aca="false">'1 Inputs'!$B$5*'1 Inputs'!$B$7</f>
        <v>7.2</v>
      </c>
      <c r="C6" s="8" t="n">
        <f aca="false">'1 Inputs'!$B$5*'1 Inputs'!$B$7</f>
        <v>7.2</v>
      </c>
      <c r="D6" s="8" t="n">
        <f aca="false">C6-B6</f>
        <v>0</v>
      </c>
    </row>
    <row r="7" customFormat="false" ht="15" hidden="false" customHeight="false" outlineLevel="0" collapsed="false">
      <c r="A7" s="9" t="s">
        <v>72</v>
      </c>
      <c r="B7" s="8" t="n">
        <f aca="false">B5-B6</f>
        <v>6</v>
      </c>
      <c r="C7" s="8" t="n">
        <f aca="false">C5-C6</f>
        <v>7.92</v>
      </c>
      <c r="D7" s="8" t="n">
        <f aca="false">C7-B7</f>
        <v>1.92</v>
      </c>
    </row>
    <row r="8" customFormat="false" ht="15" hidden="false" customHeight="false" outlineLevel="0" collapsed="false">
      <c r="A8" s="7" t="s">
        <v>73</v>
      </c>
      <c r="B8" s="11" t="n">
        <f aca="false">1-'1 Inputs'!$B$8</f>
        <v>0.55</v>
      </c>
      <c r="C8" s="11" t="n">
        <f aca="false">1-'1 Inputs'!$B$9</f>
        <v>0.63</v>
      </c>
      <c r="D8" s="11" t="n">
        <f aca="false">C8-B8</f>
        <v>0.08</v>
      </c>
    </row>
    <row r="11" customFormat="false" ht="15" hidden="false" customHeight="false" outlineLevel="0" collapsed="false">
      <c r="A11" s="7" t="s">
        <v>74</v>
      </c>
      <c r="B11" s="8" t="n">
        <f aca="false">'1 Inputs'!$B$5*('1 Inputs'!$B$8-'1 Inputs'!$B$9)</f>
        <v>1.92</v>
      </c>
      <c r="E11" s="2" t="s">
        <v>75</v>
      </c>
    </row>
    <row r="12" customFormat="false" ht="15" hidden="false" customHeight="false" outlineLevel="0" collapsed="false">
      <c r="A12" s="7" t="s">
        <v>76</v>
      </c>
      <c r="B12" s="8" t="n">
        <f aca="false">D7</f>
        <v>1.92</v>
      </c>
      <c r="E12" s="2" t="s">
        <v>77</v>
      </c>
    </row>
    <row r="13" customFormat="false" ht="15" hidden="false" customHeight="false" outlineLevel="0" collapsed="false">
      <c r="A13" s="9" t="s">
        <v>78</v>
      </c>
      <c r="B13" s="13" t="str">
        <f aca="false">IF(ABS(B11-B12)&lt;0.005,"YES","NO")</f>
        <v>YES</v>
      </c>
      <c r="E13" s="2" t="s">
        <v>79</v>
      </c>
    </row>
    <row r="16" customFormat="false" ht="15" hidden="false" customHeight="false" outlineLevel="0" collapsed="false">
      <c r="A16" s="2" t="s">
        <v>80</v>
      </c>
    </row>
    <row r="17" customFormat="false" ht="15" hidden="false" customHeight="false" outlineLevel="0" collapsed="false">
      <c r="A17" s="2" t="s">
        <v>81</v>
      </c>
    </row>
    <row r="18" customFormat="false" ht="15" hidden="false" customHeight="false" outlineLevel="0" collapsed="false">
      <c r="A18" s="2" t="s">
        <v>82</v>
      </c>
    </row>
    <row r="19" customFormat="false" ht="15" hidden="false" customHeight="false" outlineLevel="0" collapsed="false">
      <c r="A19" s="2" t="s">
        <v>83</v>
      </c>
    </row>
    <row r="20" customFormat="false" ht="15" hidden="false" customHeight="false" outlineLevel="0" collapsed="false">
      <c r="A20" s="2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40"/>
  </cols>
  <sheetData>
    <row r="1" customFormat="false" ht="16.15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4" customFormat="false" ht="28.35" hidden="false" customHeight="false" outlineLevel="0" collapsed="false">
      <c r="A4" s="10" t="s">
        <v>42</v>
      </c>
      <c r="B4" s="10" t="s">
        <v>87</v>
      </c>
      <c r="C4" s="10" t="s">
        <v>88</v>
      </c>
      <c r="D4" s="10" t="s">
        <v>89</v>
      </c>
      <c r="E4" s="10" t="s">
        <v>90</v>
      </c>
    </row>
    <row r="5" customFormat="false" ht="15" hidden="false" customHeight="false" outlineLevel="0" collapsed="false">
      <c r="A5" s="11" t="n">
        <v>0</v>
      </c>
      <c r="B5" s="8" t="n">
        <f aca="false">'1 Inputs'!$B$5*A5</f>
        <v>0</v>
      </c>
      <c r="C5" s="8" t="n">
        <f aca="false">MIN('1 Inputs'!$B$5*A5+MAX(0,'2 The clawback'!B16-'1 Inputs'!$B$5*A5),'2 The clawback'!B16)</f>
        <v>13.2</v>
      </c>
      <c r="D5" s="8" t="n">
        <f aca="false">C5-B5</f>
        <v>13.2</v>
      </c>
      <c r="E5" s="0" t="str">
        <f aca="false">B5/'1 Inputs'!$B$5&amp;" to "&amp;TEXT(C5/'1 Inputs'!$B$5,"0%")</f>
        <v>0 to 55%</v>
      </c>
    </row>
    <row r="6" customFormat="false" ht="15" hidden="false" customHeight="false" outlineLevel="0" collapsed="false">
      <c r="A6" s="11" t="n">
        <v>0.3</v>
      </c>
      <c r="B6" s="8" t="n">
        <f aca="false">'1 Inputs'!$B$5*A6</f>
        <v>7.2</v>
      </c>
      <c r="C6" s="8" t="n">
        <f aca="false">MIN('1 Inputs'!$B$5*A6+MAX(0,'2 The clawback'!B16-'1 Inputs'!$B$5*A6),'2 The clawback'!B16)</f>
        <v>13.2</v>
      </c>
      <c r="D6" s="8" t="n">
        <f aca="false">C6-B6</f>
        <v>6</v>
      </c>
      <c r="E6" s="0" t="str">
        <f aca="false">B6/'1 Inputs'!$B$5&amp;" to "&amp;TEXT(C6/'1 Inputs'!$B$5,"0%")</f>
        <v>0.3 to 55%</v>
      </c>
    </row>
    <row r="7" customFormat="false" ht="15" hidden="false" customHeight="false" outlineLevel="0" collapsed="false">
      <c r="A7" s="11" t="n">
        <v>0.4</v>
      </c>
      <c r="B7" s="8" t="n">
        <f aca="false">'1 Inputs'!$B$5*A7</f>
        <v>9.6</v>
      </c>
      <c r="C7" s="8" t="n">
        <f aca="false">MIN('1 Inputs'!$B$5*A7+MAX(0,'2 The clawback'!B16-'1 Inputs'!$B$5*A7),'2 The clawback'!B16)</f>
        <v>13.2</v>
      </c>
      <c r="D7" s="8" t="n">
        <f aca="false">C7-B7</f>
        <v>3.6</v>
      </c>
      <c r="E7" s="0" t="str">
        <f aca="false">B7/'1 Inputs'!$B$5&amp;" to "&amp;TEXT(C7/'1 Inputs'!$B$5,"0%")</f>
        <v>0.4 to 55%</v>
      </c>
    </row>
    <row r="8" customFormat="false" ht="15" hidden="false" customHeight="false" outlineLevel="0" collapsed="false">
      <c r="A8" s="11" t="n">
        <v>0.5</v>
      </c>
      <c r="B8" s="8" t="n">
        <f aca="false">'1 Inputs'!$B$5*A8</f>
        <v>12</v>
      </c>
      <c r="C8" s="8" t="n">
        <f aca="false">MIN('1 Inputs'!$B$5*A8+MAX(0,'2 The clawback'!B16-'1 Inputs'!$B$5*A8),'2 The clawback'!B16)</f>
        <v>13.2</v>
      </c>
      <c r="D8" s="8" t="n">
        <f aca="false">C8-B8</f>
        <v>1.2</v>
      </c>
      <c r="E8" s="0" t="str">
        <f aca="false">B8/'1 Inputs'!$B$5&amp;" to "&amp;TEXT(C8/'1 Inputs'!$B$5,"0%")</f>
        <v>0.5 to 55%</v>
      </c>
    </row>
    <row r="9" customFormat="false" ht="15" hidden="false" customHeight="false" outlineLevel="0" collapsed="false">
      <c r="A9" s="11" t="n">
        <v>0.55</v>
      </c>
      <c r="B9" s="8" t="n">
        <f aca="false">'1 Inputs'!$B$5*A9</f>
        <v>13.2</v>
      </c>
      <c r="C9" s="8" t="n">
        <f aca="false">MIN('1 Inputs'!$B$5*A9+MAX(0,'2 The clawback'!B16-'1 Inputs'!$B$5*A9),'2 The clawback'!B16)</f>
        <v>13.2</v>
      </c>
      <c r="D9" s="8" t="n">
        <f aca="false">C9-B9</f>
        <v>0</v>
      </c>
      <c r="E9" s="0" t="str">
        <f aca="false">B9/'1 Inputs'!$B$5&amp;" to "&amp;TEXT(C9/'1 Inputs'!$B$5,"0%")</f>
        <v>0.55 to 55%</v>
      </c>
    </row>
    <row r="11" customFormat="false" ht="15" hidden="false" customHeight="false" outlineLevel="0" collapsed="false">
      <c r="A11" s="9" t="s">
        <v>91</v>
      </c>
      <c r="C11" s="8" t="n">
        <f aca="false">D6</f>
        <v>6</v>
      </c>
      <c r="F11" s="2" t="s">
        <v>92</v>
      </c>
    </row>
    <row r="12" customFormat="false" ht="15" hidden="false" customHeight="false" outlineLevel="0" collapsed="false">
      <c r="A12" s="9" t="s">
        <v>93</v>
      </c>
      <c r="C12" s="11" t="n">
        <f aca="false">D6/'2 The clawback'!B16</f>
        <v>0.454545454545455</v>
      </c>
      <c r="F12" s="2"/>
    </row>
    <row r="13" customFormat="false" ht="15" hidden="false" customHeight="false" outlineLevel="0" collapsed="false">
      <c r="A13" s="9" t="s">
        <v>94</v>
      </c>
      <c r="C13" s="8" t="n">
        <f aca="false">D9</f>
        <v>0</v>
      </c>
      <c r="F13" s="2" t="s">
        <v>95</v>
      </c>
    </row>
    <row r="16" customFormat="false" ht="15" hidden="false" customHeight="false" outlineLevel="0" collapsed="false">
      <c r="A16" s="2" t="s">
        <v>96</v>
      </c>
    </row>
    <row r="17" customFormat="false" ht="15" hidden="false" customHeight="false" outlineLevel="0" collapsed="false">
      <c r="A17" s="2" t="s">
        <v>97</v>
      </c>
    </row>
    <row r="18" customFormat="false" ht="15" hidden="false" customHeight="false" outlineLevel="0" collapsed="false">
      <c r="A18" s="2" t="s">
        <v>98</v>
      </c>
    </row>
    <row r="19" customFormat="false" ht="15" hidden="false" customHeight="false" outlineLevel="0" collapsed="false">
      <c r="A19" s="2" t="s">
        <v>99</v>
      </c>
    </row>
    <row r="20" customFormat="false" ht="15" hidden="false" customHeight="false" outlineLevel="0" collapsed="false">
      <c r="A20" s="2" t="s">
        <v>100</v>
      </c>
    </row>
    <row r="21" customFormat="false" ht="15" hidden="false" customHeight="false" outlineLevel="0" collapsed="false">
      <c r="A21" s="2" t="s">
        <v>101</v>
      </c>
    </row>
    <row r="22" customFormat="false" ht="15" hidden="false" customHeight="false" outlineLevel="0" collapsed="false">
      <c r="A22" s="2" t="s">
        <v>102</v>
      </c>
    </row>
    <row r="23" customFormat="false" ht="15" hidden="false" customHeight="false" outlineLevel="0" collapsed="false">
      <c r="A23" s="2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6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1" t="s">
        <v>104</v>
      </c>
    </row>
    <row r="2" customFormat="false" ht="15" hidden="false" customHeight="false" outlineLevel="0" collapsed="false">
      <c r="A2" s="2" t="s">
        <v>105</v>
      </c>
    </row>
    <row r="4" customFormat="false" ht="15" hidden="false" customHeight="false" outlineLevel="0" collapsed="false">
      <c r="A4" s="10" t="s">
        <v>106</v>
      </c>
      <c r="B4" s="10" t="s">
        <v>107</v>
      </c>
      <c r="C4" s="10" t="s">
        <v>108</v>
      </c>
      <c r="D4" s="10" t="s">
        <v>109</v>
      </c>
    </row>
    <row r="5" customFormat="false" ht="15" hidden="false" customHeight="false" outlineLevel="0" collapsed="false">
      <c r="A5" s="0" t="s">
        <v>110</v>
      </c>
      <c r="B5" s="8" t="n">
        <f aca="false">'2 The clawback'!B7</f>
        <v>24</v>
      </c>
      <c r="C5" s="8" t="n">
        <v>24</v>
      </c>
      <c r="D5" s="9" t="str">
        <f aca="false">IF(ABS(B5-C5)&lt;=0.006,"PASS","FAIL")</f>
        <v>PASS</v>
      </c>
    </row>
    <row r="6" customFormat="false" ht="15" hidden="false" customHeight="false" outlineLevel="0" collapsed="false">
      <c r="A6" s="0" t="s">
        <v>111</v>
      </c>
      <c r="B6" s="8" t="n">
        <f aca="false">'2 The clawback'!B11</f>
        <v>15.12</v>
      </c>
      <c r="C6" s="8" t="n">
        <v>15.12</v>
      </c>
      <c r="D6" s="9" t="str">
        <f aca="false">IF(ABS(B6-C6)&lt;=0.006,"PASS","FAIL")</f>
        <v>PASS</v>
      </c>
    </row>
    <row r="7" customFormat="false" ht="15" hidden="false" customHeight="false" outlineLevel="0" collapsed="false">
      <c r="A7" s="0" t="s">
        <v>112</v>
      </c>
      <c r="B7" s="8" t="n">
        <f aca="false">'2 The clawback'!B12</f>
        <v>13.2</v>
      </c>
      <c r="C7" s="8" t="n">
        <v>13.2</v>
      </c>
      <c r="D7" s="9" t="str">
        <f aca="false">IF(ABS(B7-C7)&lt;=0.006,"PASS","FAIL")</f>
        <v>PASS</v>
      </c>
    </row>
    <row r="8" customFormat="false" ht="15" hidden="false" customHeight="false" outlineLevel="0" collapsed="false">
      <c r="A8" s="0" t="s">
        <v>113</v>
      </c>
      <c r="B8" s="8" t="n">
        <f aca="false">'2 The clawback'!C12</f>
        <v>10.8</v>
      </c>
      <c r="C8" s="8" t="n">
        <v>10.8</v>
      </c>
      <c r="D8" s="9" t="str">
        <f aca="false">IF(ABS(B8-C8)&lt;=0.006,"PASS","FAIL")</f>
        <v>PASS</v>
      </c>
    </row>
    <row r="9" customFormat="false" ht="15" hidden="false" customHeight="false" outlineLevel="0" collapsed="false">
      <c r="A9" s="0" t="s">
        <v>114</v>
      </c>
      <c r="B9" s="11" t="n">
        <f aca="false">'2 The clawback'!B14</f>
        <v>0.55</v>
      </c>
      <c r="C9" s="11" t="n">
        <v>0.55</v>
      </c>
      <c r="D9" s="9" t="str">
        <f aca="false">IF(ABS(B9-C9)&lt;=0.006,"PASS","FAIL")</f>
        <v>PASS</v>
      </c>
    </row>
    <row r="10" customFormat="false" ht="15" hidden="false" customHeight="false" outlineLevel="0" collapsed="false">
      <c r="A10" s="0" t="s">
        <v>115</v>
      </c>
      <c r="B10" s="8" t="n">
        <f aca="false">'2 The clawback'!B15</f>
        <v>1.92</v>
      </c>
      <c r="C10" s="8" t="n">
        <v>1.92</v>
      </c>
      <c r="D10" s="9" t="str">
        <f aca="false">IF(ABS(B10-C10)&lt;=0.006,"PASS","FAIL")</f>
        <v>PASS</v>
      </c>
    </row>
    <row r="11" customFormat="false" ht="15" hidden="false" customHeight="false" outlineLevel="0" collapsed="false">
      <c r="A11" s="0" t="s">
        <v>116</v>
      </c>
      <c r="B11" s="8" t="n">
        <f aca="false">'2 The clawback'!B17</f>
        <v>7.2</v>
      </c>
      <c r="C11" s="8" t="n">
        <v>7.2</v>
      </c>
      <c r="D11" s="9" t="str">
        <f aca="false">IF(ABS(B11-C11)&lt;=0.006,"PASS","FAIL")</f>
        <v>PASS</v>
      </c>
    </row>
    <row r="12" customFormat="false" ht="15" hidden="false" customHeight="false" outlineLevel="0" collapsed="false">
      <c r="A12" s="0" t="s">
        <v>117</v>
      </c>
      <c r="B12" s="8" t="n">
        <f aca="false">'2 The clawback'!B18</f>
        <v>6</v>
      </c>
      <c r="C12" s="8" t="n">
        <v>6</v>
      </c>
      <c r="D12" s="9" t="str">
        <f aca="false">IF(ABS(B12-C12)&lt;=0.006,"PASS","FAIL")</f>
        <v>PASS</v>
      </c>
    </row>
    <row r="13" customFormat="false" ht="15" hidden="false" customHeight="false" outlineLevel="0" collapsed="false">
      <c r="A13" s="0" t="s">
        <v>118</v>
      </c>
      <c r="B13" s="8" t="n">
        <f aca="false">'3 Roughly doubles'!D6</f>
        <v>7.2</v>
      </c>
      <c r="C13" s="8" t="n">
        <v>7.2</v>
      </c>
      <c r="D13" s="9" t="str">
        <f aca="false">IF(ABS(B13-C13)&lt;=0.006,"PASS","FAIL")</f>
        <v>PASS</v>
      </c>
    </row>
    <row r="14" customFormat="false" ht="15" hidden="false" customHeight="false" outlineLevel="0" collapsed="false">
      <c r="A14" s="0" t="s">
        <v>119</v>
      </c>
      <c r="B14" s="8" t="n">
        <f aca="false">'3 Roughly doubles'!D8</f>
        <v>12</v>
      </c>
      <c r="C14" s="8" t="n">
        <v>12</v>
      </c>
      <c r="D14" s="9" t="str">
        <f aca="false">IF(ABS(B14-C14)&lt;=0.006,"PASS","FAIL")</f>
        <v>PASS</v>
      </c>
    </row>
    <row r="15" customFormat="false" ht="15" hidden="false" customHeight="false" outlineLevel="0" collapsed="false">
      <c r="A15" s="0" t="s">
        <v>120</v>
      </c>
      <c r="B15" s="12" t="n">
        <f aca="false">ROUND('3 Roughly doubles'!B15,2)</f>
        <v>1.67</v>
      </c>
      <c r="C15" s="12" t="n">
        <v>1.67</v>
      </c>
      <c r="D15" s="9" t="str">
        <f aca="false">IF(ABS(B15-C15)&lt;=0.006,"PASS","FAIL")</f>
        <v>PASS</v>
      </c>
    </row>
    <row r="16" customFormat="false" ht="15" hidden="false" customHeight="false" outlineLevel="0" collapsed="false">
      <c r="A16" s="0" t="s">
        <v>121</v>
      </c>
      <c r="B16" s="14" t="n">
        <f aca="false">IF('3 Roughly doubles'!B15&lt;1.9,1,0)</f>
        <v>1</v>
      </c>
      <c r="C16" s="14" t="n">
        <v>1</v>
      </c>
      <c r="D16" s="9" t="str">
        <f aca="false">IF(ABS(B16-C16)&lt;=0.006,"PASS","FAIL")</f>
        <v>PASS</v>
      </c>
    </row>
    <row r="17" customFormat="false" ht="15" hidden="false" customHeight="false" outlineLevel="0" collapsed="false">
      <c r="A17" s="0" t="s">
        <v>122</v>
      </c>
      <c r="B17" s="8" t="n">
        <f aca="false">'3 Roughly doubles'!D9-'3 Roughly doubles'!D11</f>
        <v>0</v>
      </c>
      <c r="C17" s="8" t="n">
        <v>0</v>
      </c>
      <c r="D17" s="9" t="str">
        <f aca="false">IF(ABS(B17-C17)&lt;=0.006,"PASS","FAIL")</f>
        <v>PASS</v>
      </c>
    </row>
    <row r="18" customFormat="false" ht="15" hidden="false" customHeight="false" outlineLevel="0" collapsed="false">
      <c r="A18" s="0" t="s">
        <v>123</v>
      </c>
      <c r="B18" s="8" t="n">
        <f aca="false">'3 Roughly doubles'!E9</f>
        <v>0</v>
      </c>
      <c r="C18" s="8" t="n">
        <v>0</v>
      </c>
      <c r="D18" s="9" t="str">
        <f aca="false">IF(ABS(B18-C18)&lt;=0.006,"PASS","FAIL")</f>
        <v>PASS</v>
      </c>
    </row>
    <row r="19" customFormat="false" ht="15" hidden="false" customHeight="false" outlineLevel="0" collapsed="false">
      <c r="A19" s="0" t="s">
        <v>124</v>
      </c>
      <c r="B19" s="11" t="n">
        <f aca="false">'4 The rule'!C9</f>
        <v>0.55</v>
      </c>
      <c r="C19" s="11" t="n">
        <v>0.55</v>
      </c>
      <c r="D19" s="9" t="str">
        <f aca="false">IF(ABS(B19-C19)&lt;=0.006,"PASS","FAIL")</f>
        <v>PASS</v>
      </c>
    </row>
    <row r="20" customFormat="false" ht="15" hidden="false" customHeight="false" outlineLevel="0" collapsed="false">
      <c r="A20" s="0" t="s">
        <v>125</v>
      </c>
      <c r="B20" s="11" t="n">
        <f aca="false">ROUND('4 The rule'!C8,2)</f>
        <v>0.63</v>
      </c>
      <c r="C20" s="11" t="n">
        <v>0.63</v>
      </c>
      <c r="D20" s="9" t="str">
        <f aca="false">IF(ABS(B20-C20)&lt;=0.006,"PASS","FAIL")</f>
        <v>PASS</v>
      </c>
    </row>
    <row r="21" customFormat="false" ht="15" hidden="false" customHeight="false" outlineLevel="0" collapsed="false">
      <c r="A21" s="0" t="s">
        <v>126</v>
      </c>
      <c r="B21" s="11" t="n">
        <f aca="false">'4 The rule'!C5</f>
        <v>1</v>
      </c>
      <c r="C21" s="11" t="n">
        <v>1</v>
      </c>
      <c r="D21" s="9" t="str">
        <f aca="false">IF(ABS(B21-C21)&lt;=0.006,"PASS","FAIL")</f>
        <v>PASS</v>
      </c>
    </row>
    <row r="22" customFormat="false" ht="15" hidden="false" customHeight="false" outlineLevel="0" collapsed="false">
      <c r="A22" s="0" t="s">
        <v>127</v>
      </c>
      <c r="B22" s="14" t="n">
        <f aca="false">IF('4 The rule'!C10&lt;'4 The rule'!C5,1,0)</f>
        <v>1</v>
      </c>
      <c r="C22" s="14" t="n">
        <v>1</v>
      </c>
      <c r="D22" s="9" t="str">
        <f aca="false">IF(ABS(B22-C22)&lt;=0.006,"PASS","FAIL")</f>
        <v>PASS</v>
      </c>
    </row>
    <row r="23" customFormat="false" ht="15" hidden="false" customHeight="false" outlineLevel="0" collapsed="false">
      <c r="A23" s="0" t="s">
        <v>128</v>
      </c>
      <c r="B23" s="14" t="n">
        <f aca="false">IF('5 The two clauses'!C5&gt;'5 The two clauses'!B5,1,0)</f>
        <v>1</v>
      </c>
      <c r="C23" s="14" t="n">
        <v>1</v>
      </c>
      <c r="D23" s="9" t="str">
        <f aca="false">IF(ABS(B23-C23)&lt;=0.006,"PASS","FAIL")</f>
        <v>PASS</v>
      </c>
    </row>
    <row r="24" customFormat="false" ht="15" hidden="false" customHeight="false" outlineLevel="0" collapsed="false">
      <c r="A24" s="0" t="s">
        <v>129</v>
      </c>
      <c r="B24" s="8" t="n">
        <f aca="false">'5 The two clauses'!D6</f>
        <v>0</v>
      </c>
      <c r="C24" s="8" t="n">
        <v>0</v>
      </c>
      <c r="D24" s="9" t="str">
        <f aca="false">IF(ABS(B24-C24)&lt;=0.006,"PASS","FAIL")</f>
        <v>PASS</v>
      </c>
    </row>
    <row r="25" customFormat="false" ht="15" hidden="false" customHeight="false" outlineLevel="0" collapsed="false">
      <c r="A25" s="0" t="s">
        <v>130</v>
      </c>
      <c r="B25" s="8" t="n">
        <f aca="false">'5 The two clauses'!D7</f>
        <v>1.92</v>
      </c>
      <c r="C25" s="8" t="n">
        <v>1.92</v>
      </c>
      <c r="D25" s="9" t="str">
        <f aca="false">IF(ABS(B25-C25)&lt;=0.006,"PASS","FAIL")</f>
        <v>PASS</v>
      </c>
    </row>
    <row r="26" customFormat="false" ht="15" hidden="false" customHeight="false" outlineLevel="0" collapsed="false">
      <c r="A26" s="0" t="s">
        <v>131</v>
      </c>
      <c r="B26" s="8" t="n">
        <f aca="false">'5 The two clauses'!B11-'5 The two clauses'!B12</f>
        <v>0</v>
      </c>
      <c r="C26" s="8" t="n">
        <v>0</v>
      </c>
      <c r="D26" s="9" t="str">
        <f aca="false">IF(ABS(B26-C26)&lt;=0.006,"PASS","FAIL")</f>
        <v>PASS</v>
      </c>
    </row>
    <row r="27" customFormat="false" ht="15" hidden="false" customHeight="false" outlineLevel="0" collapsed="false">
      <c r="A27" s="0" t="s">
        <v>132</v>
      </c>
      <c r="B27" s="14" t="n">
        <f aca="false">IF('5 The two clauses'!B13="YES",1,0)</f>
        <v>1</v>
      </c>
      <c r="C27" s="14" t="n">
        <v>1</v>
      </c>
      <c r="D27" s="9" t="str">
        <f aca="false">IF(ABS(B27-C27)&lt;=0.006,"PASS","FAIL")</f>
        <v>PASS</v>
      </c>
    </row>
    <row r="28" customFormat="false" ht="15" hidden="false" customHeight="false" outlineLevel="0" collapsed="false">
      <c r="A28" s="0" t="s">
        <v>133</v>
      </c>
      <c r="B28" s="15" t="n">
        <f aca="false">ROUND('5 The two clauses'!D8,3)</f>
        <v>0.08</v>
      </c>
      <c r="C28" s="15" t="n">
        <v>0.08</v>
      </c>
      <c r="D28" s="9" t="str">
        <f aca="false">IF(ABS(B28-C28)&lt;=0.006,"PASS","FAIL")</f>
        <v>PASS</v>
      </c>
    </row>
    <row r="29" customFormat="false" ht="15" hidden="false" customHeight="false" outlineLevel="0" collapsed="false">
      <c r="A29" s="0" t="s">
        <v>134</v>
      </c>
      <c r="B29" s="8" t="n">
        <f aca="false">'6 One number'!D9</f>
        <v>0</v>
      </c>
      <c r="C29" s="8" t="n">
        <v>0</v>
      </c>
      <c r="D29" s="9" t="str">
        <f aca="false">IF(ABS(B29-C29)&lt;=0.006,"PASS","FAIL")</f>
        <v>PASS</v>
      </c>
    </row>
    <row r="30" customFormat="false" ht="15" hidden="false" customHeight="false" outlineLevel="0" collapsed="false">
      <c r="A30" s="0" t="s">
        <v>135</v>
      </c>
      <c r="B30" s="8" t="n">
        <f aca="false">'6 One number'!D6</f>
        <v>6</v>
      </c>
      <c r="C30" s="8" t="n">
        <v>6</v>
      </c>
      <c r="D30" s="9" t="str">
        <f aca="false">IF(ABS(B30-C30)&lt;=0.006,"PASS","FAIL")</f>
        <v>PASS</v>
      </c>
    </row>
    <row r="31" customFormat="false" ht="15" hidden="false" customHeight="false" outlineLevel="0" collapsed="false">
      <c r="A31" s="0" t="s">
        <v>136</v>
      </c>
      <c r="B31" s="15" t="n">
        <f aca="false">ROUND('6 One number'!C12,3)</f>
        <v>0.455</v>
      </c>
      <c r="C31" s="15" t="n">
        <v>0.455</v>
      </c>
      <c r="D31" s="9" t="str">
        <f aca="false">IF(ABS(B31-C31)&lt;=0.006,"PASS","FAIL")</f>
        <v>PASS</v>
      </c>
    </row>
    <row r="32" customFormat="false" ht="15" hidden="false" customHeight="false" outlineLevel="0" collapsed="false">
      <c r="A32" s="0" t="s">
        <v>137</v>
      </c>
      <c r="B32" s="14" t="n">
        <f aca="false">IF('6 One number'!D8&lt;'6 One number'!D6,1,0)</f>
        <v>1</v>
      </c>
      <c r="C32" s="14" t="n">
        <v>1</v>
      </c>
      <c r="D32" s="9" t="str">
        <f aca="false">IF(ABS(B32-C32)&lt;=0.006,"PASS","FAIL")</f>
        <v>PASS</v>
      </c>
    </row>
    <row r="33" customFormat="false" ht="15" hidden="false" customHeight="false" outlineLevel="0" collapsed="false">
      <c r="A33" s="0" t="s">
        <v>138</v>
      </c>
      <c r="B33" s="8" t="n">
        <f aca="false">ROUND(MAX('6 One number'!C5:C9)-MIN('6 One number'!C5:C9),4)</f>
        <v>0</v>
      </c>
      <c r="C33" s="8" t="n">
        <v>0</v>
      </c>
      <c r="D33" s="9" t="str">
        <f aca="false">IF(ABS(B33-C33)&lt;=0.006,"PASS","FAIL")</f>
        <v>PASS</v>
      </c>
    </row>
    <row r="35" customFormat="false" ht="15" hidden="false" customHeight="false" outlineLevel="0" collapsed="false">
      <c r="A35" s="9" t="s">
        <v>139</v>
      </c>
      <c r="B35" s="9" t="n">
        <f aca="false">COUNTIF(D5:D33,"PASS")</f>
        <v>29</v>
      </c>
      <c r="C35" s="9" t="n">
        <v>29</v>
      </c>
      <c r="D35" s="9" t="str">
        <f aca="false">IF(B35=C35,"ALL PASS","SOMETHING FAILS")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2026-08-22T16:28:52Z</dcterms:created>
  <dc:creator>openpyxl</dc:creator>
  <dc:description/>
  <dc:language>en-US</dc:language>
  <cp:lastModifiedBy/>
  <dcterms:modified xsi:type="dcterms:W3CDTF">2026-08-22T16:28:52Z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