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2. Asking price to bid" sheetId="2" state="visible" r:id="rId4"/>
    <sheet name="3. What would have to be true" sheetId="3" state="visible" r:id="rId5"/>
    <sheet name="4. Omissions" sheetId="4" state="visible" r:id="rId6"/>
    <sheet name="5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<sst xmlns="http://schemas.openxmlformats.org/spreadsheetml/2006/main" count="144" uniqueCount="104">
  <si>
    <t xml:space="preserve">The Bid Sheet</t>
  </si>
  <si>
    <t xml:space="preserve">Companion workbook to Student Housing Real Estate</t>
  </si>
  <si>
    <t xml:space="preserve">The bridge from the asking price to a bid, the four inversions of Chapter 20, and the omissions table — laid out as a one-page committee paper.</t>
  </si>
  <si>
    <t xml:space="preserve">How to use it</t>
  </si>
  <si>
    <t xml:space="preserve">Sheet 2 is the bridge. Fill your own value and the sheet gives the discount on both conventions, because part of the gap between a bid and an asking price is a difference of convention rather than of opinion.</t>
  </si>
  <si>
    <t xml:space="preserve">Sheet 3 asks what would have to be true for the asking price to work — four quantities, each inverted, with the physical ceiling shown beside the answer.</t>
  </si>
  <si>
    <t xml:space="preserve">Sheet 4 is the omissions table, with the direction each one pushes value and in whose favour. A list of omissions that is itself incomplete is worse than no list.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</si>
  <si>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</si>
  <si>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</si>
  <si>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</si>
  <si>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</si>
  <si>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</si>
  <si>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24 September 2026</t>
  </si>
  <si>
    <t xml:space="preserve">The Read me promised the discount on both conventions and sheet 2 gave one. It now gives both: 10.2 per cent against the asking price as quoted, 8.8 per cent once the asking price carries the same inherited-cycle deduction the bid does.</t>
  </si>
  <si>
    <t xml:space="preserve">Sheet 3 now carries the four answers of Chapter 20, solved live on sheet 17 of the model. A checks sheet closes the file.</t>
  </si>
  <si>
    <t xml:space="preserve">The bridge, on both conventions</t>
  </si>
  <si>
    <t xml:space="preserve">Value</t>
  </si>
  <si>
    <t xml:space="preserve">Note</t>
  </si>
  <si>
    <t xml:space="preserve">Asking price</t>
  </si>
  <si>
    <t xml:space="preserve">Net operating income</t>
  </si>
  <si>
    <t xml:space="preserve">Capital expenditure, annualised</t>
  </si>
  <si>
    <t xml:space="preserve">Purchaser's costs</t>
  </si>
  <si>
    <t xml:space="preserve">Your value</t>
  </si>
  <si>
    <t xml:space="preserve">The one cell to overwrite</t>
  </si>
  <si>
    <t xml:space="preserve">Quoted yield at the asking price</t>
  </si>
  <si>
    <t xml:space="preserve">Yield after capex at the asking price</t>
  </si>
  <si>
    <t xml:space="preserve">Quoted yield at your value</t>
  </si>
  <si>
    <t xml:space="preserve">Yield after capex at your value</t>
  </si>
  <si>
    <t xml:space="preserve">Below the asking price</t>
  </si>
  <si>
    <t xml:space="preserve">Extra yield the bid buys, in basis points</t>
  </si>
  <si>
    <t xml:space="preserve">Years since the last refurbishment</t>
  </si>
  <si>
    <t xml:space="preserve">Refurbishment cycle, years</t>
  </si>
  <si>
    <t xml:space="preserve">Refurbishment cost per bed</t>
  </si>
  <si>
    <t xml:space="preserve">Beds</t>
  </si>
  <si>
    <t xml:space="preserve">The cycle the buyer inherits at entry</t>
  </si>
  <si>
    <t xml:space="preserve">Chapter 16</t>
  </si>
  <si>
    <t xml:space="preserve">The asking price on the same basis as the bid</t>
  </si>
  <si>
    <t xml:space="preserve">The same deduction the exit carries</t>
  </si>
  <si>
    <t xml:space="preserve">Below that</t>
  </si>
  <si>
    <t xml:space="preserve">The discount on the second convention</t>
  </si>
  <si>
    <t xml:space="preserve">The part of the gap that is convention, not opinion</t>
  </si>
  <si>
    <t xml:space="preserve">Yield on price alone at the asking price</t>
  </si>
  <si>
    <t xml:space="preserve">Yield on price alone at your value</t>
  </si>
  <si>
    <t xml:space="preserve">The false pick-up: your value on price, the asking price on price plus costs, basis points</t>
  </si>
  <si>
    <t xml:space="preserve">Chapter 19: use one convention</t>
  </si>
  <si>
    <t xml:space="preserve">Four inversions</t>
  </si>
  <si>
    <t xml:space="preserve">Each line asks what the quantity would have to be for the asking price to be right, holding everything else. Compare it with the ceiling beside it.</t>
  </si>
  <si>
    <t xml:space="preserve">For the asking price to work…</t>
  </si>
  <si>
    <t xml:space="preserve">Assumed</t>
  </si>
  <si>
    <t xml:space="preserve">Required</t>
  </si>
  <si>
    <t xml:space="preserve">Ceiling</t>
  </si>
  <si>
    <t xml:space="preserve">Reachable?</t>
  </si>
  <si>
    <t xml:space="preserve">Occupancy would have to be</t>
  </si>
  <si>
    <t xml:space="preserve">Rate growth would have to be</t>
  </si>
  <si>
    <t xml:space="preserve">Judgement</t>
  </si>
  <si>
    <t xml:space="preserve">The exit yield would have to be</t>
  </si>
  <si>
    <t xml:space="preserve">Cost growth would have to be</t>
  </si>
  <si>
    <t xml:space="preserve">Column C carries the book's answers, from the model's sheet 17, where each one is solved live. Replace them with your own model's.</t>
  </si>
  <si>
    <t xml:space="preserve">What the model does not contain, and which way each pushes value</t>
  </si>
  <si>
    <t xml:space="preserve">Omitted</t>
  </si>
  <si>
    <t xml:space="preserve">Which way it pushes value</t>
  </si>
  <si>
    <t xml:space="preserve">In whose favour</t>
  </si>
  <si>
    <t xml:space="preserve">The tail of a discount — students expect it again next year</t>
  </si>
  <si>
    <t xml:space="preserve">Down</t>
  </si>
  <si>
    <t xml:space="preserve">Vendor</t>
  </si>
  <si>
    <t xml:space="preserve">Refurbishment before sale removing the exit condition discount</t>
  </si>
  <si>
    <t xml:space="preserve">Up</t>
  </si>
  <si>
    <t xml:space="preserve">Buyer</t>
  </si>
  <si>
    <t xml:space="preserve">Elasticity in the final fortnight, lower than over the campaign</t>
  </si>
  <si>
    <t xml:space="preserve">Correlation between a weak September and a weak city</t>
  </si>
  <si>
    <t xml:space="preserve">Correlation between an energy shock and the loss of pricing power</t>
  </si>
  <si>
    <t xml:space="preserve">Committed supply and a soft exit yield arriving together</t>
  </si>
  <si>
    <t xml:space="preserve">Refurbishment slipping because the summer programme takes the weeks</t>
  </si>
  <si>
    <t xml:space="preserve">Summer wear shortening the refurbishment cycle itself</t>
  </si>
  <si>
    <t xml:space="preserve">Variable costs — water and some energy — falling with vacancy</t>
  </si>
  <si>
    <t xml:space="preserve">Cancellations between reservation and arrival</t>
  </si>
  <si>
    <t xml:space="preserve">Planning consents not yet on site becoming supply</t>
  </si>
  <si>
    <t xml:space="preserve">Nominated beds lost to the summer programme's inventory</t>
  </si>
  <si>
    <t xml:space="preserve">Output VAT and council tax on the summer programme — Chapter 9 sizes it, the cash flow does not carry it</t>
  </si>
  <si>
    <t xml:space="preserve">The maintenance loan taken at its maximum, not at the means-tested rate a given cohort actually receives — Chapter 2 brackets it</t>
  </si>
  <si>
    <t xml:space="preserve">Input tax recoverable against the standard-rated summer supply — Chapter 11 sizes the directly attributable part and carries the gross figure</t>
  </si>
  <si>
    <t xml:space="preserve">The margin computed with energy and insurance at the bottom of their ranges rather than the top — Chapter 11 brackets it</t>
  </si>
  <si>
    <t xml:space="preserve">Operator outperformance — a better campaign than the base case</t>
  </si>
  <si>
    <t xml:space="preserve">A lower yield because 18.0 per cent of the income is contractual</t>
  </si>
  <si>
    <t xml:space="preserve">Building-safety capital — remediation, the safety case and the duties of the Building Safety Act 2022. Chapter 12's cycle is fit-out only</t>
  </si>
  <si>
    <t xml:space="preserve">Plant, fabric and statutory compliance capital outside the room cycle, beyond the ongoing line of Chapter 12</t>
  </si>
  <si>
    <t xml:space="preserve">Loss of the operator's code membership, which is the condition of the purpose-built exemption from the English assured regime</t>
  </si>
  <si>
    <t xml:space="preserve">Alternative use or re-mix of the room product at refurbishment</t>
  </si>
  <si>
    <t xml:space="preserve">Unknown</t>
  </si>
  <si>
    <t xml:space="preserve">—</t>
  </si>
  <si>
    <t xml:space="preserve">Omissions that push value down</t>
  </si>
  <si>
    <t xml:space="preserve">Omissions that push value up</t>
  </si>
  <si>
    <t xml:space="preserve">Checks: what is still missing, and what holds for any inputs</t>
  </si>
  <si>
    <t xml:space="preserve">Every line states its own verdict. A line reads OK when it holds or when the cells it tests are still empty.</t>
  </si>
  <si>
    <t xml:space="preserve">Check</t>
  </si>
  <si>
    <t xml:space="preserve">Status</t>
  </si>
  <si>
    <t xml:space="preserve">Sheet 2: both yields at the asking price are above the same yields after capex</t>
  </si>
  <si>
    <t xml:space="preserve">Sheet 2: a value below the asking price buys yield, on both conventions</t>
  </si>
  <si>
    <t xml:space="preserve">Sheet 2: the inherited cycle is never more than one whole cycle</t>
  </si>
  <si>
    <t xml:space="preserve">Sheet 2: the second convention never gives a larger discount than the first</t>
  </si>
  <si>
    <t xml:space="preserve">Sheet 3: an occupancy above the ceiling is marked unreachable</t>
  </si>
  <si>
    <t xml:space="preserve">Sheet 4: every omission has a direction</t>
  </si>
  <si>
    <t xml:space="preserve">Sheet 4: down, up and unknown add to the whole list</t>
  </si>
  <si>
    <t xml:space="preserve">All checks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</si>
</sst>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£#,##0"/>
    <numFmt numFmtId="166" formatCode="0.0%"/>
    <numFmt numFmtId="167" formatCode="0.00%"/>
    <numFmt numFmtId="168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3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sz val="11"/>
      <color rgb="FF1F4E79"/>
      <name val="Calibri"/>
      <family val="0"/>
      <charset val="1"/>
    </font>
    <font>
      <sz val="10"/>
      <color rgb="FF555555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5.5" hidden="false" customHeight="tru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7" customFormat="false" ht="39" hidden="false" customHeight="true" outlineLevel="0" collapsed="false">
      <c r="A7" s="3" t="s">
        <v>4</v>
      </c>
    </row>
    <row r="8" customFormat="false" ht="25.5" hidden="false" customHeight="true" outlineLevel="0" collapsed="false">
      <c r="A8" s="3" t="s">
        <v>5</v>
      </c>
    </row>
    <row r="9" customFormat="false" ht="25.5" hidden="false" customHeight="true" outlineLevel="0" collapsed="false">
      <c r="A9" s="3" t="s">
        <v>6</v>
      </c>
    </row>
    <row r="11" customFormat="false" ht="15" hidden="false" customHeight="false" outlineLevel="0" collapsed="false">
      <c r="A11" s="4" t="s">
        <v>7</v>
      </c>
    </row>
    <row r="12" customFormat="false" ht="15" hidden="false" customHeight="true" outlineLevel="0" collapsed="false">
      <c r="A12" s="3" t="s">
        <v>8</v>
      </c>
    </row>
    <row r="13" customFormat="false" ht="15" hidden="false" customHeight="true" outlineLevel="0" collapsed="false">
      <c r="A13" s="3" t="s">
        <v>9</v>
      </c>
    </row>
    <row r="14" customFormat="false" ht="15" hidden="false" customHeight="true" outlineLevel="0" collapsed="false">
      <c r="A14" s="3" t="s">
        <v>10</v>
      </c>
    </row>
    <row r="15" customFormat="false" ht="15" hidden="false" customHeight="true" outlineLevel="0" collapsed="false">
      <c r="A15" s="3" t="s">
        <v>11</v>
      </c>
    </row>
    <row r="17" customFormat="false" ht="15" hidden="false" customHeight="false" outlineLevel="0" collapsed="false">
      <c r="A17" s="4" t="s">
        <v>12</v>
      </c>
    </row>
    <row r="18" customFormat="false" ht="28.35" hidden="false" customHeight="false" outlineLevel="0" collapsed="false">
      <c r="A18" s="5" t="s">
        <v>13</v>
      </c>
    </row>
    <row r="19" customFormat="false" ht="15" hidden="false" customHeight="false" outlineLevel="0" collapsed="false">
      <c r="A19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6.15" hidden="false" customHeight="false" outlineLevel="0" collapsed="false">
      <c r="A1" s="6" t="s">
        <v>15</v>
      </c>
    </row>
    <row r="3" customFormat="false" ht="15" hidden="false" customHeight="false" outlineLevel="0" collapsed="false">
      <c r="A3" s="7"/>
      <c r="B3" s="7" t="s">
        <v>16</v>
      </c>
      <c r="C3" s="7" t="s">
        <v>17</v>
      </c>
    </row>
    <row r="4" customFormat="false" ht="15" hidden="false" customHeight="false" outlineLevel="0" collapsed="false">
      <c r="A4" s="8" t="s">
        <v>18</v>
      </c>
      <c r="B4" s="9" t="n">
        <v>46450233</v>
      </c>
    </row>
    <row r="5" customFormat="false" ht="15" hidden="false" customHeight="false" outlineLevel="0" collapsed="false">
      <c r="A5" s="8" t="s">
        <v>19</v>
      </c>
      <c r="B5" s="9" t="n">
        <v>2698619</v>
      </c>
    </row>
    <row r="6" customFormat="false" ht="15" hidden="false" customHeight="false" outlineLevel="0" collapsed="false">
      <c r="A6" s="8" t="s">
        <v>20</v>
      </c>
      <c r="B6" s="9" t="n">
        <v>378710</v>
      </c>
    </row>
    <row r="7" customFormat="false" ht="15" hidden="false" customHeight="false" outlineLevel="0" collapsed="false">
      <c r="A7" s="8" t="s">
        <v>21</v>
      </c>
      <c r="B7" s="10" t="n">
        <v>0.066</v>
      </c>
    </row>
    <row r="8" customFormat="false" ht="15" hidden="false" customHeight="false" outlineLevel="0" collapsed="false">
      <c r="A8" s="8" t="s">
        <v>22</v>
      </c>
      <c r="B8" s="11" t="n">
        <v>41728378</v>
      </c>
      <c r="C8" s="2" t="s">
        <v>23</v>
      </c>
    </row>
    <row r="10" customFormat="false" ht="15" hidden="false" customHeight="false" outlineLevel="0" collapsed="false">
      <c r="A10" s="8" t="s">
        <v>24</v>
      </c>
      <c r="B10" s="12" t="n">
        <f aca="false">B5/(B4*(1+B7))</f>
        <v>0.054499996231497</v>
      </c>
    </row>
    <row r="11" customFormat="false" ht="15" hidden="false" customHeight="false" outlineLevel="0" collapsed="false">
      <c r="A11" s="8" t="s">
        <v>25</v>
      </c>
      <c r="B11" s="12" t="n">
        <f aca="false">(B5-B6)/(B4*(1+B7))</f>
        <v>0.0468517533439941</v>
      </c>
    </row>
    <row r="12" customFormat="false" ht="15" hidden="false" customHeight="false" outlineLevel="0" collapsed="false">
      <c r="A12" s="8" t="s">
        <v>26</v>
      </c>
      <c r="B12" s="12" t="n">
        <f aca="false">B5/(B8*(1+B7))</f>
        <v>0.0606670482962975</v>
      </c>
    </row>
    <row r="13" customFormat="false" ht="15" hidden="false" customHeight="false" outlineLevel="0" collapsed="false">
      <c r="A13" s="8" t="s">
        <v>27</v>
      </c>
      <c r="B13" s="12" t="n">
        <f aca="false">(B5-B6)/(B8*(1+B7))</f>
        <v>0.0521533537509427</v>
      </c>
    </row>
    <row r="15" customFormat="false" ht="15" hidden="false" customHeight="false" outlineLevel="0" collapsed="false">
      <c r="A15" s="8" t="s">
        <v>28</v>
      </c>
      <c r="B15" s="13" t="n">
        <f aca="false">1-B8/B4</f>
        <v>0.101654064899954</v>
      </c>
    </row>
    <row r="16" customFormat="false" ht="15" hidden="false" customHeight="false" outlineLevel="0" collapsed="false">
      <c r="A16" s="8" t="s">
        <v>29</v>
      </c>
      <c r="B16" s="14" t="n">
        <f aca="false">(B12-B10)*10000</f>
        <v>61.670520648005</v>
      </c>
    </row>
    <row r="18" customFormat="false" ht="15" hidden="false" customHeight="false" outlineLevel="0" collapsed="false">
      <c r="A18" s="0" t="s">
        <v>30</v>
      </c>
      <c r="B18" s="15" t="n">
        <v>3</v>
      </c>
    </row>
    <row r="19" customFormat="false" ht="15" hidden="false" customHeight="false" outlineLevel="0" collapsed="false">
      <c r="A19" s="0" t="s">
        <v>31</v>
      </c>
      <c r="B19" s="15" t="n">
        <v>7</v>
      </c>
    </row>
    <row r="20" customFormat="false" ht="15" hidden="false" customHeight="false" outlineLevel="0" collapsed="false">
      <c r="A20" s="0" t="s">
        <v>32</v>
      </c>
      <c r="B20" s="16" t="n">
        <v>3300</v>
      </c>
    </row>
    <row r="21" customFormat="false" ht="15" hidden="false" customHeight="false" outlineLevel="0" collapsed="false">
      <c r="A21" s="0" t="s">
        <v>33</v>
      </c>
      <c r="B21" s="15" t="n">
        <v>520</v>
      </c>
    </row>
    <row r="23" customFormat="false" ht="15" hidden="false" customHeight="false" outlineLevel="0" collapsed="false">
      <c r="A23" s="0" t="s">
        <v>34</v>
      </c>
      <c r="B23" s="17" t="n">
        <f aca="false">B18/B19*B20*B21</f>
        <v>735428.571428571</v>
      </c>
      <c r="C23" s="18" t="s">
        <v>35</v>
      </c>
    </row>
    <row r="24" customFormat="false" ht="15" hidden="false" customHeight="false" outlineLevel="0" collapsed="false">
      <c r="A24" s="0" t="s">
        <v>36</v>
      </c>
      <c r="B24" s="17" t="n">
        <f aca="false">B4-B23/(1+B7)</f>
        <v>45760337.5296167</v>
      </c>
      <c r="C24" s="18" t="s">
        <v>37</v>
      </c>
    </row>
    <row r="25" customFormat="false" ht="15" hidden="false" customHeight="false" outlineLevel="0" collapsed="false">
      <c r="A25" s="0" t="s">
        <v>38</v>
      </c>
      <c r="B25" s="13" t="n">
        <f aca="false">1-B8/B24</f>
        <v>0.0881103537972636</v>
      </c>
      <c r="C25" s="18" t="s">
        <v>39</v>
      </c>
    </row>
    <row r="26" customFormat="false" ht="15" hidden="false" customHeight="false" outlineLevel="0" collapsed="false">
      <c r="A26" s="0" t="s">
        <v>40</v>
      </c>
      <c r="B26" s="13" t="n">
        <f aca="false">B15-B25</f>
        <v>0.0135437111026907</v>
      </c>
    </row>
    <row r="27" customFormat="false" ht="15" hidden="false" customHeight="false" outlineLevel="0" collapsed="false">
      <c r="A27" s="0" t="s">
        <v>41</v>
      </c>
      <c r="B27" s="12" t="n">
        <f aca="false">B5/B4</f>
        <v>0.0580969959827758</v>
      </c>
    </row>
    <row r="28" customFormat="false" ht="15" hidden="false" customHeight="false" outlineLevel="0" collapsed="false">
      <c r="A28" s="0" t="s">
        <v>42</v>
      </c>
      <c r="B28" s="12" t="n">
        <f aca="false">B5/B8</f>
        <v>0.0646710734838531</v>
      </c>
    </row>
    <row r="29" customFormat="false" ht="15" hidden="false" customHeight="false" outlineLevel="0" collapsed="false">
      <c r="A29" s="0" t="s">
        <v>43</v>
      </c>
      <c r="B29" s="14" t="n">
        <f aca="false">(B28-B10)*10000</f>
        <v>101.710772523561</v>
      </c>
      <c r="C29" s="18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4"/>
    <col collapsed="false" customWidth="true" hidden="false" outlineLevel="0" max="5" min="4" style="0" width="16"/>
  </cols>
  <sheetData>
    <row r="1" customFormat="false" ht="16.15" hidden="false" customHeight="false" outlineLevel="0" collapsed="false">
      <c r="A1" s="6" t="s">
        <v>45</v>
      </c>
    </row>
    <row r="2" customFormat="false" ht="15" hidden="false" customHeight="false" outlineLevel="0" collapsed="false">
      <c r="A2" s="2" t="s">
        <v>46</v>
      </c>
    </row>
    <row r="4" customFormat="false" ht="15" hidden="false" customHeight="false" outlineLevel="0" collapsed="false">
      <c r="A4" s="7" t="s">
        <v>47</v>
      </c>
      <c r="B4" s="7" t="s">
        <v>48</v>
      </c>
      <c r="C4" s="7" t="s">
        <v>49</v>
      </c>
      <c r="D4" s="7" t="s">
        <v>50</v>
      </c>
      <c r="E4" s="7" t="s">
        <v>51</v>
      </c>
    </row>
    <row r="5" customFormat="false" ht="15" hidden="false" customHeight="false" outlineLevel="0" collapsed="false">
      <c r="A5" s="0" t="s">
        <v>52</v>
      </c>
      <c r="B5" s="13" t="n">
        <v>0.968</v>
      </c>
      <c r="C5" s="19" t="n">
        <v>1.0406398</v>
      </c>
      <c r="D5" s="13" t="n">
        <v>0.995</v>
      </c>
      <c r="E5" s="0" t="str">
        <f aca="false">IF(N(C5)=0,"",IF(C5&lt;=D5,"Yes","No — above the ceiling"))</f>
        <v>No — above the ceiling</v>
      </c>
    </row>
    <row r="6" customFormat="false" ht="15" hidden="false" customHeight="false" outlineLevel="0" collapsed="false">
      <c r="A6" s="0" t="s">
        <v>53</v>
      </c>
      <c r="B6" s="13" t="n">
        <v>0.031</v>
      </c>
      <c r="C6" s="19" t="n">
        <v>0.0406871</v>
      </c>
      <c r="D6" s="2" t="s">
        <v>54</v>
      </c>
      <c r="E6" s="0" t="str">
        <f aca="false">IF(N(C6)=0,"","Yes — a judgement, see Chapter 20")</f>
        <v>Yes — a judgement, see Chapter 20</v>
      </c>
    </row>
    <row r="7" customFormat="false" ht="15" hidden="false" customHeight="false" outlineLevel="0" collapsed="false">
      <c r="A7" s="0" t="s">
        <v>55</v>
      </c>
      <c r="B7" s="12" t="n">
        <v>0.0595</v>
      </c>
      <c r="C7" s="19" t="n">
        <v>0.0501585</v>
      </c>
      <c r="D7" s="2" t="s">
        <v>54</v>
      </c>
      <c r="E7" s="0" t="str">
        <f aca="false">IF(N(C7)=0,"","Yes — a judgement, see Chapter 20")</f>
        <v>Yes — a judgement, see Chapter 20</v>
      </c>
    </row>
    <row r="8" customFormat="false" ht="15" hidden="false" customHeight="false" outlineLevel="0" collapsed="false">
      <c r="A8" s="0" t="s">
        <v>56</v>
      </c>
      <c r="B8" s="13" t="n">
        <v>0.028</v>
      </c>
      <c r="C8" s="19" t="n">
        <v>-0.0052199</v>
      </c>
      <c r="D8" s="2" t="s">
        <v>54</v>
      </c>
      <c r="E8" s="0" t="str">
        <f aca="false">IF(N(C8)=0,"","Yes — a judgement, see Chapter 20")</f>
        <v>Yes — a judgement, see Chapter 20</v>
      </c>
    </row>
    <row r="10" customFormat="false" ht="15" hidden="false" customHeight="false" outlineLevel="0" collapsed="false">
      <c r="A10" s="20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2"/>
    <col collapsed="false" customWidth="true" hidden="false" outlineLevel="0" max="2" min="2" style="0" width="26"/>
    <col collapsed="false" customWidth="true" hidden="false" outlineLevel="0" max="3" min="3" style="0" width="20"/>
  </cols>
  <sheetData>
    <row r="1" customFormat="false" ht="16.15" hidden="false" customHeight="false" outlineLevel="0" collapsed="false">
      <c r="A1" s="6" t="s">
        <v>58</v>
      </c>
    </row>
    <row r="3" customFormat="false" ht="15" hidden="false" customHeight="false" outlineLevel="0" collapsed="false">
      <c r="A3" s="7" t="s">
        <v>59</v>
      </c>
      <c r="B3" s="7" t="s">
        <v>60</v>
      </c>
      <c r="C3" s="7" t="s">
        <v>61</v>
      </c>
    </row>
    <row r="4" customFormat="false" ht="15" hidden="false" customHeight="false" outlineLevel="0" collapsed="false">
      <c r="A4" s="3" t="s">
        <v>62</v>
      </c>
      <c r="B4" s="18" t="s">
        <v>63</v>
      </c>
      <c r="C4" s="18" t="s">
        <v>64</v>
      </c>
    </row>
    <row r="5" customFormat="false" ht="15" hidden="false" customHeight="false" outlineLevel="0" collapsed="false">
      <c r="A5" s="3" t="s">
        <v>65</v>
      </c>
      <c r="B5" s="18" t="s">
        <v>66</v>
      </c>
      <c r="C5" s="18" t="s">
        <v>67</v>
      </c>
    </row>
    <row r="6" customFormat="false" ht="15" hidden="false" customHeight="false" outlineLevel="0" collapsed="false">
      <c r="A6" s="3" t="s">
        <v>68</v>
      </c>
      <c r="B6" s="18" t="s">
        <v>63</v>
      </c>
      <c r="C6" s="18" t="s">
        <v>64</v>
      </c>
    </row>
    <row r="7" customFormat="false" ht="15" hidden="false" customHeight="false" outlineLevel="0" collapsed="false">
      <c r="A7" s="3" t="s">
        <v>69</v>
      </c>
      <c r="B7" s="18" t="s">
        <v>63</v>
      </c>
      <c r="C7" s="18" t="s">
        <v>64</v>
      </c>
    </row>
    <row r="8" customFormat="false" ht="15" hidden="false" customHeight="false" outlineLevel="0" collapsed="false">
      <c r="A8" s="3" t="s">
        <v>70</v>
      </c>
      <c r="B8" s="18" t="s">
        <v>63</v>
      </c>
      <c r="C8" s="18" t="s">
        <v>64</v>
      </c>
    </row>
    <row r="9" customFormat="false" ht="15" hidden="false" customHeight="false" outlineLevel="0" collapsed="false">
      <c r="A9" s="3" t="s">
        <v>71</v>
      </c>
      <c r="B9" s="18" t="s">
        <v>63</v>
      </c>
      <c r="C9" s="18" t="s">
        <v>64</v>
      </c>
    </row>
    <row r="10" customFormat="false" ht="15" hidden="false" customHeight="false" outlineLevel="0" collapsed="false">
      <c r="A10" s="3" t="s">
        <v>72</v>
      </c>
      <c r="B10" s="18" t="s">
        <v>63</v>
      </c>
      <c r="C10" s="18" t="s">
        <v>64</v>
      </c>
    </row>
    <row r="11" customFormat="false" ht="15" hidden="false" customHeight="false" outlineLevel="0" collapsed="false">
      <c r="A11" s="3" t="s">
        <v>73</v>
      </c>
      <c r="B11" s="18" t="s">
        <v>63</v>
      </c>
      <c r="C11" s="18" t="s">
        <v>64</v>
      </c>
    </row>
    <row r="12" customFormat="false" ht="15" hidden="false" customHeight="false" outlineLevel="0" collapsed="false">
      <c r="A12" s="3" t="s">
        <v>74</v>
      </c>
      <c r="B12" s="18" t="s">
        <v>66</v>
      </c>
      <c r="C12" s="18" t="s">
        <v>67</v>
      </c>
    </row>
    <row r="13" customFormat="false" ht="15" hidden="false" customHeight="false" outlineLevel="0" collapsed="false">
      <c r="A13" s="3" t="s">
        <v>75</v>
      </c>
      <c r="B13" s="18" t="s">
        <v>63</v>
      </c>
      <c r="C13" s="18" t="s">
        <v>64</v>
      </c>
    </row>
    <row r="14" customFormat="false" ht="15" hidden="false" customHeight="false" outlineLevel="0" collapsed="false">
      <c r="A14" s="3" t="s">
        <v>76</v>
      </c>
      <c r="B14" s="18" t="s">
        <v>63</v>
      </c>
      <c r="C14" s="18" t="s">
        <v>64</v>
      </c>
    </row>
    <row r="15" customFormat="false" ht="15" hidden="false" customHeight="false" outlineLevel="0" collapsed="false">
      <c r="A15" s="3" t="s">
        <v>77</v>
      </c>
      <c r="B15" s="18" t="s">
        <v>63</v>
      </c>
      <c r="C15" s="18" t="s">
        <v>64</v>
      </c>
    </row>
    <row r="16" customFormat="false" ht="28.35" hidden="false" customHeight="false" outlineLevel="0" collapsed="false">
      <c r="A16" s="3" t="s">
        <v>78</v>
      </c>
      <c r="B16" s="18" t="s">
        <v>63</v>
      </c>
      <c r="C16" s="18" t="s">
        <v>64</v>
      </c>
    </row>
    <row r="17" customFormat="false" ht="28.35" hidden="false" customHeight="false" outlineLevel="0" collapsed="false">
      <c r="A17" s="3" t="s">
        <v>79</v>
      </c>
      <c r="B17" s="18" t="s">
        <v>63</v>
      </c>
      <c r="C17" s="18" t="s">
        <v>64</v>
      </c>
    </row>
    <row r="18" customFormat="false" ht="28.35" hidden="false" customHeight="false" outlineLevel="0" collapsed="false">
      <c r="A18" s="3" t="s">
        <v>80</v>
      </c>
      <c r="B18" s="18" t="s">
        <v>66</v>
      </c>
      <c r="C18" s="18" t="s">
        <v>67</v>
      </c>
    </row>
    <row r="19" customFormat="false" ht="28.35" hidden="false" customHeight="false" outlineLevel="0" collapsed="false">
      <c r="A19" s="3" t="s">
        <v>81</v>
      </c>
      <c r="B19" s="18" t="s">
        <v>63</v>
      </c>
      <c r="C19" s="18" t="s">
        <v>64</v>
      </c>
    </row>
    <row r="20" customFormat="false" ht="15" hidden="false" customHeight="false" outlineLevel="0" collapsed="false">
      <c r="A20" s="3" t="s">
        <v>82</v>
      </c>
      <c r="B20" s="18" t="s">
        <v>66</v>
      </c>
      <c r="C20" s="18" t="s">
        <v>67</v>
      </c>
    </row>
    <row r="21" customFormat="false" ht="15" hidden="false" customHeight="false" outlineLevel="0" collapsed="false">
      <c r="A21" s="3" t="s">
        <v>83</v>
      </c>
      <c r="B21" s="18" t="s">
        <v>66</v>
      </c>
      <c r="C21" s="18" t="s">
        <v>67</v>
      </c>
    </row>
    <row r="22" customFormat="false" ht="28.35" hidden="false" customHeight="false" outlineLevel="0" collapsed="false">
      <c r="A22" s="3" t="s">
        <v>84</v>
      </c>
      <c r="B22" s="18" t="s">
        <v>63</v>
      </c>
      <c r="C22" s="18" t="s">
        <v>64</v>
      </c>
    </row>
    <row r="23" customFormat="false" ht="28.35" hidden="false" customHeight="false" outlineLevel="0" collapsed="false">
      <c r="A23" s="3" t="s">
        <v>85</v>
      </c>
      <c r="B23" s="18" t="s">
        <v>63</v>
      </c>
      <c r="C23" s="18" t="s">
        <v>64</v>
      </c>
    </row>
    <row r="24" customFormat="false" ht="28.35" hidden="false" customHeight="false" outlineLevel="0" collapsed="false">
      <c r="A24" s="3" t="s">
        <v>86</v>
      </c>
      <c r="B24" s="18" t="s">
        <v>63</v>
      </c>
      <c r="C24" s="18" t="s">
        <v>64</v>
      </c>
    </row>
    <row r="25" customFormat="false" ht="15" hidden="false" customHeight="false" outlineLevel="0" collapsed="false">
      <c r="A25" s="3" t="s">
        <v>87</v>
      </c>
      <c r="B25" s="18" t="s">
        <v>88</v>
      </c>
      <c r="C25" s="18" t="s">
        <v>89</v>
      </c>
    </row>
    <row r="27" customFormat="false" ht="15" hidden="false" customHeight="false" outlineLevel="0" collapsed="false">
      <c r="A27" s="8" t="s">
        <v>90</v>
      </c>
      <c r="B27" s="8" t="n">
        <f aca="false">COUNTIF(B4:B25,"Down")</f>
        <v>16</v>
      </c>
    </row>
    <row r="28" customFormat="false" ht="15" hidden="false" customHeight="false" outlineLevel="0" collapsed="false">
      <c r="A28" s="8" t="s">
        <v>91</v>
      </c>
      <c r="B28" s="8" t="n">
        <f aca="false">COUNTIF(B4:B25,"Up")</f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2"/>
    <col collapsed="false" customWidth="true" hidden="false" outlineLevel="0" max="2" min="2" style="0" width="16"/>
  </cols>
  <sheetData>
    <row r="1" customFormat="false" ht="16.15" hidden="false" customHeight="false" outlineLevel="0" collapsed="false">
      <c r="A1" s="6" t="s">
        <v>92</v>
      </c>
    </row>
    <row r="2" customFormat="false" ht="15" hidden="false" customHeight="false" outlineLevel="0" collapsed="false">
      <c r="A2" s="20" t="s">
        <v>93</v>
      </c>
    </row>
    <row r="4" customFormat="false" ht="15" hidden="false" customHeight="false" outlineLevel="0" collapsed="false">
      <c r="A4" s="8" t="s">
        <v>94</v>
      </c>
      <c r="B4" s="8" t="s">
        <v>95</v>
      </c>
    </row>
    <row r="5" customFormat="false" ht="15" hidden="false" customHeight="false" outlineLevel="0" collapsed="false">
      <c r="A5" s="3" t="s">
        <v>96</v>
      </c>
      <c r="B5" s="21" t="str">
        <f aca="false">IF(AND('2. Asking price to bid'!B10&gt;'2. Asking price to bid'!B11,'2. Asking price to bid'!B12&gt;'2. Asking price to bid'!B13),"OK","CHECK")</f>
        <v>OK</v>
      </c>
    </row>
    <row r="6" customFormat="false" ht="15" hidden="false" customHeight="false" outlineLevel="0" collapsed="false">
      <c r="A6" s="3" t="s">
        <v>97</v>
      </c>
      <c r="B6" s="21" t="str">
        <f aca="false">IF(('2. Asking price to bid'!B8&lt;'2. Asking price to bid'!B4)=('2. Asking price to bid'!B12&gt;'2. Asking price to bid'!B10),"OK","CHECK")</f>
        <v>OK</v>
      </c>
    </row>
    <row r="7" customFormat="false" ht="15" hidden="false" customHeight="false" outlineLevel="0" collapsed="false">
      <c r="A7" s="3" t="s">
        <v>98</v>
      </c>
      <c r="B7" s="21" t="str">
        <f aca="false">IF('2. Asking price to bid'!B23&lt;='2. Asking price to bid'!B20*'2. Asking price to bid'!B21,"OK","CHECK")</f>
        <v>OK</v>
      </c>
    </row>
    <row r="8" customFormat="false" ht="15" hidden="false" customHeight="false" outlineLevel="0" collapsed="false">
      <c r="A8" s="3" t="s">
        <v>99</v>
      </c>
      <c r="B8" s="21" t="str">
        <f aca="false">IF('2. Asking price to bid'!B25&lt;='2. Asking price to bid'!B15+0.000000000001,"OK","CHECK")</f>
        <v>OK</v>
      </c>
    </row>
    <row r="9" customFormat="false" ht="15" hidden="false" customHeight="false" outlineLevel="0" collapsed="false">
      <c r="A9" s="3" t="s">
        <v>100</v>
      </c>
      <c r="B9" s="21" t="str">
        <f aca="false">IF(N('3. What would have to be true'!C5)=0,"OK",IF(('3. What would have to be true'!C5&gt;'3. What would have to be true'!D5)=(LEFT('3. What would have to be true'!E5,2)="No"),"OK","CHECK"))</f>
        <v>OK</v>
      </c>
    </row>
    <row r="10" customFormat="false" ht="15" hidden="false" customHeight="false" outlineLevel="0" collapsed="false">
      <c r="A10" s="3" t="s">
        <v>101</v>
      </c>
      <c r="B10" s="21" t="str">
        <f aca="false">IF(COUNTA('4. Omissions'!A4:A25)=COUNTA('4. Omissions'!B4:B25),"OK","CHECK")</f>
        <v>OK</v>
      </c>
    </row>
    <row r="11" customFormat="false" ht="15" hidden="false" customHeight="false" outlineLevel="0" collapsed="false">
      <c r="A11" s="3" t="s">
        <v>102</v>
      </c>
      <c r="B11" s="21" t="str">
        <f aca="false">IF('4. Omissions'!B27+'4. Omissions'!B28+COUNTIF('4. Omissions'!B4:B25,"Unknown")=COUNTA('4. Omissions'!A4:A25),"OK","CHECK")</f>
        <v>OK</v>
      </c>
    </row>
    <row r="13" customFormat="false" ht="15" hidden="false" customHeight="false" outlineLevel="0" collapsed="false">
      <c r="A13" s="21" t="s">
        <v>103</v>
      </c>
      <c r="B13" s="21" t="str">
        <f aca="false">IF(COUNTIF(B5:B11,"OK")=7,"ALL OK",COUNTIF(B5:B11,"OK")&amp;" / 7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2026-08-26T12:04:34Z</dcterms:created>
  <dc:creator>openpyxl</dc:creator>
  <dc:description/>
  <dc:language>en-US</dc:language>
  <cp:lastModifiedBy/>
  <dcterms:modified xsi:type="dcterms:W3CDTF">2026-09-23T23:32:04Z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