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Booking pace" sheetId="2" state="visible" r:id="rId4"/>
    <sheet name="3. Achieved rate" sheetId="3" state="visible" r:id="rId5"/>
    <sheet name="4. What the pace is worth" sheetId="4" state="visible" r:id="rId6"/>
    <sheet name="5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<sst xmlns="http://schemas.openxmlformats.org/spreadsheetml/2006/main" count="77" uniqueCount="76">
  <si>
    <t xml:space="preserve">The Letting Campaign Tracker</t>
  </si>
  <si>
    <t xml:space="preserve">Companion workbook to Student Housing Real Estate</t>
  </si>
  <si>
    <t xml:space="preserve">The campaign is a single annual event with a hard deadline, and it is won or lost between January and the November census. This tracker is pro forma: the structure is filled in and the values are yours.</t>
  </si>
  <si>
    <t xml:space="preserve">It follows the four leading indicators Chapter 6 says to monitor, and it prices every point of occupancy still to sell.</t>
  </si>
  <si>
    <t xml:space="preserve">How to use it</t>
  </si>
  <si>
    <t xml:space="preserve">Sheet 2, one row a week from January. Fill beds reserved this week and last year's same week; everything else is a formula.</t>
  </si>
  <si>
    <t xml:space="preserve">Sheet 3, achieved rate by room type against the rate card, so the gap is visible by product rather than as a building average.</t>
  </si>
  <si>
    <t xml:space="preserve">Sheet 4 turns the current pace into a projected RevPAB and prices the gap.</t>
  </si>
  <si>
    <t xml:space="preserve">The one number to watch</t>
  </si>
  <si>
    <t xml:space="preserve">Booking pace against the same week last year. It leads the census by eight months, and the census leads nothing at all.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</si>
  <si>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</si>
  <si>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</si>
  <si>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</si>
  <si>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</si>
  <si>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</si>
  <si>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</t>
  </si>
  <si>
    <t xml:space="preserve">Chapter 6 names four lines to monitor and the first version carried three: sheet 2 now takes cancellations, and the beds still to sell are net of them.</t>
  </si>
  <si>
    <t xml:space="preserve">Sheet 3 now shows the gap by room type in beds, and what one unlet bed of each type costs in net income a year, which is Chapter 7 by product.</t>
  </si>
  <si>
    <t xml:space="preserve">Sheet 4 now prices the points still to sell against the occupancy the budget needs, as the book says it does. A checks sheet closes the file.</t>
  </si>
  <si>
    <t xml:space="preserve">Week by week, against the same week last year</t>
  </si>
  <si>
    <t xml:space="preserve">Fill columns A to C each week, and column G when reservations cancel. The rest is computed.</t>
  </si>
  <si>
    <t xml:space="preserve">Beds in the scheme</t>
  </si>
  <si>
    <t xml:space="preserve">Week beginning</t>
  </si>
  <si>
    <t xml:space="preserve">Beds reserved, cumulative</t>
  </si>
  <si>
    <t xml:space="preserve">Same week last year</t>
  </si>
  <si>
    <t xml:space="preserve">Ahead / behind</t>
  </si>
  <si>
    <t xml:space="preserve">Per cent of beds</t>
  </si>
  <si>
    <t xml:space="preserve">Beds still to sell, net of cancellations</t>
  </si>
  <si>
    <t xml:space="preserve">Cancelled, cumulative</t>
  </si>
  <si>
    <t xml:space="preserve">By room type, against the rate card</t>
  </si>
  <si>
    <t xml:space="preserve">Room type</t>
  </si>
  <si>
    <t xml:space="preserve">Beds</t>
  </si>
  <si>
    <t xml:space="preserve">Rate card £/week</t>
  </si>
  <si>
    <t xml:space="preserve">Achieved £/week</t>
  </si>
  <si>
    <t xml:space="preserve">Gap</t>
  </si>
  <si>
    <t xml:space="preserve">Beds sold to date</t>
  </si>
  <si>
    <t xml:space="preserve">Revenue at risk</t>
  </si>
  <si>
    <t xml:space="preserve">Beds still to sell</t>
  </si>
  <si>
    <t xml:space="preserve">One unlet bed, net income a year</t>
  </si>
  <si>
    <t xml:space="preserve">Net income still at stake</t>
  </si>
  <si>
    <t xml:space="preserve">Cluster ensuite, 5-bed</t>
  </si>
  <si>
    <t xml:space="preserve">Cluster ensuite, 7-bed</t>
  </si>
  <si>
    <t xml:space="preserve">Premium ensuite</t>
  </si>
  <si>
    <t xml:space="preserve">Studio, standard</t>
  </si>
  <si>
    <t xml:space="preserve">Studio, large</t>
  </si>
  <si>
    <t xml:space="preserve">Accessible studio</t>
  </si>
  <si>
    <t xml:space="preserve">Total</t>
  </si>
  <si>
    <t xml:space="preserve">Column I is Chapter 7 by product: an empty studio costs more than an empty cluster room, so price the discount by room type before agreeing it.</t>
  </si>
  <si>
    <t xml:space="preserve">Projected RevPAB, and the price of every point still to sell</t>
  </si>
  <si>
    <t xml:space="preserve">Value</t>
  </si>
  <si>
    <t xml:space="preserve">Contract weeks</t>
  </si>
  <si>
    <t xml:space="preserve">Beds reserved to date</t>
  </si>
  <si>
    <t xml:space="preserve">Achieved rate to date, £ a week</t>
  </si>
  <si>
    <t xml:space="preserve">Arrears</t>
  </si>
  <si>
    <t xml:space="preserve">Occupancy if nothing more is sold</t>
  </si>
  <si>
    <t xml:space="preserve">RevPAB at that pace, £ a bed-week</t>
  </si>
  <si>
    <t xml:space="preserve">Revenue at that pace, whole scheme</t>
  </si>
  <si>
    <t xml:space="preserve">One point of occupancy, in beds</t>
  </si>
  <si>
    <t xml:space="preserve">One point of occupancy, in revenue</t>
  </si>
  <si>
    <t xml:space="preserve">One point of occupancy, in net operating income</t>
  </si>
  <si>
    <t xml:space="preserve">Management fee, on gross revenue</t>
  </si>
  <si>
    <t xml:space="preserve">Occupancy the budget needs at the census</t>
  </si>
  <si>
    <t xml:space="preserve">Points still to sell to reach it</t>
  </si>
  <si>
    <t xml:space="preserve">Their net operating income, at this pace's rate</t>
  </si>
  <si>
    <t xml:space="preserve">Checks: what is still missing, and what holds for any inputs</t>
  </si>
  <si>
    <t xml:space="preserve">Every line states its own verdict. A line reads OK when it holds or when the cells it tests are still empty.</t>
  </si>
  <si>
    <t xml:space="preserve">Check</t>
  </si>
  <si>
    <t xml:space="preserve">Status</t>
  </si>
  <si>
    <t xml:space="preserve">Beds by room type on sheet 3 add up to the beds on sheets 2 and 4</t>
  </si>
  <si>
    <t xml:space="preserve">No week reserves more beds than the building has</t>
  </si>
  <si>
    <t xml:space="preserve">Cancellations never exceed the reservations they come from</t>
  </si>
  <si>
    <t xml:space="preserve">Beds sold by room type never exceed the beds of that type</t>
  </si>
  <si>
    <t xml:space="preserve">Achieved rate never above the rate card (a premium is possible, but check it)</t>
  </si>
  <si>
    <t xml:space="preserve">Sheet 4: beds reserved never exceed the beds</t>
  </si>
  <si>
    <t xml:space="preserve">Sheet 4: a point is worth one hundredth of the full building at this rate</t>
  </si>
  <si>
    <t xml:space="preserve">All checks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</si>
</sst>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\£#,##0.00"/>
    <numFmt numFmtId="168" formatCode="\£#,##0"/>
    <numFmt numFmtId="169" formatCode="0"/>
    <numFmt numFmtId="170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sz val="11"/>
      <color rgb="FF1F4E79"/>
      <name val="Cambria"/>
      <family val="0"/>
      <charset val="1"/>
    </font>
    <font>
      <sz val="11"/>
      <color rgb="FF1F4E79"/>
      <name val="Calibri"/>
      <family val="0"/>
      <charset val="1"/>
    </font>
    <font>
      <sz val="10"/>
      <color rgb="FF555555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CE9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9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25.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0" customFormat="false" ht="15" hidden="false" customHeight="true" outlineLevel="0" collapsed="false">
      <c r="A10" s="3" t="s">
        <v>7</v>
      </c>
    </row>
    <row r="12" customFormat="false" ht="15" hidden="false" customHeight="false" outlineLevel="0" collapsed="false">
      <c r="A12" s="4" t="s">
        <v>8</v>
      </c>
    </row>
    <row r="13" customFormat="false" ht="25.5" hidden="false" customHeight="true" outlineLevel="0" collapsed="false">
      <c r="A13" s="3" t="s">
        <v>9</v>
      </c>
    </row>
    <row r="15" customFormat="false" ht="15" hidden="false" customHeight="false" outlineLevel="0" collapsed="false">
      <c r="A15" s="4" t="s">
        <v>10</v>
      </c>
    </row>
    <row r="16" customFormat="false" ht="15" hidden="false" customHeight="true" outlineLevel="0" collapsed="false">
      <c r="A16" s="3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  <row r="21" customFormat="false" ht="15" hidden="false" customHeight="false" outlineLevel="0" collapsed="false">
      <c r="A21" s="4" t="s">
        <v>15</v>
      </c>
    </row>
    <row r="22" customFormat="false" ht="28.35" hidden="false" customHeight="false" outlineLevel="0" collapsed="false">
      <c r="A22" s="5" t="s">
        <v>16</v>
      </c>
    </row>
    <row r="23" customFormat="false" ht="28.35" hidden="false" customHeight="false" outlineLevel="0" collapsed="false">
      <c r="A23" s="5" t="s">
        <v>17</v>
      </c>
    </row>
    <row r="24" customFormat="false" ht="28.35" hidden="false" customHeight="false" outlineLevel="0" collapsed="false">
      <c r="A24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5" min="4" style="0" width="1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22"/>
  </cols>
  <sheetData>
    <row r="1" customFormat="false" ht="16.15" hidden="false" customHeight="false" outlineLevel="0" collapsed="false">
      <c r="A1" s="6" t="s">
        <v>19</v>
      </c>
    </row>
    <row r="2" customFormat="false" ht="15" hidden="false" customHeight="false" outlineLevel="0" collapsed="false">
      <c r="A2" s="2" t="s">
        <v>20</v>
      </c>
    </row>
    <row r="3" customFormat="false" ht="15" hidden="false" customHeight="false" outlineLevel="0" collapsed="false">
      <c r="H3" s="7" t="s">
        <v>21</v>
      </c>
    </row>
    <row r="4" customFormat="false" ht="41.75" hidden="false" customHeight="false" outlineLevel="0" collapsed="false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9" t="s">
        <v>28</v>
      </c>
      <c r="H4" s="10" t="n">
        <v>520</v>
      </c>
    </row>
    <row r="5" customFormat="false" ht="15" hidden="false" customHeight="false" outlineLevel="0" collapsed="false">
      <c r="A5" s="11"/>
      <c r="B5" s="12"/>
      <c r="C5" s="12"/>
      <c r="D5" s="13" t="str">
        <f aca="false">IF(N(B5)=0,"",B5-C5)</f>
        <v/>
      </c>
      <c r="E5" s="14" t="str">
        <f aca="false">IF(N(B5)=0,"",B5/'2. Booking pace'!$H$4)</f>
        <v/>
      </c>
      <c r="F5" s="13" t="str">
        <f aca="false">IF(N(B5)=0,"",$H$4-(B5-N(G5)))</f>
        <v/>
      </c>
      <c r="G5" s="15"/>
    </row>
    <row r="6" customFormat="false" ht="15" hidden="false" customHeight="false" outlineLevel="0" collapsed="false">
      <c r="A6" s="11"/>
      <c r="B6" s="12"/>
      <c r="C6" s="12"/>
      <c r="D6" s="13" t="str">
        <f aca="false">IF(N(B6)=0,"",B6-C6)</f>
        <v/>
      </c>
      <c r="E6" s="14" t="str">
        <f aca="false">IF(N(B6)=0,"",B6/'2. Booking pace'!$H$4)</f>
        <v/>
      </c>
      <c r="F6" s="13" t="str">
        <f aca="false">IF(N(B6)=0,"",$H$4-(B6-N(G6)))</f>
        <v/>
      </c>
      <c r="G6" s="15"/>
    </row>
    <row r="7" customFormat="false" ht="15" hidden="false" customHeight="false" outlineLevel="0" collapsed="false">
      <c r="A7" s="11"/>
      <c r="B7" s="12"/>
      <c r="C7" s="12"/>
      <c r="D7" s="13" t="str">
        <f aca="false">IF(N(B7)=0,"",B7-C7)</f>
        <v/>
      </c>
      <c r="E7" s="14" t="str">
        <f aca="false">IF(N(B7)=0,"",B7/'2. Booking pace'!$H$4)</f>
        <v/>
      </c>
      <c r="F7" s="13" t="str">
        <f aca="false">IF(N(B7)=0,"",$H$4-(B7-N(G7)))</f>
        <v/>
      </c>
      <c r="G7" s="15"/>
    </row>
    <row r="8" customFormat="false" ht="15" hidden="false" customHeight="false" outlineLevel="0" collapsed="false">
      <c r="A8" s="11"/>
      <c r="B8" s="12"/>
      <c r="C8" s="12"/>
      <c r="D8" s="13" t="str">
        <f aca="false">IF(N(B8)=0,"",B8-C8)</f>
        <v/>
      </c>
      <c r="E8" s="14" t="str">
        <f aca="false">IF(N(B8)=0,"",B8/'2. Booking pace'!$H$4)</f>
        <v/>
      </c>
      <c r="F8" s="13" t="str">
        <f aca="false">IF(N(B8)=0,"",$H$4-(B8-N(G8)))</f>
        <v/>
      </c>
      <c r="G8" s="15"/>
    </row>
    <row r="9" customFormat="false" ht="15" hidden="false" customHeight="false" outlineLevel="0" collapsed="false">
      <c r="A9" s="11"/>
      <c r="B9" s="12"/>
      <c r="C9" s="12"/>
      <c r="D9" s="13" t="str">
        <f aca="false">IF(N(B9)=0,"",B9-C9)</f>
        <v/>
      </c>
      <c r="E9" s="14" t="str">
        <f aca="false">IF(N(B9)=0,"",B9/'2. Booking pace'!$H$4)</f>
        <v/>
      </c>
      <c r="F9" s="13" t="str">
        <f aca="false">IF(N(B9)=0,"",$H$4-(B9-N(G9)))</f>
        <v/>
      </c>
      <c r="G9" s="15"/>
    </row>
    <row r="10" customFormat="false" ht="15" hidden="false" customHeight="false" outlineLevel="0" collapsed="false">
      <c r="A10" s="11"/>
      <c r="B10" s="12"/>
      <c r="C10" s="12"/>
      <c r="D10" s="13" t="str">
        <f aca="false">IF(N(B10)=0,"",B10-C10)</f>
        <v/>
      </c>
      <c r="E10" s="14" t="str">
        <f aca="false">IF(N(B10)=0,"",B10/'2. Booking pace'!$H$4)</f>
        <v/>
      </c>
      <c r="F10" s="13" t="str">
        <f aca="false">IF(N(B10)=0,"",$H$4-(B10-N(G10)))</f>
        <v/>
      </c>
      <c r="G10" s="15"/>
    </row>
    <row r="11" customFormat="false" ht="15" hidden="false" customHeight="false" outlineLevel="0" collapsed="false">
      <c r="A11" s="11"/>
      <c r="B11" s="12"/>
      <c r="C11" s="12"/>
      <c r="D11" s="13" t="str">
        <f aca="false">IF(N(B11)=0,"",B11-C11)</f>
        <v/>
      </c>
      <c r="E11" s="14" t="str">
        <f aca="false">IF(N(B11)=0,"",B11/'2. Booking pace'!$H$4)</f>
        <v/>
      </c>
      <c r="F11" s="13" t="str">
        <f aca="false">IF(N(B11)=0,"",$H$4-(B11-N(G11)))</f>
        <v/>
      </c>
      <c r="G11" s="15"/>
    </row>
    <row r="12" customFormat="false" ht="15" hidden="false" customHeight="false" outlineLevel="0" collapsed="false">
      <c r="A12" s="11"/>
      <c r="B12" s="12"/>
      <c r="C12" s="12"/>
      <c r="D12" s="13" t="str">
        <f aca="false">IF(N(B12)=0,"",B12-C12)</f>
        <v/>
      </c>
      <c r="E12" s="14" t="str">
        <f aca="false">IF(N(B12)=0,"",B12/'2. Booking pace'!$H$4)</f>
        <v/>
      </c>
      <c r="F12" s="13" t="str">
        <f aca="false">IF(N(B12)=0,"",$H$4-(B12-N(G12)))</f>
        <v/>
      </c>
      <c r="G12" s="15"/>
    </row>
    <row r="13" customFormat="false" ht="15" hidden="false" customHeight="false" outlineLevel="0" collapsed="false">
      <c r="A13" s="11"/>
      <c r="B13" s="12"/>
      <c r="C13" s="12"/>
      <c r="D13" s="13" t="str">
        <f aca="false">IF(N(B13)=0,"",B13-C13)</f>
        <v/>
      </c>
      <c r="E13" s="14" t="str">
        <f aca="false">IF(N(B13)=0,"",B13/'2. Booking pace'!$H$4)</f>
        <v/>
      </c>
      <c r="F13" s="13" t="str">
        <f aca="false">IF(N(B13)=0,"",$H$4-(B13-N(G13)))</f>
        <v/>
      </c>
      <c r="G13" s="15"/>
    </row>
    <row r="14" customFormat="false" ht="15" hidden="false" customHeight="false" outlineLevel="0" collapsed="false">
      <c r="A14" s="11"/>
      <c r="B14" s="12"/>
      <c r="C14" s="12"/>
      <c r="D14" s="13" t="str">
        <f aca="false">IF(N(B14)=0,"",B14-C14)</f>
        <v/>
      </c>
      <c r="E14" s="14" t="str">
        <f aca="false">IF(N(B14)=0,"",B14/'2. Booking pace'!$H$4)</f>
        <v/>
      </c>
      <c r="F14" s="13" t="str">
        <f aca="false">IF(N(B14)=0,"",$H$4-(B14-N(G14)))</f>
        <v/>
      </c>
      <c r="G14" s="15"/>
    </row>
    <row r="15" customFormat="false" ht="15" hidden="false" customHeight="false" outlineLevel="0" collapsed="false">
      <c r="A15" s="11"/>
      <c r="B15" s="12"/>
      <c r="C15" s="12"/>
      <c r="D15" s="13" t="str">
        <f aca="false">IF(N(B15)=0,"",B15-C15)</f>
        <v/>
      </c>
      <c r="E15" s="14" t="str">
        <f aca="false">IF(N(B15)=0,"",B15/'2. Booking pace'!$H$4)</f>
        <v/>
      </c>
      <c r="F15" s="13" t="str">
        <f aca="false">IF(N(B15)=0,"",$H$4-(B15-N(G15)))</f>
        <v/>
      </c>
      <c r="G15" s="15"/>
    </row>
    <row r="16" customFormat="false" ht="15" hidden="false" customHeight="false" outlineLevel="0" collapsed="false">
      <c r="A16" s="11"/>
      <c r="B16" s="12"/>
      <c r="C16" s="12"/>
      <c r="D16" s="13" t="str">
        <f aca="false">IF(N(B16)=0,"",B16-C16)</f>
        <v/>
      </c>
      <c r="E16" s="14" t="str">
        <f aca="false">IF(N(B16)=0,"",B16/'2. Booking pace'!$H$4)</f>
        <v/>
      </c>
      <c r="F16" s="13" t="str">
        <f aca="false">IF(N(B16)=0,"",$H$4-(B16-N(G16)))</f>
        <v/>
      </c>
      <c r="G16" s="15"/>
    </row>
    <row r="17" customFormat="false" ht="15" hidden="false" customHeight="false" outlineLevel="0" collapsed="false">
      <c r="A17" s="11"/>
      <c r="B17" s="12"/>
      <c r="C17" s="12"/>
      <c r="D17" s="13" t="str">
        <f aca="false">IF(N(B17)=0,"",B17-C17)</f>
        <v/>
      </c>
      <c r="E17" s="14" t="str">
        <f aca="false">IF(N(B17)=0,"",B17/'2. Booking pace'!$H$4)</f>
        <v/>
      </c>
      <c r="F17" s="13" t="str">
        <f aca="false">IF(N(B17)=0,"",$H$4-(B17-N(G17)))</f>
        <v/>
      </c>
      <c r="G17" s="15"/>
    </row>
    <row r="18" customFormat="false" ht="15" hidden="false" customHeight="false" outlineLevel="0" collapsed="false">
      <c r="A18" s="11"/>
      <c r="B18" s="12"/>
      <c r="C18" s="12"/>
      <c r="D18" s="13" t="str">
        <f aca="false">IF(N(B18)=0,"",B18-C18)</f>
        <v/>
      </c>
      <c r="E18" s="14" t="str">
        <f aca="false">IF(N(B18)=0,"",B18/'2. Booking pace'!$H$4)</f>
        <v/>
      </c>
      <c r="F18" s="13" t="str">
        <f aca="false">IF(N(B18)=0,"",$H$4-(B18-N(G18)))</f>
        <v/>
      </c>
      <c r="G18" s="15"/>
    </row>
    <row r="19" customFormat="false" ht="15" hidden="false" customHeight="false" outlineLevel="0" collapsed="false">
      <c r="A19" s="11"/>
      <c r="B19" s="12"/>
      <c r="C19" s="12"/>
      <c r="D19" s="13" t="str">
        <f aca="false">IF(N(B19)=0,"",B19-C19)</f>
        <v/>
      </c>
      <c r="E19" s="14" t="str">
        <f aca="false">IF(N(B19)=0,"",B19/'2. Booking pace'!$H$4)</f>
        <v/>
      </c>
      <c r="F19" s="13" t="str">
        <f aca="false">IF(N(B19)=0,"",$H$4-(B19-N(G19)))</f>
        <v/>
      </c>
      <c r="G19" s="15"/>
    </row>
    <row r="20" customFormat="false" ht="15" hidden="false" customHeight="false" outlineLevel="0" collapsed="false">
      <c r="A20" s="11"/>
      <c r="B20" s="12"/>
      <c r="C20" s="12"/>
      <c r="D20" s="13" t="str">
        <f aca="false">IF(N(B20)=0,"",B20-C20)</f>
        <v/>
      </c>
      <c r="E20" s="14" t="str">
        <f aca="false">IF(N(B20)=0,"",B20/'2. Booking pace'!$H$4)</f>
        <v/>
      </c>
      <c r="F20" s="13" t="str">
        <f aca="false">IF(N(B20)=0,"",$H$4-(B20-N(G20)))</f>
        <v/>
      </c>
      <c r="G20" s="15"/>
    </row>
    <row r="21" customFormat="false" ht="15" hidden="false" customHeight="false" outlineLevel="0" collapsed="false">
      <c r="A21" s="11"/>
      <c r="B21" s="12"/>
      <c r="C21" s="12"/>
      <c r="D21" s="13" t="str">
        <f aca="false">IF(N(B21)=0,"",B21-C21)</f>
        <v/>
      </c>
      <c r="E21" s="14" t="str">
        <f aca="false">IF(N(B21)=0,"",B21/'2. Booking pace'!$H$4)</f>
        <v/>
      </c>
      <c r="F21" s="13" t="str">
        <f aca="false">IF(N(B21)=0,"",$H$4-(B21-N(G21)))</f>
        <v/>
      </c>
      <c r="G21" s="15"/>
    </row>
    <row r="22" customFormat="false" ht="15" hidden="false" customHeight="false" outlineLevel="0" collapsed="false">
      <c r="A22" s="11"/>
      <c r="B22" s="12"/>
      <c r="C22" s="12"/>
      <c r="D22" s="13" t="str">
        <f aca="false">IF(N(B22)=0,"",B22-C22)</f>
        <v/>
      </c>
      <c r="E22" s="14" t="str">
        <f aca="false">IF(N(B22)=0,"",B22/'2. Booking pace'!$H$4)</f>
        <v/>
      </c>
      <c r="F22" s="13" t="str">
        <f aca="false">IF(N(B22)=0,"",$H$4-(B22-N(G22)))</f>
        <v/>
      </c>
      <c r="G22" s="15"/>
    </row>
    <row r="23" customFormat="false" ht="15" hidden="false" customHeight="false" outlineLevel="0" collapsed="false">
      <c r="A23" s="11"/>
      <c r="B23" s="12"/>
      <c r="C23" s="12"/>
      <c r="D23" s="13" t="str">
        <f aca="false">IF(N(B23)=0,"",B23-C23)</f>
        <v/>
      </c>
      <c r="E23" s="14" t="str">
        <f aca="false">IF(N(B23)=0,"",B23/'2. Booking pace'!$H$4)</f>
        <v/>
      </c>
      <c r="F23" s="13" t="str">
        <f aca="false">IF(N(B23)=0,"",$H$4-(B23-N(G23)))</f>
        <v/>
      </c>
      <c r="G23" s="15"/>
    </row>
    <row r="24" customFormat="false" ht="15" hidden="false" customHeight="false" outlineLevel="0" collapsed="false">
      <c r="A24" s="11"/>
      <c r="B24" s="12"/>
      <c r="C24" s="12"/>
      <c r="D24" s="13" t="str">
        <f aca="false">IF(N(B24)=0,"",B24-C24)</f>
        <v/>
      </c>
      <c r="E24" s="14" t="str">
        <f aca="false">IF(N(B24)=0,"",B24/'2. Booking pace'!$H$4)</f>
        <v/>
      </c>
      <c r="F24" s="13" t="str">
        <f aca="false">IF(N(B24)=0,"",$H$4-(B24-N(G24)))</f>
        <v/>
      </c>
      <c r="G24" s="15"/>
    </row>
    <row r="25" customFormat="false" ht="15" hidden="false" customHeight="false" outlineLevel="0" collapsed="false">
      <c r="A25" s="11"/>
      <c r="B25" s="12"/>
      <c r="C25" s="12"/>
      <c r="D25" s="13" t="str">
        <f aca="false">IF(N(B25)=0,"",B25-C25)</f>
        <v/>
      </c>
      <c r="E25" s="14" t="str">
        <f aca="false">IF(N(B25)=0,"",B25/'2. Booking pace'!$H$4)</f>
        <v/>
      </c>
      <c r="F25" s="13" t="str">
        <f aca="false">IF(N(B25)=0,"",$H$4-(B25-N(G25)))</f>
        <v/>
      </c>
      <c r="G25" s="15"/>
    </row>
    <row r="26" customFormat="false" ht="15" hidden="false" customHeight="false" outlineLevel="0" collapsed="false">
      <c r="A26" s="11"/>
      <c r="B26" s="12"/>
      <c r="C26" s="12"/>
      <c r="D26" s="13" t="str">
        <f aca="false">IF(N(B26)=0,"",B26-C26)</f>
        <v/>
      </c>
      <c r="E26" s="14" t="str">
        <f aca="false">IF(N(B26)=0,"",B26/'2. Booking pace'!$H$4)</f>
        <v/>
      </c>
      <c r="F26" s="13" t="str">
        <f aca="false">IF(N(B26)=0,"",$H$4-(B26-N(G26)))</f>
        <v/>
      </c>
      <c r="G26" s="15"/>
    </row>
    <row r="27" customFormat="false" ht="15" hidden="false" customHeight="false" outlineLevel="0" collapsed="false">
      <c r="A27" s="11"/>
      <c r="B27" s="12"/>
      <c r="C27" s="12"/>
      <c r="D27" s="13" t="str">
        <f aca="false">IF(N(B27)=0,"",B27-C27)</f>
        <v/>
      </c>
      <c r="E27" s="14" t="str">
        <f aca="false">IF(N(B27)=0,"",B27/'2. Booking pace'!$H$4)</f>
        <v/>
      </c>
      <c r="F27" s="13" t="str">
        <f aca="false">IF(N(B27)=0,"",$H$4-(B27-N(G27)))</f>
        <v/>
      </c>
      <c r="G27" s="15"/>
    </row>
    <row r="28" customFormat="false" ht="15" hidden="false" customHeight="false" outlineLevel="0" collapsed="false">
      <c r="A28" s="11"/>
      <c r="B28" s="12"/>
      <c r="C28" s="12"/>
      <c r="D28" s="13" t="str">
        <f aca="false">IF(N(B28)=0,"",B28-C28)</f>
        <v/>
      </c>
      <c r="E28" s="14" t="str">
        <f aca="false">IF(N(B28)=0,"",B28/'2. Booking pace'!$H$4)</f>
        <v/>
      </c>
      <c r="F28" s="13" t="str">
        <f aca="false">IF(N(B28)=0,"",$H$4-(B28-N(G28)))</f>
        <v/>
      </c>
      <c r="G28" s="15"/>
    </row>
    <row r="29" customFormat="false" ht="15" hidden="false" customHeight="false" outlineLevel="0" collapsed="false">
      <c r="A29" s="11"/>
      <c r="B29" s="12"/>
      <c r="C29" s="12"/>
      <c r="D29" s="13" t="str">
        <f aca="false">IF(N(B29)=0,"",B29-C29)</f>
        <v/>
      </c>
      <c r="E29" s="14" t="str">
        <f aca="false">IF(N(B29)=0,"",B29/'2. Booking pace'!$H$4)</f>
        <v/>
      </c>
      <c r="F29" s="13" t="str">
        <f aca="false">IF(N(B29)=0,"",$H$4-(B29-N(G29)))</f>
        <v/>
      </c>
      <c r="G29" s="15"/>
    </row>
    <row r="30" customFormat="false" ht="15" hidden="false" customHeight="false" outlineLevel="0" collapsed="false">
      <c r="A30" s="11"/>
      <c r="B30" s="12"/>
      <c r="C30" s="12"/>
      <c r="D30" s="13" t="str">
        <f aca="false">IF(N(B30)=0,"",B30-C30)</f>
        <v/>
      </c>
      <c r="E30" s="14" t="str">
        <f aca="false">IF(N(B30)=0,"",B30/'2. Booking pace'!$H$4)</f>
        <v/>
      </c>
      <c r="F30" s="13" t="str">
        <f aca="false">IF(N(B30)=0,"",$H$4-(B30-N(G30)))</f>
        <v/>
      </c>
      <c r="G30" s="15"/>
    </row>
    <row r="31" customFormat="false" ht="15" hidden="false" customHeight="false" outlineLevel="0" collapsed="false">
      <c r="A31" s="11"/>
      <c r="B31" s="12"/>
      <c r="C31" s="12"/>
      <c r="D31" s="13" t="str">
        <f aca="false">IF(N(B31)=0,"",B31-C31)</f>
        <v/>
      </c>
      <c r="E31" s="14" t="str">
        <f aca="false">IF(N(B31)=0,"",B31/'2. Booking pace'!$H$4)</f>
        <v/>
      </c>
      <c r="F31" s="13" t="str">
        <f aca="false">IF(N(B31)=0,"",$H$4-(B31-N(G31)))</f>
        <v/>
      </c>
      <c r="G31" s="15"/>
    </row>
    <row r="32" customFormat="false" ht="15" hidden="false" customHeight="false" outlineLevel="0" collapsed="false">
      <c r="A32" s="11"/>
      <c r="B32" s="12"/>
      <c r="C32" s="12"/>
      <c r="D32" s="13" t="str">
        <f aca="false">IF(N(B32)=0,"",B32-C32)</f>
        <v/>
      </c>
      <c r="E32" s="14" t="str">
        <f aca="false">IF(N(B32)=0,"",B32/'2. Booking pace'!$H$4)</f>
        <v/>
      </c>
      <c r="F32" s="13" t="str">
        <f aca="false">IF(N(B32)=0,"",$H$4-(B32-N(G32)))</f>
        <v/>
      </c>
      <c r="G32" s="15"/>
    </row>
    <row r="33" customFormat="false" ht="15" hidden="false" customHeight="false" outlineLevel="0" collapsed="false">
      <c r="A33" s="11"/>
      <c r="B33" s="12"/>
      <c r="C33" s="12"/>
      <c r="D33" s="13" t="str">
        <f aca="false">IF(N(B33)=0,"",B33-C33)</f>
        <v/>
      </c>
      <c r="E33" s="14" t="str">
        <f aca="false">IF(N(B33)=0,"",B33/'2. Booking pace'!$H$4)</f>
        <v/>
      </c>
      <c r="F33" s="13" t="str">
        <f aca="false">IF(N(B33)=0,"",$H$4-(B33-N(G33)))</f>
        <v/>
      </c>
      <c r="G33" s="15"/>
    </row>
    <row r="34" customFormat="false" ht="15" hidden="false" customHeight="false" outlineLevel="0" collapsed="false">
      <c r="A34" s="11"/>
      <c r="B34" s="12"/>
      <c r="C34" s="12"/>
      <c r="D34" s="13" t="str">
        <f aca="false">IF(N(B34)=0,"",B34-C34)</f>
        <v/>
      </c>
      <c r="E34" s="14" t="str">
        <f aca="false">IF(N(B34)=0,"",B34/'2. Booking pace'!$H$4)</f>
        <v/>
      </c>
      <c r="F34" s="13" t="str">
        <f aca="false">IF(N(B34)=0,"",$H$4-(B34-N(G34)))</f>
        <v/>
      </c>
      <c r="G34" s="15"/>
    </row>
    <row r="35" customFormat="false" ht="15" hidden="false" customHeight="false" outlineLevel="0" collapsed="false">
      <c r="A35" s="11"/>
      <c r="B35" s="12"/>
      <c r="C35" s="12"/>
      <c r="D35" s="13" t="str">
        <f aca="false">IF(N(B35)=0,"",B35-C35)</f>
        <v/>
      </c>
      <c r="E35" s="14" t="str">
        <f aca="false">IF(N(B35)=0,"",B35/'2. Booking pace'!$H$4)</f>
        <v/>
      </c>
      <c r="F35" s="13" t="str">
        <f aca="false">IF(N(B35)=0,"",$H$4-(B35-N(G35)))</f>
        <v/>
      </c>
      <c r="G35" s="15"/>
    </row>
    <row r="36" customFormat="false" ht="15" hidden="false" customHeight="false" outlineLevel="0" collapsed="false">
      <c r="A36" s="11"/>
      <c r="B36" s="12"/>
      <c r="C36" s="12"/>
      <c r="D36" s="13" t="str">
        <f aca="false">IF(N(B36)=0,"",B36-C36)</f>
        <v/>
      </c>
      <c r="E36" s="14" t="str">
        <f aca="false">IF(N(B36)=0,"",B36/'2. Booking pace'!$H$4)</f>
        <v/>
      </c>
      <c r="F36" s="13" t="str">
        <f aca="false">IF(N(B36)=0,"",$H$4-(B36-N(G36)))</f>
        <v/>
      </c>
      <c r="G36" s="15"/>
    </row>
    <row r="37" customFormat="false" ht="15" hidden="false" customHeight="false" outlineLevel="0" collapsed="false">
      <c r="A37" s="11"/>
      <c r="B37" s="12"/>
      <c r="C37" s="12"/>
      <c r="D37" s="13" t="str">
        <f aca="false">IF(N(B37)=0,"",B37-C37)</f>
        <v/>
      </c>
      <c r="E37" s="14" t="str">
        <f aca="false">IF(N(B37)=0,"",B37/'2. Booking pace'!$H$4)</f>
        <v/>
      </c>
      <c r="F37" s="13" t="str">
        <f aca="false">IF(N(B37)=0,"",$H$4-(B37-N(G37)))</f>
        <v/>
      </c>
      <c r="G37" s="15"/>
    </row>
    <row r="38" customFormat="false" ht="15" hidden="false" customHeight="false" outlineLevel="0" collapsed="false">
      <c r="A38" s="11"/>
      <c r="B38" s="12"/>
      <c r="C38" s="12"/>
      <c r="D38" s="13" t="str">
        <f aca="false">IF(N(B38)=0,"",B38-C38)</f>
        <v/>
      </c>
      <c r="E38" s="14" t="str">
        <f aca="false">IF(N(B38)=0,"",B38/'2. Booking pace'!$H$4)</f>
        <v/>
      </c>
      <c r="F38" s="13" t="str">
        <f aca="false">IF(N(B38)=0,"",$H$4-(B38-N(G38)))</f>
        <v/>
      </c>
      <c r="G38" s="15"/>
    </row>
    <row r="39" customFormat="false" ht="15" hidden="false" customHeight="false" outlineLevel="0" collapsed="false">
      <c r="A39" s="11"/>
      <c r="B39" s="12"/>
      <c r="C39" s="12"/>
      <c r="D39" s="13" t="str">
        <f aca="false">IF(N(B39)=0,"",B39-C39)</f>
        <v/>
      </c>
      <c r="E39" s="14" t="str">
        <f aca="false">IF(N(B39)=0,"",B39/'2. Booking pace'!$H$4)</f>
        <v/>
      </c>
      <c r="F39" s="13" t="str">
        <f aca="false">IF(N(B39)=0,"",$H$4-(B39-N(G39)))</f>
        <v/>
      </c>
      <c r="G39" s="15"/>
    </row>
    <row r="40" customFormat="false" ht="15" hidden="false" customHeight="false" outlineLevel="0" collapsed="false">
      <c r="A40" s="11"/>
      <c r="B40" s="12"/>
      <c r="C40" s="12"/>
      <c r="D40" s="13" t="str">
        <f aca="false">IF(N(B40)=0,"",B40-C40)</f>
        <v/>
      </c>
      <c r="E40" s="14" t="str">
        <f aca="false">IF(N(B40)=0,"",B40/'2. Booking pace'!$H$4)</f>
        <v/>
      </c>
      <c r="F40" s="13" t="str">
        <f aca="false">IF(N(B40)=0,"",$H$4-(B40-N(G40)))</f>
        <v/>
      </c>
      <c r="G40" s="15"/>
    </row>
    <row r="41" customFormat="false" ht="15" hidden="false" customHeight="false" outlineLevel="0" collapsed="false">
      <c r="A41" s="11"/>
      <c r="B41" s="12"/>
      <c r="C41" s="12"/>
      <c r="D41" s="13" t="str">
        <f aca="false">IF(N(B41)=0,"",B41-C41)</f>
        <v/>
      </c>
      <c r="E41" s="14" t="str">
        <f aca="false">IF(N(B41)=0,"",B41/'2. Booking pace'!$H$4)</f>
        <v/>
      </c>
      <c r="F41" s="13" t="str">
        <f aca="false">IF(N(B41)=0,"",$H$4-(B41-N(G41)))</f>
        <v/>
      </c>
      <c r="G41" s="15"/>
    </row>
    <row r="42" customFormat="false" ht="15" hidden="false" customHeight="false" outlineLevel="0" collapsed="false">
      <c r="A42" s="11"/>
      <c r="B42" s="12"/>
      <c r="C42" s="12"/>
      <c r="D42" s="13" t="str">
        <f aca="false">IF(N(B42)=0,"",B42-C42)</f>
        <v/>
      </c>
      <c r="E42" s="14" t="str">
        <f aca="false">IF(N(B42)=0,"",B42/'2. Booking pace'!$H$4)</f>
        <v/>
      </c>
      <c r="F42" s="13" t="str">
        <f aca="false">IF(N(B42)=0,"",$H$4-(B42-N(G42)))</f>
        <v/>
      </c>
      <c r="G42" s="15"/>
    </row>
    <row r="43" customFormat="false" ht="15" hidden="false" customHeight="false" outlineLevel="0" collapsed="false">
      <c r="A43" s="11"/>
      <c r="B43" s="12"/>
      <c r="C43" s="12"/>
      <c r="D43" s="13" t="str">
        <f aca="false">IF(N(B43)=0,"",B43-C43)</f>
        <v/>
      </c>
      <c r="E43" s="14" t="str">
        <f aca="false">IF(N(B43)=0,"",B43/'2. Booking pace'!$H$4)</f>
        <v/>
      </c>
      <c r="F43" s="13" t="str">
        <f aca="false">IF(N(B43)=0,"",$H$4-(B43-N(G43)))</f>
        <v/>
      </c>
      <c r="G43" s="15"/>
    </row>
    <row r="44" customFormat="false" ht="15" hidden="false" customHeight="false" outlineLevel="0" collapsed="false">
      <c r="A44" s="11"/>
      <c r="B44" s="12"/>
      <c r="C44" s="12"/>
      <c r="D44" s="13" t="str">
        <f aca="false">IF(N(B44)=0,"",B44-C44)</f>
        <v/>
      </c>
      <c r="E44" s="14" t="str">
        <f aca="false">IF(N(B44)=0,"",B44/'2. Booking pace'!$H$4)</f>
        <v/>
      </c>
      <c r="F44" s="13" t="str">
        <f aca="false">IF(N(B44)=0,"",$H$4-(B44-N(G44)))</f>
        <v/>
      </c>
      <c r="G44" s="15"/>
    </row>
    <row r="45" customFormat="false" ht="15" hidden="false" customHeight="false" outlineLevel="0" collapsed="false">
      <c r="A45" s="11"/>
      <c r="B45" s="12"/>
      <c r="C45" s="12"/>
      <c r="D45" s="13" t="str">
        <f aca="false">IF(N(B45)=0,"",B45-C45)</f>
        <v/>
      </c>
      <c r="E45" s="14" t="str">
        <f aca="false">IF(N(B45)=0,"",B45/'2. Booking pace'!$H$4)</f>
        <v/>
      </c>
      <c r="F45" s="13" t="str">
        <f aca="false">IF(N(B45)=0,"",$H$4-(B45-N(G45)))</f>
        <v/>
      </c>
      <c r="G45" s="15"/>
    </row>
    <row r="46" customFormat="false" ht="15" hidden="false" customHeight="false" outlineLevel="0" collapsed="false">
      <c r="A46" s="11"/>
      <c r="B46" s="12"/>
      <c r="C46" s="12"/>
      <c r="D46" s="13" t="str">
        <f aca="false">IF(N(B46)=0,"",B46-C46)</f>
        <v/>
      </c>
      <c r="E46" s="14" t="str">
        <f aca="false">IF(N(B46)=0,"",B46/'2. Booking pace'!$H$4)</f>
        <v/>
      </c>
      <c r="F46" s="13" t="str">
        <f aca="false">IF(N(B46)=0,"",$H$4-(B46-N(G46)))</f>
        <v/>
      </c>
      <c r="G46" s="15"/>
    </row>
    <row r="47" customFormat="false" ht="15" hidden="false" customHeight="false" outlineLevel="0" collapsed="false">
      <c r="A47" s="11"/>
      <c r="B47" s="12"/>
      <c r="C47" s="12"/>
      <c r="D47" s="13" t="str">
        <f aca="false">IF(N(B47)=0,"",B47-C47)</f>
        <v/>
      </c>
      <c r="E47" s="14" t="str">
        <f aca="false">IF(N(B47)=0,"",B47/'2. Booking pace'!$H$4)</f>
        <v/>
      </c>
      <c r="F47" s="13" t="str">
        <f aca="false">IF(N(B47)=0,"",$H$4-(B47-N(G47)))</f>
        <v/>
      </c>
      <c r="G47" s="15"/>
    </row>
    <row r="48" customFormat="false" ht="15" hidden="false" customHeight="false" outlineLevel="0" collapsed="false">
      <c r="A48" s="11"/>
      <c r="B48" s="12"/>
      <c r="C48" s="12"/>
      <c r="D48" s="13" t="str">
        <f aca="false">IF(N(B48)=0,"",B48-C48)</f>
        <v/>
      </c>
      <c r="E48" s="14" t="str">
        <f aca="false">IF(N(B48)=0,"",B48/'2. Booking pace'!$H$4)</f>
        <v/>
      </c>
      <c r="F48" s="13" t="str">
        <f aca="false">IF(N(B48)=0,"",$H$4-(B48-N(G48)))</f>
        <v/>
      </c>
      <c r="G48" s="15"/>
    </row>
    <row r="49" customFormat="false" ht="15" hidden="false" customHeight="false" outlineLevel="0" collapsed="false">
      <c r="A49" s="11"/>
      <c r="B49" s="12"/>
      <c r="C49" s="12"/>
      <c r="D49" s="13" t="str">
        <f aca="false">IF(N(B49)=0,"",B49-C49)</f>
        <v/>
      </c>
      <c r="E49" s="14" t="str">
        <f aca="false">IF(N(B49)=0,"",B49/'2. Booking pace'!$H$4)</f>
        <v/>
      </c>
      <c r="F49" s="13" t="str">
        <f aca="false">IF(N(B49)=0,"",$H$4-(B49-N(G49)))</f>
        <v/>
      </c>
      <c r="G49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"/>
    <col collapsed="false" customWidth="true" hidden="false" outlineLevel="0" max="4" min="3" style="0" width="18"/>
    <col collapsed="false" customWidth="true" hidden="false" outlineLevel="0" max="5" min="5" style="0" width="12"/>
    <col collapsed="false" customWidth="true" hidden="false" outlineLevel="0" max="7" min="6" style="0" width="18"/>
    <col collapsed="false" customWidth="true" hidden="false" outlineLevel="0" max="10" min="8" style="0" width="16"/>
  </cols>
  <sheetData>
    <row r="1" customFormat="false" ht="16.15" hidden="false" customHeight="false" outlineLevel="0" collapsed="false">
      <c r="A1" s="6" t="s">
        <v>29</v>
      </c>
    </row>
    <row r="3" customFormat="false" ht="41.75" hidden="false" customHeight="false" outlineLevel="0" collapsed="false">
      <c r="A3" s="8" t="s">
        <v>30</v>
      </c>
      <c r="B3" s="8" t="s">
        <v>31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16" t="s">
        <v>37</v>
      </c>
      <c r="I3" s="16" t="s">
        <v>38</v>
      </c>
      <c r="J3" s="16" t="s">
        <v>39</v>
      </c>
    </row>
    <row r="4" customFormat="false" ht="15" hidden="false" customHeight="false" outlineLevel="0" collapsed="false">
      <c r="A4" s="0" t="s">
        <v>40</v>
      </c>
      <c r="B4" s="12" t="n">
        <v>184</v>
      </c>
      <c r="C4" s="17" t="n">
        <v>172</v>
      </c>
      <c r="D4" s="17"/>
      <c r="E4" s="14" t="str">
        <f aca="false">IF(N(D4)=0,"",D4/C4-1)</f>
        <v/>
      </c>
      <c r="F4" s="12"/>
      <c r="G4" s="18" t="str">
        <f aca="false">IF(N(D4)=0,"",(C4-D4)*F4*44)</f>
        <v/>
      </c>
      <c r="H4" s="0" t="str">
        <f aca="false">IF(N(F4)=0,"",B4-F4)</f>
        <v/>
      </c>
      <c r="I4" s="18" t="n">
        <f aca="false">IF(N(C4)=0,"",IF(N(D4)=0,C4,D4)*'4. What the pace is worth'!$B$5*(1-'4. What the pace is worth'!$B$8)*(1-'4. What the pace is worth'!$B$17))</f>
        <v>7222.78568</v>
      </c>
      <c r="J4" s="18" t="str">
        <f aca="false">IF(OR(H4="",I4=""),"",H4*I4)</f>
        <v/>
      </c>
    </row>
    <row r="5" customFormat="false" ht="15" hidden="false" customHeight="false" outlineLevel="0" collapsed="false">
      <c r="A5" s="0" t="s">
        <v>41</v>
      </c>
      <c r="B5" s="12" t="n">
        <v>126</v>
      </c>
      <c r="C5" s="17" t="n">
        <v>163</v>
      </c>
      <c r="D5" s="17"/>
      <c r="E5" s="14" t="str">
        <f aca="false">IF(N(D5)=0,"",D5/C5-1)</f>
        <v/>
      </c>
      <c r="F5" s="12"/>
      <c r="G5" s="18" t="str">
        <f aca="false">IF(N(D5)=0,"",(C5-D5)*F5*44)</f>
        <v/>
      </c>
      <c r="H5" s="0" t="str">
        <f aca="false">IF(N(F5)=0,"",B5-F5)</f>
        <v/>
      </c>
      <c r="I5" s="18" t="n">
        <f aca="false">IF(N(C5)=0,"",IF(N(D5)=0,C5,D5)*'4. What the pace is worth'!$B$5*(1-'4. What the pace is worth'!$B$8)*(1-'4. What the pace is worth'!$B$17))</f>
        <v>6844.84922</v>
      </c>
      <c r="J5" s="18" t="str">
        <f aca="false">IF(OR(H5="",I5=""),"",H5*I5)</f>
        <v/>
      </c>
    </row>
    <row r="6" customFormat="false" ht="15" hidden="false" customHeight="false" outlineLevel="0" collapsed="false">
      <c r="A6" s="0" t="s">
        <v>42</v>
      </c>
      <c r="B6" s="12" t="n">
        <v>92</v>
      </c>
      <c r="C6" s="17" t="n">
        <v>196</v>
      </c>
      <c r="D6" s="17"/>
      <c r="E6" s="14" t="str">
        <f aca="false">IF(N(D6)=0,"",D6/C6-1)</f>
        <v/>
      </c>
      <c r="F6" s="12"/>
      <c r="G6" s="18" t="str">
        <f aca="false">IF(N(D6)=0,"",(C6-D6)*F6*44)</f>
        <v/>
      </c>
      <c r="H6" s="0" t="str">
        <f aca="false">IF(N(F6)=0,"",B6-F6)</f>
        <v/>
      </c>
      <c r="I6" s="18" t="n">
        <f aca="false">IF(N(C6)=0,"",IF(N(D6)=0,C6,D6)*'4. What the pace is worth'!$B$5*(1-'4. What the pace is worth'!$B$8)*(1-'4. What the pace is worth'!$B$17))</f>
        <v>8230.61624</v>
      </c>
      <c r="J6" s="18" t="str">
        <f aca="false">IF(OR(H6="",I6=""),"",H6*I6)</f>
        <v/>
      </c>
    </row>
    <row r="7" customFormat="false" ht="15" hidden="false" customHeight="false" outlineLevel="0" collapsed="false">
      <c r="A7" s="0" t="s">
        <v>43</v>
      </c>
      <c r="B7" s="12" t="n">
        <v>78</v>
      </c>
      <c r="C7" s="17" t="n">
        <v>245</v>
      </c>
      <c r="D7" s="17"/>
      <c r="E7" s="14" t="str">
        <f aca="false">IF(N(D7)=0,"",D7/C7-1)</f>
        <v/>
      </c>
      <c r="F7" s="12"/>
      <c r="G7" s="18" t="str">
        <f aca="false">IF(N(D7)=0,"",(C7-D7)*F7*44)</f>
        <v/>
      </c>
      <c r="H7" s="0" t="str">
        <f aca="false">IF(N(F7)=0,"",B7-F7)</f>
        <v/>
      </c>
      <c r="I7" s="18" t="n">
        <f aca="false">IF(N(C7)=0,"",IF(N(D7)=0,C7,D7)*'4. What the pace is worth'!$B$5*(1-'4. What the pace is worth'!$B$8)*(1-'4. What the pace is worth'!$B$17))</f>
        <v>10288.2703</v>
      </c>
      <c r="J7" s="18" t="str">
        <f aca="false">IF(OR(H7="",I7=""),"",H7*I7)</f>
        <v/>
      </c>
    </row>
    <row r="8" customFormat="false" ht="15" hidden="false" customHeight="false" outlineLevel="0" collapsed="false">
      <c r="A8" s="0" t="s">
        <v>44</v>
      </c>
      <c r="B8" s="12" t="n">
        <v>34</v>
      </c>
      <c r="C8" s="17" t="n">
        <v>281</v>
      </c>
      <c r="D8" s="17"/>
      <c r="E8" s="14" t="str">
        <f aca="false">IF(N(D8)=0,"",D8/C8-1)</f>
        <v/>
      </c>
      <c r="F8" s="12"/>
      <c r="G8" s="18" t="str">
        <f aca="false">IF(N(D8)=0,"",(C8-D8)*F8*44)</f>
        <v/>
      </c>
      <c r="H8" s="0" t="str">
        <f aca="false">IF(N(F8)=0,"",B8-F8)</f>
        <v/>
      </c>
      <c r="I8" s="18" t="n">
        <f aca="false">IF(N(C8)=0,"",IF(N(D8)=0,C8,D8)*'4. What the pace is worth'!$B$5*(1-'4. What the pace is worth'!$B$8)*(1-'4. What the pace is worth'!$B$17))</f>
        <v>11800.01614</v>
      </c>
      <c r="J8" s="18" t="str">
        <f aca="false">IF(OR(H8="",I8=""),"",H8*I8)</f>
        <v/>
      </c>
    </row>
    <row r="9" customFormat="false" ht="15" hidden="false" customHeight="false" outlineLevel="0" collapsed="false">
      <c r="A9" s="0" t="s">
        <v>45</v>
      </c>
      <c r="B9" s="12" t="n">
        <v>6</v>
      </c>
      <c r="C9" s="17" t="n">
        <v>245</v>
      </c>
      <c r="D9" s="17"/>
      <c r="E9" s="14" t="str">
        <f aca="false">IF(N(D9)=0,"",D9/C9-1)</f>
        <v/>
      </c>
      <c r="F9" s="12"/>
      <c r="G9" s="18" t="str">
        <f aca="false">IF(N(D9)=0,"",(C9-D9)*F9*44)</f>
        <v/>
      </c>
      <c r="H9" s="0" t="str">
        <f aca="false">IF(N(F9)=0,"",B9-F9)</f>
        <v/>
      </c>
      <c r="I9" s="18" t="n">
        <f aca="false">IF(N(C9)=0,"",IF(N(D9)=0,C9,D9)*'4. What the pace is worth'!$B$5*(1-'4. What the pace is worth'!$B$8)*(1-'4. What the pace is worth'!$B$17))</f>
        <v>10288.2703</v>
      </c>
      <c r="J9" s="18" t="str">
        <f aca="false">IF(OR(H9="",I9=""),"",H9*I9)</f>
        <v/>
      </c>
    </row>
    <row r="10" customFormat="false" ht="15" hidden="false" customHeight="false" outlineLevel="0" collapsed="false">
      <c r="A10" s="7" t="s">
        <v>46</v>
      </c>
      <c r="B10" s="13" t="n">
        <f aca="false">SUM(B4:B9)</f>
        <v>520</v>
      </c>
      <c r="G10" s="18" t="n">
        <f aca="false">SUM(G4:G9)</f>
        <v>0</v>
      </c>
      <c r="H10" s="0" t="str">
        <f aca="false">IF(COUNT(H4:H9)=0,"",SUM(H4:H9))</f>
        <v/>
      </c>
      <c r="J10" s="18" t="str">
        <f aca="false">IF(COUNT(J4:J9)=0,"",SUM(J4:J9))</f>
        <v/>
      </c>
    </row>
    <row r="12" customFormat="false" ht="15" hidden="false" customHeight="false" outlineLevel="0" collapsed="false">
      <c r="A12" s="19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</cols>
  <sheetData>
    <row r="1" customFormat="false" ht="16.15" hidden="false" customHeight="false" outlineLevel="0" collapsed="false">
      <c r="A1" s="6" t="s">
        <v>48</v>
      </c>
    </row>
    <row r="3" customFormat="false" ht="15" hidden="false" customHeight="false" outlineLevel="0" collapsed="false">
      <c r="A3" s="8"/>
      <c r="B3" s="8" t="s">
        <v>49</v>
      </c>
    </row>
    <row r="4" customFormat="false" ht="15" hidden="false" customHeight="false" outlineLevel="0" collapsed="false">
      <c r="A4" s="7" t="s">
        <v>31</v>
      </c>
      <c r="B4" s="12" t="n">
        <v>520</v>
      </c>
    </row>
    <row r="5" customFormat="false" ht="15" hidden="false" customHeight="false" outlineLevel="0" collapsed="false">
      <c r="A5" s="7" t="s">
        <v>50</v>
      </c>
      <c r="B5" s="20" t="n">
        <v>44</v>
      </c>
    </row>
    <row r="6" customFormat="false" ht="15" hidden="false" customHeight="false" outlineLevel="0" collapsed="false">
      <c r="A6" s="7" t="s">
        <v>51</v>
      </c>
      <c r="B6" s="12"/>
    </row>
    <row r="7" customFormat="false" ht="15" hidden="false" customHeight="false" outlineLevel="0" collapsed="false">
      <c r="A7" s="7" t="s">
        <v>52</v>
      </c>
      <c r="B7" s="17"/>
    </row>
    <row r="8" customFormat="false" ht="15" hidden="false" customHeight="false" outlineLevel="0" collapsed="false">
      <c r="A8" s="7" t="s">
        <v>53</v>
      </c>
      <c r="B8" s="21" t="n">
        <v>0.011</v>
      </c>
    </row>
    <row r="10" customFormat="false" ht="15" hidden="false" customHeight="false" outlineLevel="0" collapsed="false">
      <c r="A10" s="7" t="s">
        <v>54</v>
      </c>
      <c r="B10" s="14" t="str">
        <f aca="false">IF(N(B6)=0,"",B6/B4)</f>
        <v/>
      </c>
    </row>
    <row r="11" customFormat="false" ht="15" hidden="false" customHeight="false" outlineLevel="0" collapsed="false">
      <c r="A11" s="7" t="s">
        <v>55</v>
      </c>
      <c r="B11" s="22" t="str">
        <f aca="false">IF(N(B6)=0,"",B7*B10*(1-B8))</f>
        <v/>
      </c>
    </row>
    <row r="12" customFormat="false" ht="15" hidden="false" customHeight="false" outlineLevel="0" collapsed="false">
      <c r="A12" s="7" t="s">
        <v>56</v>
      </c>
      <c r="B12" s="18" t="str">
        <f aca="false">IF(N(B6)=0,"",B11*B4*B5)</f>
        <v/>
      </c>
    </row>
    <row r="14" customFormat="false" ht="15" hidden="false" customHeight="false" outlineLevel="0" collapsed="false">
      <c r="A14" s="7" t="s">
        <v>57</v>
      </c>
      <c r="B14" s="23" t="n">
        <f aca="false">B4/100</f>
        <v>5.2</v>
      </c>
    </row>
    <row r="15" customFormat="false" ht="15" hidden="false" customHeight="false" outlineLevel="0" collapsed="false">
      <c r="A15" s="7" t="s">
        <v>58</v>
      </c>
      <c r="B15" s="18" t="str">
        <f aca="false">IF(N(B7)=0,"",B7*B5*B14*(1-B8))</f>
        <v/>
      </c>
    </row>
    <row r="16" customFormat="false" ht="15" hidden="false" customHeight="false" outlineLevel="0" collapsed="false">
      <c r="A16" s="7" t="s">
        <v>59</v>
      </c>
      <c r="B16" s="18" t="str">
        <f aca="false">IF(N(B7)=0,"",B15*(1-B17))</f>
        <v/>
      </c>
    </row>
    <row r="17" customFormat="false" ht="15" hidden="false" customHeight="false" outlineLevel="0" collapsed="false">
      <c r="A17" s="7" t="s">
        <v>60</v>
      </c>
      <c r="B17" s="21" t="n">
        <v>0.035</v>
      </c>
    </row>
    <row r="19" customFormat="false" ht="15" hidden="false" customHeight="false" outlineLevel="0" collapsed="false">
      <c r="A19" s="0" t="s">
        <v>61</v>
      </c>
      <c r="B19" s="24" t="n">
        <v>0.968</v>
      </c>
    </row>
    <row r="20" customFormat="false" ht="15" hidden="false" customHeight="false" outlineLevel="0" collapsed="false">
      <c r="A20" s="0" t="s">
        <v>62</v>
      </c>
      <c r="B20" s="23" t="str">
        <f aca="false">IF(N(B6)=0,"",MAX(0,(B19-B10)*100))</f>
        <v/>
      </c>
    </row>
    <row r="21" customFormat="false" ht="15" hidden="false" customHeight="false" outlineLevel="0" collapsed="false">
      <c r="A21" s="0" t="s">
        <v>63</v>
      </c>
      <c r="B21" s="18" t="str">
        <f aca="false">IF(OR(B20="",B16=""),"",B20*B16)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2"/>
    <col collapsed="false" customWidth="true" hidden="false" outlineLevel="0" max="2" min="2" style="0" width="16"/>
  </cols>
  <sheetData>
    <row r="1" customFormat="false" ht="16.15" hidden="false" customHeight="false" outlineLevel="0" collapsed="false">
      <c r="A1" s="6" t="s">
        <v>64</v>
      </c>
    </row>
    <row r="2" customFormat="false" ht="15" hidden="false" customHeight="false" outlineLevel="0" collapsed="false">
      <c r="A2" s="19" t="s">
        <v>65</v>
      </c>
    </row>
    <row r="4" customFormat="false" ht="15" hidden="false" customHeight="false" outlineLevel="0" collapsed="false">
      <c r="A4" s="7" t="s">
        <v>66</v>
      </c>
      <c r="B4" s="7" t="s">
        <v>67</v>
      </c>
    </row>
    <row r="5" customFormat="false" ht="15" hidden="false" customHeight="false" outlineLevel="0" collapsed="false">
      <c r="A5" s="3" t="s">
        <v>68</v>
      </c>
      <c r="B5" s="25" t="str">
        <f aca="false">IF(AND('3. Achieved rate'!B10='2. Booking pace'!H4,'4. What the pace is worth'!B4='2. Booking pace'!H4),"OK","CHECK")</f>
        <v>OK</v>
      </c>
    </row>
    <row r="6" customFormat="false" ht="15" hidden="false" customHeight="false" outlineLevel="0" collapsed="false">
      <c r="A6" s="3" t="s">
        <v>69</v>
      </c>
      <c r="B6" s="25" t="str">
        <f aca="false">IF(COUNT('2. Booking pace'!B5:B49)=0,"OK",IF(MAX('2. Booking pace'!B5:B49)&lt;='2. Booking pace'!H4,"OK","CHECK"))</f>
        <v>OK</v>
      </c>
    </row>
    <row r="7" customFormat="false" ht="15" hidden="false" customHeight="false" outlineLevel="0" collapsed="false">
      <c r="A7" s="3" t="s">
        <v>70</v>
      </c>
      <c r="B7" s="25" t="str">
        <f aca="false">IF(SUMPRODUCT(('2. Booking pace'!G5:G49&lt;&gt;"")*('2. Booking pace'!G5:G49&gt;'2. Booking pace'!B5:B49))=0,"OK","CHECK")</f>
        <v>OK</v>
      </c>
    </row>
    <row r="8" customFormat="false" ht="15" hidden="false" customHeight="false" outlineLevel="0" collapsed="false">
      <c r="A8" s="3" t="s">
        <v>71</v>
      </c>
      <c r="B8" s="25" t="str">
        <f aca="false">IF(SUMPRODUCT(('3. Achieved rate'!F4:F9&lt;&gt;"")*('3. Achieved rate'!F4:F9&gt;'3. Achieved rate'!B4:B9))=0,"OK","CHECK")</f>
        <v>OK</v>
      </c>
    </row>
    <row r="9" customFormat="false" ht="15" hidden="false" customHeight="false" outlineLevel="0" collapsed="false">
      <c r="A9" s="3" t="s">
        <v>72</v>
      </c>
      <c r="B9" s="25" t="str">
        <f aca="false">IF(SUMPRODUCT(('3. Achieved rate'!D4:D9&lt;&gt;"")*('3. Achieved rate'!D4:D9&gt;'3. Achieved rate'!C4:C9))=0,"OK","CHECK")</f>
        <v>OK</v>
      </c>
    </row>
    <row r="10" customFormat="false" ht="15" hidden="false" customHeight="false" outlineLevel="0" collapsed="false">
      <c r="A10" s="3" t="s">
        <v>73</v>
      </c>
      <c r="B10" s="25" t="str">
        <f aca="false">IF(N('4. What the pace is worth'!B6)=0,"OK",IF('4. What the pace is worth'!B6&lt;='4. What the pace is worth'!B4,"OK","CHECK"))</f>
        <v>OK</v>
      </c>
    </row>
    <row r="11" customFormat="false" ht="15" hidden="false" customHeight="false" outlineLevel="0" collapsed="false">
      <c r="A11" s="3" t="s">
        <v>74</v>
      </c>
      <c r="B11" s="25" t="str">
        <f aca="false">IF(N('4. What the pace is worth'!B7)=0,"OK",IF(ABS('4. What the pace is worth'!B15*100-'4. What the pace is worth'!B7*'4. What the pace is worth'!B4*'4. What the pace is worth'!B5*(1-'4. What the pace is worth'!B8))&lt;0.000001,"OK","CHECK"))</f>
        <v>OK</v>
      </c>
    </row>
    <row r="13" customFormat="false" ht="15" hidden="false" customHeight="false" outlineLevel="0" collapsed="false">
      <c r="A13" s="25" t="s">
        <v>75</v>
      </c>
      <c r="B13" s="25" t="str">
        <f aca="false">IF(COUNTIF(B5:B11,"OK")=7,"ALL OK",COUNTIF(B5:B11,"OK")&amp;" / 7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2026-08-26T12:04:34Z</dcterms:created>
  <dc:creator>openpyxl</dc:creator>
  <dc:description/>
  <dc:language>en-US</dc:language>
  <cp:lastModifiedBy/>
  <dcterms:modified xsi:type="dcterms:W3CDTF">2026-09-23T23:32:04Z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