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Inputs" sheetId="2" state="visible" r:id="rId4"/>
    <sheet name="The Greeks" sheetId="3" state="visible" r:id="rId5"/>
    <sheet name="Checks" sheetId="4" state="visible" r:id="rId6"/>
  </sheets>
  <definedNames>
    <definedName function="false" hidden="false" name="D1" vbProcedure="false">Inputs!$B$17</definedName>
    <definedName function="false" hidden="false" name="D2" vbProcedure="false">Inputs!$B$18</definedName>
    <definedName function="false" hidden="false" name="DENSD1" vbProcedure="false">Inputs!$B$21</definedName>
    <definedName function="false" hidden="false" name="DIV" vbProcedure="false">Inputs!$B$11</definedName>
    <definedName function="false" hidden="false" name="K" vbProcedure="false">Inputs!$B$8</definedName>
    <definedName function="false" hidden="false" name="LOT" vbProcedure="false">Inputs!$B$13</definedName>
    <definedName function="false" hidden="false" name="ND1" vbProcedure="false">Inputs!$B$19</definedName>
    <definedName function="false" hidden="false" name="ND2" vbProcedure="false">Inputs!$B$20</definedName>
    <definedName function="false" hidden="false" name="PRICE" vbProcedure="false">Inputs!$B$23</definedName>
    <definedName function="false" hidden="false" name="RF" vbProcedure="false">Inputs!$B$10</definedName>
    <definedName function="false" hidden="false" name="S" vbProcedure="false">Inputs!$B$7</definedName>
    <definedName function="false" hidden="false" name="SIG" vbProcedure="false">Inputs!$B$12</definedName>
    <definedName function="false" hidden="false" name="T" vbProcedure="false">Inputs!$B$9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<sst xmlns="http://schemas.openxmlformats.org/spreadsheetml/2006/main" count="98" uniqueCount="81">
  <si>
    <t xml:space="preserve">Workbook 2 - The Sensitivities</t>
  </si>
  <si>
    <t xml:space="preserve">Companion to Quantitative Finance by Julian R. Sterling</t>
  </si>
  <si>
    <t xml:space="preserve">What this workbook does</t>
  </si>
  <si>
    <t xml:space="preserve">All five sensitivities from their formulas, each with a finite-difference estimate beside it computed from the pricing function itself - which is how you check a library you did not write.</t>
  </si>
  <si>
    <t xml:space="preserve">The check that catches most bugs</t>
  </si>
  <si>
    <t xml:space="preserve">If the analytic and the finite-difference columns disagree by more than a few units in the sixth decimal, one of them is wrong. Change the step size and watch what happens: too large measures curvature, too small measures noise.</t>
  </si>
  <si>
    <t xml:space="preserve">The book</t>
  </si>
  <si>
    <t xml:space="preserve">Quantitative Finance, by Julian R. Sterling. All four workbooks: julianrsterling.com/quant</t>
  </si>
  <si>
    <t xml:space="preserve">Revised 24 September 2026</t>
  </si>
  <si>
    <t xml:space="preserve">The finite-difference column was wrong for delta and vega: a missing bracket subtracted the strike term of the lower price instead of adding it, so the sheet showed -4,980.55 beside a delta of 0.612816 and -4,982.83 beside a vega of 0.382882. Both now agree with the analytic value to the sixth decimal, rho has its own finite difference instead of "see note", and the step for each is a yellow input, as the page said. The break-even of chapter 15 is now shown net of financing, where it equals the 1.2562 the volatility implies; against raw theta it is 1.5042. Seven checks added, fourteen in all.</t>
  </si>
  <si>
    <t xml:space="preserve">Inputs</t>
  </si>
  <si>
    <t xml:space="preserve">Yellow cells only. Everything else is a formula.</t>
  </si>
  <si>
    <t xml:space="preserve">Kestrel 100</t>
  </si>
  <si>
    <t xml:space="preserve">Spot</t>
  </si>
  <si>
    <t xml:space="preserve">The observable one.</t>
  </si>
  <si>
    <t xml:space="preserve">Strike</t>
  </si>
  <si>
    <t xml:space="preserve">In the contract.</t>
  </si>
  <si>
    <t xml:space="preserve">Maturity, years</t>
  </si>
  <si>
    <t xml:space="preserve">A calendar.</t>
  </si>
  <si>
    <t xml:space="preserve">Risk-free rate</t>
  </si>
  <si>
    <t xml:space="preserve">A market quote.</t>
  </si>
  <si>
    <t xml:space="preserve">Dividend yield</t>
  </si>
  <si>
    <t xml:space="preserve">A forecast, and a small one here.</t>
  </si>
  <si>
    <t xml:space="preserve">Implied volatility</t>
  </si>
  <si>
    <t xml:space="preserve">The only input nobody can observe.</t>
  </si>
  <si>
    <t xml:space="preserve">Contracts</t>
  </si>
  <si>
    <t xml:space="preserve">Intermediate quantities</t>
  </si>
  <si>
    <t xml:space="preserve">d1</t>
  </si>
  <si>
    <t xml:space="preserve">d2</t>
  </si>
  <si>
    <t xml:space="preserve">N(d1)</t>
  </si>
  <si>
    <t xml:space="preserve">N(d2)</t>
  </si>
  <si>
    <t xml:space="preserve">n(d1), the density</t>
  </si>
  <si>
    <t xml:space="preserve">Closed-form price</t>
  </si>
  <si>
    <t xml:space="preserve">Value of the lot</t>
  </si>
  <si>
    <t xml:space="preserve">The five sensitivities</t>
  </si>
  <si>
    <t xml:space="preserve">Chapter 8. Each from its formula, with a finite-difference check beside it.</t>
  </si>
  <si>
    <t xml:space="preserve">Sensitivity</t>
  </si>
  <si>
    <t xml:space="preserve">Analytic</t>
  </si>
  <si>
    <t xml:space="preserve">Finite difference</t>
  </si>
  <si>
    <t xml:space="preserve">On the lot</t>
  </si>
  <si>
    <t xml:space="preserve">Step</t>
  </si>
  <si>
    <t xml:space="preserve">Analytic less finite difference</t>
  </si>
  <si>
    <t xml:space="preserve">Delta</t>
  </si>
  <si>
    <t xml:space="preserve">Relative bump to spot, central</t>
  </si>
  <si>
    <t xml:space="preserve">Gamma</t>
  </si>
  <si>
    <t xml:space="preserve">Relative bump to spot, central, second difference</t>
  </si>
  <si>
    <t xml:space="preserve">Vega, per point of volatility</t>
  </si>
  <si>
    <t xml:space="preserve">Bump to volatility, central</t>
  </si>
  <si>
    <t xml:space="preserve">Theta, per day</t>
  </si>
  <si>
    <t xml:space="preserve">Days forward, one-sided</t>
  </si>
  <si>
    <t xml:space="preserve">Rho, per point of rate</t>
  </si>
  <si>
    <t xml:space="preserve">Bump to the rate, central</t>
  </si>
  <si>
    <t xml:space="preserve">The finite-difference column is the test of Chapter 17. The steps are yellow: make them larger and the estimate measures curvature instead of slope; make them far smaller (1E-9 and below) and it measures floating-point noise. Theta is one-sided over a whole day, so it agrees only to the fifth decimal.</t>
  </si>
  <si>
    <t xml:space="preserve">Gamma and theta: the same fact twice</t>
  </si>
  <si>
    <t xml:space="preserve">Theta per day, in currency</t>
  </si>
  <si>
    <t xml:space="preserve">Break-even move against raw theta</t>
  </si>
  <si>
    <t xml:space="preserve">Daily move implied by the volatility</t>
  </si>
  <si>
    <t xml:space="preserve">Theta net of financing the hedge, per day</t>
  </si>
  <si>
    <t xml:space="preserve">Break-even move against net theta</t>
  </si>
  <si>
    <t xml:space="preserve">  less the daily move implied</t>
  </si>
  <si>
    <t xml:space="preserve">The long-gamma holder pays theta every day and is repaid by movement. Raw theta includes the carry on the cash and the shares, so its break-even (row 17) is not the volatility's. Net of financing, the break-even is exactly the daily move the volatility implies.</t>
  </si>
  <si>
    <t xml:space="preserve">Checks against the printed book</t>
  </si>
  <si>
    <t xml:space="preserve">Every line reproduces a figure printed in Chapters 2, 8 and 15, or the same figure by a second path.</t>
  </si>
  <si>
    <t xml:space="preserve">Ch.</t>
  </si>
  <si>
    <t xml:space="preserve">Figure as printed in the book</t>
  </si>
  <si>
    <t xml:space="preserve">Printed</t>
  </si>
  <si>
    <t xml:space="preserve">Workbook</t>
  </si>
  <si>
    <t xml:space="preserve">Difference</t>
  </si>
  <si>
    <t xml:space="preserve">Result</t>
  </si>
  <si>
    <t xml:space="preserve">8</t>
  </si>
  <si>
    <t xml:space="preserve">Delta by finite difference</t>
  </si>
  <si>
    <t xml:space="preserve">Gamma by finite difference</t>
  </si>
  <si>
    <t xml:space="preserve">Vega by finite difference</t>
  </si>
  <si>
    <t xml:space="preserve">Theta by finite difference, one day (to the fifth decimal)</t>
  </si>
  <si>
    <t xml:space="preserve">Rho by finite difference</t>
  </si>
  <si>
    <t xml:space="preserve">Vega from gamma: gamma x S^2 x sigma x T / 100</t>
  </si>
  <si>
    <t xml:space="preserve">15</t>
  </si>
  <si>
    <t xml:space="preserve">Daily move implied by 24 per cent</t>
  </si>
  <si>
    <t xml:space="preserve">Break-even move against theta net of financing</t>
  </si>
  <si>
    <t xml:space="preserve">2</t>
  </si>
  <si>
    <t xml:space="preserve">Checks passing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</si>
</sst>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#,##0.00;\-#,##0.00"/>
    <numFmt numFmtId="166" formatCode="0.0000"/>
    <numFmt numFmtId="167" formatCode="0.00%;\-0.00%"/>
    <numFmt numFmtId="168" formatCode="#,##0"/>
    <numFmt numFmtId="169" formatCode="0.000000"/>
    <numFmt numFmtId="170" formatCode="#,##0.00"/>
    <numFmt numFmtId="171" formatCode="0.000000000"/>
    <numFmt numFmtId="172" formatCode="0.000"/>
    <numFmt numFmtId="173" formatCode="0"/>
    <numFmt numFmtId="174" formatCode="@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4E5F"/>
      <name val="Calibri"/>
      <family val="0"/>
      <charset val="1"/>
    </font>
    <font>
      <i val="true"/>
      <sz val="10"/>
      <color rgb="FF5A6A70"/>
      <name val="Calibri"/>
      <family val="0"/>
      <charset val="1"/>
    </font>
    <font>
      <b val="true"/>
      <sz val="12"/>
      <color rgb="FF1F4E5F"/>
      <name val="Calibri"/>
      <family val="0"/>
      <charset val="1"/>
    </font>
    <font>
      <sz val="11"/>
      <color rgb="FF1A1A1A"/>
      <name val="Calibri"/>
      <family val="0"/>
      <charset val="1"/>
    </font>
    <font>
      <b val="true"/>
      <sz val="11"/>
      <color rgb="FF0B4FA0"/>
      <name val="Calibri"/>
      <family val="0"/>
      <charset val="1"/>
    </font>
    <font>
      <i val="true"/>
      <sz val="9"/>
      <color rgb="FF5A6A70"/>
      <name val="Cambria"/>
      <family val="0"/>
      <charset val="1"/>
    </font>
    <font>
      <b val="true"/>
      <sz val="11"/>
      <color rgb="FF1A1A1A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i val="true"/>
      <sz val="9"/>
      <color rgb="FF5A6A70"/>
      <name val="Calibri"/>
      <family val="0"/>
      <charset val="1"/>
    </font>
    <font>
      <b val="true"/>
      <sz val="11"/>
      <color rgb="FF1E7A3C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6D8"/>
        <bgColor rgb="FFF2F5F7"/>
      </patternFill>
    </fill>
    <fill>
      <patternFill patternType="solid">
        <fgColor rgb="FF1F4E5F"/>
        <bgColor rgb="FF0B4FA0"/>
      </patternFill>
    </fill>
    <fill>
      <patternFill patternType="solid">
        <fgColor rgb="FFF2F5F7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F4E5F"/>
      </bottom>
      <diagonal/>
    </border>
    <border diagonalUp="false" diagonalDown="false">
      <left/>
      <right/>
      <top/>
      <bottom style="thin">
        <color rgb="FFBFC8CC"/>
      </bottom>
      <diagonal/>
    </border>
    <border diagonalUp="false" diagonalDown="false">
      <left style="thin">
        <color rgb="FFBFC8CC"/>
      </left>
      <right style="thin">
        <color rgb="FFBFC8CC"/>
      </right>
      <top style="thin">
        <color rgb="FFBFC8CC"/>
      </top>
      <bottom style="thin">
        <color rgb="FFBFC8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1" fillId="3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7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b val="1"/>
        <color rgb="FFB42318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7A3C"/>
      <rgbColor rgb="FF000080"/>
      <rgbColor rgb="FF808000"/>
      <rgbColor rgb="FF800080"/>
      <rgbColor rgb="FF008080"/>
      <rgbColor rgb="FFBFC8CC"/>
      <rgbColor rgb="FF808080"/>
      <rgbColor rgb="FF9999FF"/>
      <rgbColor rgb="FF993366"/>
      <rgbColor rgb="FFFFF6D8"/>
      <rgbColor rgb="FFF2F5F7"/>
      <rgbColor rgb="FF660066"/>
      <rgbColor rgb="FFFF8080"/>
      <rgbColor rgb="FF0B4FA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A70"/>
      <rgbColor rgb="FF969696"/>
      <rgbColor rgb="FF1F4E5F"/>
      <rgbColor rgb="FF339966"/>
      <rgbColor rgb="FF003300"/>
      <rgbColor rgb="FF333300"/>
      <rgbColor rgb="FFB42318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10"/>
  </cols>
  <sheetData>
    <row r="1" customFormat="false" ht="24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5" customFormat="false" ht="15" hidden="false" customHeight="false" outlineLevel="0" collapsed="false">
      <c r="A5" s="4" t="s">
        <v>2</v>
      </c>
    </row>
    <row r="7" customFormat="false" ht="30" hidden="false" customHeight="true" outlineLevel="0" collapsed="false">
      <c r="A7" s="5" t="s">
        <v>3</v>
      </c>
    </row>
    <row r="9" customFormat="false" ht="15" hidden="false" customHeight="false" outlineLevel="0" collapsed="false">
      <c r="A9" s="4" t="s">
        <v>4</v>
      </c>
    </row>
    <row r="11" customFormat="false" ht="45" hidden="false" customHeight="true" outlineLevel="0" collapsed="false">
      <c r="A11" s="5" t="s">
        <v>5</v>
      </c>
    </row>
    <row r="13" customFormat="false" ht="15" hidden="false" customHeight="false" outlineLevel="0" collapsed="false">
      <c r="A13" s="4" t="s">
        <v>6</v>
      </c>
    </row>
    <row r="15" customFormat="false" ht="15" hidden="false" customHeight="true" outlineLevel="0" collapsed="false">
      <c r="A15" s="5" t="s">
        <v>7</v>
      </c>
    </row>
    <row r="17" customFormat="false" ht="15" hidden="false" customHeight="false" outlineLevel="0" collapsed="false">
      <c r="A17" s="6" t="s">
        <v>8</v>
      </c>
    </row>
    <row r="19" customFormat="false" ht="68.65" hidden="false" customHeight="false" outlineLevel="0" collapsed="false">
      <c r="A19" s="5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16"/>
    <col collapsed="false" customWidth="true" hidden="false" outlineLevel="0" max="3" min="3" style="0" width="4"/>
    <col collapsed="false" customWidth="true" hidden="false" outlineLevel="0" max="4" min="4" style="0" width="56"/>
  </cols>
  <sheetData>
    <row r="1" customFormat="false" ht="24" hidden="false" customHeight="true" outlineLevel="0" collapsed="false">
      <c r="A1" s="1" t="s">
        <v>10</v>
      </c>
    </row>
    <row r="2" customFormat="false" ht="15" hidden="false" customHeight="false" outlineLevel="0" collapsed="false">
      <c r="A2" s="2" t="s">
        <v>11</v>
      </c>
    </row>
    <row r="3" customFormat="false" ht="15" hidden="false" customHeight="false" outlineLevel="0" collapsed="false">
      <c r="A3" s="3"/>
      <c r="B3" s="3"/>
      <c r="C3" s="3"/>
      <c r="D3" s="3"/>
    </row>
    <row r="5" customFormat="false" ht="15" hidden="false" customHeight="false" outlineLevel="0" collapsed="false">
      <c r="A5" s="4" t="s">
        <v>12</v>
      </c>
      <c r="B5" s="7"/>
      <c r="C5" s="7"/>
      <c r="D5" s="7"/>
    </row>
    <row r="7" customFormat="false" ht="15" hidden="false" customHeight="false" outlineLevel="0" collapsed="false">
      <c r="A7" s="8" t="s">
        <v>13</v>
      </c>
      <c r="B7" s="9" t="n">
        <v>100</v>
      </c>
      <c r="D7" s="10" t="s">
        <v>14</v>
      </c>
    </row>
    <row r="8" customFormat="false" ht="15" hidden="false" customHeight="false" outlineLevel="0" collapsed="false">
      <c r="A8" s="8" t="s">
        <v>15</v>
      </c>
      <c r="B8" s="9" t="n">
        <v>100</v>
      </c>
      <c r="D8" s="10" t="s">
        <v>16</v>
      </c>
    </row>
    <row r="9" customFormat="false" ht="15" hidden="false" customHeight="false" outlineLevel="0" collapsed="false">
      <c r="A9" s="8" t="s">
        <v>17</v>
      </c>
      <c r="B9" s="11" t="n">
        <v>1</v>
      </c>
      <c r="D9" s="10" t="s">
        <v>18</v>
      </c>
    </row>
    <row r="10" customFormat="false" ht="15" hidden="false" customHeight="false" outlineLevel="0" collapsed="false">
      <c r="A10" s="8" t="s">
        <v>19</v>
      </c>
      <c r="B10" s="12" t="n">
        <v>0.04</v>
      </c>
      <c r="D10" s="10" t="s">
        <v>20</v>
      </c>
    </row>
    <row r="11" customFormat="false" ht="15" hidden="false" customHeight="false" outlineLevel="0" collapsed="false">
      <c r="A11" s="8" t="s">
        <v>21</v>
      </c>
      <c r="B11" s="12" t="n">
        <v>0</v>
      </c>
      <c r="D11" s="10" t="s">
        <v>22</v>
      </c>
    </row>
    <row r="12" customFormat="false" ht="15" hidden="false" customHeight="false" outlineLevel="0" collapsed="false">
      <c r="A12" s="8" t="s">
        <v>23</v>
      </c>
      <c r="B12" s="12" t="n">
        <v>0.24</v>
      </c>
      <c r="D12" s="10" t="s">
        <v>24</v>
      </c>
    </row>
    <row r="13" customFormat="false" ht="15" hidden="false" customHeight="false" outlineLevel="0" collapsed="false">
      <c r="A13" s="8" t="s">
        <v>25</v>
      </c>
      <c r="B13" s="13" t="n">
        <v>10000</v>
      </c>
    </row>
    <row r="15" customFormat="false" ht="15" hidden="false" customHeight="false" outlineLevel="0" collapsed="false">
      <c r="A15" s="4" t="s">
        <v>26</v>
      </c>
      <c r="B15" s="7"/>
      <c r="C15" s="7"/>
      <c r="D15" s="7"/>
    </row>
    <row r="17" customFormat="false" ht="15" hidden="false" customHeight="false" outlineLevel="0" collapsed="false">
      <c r="A17" s="8" t="s">
        <v>27</v>
      </c>
      <c r="B17" s="14" t="n">
        <f aca="false">(LN(S/K)+(RF-DIV+SIG^2/2)*T)/(SIG*SQRT(T))</f>
        <v>0.286666666666667</v>
      </c>
    </row>
    <row r="18" customFormat="false" ht="15" hidden="false" customHeight="false" outlineLevel="0" collapsed="false">
      <c r="A18" s="8" t="s">
        <v>28</v>
      </c>
      <c r="B18" s="14" t="n">
        <f aca="false">D1-SIG*SQRT(T)</f>
        <v>0.0466666666666667</v>
      </c>
    </row>
    <row r="19" customFormat="false" ht="15" hidden="false" customHeight="false" outlineLevel="0" collapsed="false">
      <c r="A19" s="8" t="s">
        <v>29</v>
      </c>
      <c r="B19" s="14" t="n">
        <f aca="false">NORMSDIST(D1)</f>
        <v>0.612816218520811</v>
      </c>
    </row>
    <row r="20" customFormat="false" ht="15" hidden="false" customHeight="false" outlineLevel="0" collapsed="false">
      <c r="A20" s="8" t="s">
        <v>30</v>
      </c>
      <c r="B20" s="14" t="n">
        <f aca="false">NORMSDIST(D2)</f>
        <v>0.518610551232876</v>
      </c>
    </row>
    <row r="21" customFormat="false" ht="15" hidden="false" customHeight="false" outlineLevel="0" collapsed="false">
      <c r="A21" s="8" t="s">
        <v>31</v>
      </c>
      <c r="B21" s="14" t="n">
        <f aca="false">EXP(-(D1^2)/2)/SQRT(2*PI())</f>
        <v>0.38288238639453</v>
      </c>
    </row>
    <row r="23" customFormat="false" ht="15" hidden="false" customHeight="false" outlineLevel="0" collapsed="false">
      <c r="A23" s="15" t="s">
        <v>32</v>
      </c>
      <c r="B23" s="16" t="n">
        <f aca="false">S*EXP(-DIV*T)*ND1-K*EXP(-RF*T)*ND2</f>
        <v>11.4540677863298</v>
      </c>
    </row>
    <row r="24" customFormat="false" ht="15" hidden="false" customHeight="false" outlineLevel="0" collapsed="false">
      <c r="A24" s="8" t="s">
        <v>33</v>
      </c>
      <c r="B24" s="17" t="n">
        <f aca="false">PRICE*LOT</f>
        <v>114540.677863298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3" min="2" style="0" width="16"/>
    <col collapsed="false" customWidth="true" hidden="false" outlineLevel="0" max="4" min="4" style="0" width="18"/>
    <col collapsed="false" customWidth="true" hidden="false" outlineLevel="0" max="5" min="5" style="0" width="12"/>
    <col collapsed="false" customWidth="true" hidden="false" outlineLevel="0" max="6" min="6" style="0" width="16"/>
    <col collapsed="false" customWidth="true" hidden="false" outlineLevel="0" max="7" min="7" style="0" width="46"/>
  </cols>
  <sheetData>
    <row r="1" customFormat="false" ht="24" hidden="false" customHeight="true" outlineLevel="0" collapsed="false">
      <c r="A1" s="1" t="s">
        <v>34</v>
      </c>
    </row>
    <row r="2" customFormat="false" ht="15" hidden="false" customHeight="false" outlineLevel="0" collapsed="false">
      <c r="A2" s="2" t="s">
        <v>35</v>
      </c>
    </row>
    <row r="3" customFormat="false" ht="15" hidden="false" customHeight="false" outlineLevel="0" collapsed="false">
      <c r="A3" s="3"/>
      <c r="B3" s="3"/>
      <c r="C3" s="3"/>
      <c r="D3" s="3"/>
    </row>
    <row r="5" customFormat="false" ht="30" hidden="false" customHeight="true" outlineLevel="0" collapsed="false">
      <c r="A5" s="18" t="s">
        <v>36</v>
      </c>
      <c r="B5" s="18" t="s">
        <v>37</v>
      </c>
      <c r="C5" s="18" t="s">
        <v>38</v>
      </c>
      <c r="D5" s="18" t="s">
        <v>39</v>
      </c>
      <c r="E5" s="19" t="s">
        <v>40</v>
      </c>
      <c r="F5" s="19" t="s">
        <v>41</v>
      </c>
    </row>
    <row r="6" customFormat="false" ht="15" hidden="false" customHeight="false" outlineLevel="0" collapsed="false">
      <c r="A6" s="8" t="s">
        <v>42</v>
      </c>
      <c r="B6" s="14" t="n">
        <f aca="false">EXP(-DIV*T)*ND1</f>
        <v>0.612816218520811</v>
      </c>
      <c r="C6" s="14" t="n">
        <f aca="false">(((S*(1+$E$6))*EXP(-DIV*T)*NORMSDIST((LN((S*(1+$E$6))/K)+(RF-DIV+SIG^2/2)*T)/(SIG*SQRT(T)))-K*EXP(-RF*T)*NORMSDIST((LN((S*(1+$E$6))/K)+(RF-DIV+SIG^2/2)*T)/(SIG*SQRT(T))-SIG*SQRT(T)))-((S*(1-$E$6))*EXP(-DIV*T)*NORMSDIST((LN((S*(1-$E$6))/K)+(RF-DIV+SIG^2/2)*T)/(SIG*SQRT(T)))-K*EXP(-RF*T)*NORMSDIST((LN((S*(1-$E$6))/K)+(RF-DIV+SIG^2/2)*T)/(SIG*SQRT(T))-SIG*SQRT(T))))/(2*S*$E$6)</f>
        <v>0.61281621268634</v>
      </c>
      <c r="D6" s="20" t="n">
        <f aca="false">B6*LOT</f>
        <v>6128.16218520811</v>
      </c>
      <c r="E6" s="21" t="n">
        <v>0.0001</v>
      </c>
      <c r="F6" s="22" t="n">
        <f aca="false">B6-C6</f>
        <v>5.83447046231811E-009</v>
      </c>
      <c r="G6" s="23" t="s">
        <v>43</v>
      </c>
    </row>
    <row r="7" customFormat="false" ht="15" hidden="false" customHeight="false" outlineLevel="0" collapsed="false">
      <c r="A7" s="24" t="s">
        <v>44</v>
      </c>
      <c r="B7" s="25" t="n">
        <f aca="false">EXP(-DIV*T)*DENSD1/(S*SIG*SQRT(T))</f>
        <v>0.0159534327664387</v>
      </c>
      <c r="C7" s="25" t="n">
        <f aca="false">(((S*(1+$E$7))*EXP(-DIV*T)*NORMSDIST((LN((S*(1+$E$7))/K)+(RF-DIV+SIG^2/2)*T)/(SIG*SQRT(T)))-K*EXP(-RF*T)*NORMSDIST((LN((S*(1+$E$7))/K)+(RF-DIV+SIG^2/2)*T)/(SIG*SQRT(T))-SIG*SQRT(T)))-2*PRICE+((S*(1-$E$7))*EXP(-DIV*T)*NORMSDIST((LN((S*(1-$E$7))/K)+(RF-DIV+SIG^2/2)*T)/(SIG*SQRT(T)))-K*EXP(-RF*T)*NORMSDIST((LN((S*(1-$E$7))/K)+(RF-DIV+SIG^2/2)*T)/(SIG*SQRT(T))-SIG*SQRT(T))))/((S*$E$7)^2)</f>
        <v>0.0159534190061095</v>
      </c>
      <c r="D7" s="26" t="n">
        <f aca="false">B7*LOT</f>
        <v>159.534327664387</v>
      </c>
      <c r="E7" s="27" t="n">
        <v>0.001</v>
      </c>
      <c r="F7" s="28" t="n">
        <f aca="false">B7-C7</f>
        <v>1.37603292683919E-008</v>
      </c>
      <c r="G7" s="23" t="s">
        <v>45</v>
      </c>
    </row>
    <row r="8" customFormat="false" ht="15" hidden="false" customHeight="false" outlineLevel="0" collapsed="false">
      <c r="A8" s="8" t="s">
        <v>46</v>
      </c>
      <c r="B8" s="14" t="n">
        <f aca="false">S*EXP(-DIV*T)*DENSD1*SQRT(T)/100</f>
        <v>0.38288238639453</v>
      </c>
      <c r="C8" s="14" t="n">
        <f aca="false">((S*EXP(-DIV*T)*NORMSDIST((LN(S/K)+(RF-DIV+(SIG+$E$8)^2/2)*T)/((SIG+$E$8)*SQRT(T)))-K*EXP(-RF*T)*NORMSDIST((LN(S/K)+(RF-DIV+(SIG+$E$8)^2/2)*T)/((SIG+$E$8)*SQRT(T))-(SIG+$E$8)*SQRT(T)))-(S*EXP(-DIV*T)*NORMSDIST((LN(S/K)+(RF-DIV+(SIG-$E$8)^2/2)*T)/((SIG-$E$8)*SQRT(T)))-K*EXP(-RF*T)*NORMSDIST((LN(S/K)+(RF-DIV+(SIG-$E$8)^2/2)*T)/((SIG-$E$8)*SQRT(T))-(SIG-$E$8)*SQRT(T))))/(2*$E$8)/100</f>
        <v>0.38288238531301</v>
      </c>
      <c r="D8" s="20" t="n">
        <f aca="false">B8*LOT</f>
        <v>3828.8238639453</v>
      </c>
      <c r="E8" s="21" t="n">
        <v>0.0001</v>
      </c>
      <c r="F8" s="22" t="n">
        <f aca="false">B8-C8</f>
        <v>1.0815193185465E-009</v>
      </c>
      <c r="G8" s="23" t="s">
        <v>47</v>
      </c>
    </row>
    <row r="9" customFormat="false" ht="15" hidden="false" customHeight="false" outlineLevel="0" collapsed="false">
      <c r="A9" s="24" t="s">
        <v>48</v>
      </c>
      <c r="B9" s="25" t="n">
        <f aca="false">(-S*DENSD1*SIG*EXP(-DIV*T)/(2*SQRT(T))-RF*K*EXP(-RF*T)*ND2+DIV*S*EXP(-DIV*T)*ND1)/365</f>
        <v>-0.0180484679434641</v>
      </c>
      <c r="C9" s="25" t="n">
        <f aca="false">((S*EXP(-DIV*(T-$E$9/365))*NORMSDIST((LN(S/K)+(RF-DIV+SIG^2/2)*(T-$E$9/365))/(SIG*SQRT((T-$E$9/365))))-K*EXP(-RF*(T-$E$9/365))*NORMSDIST((LN(S/K)+(RF-DIV+SIG^2/2)*(T-$E$9/365))/(SIG*SQRT((T-$E$9/365)))-SIG*SQRT((T-$E$9/365))))-PRICE)/$E$9</f>
        <v>-0.0180579758636412</v>
      </c>
      <c r="D9" s="26" t="n">
        <f aca="false">B9*LOT</f>
        <v>-180.484679434641</v>
      </c>
      <c r="E9" s="29" t="n">
        <v>1</v>
      </c>
      <c r="F9" s="28" t="n">
        <f aca="false">B9-C9</f>
        <v>9.50792017709659E-006</v>
      </c>
      <c r="G9" s="23" t="s">
        <v>49</v>
      </c>
    </row>
    <row r="10" customFormat="false" ht="15" hidden="false" customHeight="false" outlineLevel="0" collapsed="false">
      <c r="A10" s="8" t="s">
        <v>50</v>
      </c>
      <c r="B10" s="14" t="n">
        <f aca="false">K*T*EXP(-RF*T)*ND2/100</f>
        <v>0.498275540657512</v>
      </c>
      <c r="C10" s="14" t="n">
        <f aca="false">((S*EXP(-DIV*T)*NORMSDIST((LN(S/K)+((RF+$E$10)-DIV+SIG^2/2)*T)/(SIG*SQRT(T)))-K*EXP(-(RF+$E$10)*T)*NORMSDIST((LN(S/K)+((RF+$E$10)-DIV+SIG^2/2)*T)/(SIG*SQRT(T))-SIG*SQRT(T)))-(S*EXP(-DIV*T)*NORMSDIST((LN(S/K)+((RF-$E$10)-DIV+SIG^2/2)*T)/(SIG*SQRT(T)))-K*EXP(-(RF-$E$10)*T)*NORMSDIST((LN(S/K)+((RF-$E$10)-DIV+SIG^2/2)*T)/(SIG*SQRT(T))-SIG*SQRT(T))))/(2*$E$10)/100</f>
        <v>0.498275535652581</v>
      </c>
      <c r="D10" s="20" t="n">
        <f aca="false">B10*LOT</f>
        <v>4982.75540657512</v>
      </c>
      <c r="E10" s="21" t="n">
        <v>0.0001</v>
      </c>
      <c r="F10" s="22" t="n">
        <f aca="false">B10-C10</f>
        <v>5.00493080313191E-009</v>
      </c>
      <c r="G10" s="23" t="s">
        <v>51</v>
      </c>
    </row>
    <row r="12" customFormat="false" ht="15" hidden="false" customHeight="false" outlineLevel="0" collapsed="false">
      <c r="A12" s="30" t="s">
        <v>52</v>
      </c>
    </row>
    <row r="14" customFormat="false" ht="15" hidden="false" customHeight="false" outlineLevel="0" collapsed="false">
      <c r="A14" s="4" t="s">
        <v>53</v>
      </c>
      <c r="B14" s="7"/>
      <c r="C14" s="7"/>
      <c r="D14" s="7"/>
    </row>
    <row r="16" customFormat="false" ht="15" hidden="false" customHeight="false" outlineLevel="0" collapsed="false">
      <c r="A16" s="8" t="s">
        <v>54</v>
      </c>
      <c r="B16" s="14" t="n">
        <f aca="false">B9</f>
        <v>-0.0180484679434641</v>
      </c>
    </row>
    <row r="17" customFormat="false" ht="15" hidden="false" customHeight="false" outlineLevel="0" collapsed="false">
      <c r="A17" s="15" t="s">
        <v>55</v>
      </c>
      <c r="B17" s="31" t="n">
        <f aca="false">SQRT(-2*B9/B7)</f>
        <v>1.50420869873632</v>
      </c>
    </row>
    <row r="18" customFormat="false" ht="15" hidden="false" customHeight="false" outlineLevel="0" collapsed="false">
      <c r="A18" s="15" t="s">
        <v>56</v>
      </c>
      <c r="B18" s="31" t="n">
        <f aca="false">SIG/SQRT(365)*S</f>
        <v>1.25621741421651</v>
      </c>
    </row>
    <row r="19" customFormat="false" ht="15" hidden="false" customHeight="false" outlineLevel="0" collapsed="false">
      <c r="A19" s="8" t="s">
        <v>57</v>
      </c>
      <c r="B19" s="14" t="n">
        <f aca="false">B9+((RF-DIV)*S*B6-RF*PRICE)/365</f>
        <v>-0.0125879140732448</v>
      </c>
    </row>
    <row r="20" customFormat="false" ht="15" hidden="false" customHeight="false" outlineLevel="0" collapsed="false">
      <c r="A20" s="8" t="s">
        <v>58</v>
      </c>
      <c r="B20" s="31" t="n">
        <f aca="false">SQRT(-2*B19/B7)</f>
        <v>1.25621741421651</v>
      </c>
    </row>
    <row r="21" customFormat="false" ht="15" hidden="false" customHeight="false" outlineLevel="0" collapsed="false">
      <c r="A21" s="8" t="s">
        <v>59</v>
      </c>
      <c r="B21" s="22" t="n">
        <f aca="false">B20-B18</f>
        <v>0</v>
      </c>
    </row>
    <row r="23" customFormat="false" ht="15" hidden="false" customHeight="false" outlineLevel="0" collapsed="false">
      <c r="A23" s="23" t="s">
        <v>60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58"/>
    <col collapsed="false" customWidth="true" hidden="false" outlineLevel="0" max="4" min="3" style="0" width="18"/>
    <col collapsed="false" customWidth="true" hidden="false" outlineLevel="0" max="5" min="5" style="0" width="14"/>
    <col collapsed="false" customWidth="true" hidden="false" outlineLevel="0" max="6" min="6" style="0" width="11"/>
  </cols>
  <sheetData>
    <row r="1" customFormat="false" ht="24" hidden="false" customHeight="true" outlineLevel="0" collapsed="false">
      <c r="A1" s="1" t="s">
        <v>61</v>
      </c>
    </row>
    <row r="2" customFormat="false" ht="15" hidden="false" customHeight="false" outlineLevel="0" collapsed="false">
      <c r="A2" s="2" t="s">
        <v>62</v>
      </c>
    </row>
    <row r="3" customFormat="false" ht="15" hidden="false" customHeight="false" outlineLevel="0" collapsed="false">
      <c r="A3" s="3"/>
      <c r="B3" s="3"/>
      <c r="C3" s="3"/>
      <c r="D3" s="3"/>
      <c r="E3" s="3"/>
      <c r="F3" s="3"/>
    </row>
    <row r="5" customFormat="false" ht="30" hidden="false" customHeight="true" outlineLevel="0" collapsed="false">
      <c r="A5" s="18" t="s">
        <v>63</v>
      </c>
      <c r="B5" s="18" t="s">
        <v>64</v>
      </c>
      <c r="C5" s="18" t="s">
        <v>65</v>
      </c>
      <c r="D5" s="18" t="s">
        <v>66</v>
      </c>
      <c r="E5" s="18" t="s">
        <v>67</v>
      </c>
      <c r="F5" s="18" t="s">
        <v>68</v>
      </c>
    </row>
    <row r="6" customFormat="false" ht="15" hidden="false" customHeight="false" outlineLevel="0" collapsed="false">
      <c r="A6" s="8" t="s">
        <v>69</v>
      </c>
      <c r="B6" s="8" t="s">
        <v>42</v>
      </c>
      <c r="C6" s="14" t="n">
        <v>0.612816</v>
      </c>
      <c r="D6" s="14" t="n">
        <f aca="false">ROUND('The Greeks'!B6,6)</f>
        <v>0.612816</v>
      </c>
      <c r="E6" s="14" t="n">
        <f aca="false">D6-C6</f>
        <v>0</v>
      </c>
      <c r="F6" s="32" t="str">
        <f aca="false">IF(ABS(D6-C6)&lt;=0.0000005,"PASS","FAIL")</f>
        <v>PASS</v>
      </c>
    </row>
    <row r="7" customFormat="false" ht="15" hidden="false" customHeight="false" outlineLevel="0" collapsed="false">
      <c r="A7" s="24" t="s">
        <v>69</v>
      </c>
      <c r="B7" s="24" t="s">
        <v>44</v>
      </c>
      <c r="C7" s="25" t="n">
        <v>0.015953</v>
      </c>
      <c r="D7" s="25" t="n">
        <f aca="false">ROUND('The Greeks'!B7,6)</f>
        <v>0.015953</v>
      </c>
      <c r="E7" s="25" t="n">
        <f aca="false">D7-C7</f>
        <v>0</v>
      </c>
      <c r="F7" s="33" t="str">
        <f aca="false">IF(ABS(D7-C7)&lt;=0.0000005,"PASS","FAIL")</f>
        <v>PASS</v>
      </c>
    </row>
    <row r="8" customFormat="false" ht="15" hidden="false" customHeight="false" outlineLevel="0" collapsed="false">
      <c r="A8" s="8" t="s">
        <v>69</v>
      </c>
      <c r="B8" s="8" t="s">
        <v>46</v>
      </c>
      <c r="C8" s="14" t="n">
        <v>0.382882</v>
      </c>
      <c r="D8" s="14" t="n">
        <f aca="false">ROUND('The Greeks'!B8,6)</f>
        <v>0.382882</v>
      </c>
      <c r="E8" s="14" t="n">
        <f aca="false">D8-C8</f>
        <v>0</v>
      </c>
      <c r="F8" s="32" t="str">
        <f aca="false">IF(ABS(D8-C8)&lt;=0.0000005,"PASS","FAIL")</f>
        <v>PASS</v>
      </c>
    </row>
    <row r="9" customFormat="false" ht="15" hidden="false" customHeight="false" outlineLevel="0" collapsed="false">
      <c r="A9" s="24" t="s">
        <v>69</v>
      </c>
      <c r="B9" s="24" t="s">
        <v>48</v>
      </c>
      <c r="C9" s="25" t="n">
        <v>-0.018048</v>
      </c>
      <c r="D9" s="25" t="n">
        <f aca="false">ROUND('The Greeks'!B9,6)</f>
        <v>-0.018048</v>
      </c>
      <c r="E9" s="25" t="n">
        <f aca="false">D9-C9</f>
        <v>0</v>
      </c>
      <c r="F9" s="33" t="str">
        <f aca="false">IF(ABS(D9-C9)&lt;=0.0000005,"PASS","FAIL")</f>
        <v>PASS</v>
      </c>
    </row>
    <row r="10" customFormat="false" ht="15" hidden="false" customHeight="false" outlineLevel="0" collapsed="false">
      <c r="A10" s="8" t="s">
        <v>69</v>
      </c>
      <c r="B10" s="8" t="s">
        <v>50</v>
      </c>
      <c r="C10" s="14" t="n">
        <v>0.498276</v>
      </c>
      <c r="D10" s="14" t="n">
        <f aca="false">ROUND('The Greeks'!B10,6)</f>
        <v>0.498276</v>
      </c>
      <c r="E10" s="14" t="n">
        <f aca="false">D10-C10</f>
        <v>0</v>
      </c>
      <c r="F10" s="32" t="str">
        <f aca="false">IF(ABS(D10-C10)&lt;=0.0000005,"PASS","FAIL")</f>
        <v>PASS</v>
      </c>
    </row>
    <row r="11" customFormat="false" ht="15" hidden="false" customHeight="false" outlineLevel="0" collapsed="false">
      <c r="A11" s="24" t="s">
        <v>69</v>
      </c>
      <c r="B11" s="24" t="s">
        <v>70</v>
      </c>
      <c r="C11" s="25" t="n">
        <v>0.612816</v>
      </c>
      <c r="D11" s="25" t="n">
        <f aca="false">ROUND('The Greeks'!C6,6)</f>
        <v>0.612816</v>
      </c>
      <c r="E11" s="25" t="n">
        <f aca="false">D11-C11</f>
        <v>0</v>
      </c>
      <c r="F11" s="33" t="str">
        <f aca="false">IF(ABS(D11-C11)&lt;=0.0000005,"PASS","FAIL")</f>
        <v>PASS</v>
      </c>
    </row>
    <row r="12" customFormat="false" ht="15" hidden="false" customHeight="false" outlineLevel="0" collapsed="false">
      <c r="A12" s="8" t="s">
        <v>69</v>
      </c>
      <c r="B12" s="8" t="s">
        <v>71</v>
      </c>
      <c r="C12" s="14" t="n">
        <v>0.015953</v>
      </c>
      <c r="D12" s="14" t="n">
        <f aca="false">ROUND('The Greeks'!C7,6)</f>
        <v>0.015953</v>
      </c>
      <c r="E12" s="14" t="n">
        <f aca="false">D12-C12</f>
        <v>0</v>
      </c>
      <c r="F12" s="32" t="str">
        <f aca="false">IF(ABS(D12-C12)&lt;=0.0000005,"PASS","FAIL")</f>
        <v>PASS</v>
      </c>
    </row>
    <row r="13" customFormat="false" ht="15" hidden="false" customHeight="false" outlineLevel="0" collapsed="false">
      <c r="A13" s="24" t="s">
        <v>69</v>
      </c>
      <c r="B13" s="24" t="s">
        <v>72</v>
      </c>
      <c r="C13" s="25" t="n">
        <v>0.382882</v>
      </c>
      <c r="D13" s="25" t="n">
        <f aca="false">ROUND('The Greeks'!C8,6)</f>
        <v>0.382882</v>
      </c>
      <c r="E13" s="25" t="n">
        <f aca="false">D13-C13</f>
        <v>0</v>
      </c>
      <c r="F13" s="34" t="str">
        <f aca="false">IF(ABS(D13-C13)&lt;=0.0000005,"PASS","FAIL")</f>
        <v>PASS</v>
      </c>
    </row>
    <row r="14" customFormat="false" ht="15" hidden="false" customHeight="false" outlineLevel="0" collapsed="false">
      <c r="A14" s="8" t="s">
        <v>69</v>
      </c>
      <c r="B14" s="8" t="s">
        <v>73</v>
      </c>
      <c r="C14" s="14" t="n">
        <v>-0.018048</v>
      </c>
      <c r="D14" s="35" t="n">
        <f aca="false">ROUND('The Greeks'!C9,6)</f>
        <v>-0.018058</v>
      </c>
      <c r="E14" s="14" t="n">
        <f aca="false">D14-C14</f>
        <v>-9.99999999999959E-006</v>
      </c>
      <c r="F14" s="36" t="str">
        <f aca="false">IF(ABS(D14-C14)&lt;=0.00002,"PASS","FAIL")</f>
        <v>PASS</v>
      </c>
    </row>
    <row r="15" customFormat="false" ht="15" hidden="false" customHeight="false" outlineLevel="0" collapsed="false">
      <c r="A15" s="24" t="s">
        <v>69</v>
      </c>
      <c r="B15" s="24" t="s">
        <v>74</v>
      </c>
      <c r="C15" s="25" t="n">
        <v>0.498276</v>
      </c>
      <c r="D15" s="25" t="n">
        <f aca="false">ROUND('The Greeks'!C10,6)</f>
        <v>0.498276</v>
      </c>
      <c r="E15" s="25" t="n">
        <f aca="false">D15-C15</f>
        <v>0</v>
      </c>
      <c r="F15" s="34" t="str">
        <f aca="false">IF(ABS(D15-C15)&lt;=0.0000005,"PASS","FAIL")</f>
        <v>PASS</v>
      </c>
    </row>
    <row r="16" customFormat="false" ht="15" hidden="false" customHeight="false" outlineLevel="0" collapsed="false">
      <c r="A16" s="8" t="s">
        <v>69</v>
      </c>
      <c r="B16" s="8" t="s">
        <v>75</v>
      </c>
      <c r="C16" s="14" t="n">
        <v>0.382882</v>
      </c>
      <c r="D16" s="14" t="n">
        <f aca="false">ROUND('The Greeks'!B7*S^2*SIG*T/100,6)</f>
        <v>0.382882</v>
      </c>
      <c r="E16" s="14" t="n">
        <f aca="false">D16-C16</f>
        <v>0</v>
      </c>
      <c r="F16" s="36" t="str">
        <f aca="false">IF(ABS(D16-C16)&lt;=0.0000005,"PASS","FAIL")</f>
        <v>PASS</v>
      </c>
    </row>
    <row r="17" customFormat="false" ht="15" hidden="false" customHeight="false" outlineLevel="0" collapsed="false">
      <c r="A17" s="24" t="s">
        <v>76</v>
      </c>
      <c r="B17" s="24" t="s">
        <v>77</v>
      </c>
      <c r="C17" s="37" t="n">
        <v>1.2562</v>
      </c>
      <c r="D17" s="37" t="n">
        <f aca="false">ROUND('The Greeks'!B18,4)</f>
        <v>1.2562</v>
      </c>
      <c r="E17" s="37" t="n">
        <f aca="false">D17-C17</f>
        <v>0</v>
      </c>
      <c r="F17" s="34" t="str">
        <f aca="false">IF(ABS(D17-C17)&lt;=0.00005,"PASS","FAIL")</f>
        <v>PASS</v>
      </c>
    </row>
    <row r="18" customFormat="false" ht="15" hidden="false" customHeight="false" outlineLevel="0" collapsed="false">
      <c r="A18" s="8" t="s">
        <v>76</v>
      </c>
      <c r="B18" s="8" t="s">
        <v>78</v>
      </c>
      <c r="C18" s="38" t="n">
        <v>1.2562</v>
      </c>
      <c r="D18" s="38" t="n">
        <f aca="false">ROUND('The Greeks'!B20,4)</f>
        <v>1.2562</v>
      </c>
      <c r="E18" s="38" t="n">
        <f aca="false">D18-C18</f>
        <v>0</v>
      </c>
      <c r="F18" s="36" t="str">
        <f aca="false">IF(ABS(D18-C18)&lt;=0.00005,"PASS","FAIL")</f>
        <v>PASS</v>
      </c>
    </row>
    <row r="19" customFormat="false" ht="15" hidden="false" customHeight="false" outlineLevel="0" collapsed="false">
      <c r="A19" s="24" t="s">
        <v>79</v>
      </c>
      <c r="B19" s="24" t="s">
        <v>32</v>
      </c>
      <c r="C19" s="25" t="n">
        <v>11.454068</v>
      </c>
      <c r="D19" s="25" t="n">
        <f aca="false">ROUND(PRICE,6)</f>
        <v>11.454068</v>
      </c>
      <c r="E19" s="25" t="n">
        <f aca="false">D19-C19</f>
        <v>0</v>
      </c>
      <c r="F19" s="34" t="str">
        <f aca="false">IF(ABS(D19-C19)&lt;=0.0000005,"PASS","FAIL")</f>
        <v>PASS</v>
      </c>
    </row>
    <row r="21" customFormat="false" ht="15" hidden="false" customHeight="false" outlineLevel="0" collapsed="false">
      <c r="B21" s="15" t="s">
        <v>80</v>
      </c>
      <c r="D21" s="39" t="str">
        <f aca="false">COUNTIF(F6:F19,"PASS")&amp;" of "&amp;14</f>
        <v>14 of 14</v>
      </c>
    </row>
  </sheetData>
  <conditionalFormatting sqref="F6:F19">
    <cfRule type="cellIs" priority="2" operator="equal" aboveAverage="0" equalAverage="0" bottom="0" percent="0" rank="0" text="" dxfId="0">
      <formula>"FAIL"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2026-08-28T18:31:04Z</dcterms:created>
  <dc:creator>openpyxl</dc:creator>
  <dc:description/>
  <dc:language>en-US</dc:language>
  <cp:lastModifiedBy/>
  <dcterms:modified xsi:type="dcterms:W3CDTF">2026-09-24T19:44:41Z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