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 Me" sheetId="1" state="visible" r:id="rId3"/>
    <sheet name="Summary" sheetId="2" state="visible" r:id="rId4"/>
    <sheet name="Assumptions" sheetId="3" state="visible" r:id="rId5"/>
    <sheet name="Rent Roll" sheetId="4" state="visible" r:id="rId6"/>
    <sheet name="Cash Flow" sheetId="5" state="visible" r:id="rId7"/>
    <sheet name="Debt" sheetId="6" state="visible" r:id="rId8"/>
    <sheet name="Returns" sheetId="7" state="visible" r:id="rId9"/>
    <sheet name="Sensitivity" sheetId="8" state="visible" r:id="rId10"/>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<sst xmlns="http://schemas.openxmlformats.org/spreadsheetml/2006/main" count="152" uniqueCount="132">
  <si>
    <t xml:space="preserve">PROPERTY MODEL TEMPLATE</t>
  </si>
  <si>
    <t xml:space="preserve">Companion file to Real Estate Financial Modeling by Julian R. Sterling — Chapters 2 and 3</t>
  </si>
  <si>
    <t xml:space="preserve">An empty single-asset model built to the seven-sheet architecture of Chapter 2, with the header block, the flag rows, the three debt tests and the check block already in place. Fill in the Assumptions and the Rent Roll; everything else calculates.</t>
  </si>
  <si>
    <t xml:space="preserve">One example row of realistic values is included on the Rent Roll so the format is unambiguous. Overwrite it.</t>
  </si>
  <si>
    <t xml:space="preserve">The seven sheets, in the order the calculation flows</t>
  </si>
  <si>
    <t xml:space="preserve">Summary · Assumptions · Rent Roll · Cash Flow · Debt · Returns · Sensitivity</t>
  </si>
  <si>
    <t xml:space="preserve">Colour convention (Chapter 3)</t>
  </si>
  <si>
    <t xml:space="preserve">Blue text = an input. Edit these.</t>
  </si>
  <si>
    <t xml:space="preserve">Black text = a formula. Do not overtype these.</t>
  </si>
  <si>
    <t xml:space="preserve">Green text = a link to another sheet.</t>
  </si>
  <si>
    <t xml:space="preserve">Yellow fill = the assumptions that carry the answer.</t>
  </si>
  <si>
    <t xml:space="preserve">The rule the whole architecture serves</t>
  </si>
  <si>
    <t xml:space="preserve">Time runs across the columns. Line items run down the rows. Every cell in a row contains the same formula, copied across without exception. A row where the formula changes in period 37 is a row nobody can audit.</t>
  </si>
  <si>
    <t xml:space="preserve">Where a date or a one-off event is needed, do not type it into the period. Multiply the input by a flag row that is 1 in that period and 0 everywhere else. The timing then becomes an input rather than a rebuild.</t>
  </si>
  <si>
    <t xml:space="preserve">Not investment advice.</t>
  </si>
  <si>
    <t xml:space="preserve">INVESTMENT SUMMARY</t>
  </si>
  <si>
    <t xml:space="preserve">Built last, read first. Everything here is linked; nothing here is calculated.</t>
  </si>
  <si>
    <t xml:space="preserve">CHECKS</t>
  </si>
  <si>
    <t xml:space="preserve">Sources equal uses</t>
  </si>
  <si>
    <t xml:space="preserve">Occupied plus vacant equals total area</t>
  </si>
  <si>
    <t xml:space="preserve">Exit value consistent with yield and forward income</t>
  </si>
  <si>
    <t xml:space="preserve">NOI margin inside the 0.80–0.95 band</t>
  </si>
  <si>
    <t xml:space="preserve">RETURNS</t>
  </si>
  <si>
    <t xml:space="preserve">Unlevered</t>
  </si>
  <si>
    <t xml:space="preserve">Levered</t>
  </si>
  <si>
    <t xml:space="preserve">Internal rate of return</t>
  </si>
  <si>
    <t xml:space="preserve">Equity multiple</t>
  </si>
  <si>
    <t xml:space="preserve">THE RECOMMENDATION — three sentences</t>
  </si>
  <si>
    <t xml:space="preserve">A number, its driver, its sensitivity, its break-even, its specific risk, and the actions. No adjectives. No claim to precision beyond two significant figures.</t>
  </si>
  <si>
    <t xml:space="preserve">ASSUMPTIONS</t>
  </si>
  <si>
    <t xml:space="preserve">Every input gets a label a non-modeler can read, a unit, a value, and a source. The source is the field people omit and the one that matters most in a review (Chapter 3, Rule 6).</t>
  </si>
  <si>
    <t xml:space="preserve">Input</t>
  </si>
  <si>
    <t xml:space="preserve">Value</t>
  </si>
  <si>
    <t xml:space="preserve">Unit</t>
  </si>
  <si>
    <t xml:space="preserve">Source / reasoning</t>
  </si>
  <si>
    <t xml:space="preserve">PROPERTY AND PURCHASE</t>
  </si>
  <si>
    <t xml:space="preserve">Total lettable area</t>
  </si>
  <si>
    <t xml:space="preserve">sq m</t>
  </si>
  <si>
    <t xml:space="preserve">Purchase price</t>
  </si>
  <si>
    <t xml:space="preserve">currency</t>
  </si>
  <si>
    <t xml:space="preserve">Acquisition costs</t>
  </si>
  <si>
    <t xml:space="preserve">% of price</t>
  </si>
  <si>
    <t xml:space="preserve">Disposal costs</t>
  </si>
  <si>
    <t xml:space="preserve">% of proceeds</t>
  </si>
  <si>
    <t xml:space="preserve">Hold period</t>
  </si>
  <si>
    <t xml:space="preserve">years</t>
  </si>
  <si>
    <t xml:space="preserve">MARKET AND GROWTH</t>
  </si>
  <si>
    <t xml:space="preserve">Market rent (ERV)</t>
  </si>
  <si>
    <t xml:space="preserve">per sq m / yr</t>
  </si>
  <si>
    <t xml:space="preserve">Rental growth</t>
  </si>
  <si>
    <t xml:space="preserve">% per year</t>
  </si>
  <si>
    <t xml:space="preserve">Cost inflation</t>
  </si>
  <si>
    <t xml:space="preserve">Should be at least as high as rental growth.</t>
  </si>
  <si>
    <t xml:space="preserve">OPERATING COSTS AND RECOVERY</t>
  </si>
  <si>
    <t xml:space="preserve">Recoverable operating cost</t>
  </si>
  <si>
    <t xml:space="preserve">Non-recoverable operating cost</t>
  </si>
  <si>
    <t xml:space="preserve">Void cost on empty space</t>
  </si>
  <si>
    <t xml:space="preserve">Typically 15–30% of the lost rent.</t>
  </si>
  <si>
    <t xml:space="preserve">Recovery leakage factor</t>
  </si>
  <si>
    <t xml:space="preserve">% of recoverable</t>
  </si>
  <si>
    <t xml:space="preserve">For caps and exclusions.</t>
  </si>
  <si>
    <t xml:space="preserve">CAPITAL EXPENDITURE</t>
  </si>
  <si>
    <t xml:space="preserve">Building capex allowance</t>
  </si>
  <si>
    <t xml:space="preserve">% of gross rent / yr</t>
  </si>
  <si>
    <t xml:space="preserve">Should agree with the technical survey.</t>
  </si>
  <si>
    <t xml:space="preserve">DEBT</t>
  </si>
  <si>
    <t xml:space="preserve">Loan-to-value limit</t>
  </si>
  <si>
    <t xml:space="preserve">%</t>
  </si>
  <si>
    <t xml:space="preserve">Interest rate</t>
  </si>
  <si>
    <t xml:space="preserve">Minimum interest cover</t>
  </si>
  <si>
    <t xml:space="preserve">x</t>
  </si>
  <si>
    <t xml:space="preserve">Minimum debt yield</t>
  </si>
  <si>
    <t xml:space="preserve">Arrangement fee</t>
  </si>
  <si>
    <t xml:space="preserve">% of loan</t>
  </si>
  <si>
    <t xml:space="preserve">EXIT</t>
  </si>
  <si>
    <t xml:space="preserve">Exit yield</t>
  </si>
  <si>
    <t xml:space="preserve">Justify by reference to the asset condition at exit.</t>
  </si>
  <si>
    <t xml:space="preserve">RENT ROLL</t>
  </si>
  <si>
    <t xml:space="preserve">One row per lease. A record of what is contractually true today (Chapter 5). Row 6 is an example — overwrite it.</t>
  </si>
  <si>
    <t xml:space="preserve">Floors</t>
  </si>
  <si>
    <t xml:space="preserve">Area (sq m)</t>
  </si>
  <si>
    <t xml:space="preserve">Passing rent</t>
  </si>
  <si>
    <t xml:space="preserve">Rent per sq m</t>
  </si>
  <si>
    <t xml:space="preserve">ERV per sq m</t>
  </si>
  <si>
    <t xml:space="preserve">ERV</t>
  </si>
  <si>
    <t xml:space="preserve">Years to expiry</t>
  </si>
  <si>
    <t xml:space="preserve">Vs market</t>
  </si>
  <si>
    <t xml:space="preserve">Example unit</t>
  </si>
  <si>
    <t xml:space="preserve">Ground</t>
  </si>
  <si>
    <t xml:space="preserve">Total</t>
  </si>
  <si>
    <t xml:space="preserve">Occupancy</t>
  </si>
  <si>
    <t xml:space="preserve">PROPERTY CASH FLOW</t>
  </si>
  <si>
    <t xml:space="preserve">Header block first. Every calculation below refers to it (Chapter 4).</t>
  </si>
  <si>
    <t xml:space="preserve">Period</t>
  </si>
  <si>
    <t xml:space="preserve">Year of hold</t>
  </si>
  <si>
    <t xml:space="preserve">Flag — in hold</t>
  </si>
  <si>
    <t xml:space="preserve">Contracted rent (link or type)</t>
  </si>
  <si>
    <t xml:space="preserve">Occupied area (sq m)</t>
  </si>
  <si>
    <t xml:space="preserve">Recoveries</t>
  </si>
  <si>
    <t xml:space="preserve">Total income</t>
  </si>
  <si>
    <t xml:space="preserve">Operating costs</t>
  </si>
  <si>
    <t xml:space="preserve">Void costs</t>
  </si>
  <si>
    <t xml:space="preserve">Net operating income</t>
  </si>
  <si>
    <t xml:space="preserve">NOI margin</t>
  </si>
  <si>
    <t xml:space="preserve">Building capex</t>
  </si>
  <si>
    <t xml:space="preserve">Tenant improvements and commissions</t>
  </si>
  <si>
    <t xml:space="preserve">Unlevered cash flow</t>
  </si>
  <si>
    <t xml:space="preserve">Size on all three tests, always. Test covenants every period, with a breach flag (Chapter 10).</t>
  </si>
  <si>
    <t xml:space="preserve">Year-one net operating income</t>
  </si>
  <si>
    <t xml:space="preserve">By loan-to-value</t>
  </si>
  <si>
    <t xml:space="preserve">By interest cover</t>
  </si>
  <si>
    <t xml:space="preserve">By debt yield</t>
  </si>
  <si>
    <t xml:space="preserve">Loan — the binding test</t>
  </si>
  <si>
    <t xml:space="preserve">Binding constraint</t>
  </si>
  <si>
    <t xml:space="preserve">Total acquisition cost</t>
  </si>
  <si>
    <t xml:space="preserve">Equity at close</t>
  </si>
  <si>
    <t xml:space="preserve">Annual interest</t>
  </si>
  <si>
    <t xml:space="preserve">Year</t>
  </si>
  <si>
    <t xml:space="preserve">Interest cover</t>
  </si>
  <si>
    <t xml:space="preserve">Debt yield</t>
  </si>
  <si>
    <t xml:space="preserve">Covenant check</t>
  </si>
  <si>
    <t xml:space="preserve">Unlevered and levered, always both. Quote the internal rate of return and the multiple together (Chapter 9).</t>
  </si>
  <si>
    <t xml:space="preserve">Forward net operating income at exit</t>
  </si>
  <si>
    <t xml:space="preserve">Gross proceeds</t>
  </si>
  <si>
    <t xml:space="preserve">Net sale proceeds</t>
  </si>
  <si>
    <t xml:space="preserve">Debt drawn / repaid</t>
  </si>
  <si>
    <t xml:space="preserve">Fee and interest</t>
  </si>
  <si>
    <t xml:space="preserve">Levered equity cash flow</t>
  </si>
  <si>
    <t xml:space="preserve">SENSITIVITY</t>
  </si>
  <si>
    <t xml:space="preserve">Move the exit yield on the Assumptions sheet and record the answer here. A sensitivity moves one variable; a scenario moves a coherent set; a stress solves for failure (Chapter 15).</t>
  </si>
  <si>
    <t xml:space="preserve">Levered IRR (record manually)</t>
  </si>
  <si>
    <t xml:space="preserve">Break-even exit yield</t>
  </si>
</sst>
</file>

<file path=xl/styles.xml><?xml version="1.0" encoding="utf-8"?>
<styleSheet xmlns="http://schemas.openxmlformats.org/spreadsheetml/2006/main">
  <numFmts count="5">
    <numFmt numFmtId="164" formatCode="General"/>
    <numFmt numFmtId="165" formatCode="0.00%"/>
    <numFmt numFmtId="166" formatCode="0.00\x"/>
    <numFmt numFmtId="167" formatCode="#,##0;\(#,##0\);\-"/>
    <numFmt numFmtId="168" formatCode="#,##0.00"/>
  </numFmts>
  <fonts count="12">
    <font>
      <sz val="11"/>
      <color theme="1"/>
      <name val="Calibri"/>
      <family val="2"/>
      <charset val="1"/>
    </font>
    <font>
      <sz val="10"/>
      <name val="Arial"/>
      <family val="0"/>
    </font>
    <font>
      <sz val="10"/>
      <name val="Arial"/>
      <family val="0"/>
    </font>
    <font>
      <sz val="10"/>
      <name val="Arial"/>
      <family val="0"/>
    </font>
    <font>
      <b val="true"/>
      <sz val="14"/>
      <color rgb="FF1F3864"/>
      <name val="Arial"/>
      <family val="0"/>
      <charset val="1"/>
    </font>
    <font>
      <i val="true"/>
      <sz val="9"/>
      <color rgb="FF595959"/>
      <name val="Arial"/>
      <family val="0"/>
      <charset val="1"/>
    </font>
    <font>
      <sz val="10"/>
      <name val="Arial"/>
      <family val="0"/>
      <charset val="1"/>
    </font>
    <font>
      <b val="true"/>
      <sz val="11"/>
      <color rgb="FF1F3864"/>
      <name val="Arial"/>
      <family val="0"/>
      <charset val="1"/>
    </font>
    <font>
      <sz val="10"/>
      <color rgb="FF0000FF"/>
      <name val="Arial"/>
      <family val="0"/>
      <charset val="1"/>
    </font>
    <font>
      <sz val="10"/>
      <color rgb="FF008000"/>
      <name val="Arial"/>
      <family val="0"/>
      <charset val="1"/>
    </font>
    <font>
      <b val="true"/>
      <sz val="10"/>
      <name val="Arial"/>
      <family val="0"/>
      <charset val="1"/>
    </font>
    <font>
      <b val="true"/>
      <sz val="10"/>
      <color rgb="FFFFFFFF"/>
      <name val="Arial"/>
      <family val="0"/>
      <charset val="1"/>
    </font>
  </fonts>
  <fills count="6">
    <fill>
      <patternFill patternType="none"/>
    </fill>
    <fill>
      <patternFill patternType="gray125"/>
    </fill>
    <fill>
      <patternFill patternType="solid">
        <fgColor rgb="FFE2EFDA"/>
        <bgColor rgb="FFEEF2F8"/>
      </patternFill>
    </fill>
    <fill>
      <patternFill patternType="solid">
        <fgColor rgb="FF1F3864"/>
        <bgColor rgb="FF333333"/>
      </patternFill>
    </fill>
    <fill>
      <patternFill patternType="solid">
        <fgColor rgb="FFEEF2F8"/>
        <bgColor rgb="FFE2EFDA"/>
      </patternFill>
    </fill>
    <fill>
      <patternFill patternType="solid">
        <fgColor rgb="FFFFFF00"/>
        <bgColor rgb="FFFFFF00"/>
      </patternFill>
    </fill>
  </fills>
  <borders count="2">
    <border diagonalUp="false" diagonalDown="false">
      <left/>
      <right/>
      <top/>
      <bottom/>
      <diagonal/>
    </border>
    <border diagonalUp="false" diagonalDown="false">
      <left/>
      <right/>
      <top style="thin">
        <color rgb="FFBFBFBF"/>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top" textRotation="0" wrapText="tru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8" fillId="0" borderId="0" xfId="0" applyFont="true" applyBorder="false" applyAlignment="true" applyProtection="false">
      <alignment horizontal="general" vertical="top" textRotation="0" wrapText="true" indent="0" shrinkToFit="false"/>
      <protection locked="true" hidden="false"/>
    </xf>
    <xf numFmtId="164" fontId="9" fillId="0" borderId="0" xfId="0" applyFont="true" applyBorder="false" applyAlignment="true" applyProtection="false">
      <alignment horizontal="general" vertical="top" textRotation="0" wrapText="tru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10" fillId="2" borderId="0" xfId="0" applyFont="true" applyBorder="false" applyAlignment="true" applyProtection="false">
      <alignment horizontal="center" vertical="bottom" textRotation="0" wrapText="false" indent="0" shrinkToFit="false"/>
      <protection locked="true" hidden="false"/>
    </xf>
    <xf numFmtId="164" fontId="11" fillId="3" borderId="0" xfId="0" applyFont="true" applyBorder="false" applyAlignment="false" applyProtection="false">
      <alignment horizontal="general" vertical="bottom" textRotation="0" wrapText="false" indent="0" shrinkToFit="false"/>
      <protection locked="true" hidden="false"/>
    </xf>
    <xf numFmtId="165" fontId="9" fillId="0" borderId="0" xfId="0" applyFont="true" applyBorder="false" applyAlignment="false" applyProtection="false">
      <alignment horizontal="general" vertical="bottom" textRotation="0" wrapText="false" indent="0" shrinkToFit="false"/>
      <protection locked="true" hidden="false"/>
    </xf>
    <xf numFmtId="166" fontId="9"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true" applyAlignment="true" applyProtection="false">
      <alignment horizontal="general" vertical="top" textRotation="0" wrapText="true" indent="0" shrinkToFit="false"/>
      <protection locked="true" hidden="false"/>
    </xf>
    <xf numFmtId="164" fontId="7" fillId="4" borderId="0" xfId="0" applyFont="true" applyBorder="false" applyAlignment="false" applyProtection="false">
      <alignment horizontal="general" vertical="bottom" textRotation="0" wrapText="false" indent="0" shrinkToFit="false"/>
      <protection locked="true" hidden="false"/>
    </xf>
    <xf numFmtId="164" fontId="0" fillId="4" borderId="0" xfId="0" applyFont="false" applyBorder="false" applyAlignment="false" applyProtection="false">
      <alignment horizontal="general" vertical="bottom" textRotation="0" wrapText="false" indent="0" shrinkToFit="false"/>
      <protection locked="true" hidden="false"/>
    </xf>
    <xf numFmtId="167" fontId="8" fillId="0" borderId="0" xfId="0" applyFont="true" applyBorder="false" applyAlignment="false" applyProtection="false">
      <alignment horizontal="general" vertical="bottom" textRotation="0" wrapText="false" indent="0" shrinkToFit="false"/>
      <protection locked="true" hidden="false"/>
    </xf>
    <xf numFmtId="165" fontId="8" fillId="0" borderId="0" xfId="0" applyFont="true" applyBorder="false" applyAlignment="false" applyProtection="false">
      <alignment horizontal="general" vertical="bottom" textRotation="0" wrapText="false" indent="0" shrinkToFit="false"/>
      <protection locked="true" hidden="false"/>
    </xf>
    <xf numFmtId="165" fontId="8" fillId="5" borderId="0" xfId="0" applyFont="true" applyBorder="false" applyAlignment="false" applyProtection="false">
      <alignment horizontal="general" vertical="bottom" textRotation="0" wrapText="false" indent="0" shrinkToFit="false"/>
      <protection locked="true" hidden="false"/>
    </xf>
    <xf numFmtId="166" fontId="8" fillId="0" borderId="0" xfId="0" applyFont="true" applyBorder="false" applyAlignment="false" applyProtection="false">
      <alignment horizontal="general" vertical="bottom" textRotation="0" wrapText="false" indent="0" shrinkToFit="false"/>
      <protection locked="true" hidden="false"/>
    </xf>
    <xf numFmtId="164" fontId="11" fillId="3" borderId="0" xfId="0" applyFont="true" applyBorder="false" applyAlignment="true" applyProtection="false">
      <alignment horizontal="center" vertical="bottom" textRotation="0" wrapText="true" indent="0" shrinkToFit="false"/>
      <protection locked="true" hidden="false"/>
    </xf>
    <xf numFmtId="168" fontId="8" fillId="0" borderId="0" xfId="0" applyFont="true" applyBorder="false" applyAlignment="false" applyProtection="false">
      <alignment horizontal="general" vertical="bottom" textRotation="0" wrapText="false" indent="0" shrinkToFit="false"/>
      <protection locked="true" hidden="false"/>
    </xf>
    <xf numFmtId="168" fontId="0" fillId="0" borderId="0" xfId="0" applyFont="false" applyBorder="false" applyAlignment="false" applyProtection="false">
      <alignment horizontal="general" vertical="bottom" textRotation="0" wrapText="false" indent="0" shrinkToFit="false"/>
      <protection locked="true" hidden="false"/>
    </xf>
    <xf numFmtId="167" fontId="0" fillId="0" borderId="0" xfId="0" applyFont="false" applyBorder="false" applyAlignment="false" applyProtection="false">
      <alignment horizontal="general"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7" fontId="10" fillId="0" borderId="1" xfId="0" applyFont="true" applyBorder="tru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4" fontId="11" fillId="3" borderId="0" xfId="0" applyFont="true" applyBorder="false" applyAlignment="true" applyProtection="false">
      <alignment horizontal="center" vertical="bottom" textRotation="0" wrapText="false" indent="0" shrinkToFit="false"/>
      <protection locked="true" hidden="false"/>
    </xf>
    <xf numFmtId="167" fontId="6" fillId="0" borderId="0" xfId="0" applyFont="true" applyBorder="false" applyAlignment="false" applyProtection="false">
      <alignment horizontal="general" vertical="bottom" textRotation="0" wrapText="false" indent="0" shrinkToFit="false"/>
      <protection locked="true" hidden="false"/>
    </xf>
    <xf numFmtId="165" fontId="6" fillId="0" borderId="0" xfId="0" applyFont="true" applyBorder="false" applyAlignment="false" applyProtection="false">
      <alignment horizontal="general" vertical="bottom" textRotation="0" wrapText="false" indent="0" shrinkToFit="false"/>
      <protection locked="true" hidden="false"/>
    </xf>
    <xf numFmtId="167" fontId="10" fillId="0" borderId="0" xfId="0" applyFont="true" applyBorder="false" applyAlignment="false" applyProtection="false">
      <alignment horizontal="general" vertical="bottom" textRotation="0" wrapText="false" indent="0" shrinkToFit="false"/>
      <protection locked="true" hidden="false"/>
    </xf>
    <xf numFmtId="167" fontId="9" fillId="0" borderId="0" xfId="0" applyFont="true" applyBorder="false" applyAlignment="false" applyProtection="false">
      <alignment horizontal="general" vertical="bottom" textRotation="0" wrapText="false" indent="0" shrinkToFit="false"/>
      <protection locked="true" hidden="false"/>
    </xf>
    <xf numFmtId="166" fontId="0" fillId="0" borderId="0" xfId="0" applyFont="false" applyBorder="false" applyAlignment="false" applyProtection="false">
      <alignment horizontal="general" vertical="bottom" textRotation="0" wrapText="false" indent="0" shrinkToFit="false"/>
      <protection locked="true" hidden="false"/>
    </xf>
    <xf numFmtId="165" fontId="11" fillId="3"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EEF2F8"/>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FCC99"/>
      <rgbColor rgb="FF3366FF"/>
      <rgbColor rgb="FF33CCCC"/>
      <rgbColor rgb="FF99CC00"/>
      <rgbColor rgb="FFFFCC00"/>
      <rgbColor rgb="FFFF9900"/>
      <rgbColor rgb="FFFF6600"/>
      <rgbColor rgb="FF595959"/>
      <rgbColor rgb="FF969696"/>
      <rgbColor rgb="FF1F3864"/>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23"/>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104"/>
  </cols>
  <sheetData>
    <row r="2" customFormat="false" ht="17.35" hidden="false" customHeight="false" outlineLevel="0" collapsed="false">
      <c r="B2" s="1" t="s">
        <v>0</v>
      </c>
    </row>
    <row r="3" customFormat="false" ht="15" hidden="false" customHeight="false" outlineLevel="0" collapsed="false">
      <c r="B3" s="2" t="s">
        <v>1</v>
      </c>
    </row>
    <row r="4" customFormat="false" ht="15" hidden="false" customHeight="false" outlineLevel="0" collapsed="false">
      <c r="B4" s="3"/>
    </row>
    <row r="5" customFormat="false" ht="23.85" hidden="false" customHeight="false" outlineLevel="0" collapsed="false">
      <c r="B5" s="3" t="s">
        <v>2</v>
      </c>
    </row>
    <row r="6" customFormat="false" ht="15" hidden="false" customHeight="false" outlineLevel="0" collapsed="false">
      <c r="B6" s="3"/>
    </row>
    <row r="7" customFormat="false" ht="15" hidden="false" customHeight="false" outlineLevel="0" collapsed="false">
      <c r="B7" s="3" t="s">
        <v>3</v>
      </c>
    </row>
    <row r="8" customFormat="false" ht="15" hidden="false" customHeight="false" outlineLevel="0" collapsed="false">
      <c r="B8" s="3"/>
    </row>
    <row r="9" customFormat="false" ht="15" hidden="false" customHeight="false" outlineLevel="0" collapsed="false">
      <c r="B9" s="4" t="s">
        <v>4</v>
      </c>
    </row>
    <row r="10" customFormat="false" ht="15" hidden="false" customHeight="false" outlineLevel="0" collapsed="false">
      <c r="B10" s="3" t="s">
        <v>5</v>
      </c>
    </row>
    <row r="11" customFormat="false" ht="15" hidden="false" customHeight="false" outlineLevel="0" collapsed="false">
      <c r="B11" s="3"/>
    </row>
    <row r="12" customFormat="false" ht="15" hidden="false" customHeight="false" outlineLevel="0" collapsed="false">
      <c r="B12" s="4" t="s">
        <v>6</v>
      </c>
    </row>
    <row r="13" customFormat="false" ht="15" hidden="false" customHeight="false" outlineLevel="0" collapsed="false">
      <c r="B13" s="5" t="s">
        <v>7</v>
      </c>
    </row>
    <row r="14" customFormat="false" ht="15" hidden="false" customHeight="false" outlineLevel="0" collapsed="false">
      <c r="B14" s="3" t="s">
        <v>8</v>
      </c>
    </row>
    <row r="15" customFormat="false" ht="15" hidden="false" customHeight="false" outlineLevel="0" collapsed="false">
      <c r="B15" s="6" t="s">
        <v>9</v>
      </c>
    </row>
    <row r="16" customFormat="false" ht="15" hidden="false" customHeight="false" outlineLevel="0" collapsed="false">
      <c r="B16" s="3" t="s">
        <v>10</v>
      </c>
    </row>
    <row r="17" customFormat="false" ht="15" hidden="false" customHeight="false" outlineLevel="0" collapsed="false">
      <c r="B17" s="3"/>
    </row>
    <row r="18" customFormat="false" ht="15" hidden="false" customHeight="false" outlineLevel="0" collapsed="false">
      <c r="B18" s="4" t="s">
        <v>11</v>
      </c>
    </row>
    <row r="19" customFormat="false" ht="23.85" hidden="false" customHeight="false" outlineLevel="0" collapsed="false">
      <c r="B19" s="3" t="s">
        <v>12</v>
      </c>
    </row>
    <row r="20" customFormat="false" ht="15" hidden="false" customHeight="false" outlineLevel="0" collapsed="false">
      <c r="B20" s="3"/>
    </row>
    <row r="21" customFormat="false" ht="23.85" hidden="false" customHeight="false" outlineLevel="0" collapsed="false">
      <c r="B21" s="3" t="s">
        <v>13</v>
      </c>
    </row>
    <row r="22" customFormat="false" ht="15" hidden="false" customHeight="false" outlineLevel="0" collapsed="false">
      <c r="B22" s="3"/>
    </row>
    <row r="23" customFormat="false" ht="15" hidden="false" customHeight="false" outlineLevel="0" collapsed="false">
      <c r="B23" s="2" t="s">
        <v>14</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F2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46"/>
    <col collapsed="false" customWidth="true" hidden="false" outlineLevel="0" max="5" min="3" style="0" width="16"/>
  </cols>
  <sheetData>
    <row r="2" customFormat="false" ht="17.35" hidden="false" customHeight="false" outlineLevel="0" collapsed="false">
      <c r="B2" s="7" t="s">
        <v>15</v>
      </c>
    </row>
    <row r="3" customFormat="false" ht="15" hidden="false" customHeight="false" outlineLevel="0" collapsed="false">
      <c r="B3" s="8" t="s">
        <v>16</v>
      </c>
    </row>
    <row r="5" customFormat="false" ht="15" hidden="false" customHeight="false" outlineLevel="0" collapsed="false">
      <c r="B5" s="9" t="s">
        <v>17</v>
      </c>
    </row>
    <row r="6" customFormat="false" ht="15" hidden="false" customHeight="false" outlineLevel="0" collapsed="false">
      <c r="B6" s="10" t="s">
        <v>18</v>
      </c>
      <c r="C6" s="11" t="str">
        <f aca="false">IF(ABS((Debt!$C$9+Debt!$C$13)-(Debt!$C$11+Debt!$C$12))&lt;1,"OK","ERROR")</f>
        <v>OK</v>
      </c>
    </row>
    <row r="7" customFormat="false" ht="15" hidden="false" customHeight="false" outlineLevel="0" collapsed="false">
      <c r="B7" s="10" t="s">
        <v>19</v>
      </c>
      <c r="C7" s="11" t="str">
        <f aca="false">IF(ABS(SUM('Rent Roll'!$D$6:$D$26)-'Rent Roll'!$D$27)&lt;1,"OK","ERROR")</f>
        <v>OK</v>
      </c>
    </row>
    <row r="8" customFormat="false" ht="15" hidden="false" customHeight="false" outlineLevel="0" collapsed="false">
      <c r="B8" s="10" t="s">
        <v>20</v>
      </c>
      <c r="C8" s="11" t="str">
        <f aca="false">IF(Returns!$C$6=0,"-",IF(ABS(Returns!$C$6*Assumptions!$C$30-Returns!$C$5)&lt;1,"OK","ERROR"))</f>
        <v>-</v>
      </c>
    </row>
    <row r="9" customFormat="false" ht="15" hidden="false" customHeight="false" outlineLevel="0" collapsed="false">
      <c r="B9" s="10" t="s">
        <v>21</v>
      </c>
      <c r="C9" s="11" t="str">
        <f aca="false">IF('Cash Flow'!$D$17=0,"-",IF(AND('Cash Flow'!$D$17&gt;=0.6,'Cash Flow'!$D$17&lt;=0.98),"OK","CHECK"))</f>
        <v>-</v>
      </c>
    </row>
    <row r="11" customFormat="false" ht="15" hidden="false" customHeight="false" outlineLevel="0" collapsed="false">
      <c r="B11" s="9" t="s">
        <v>22</v>
      </c>
    </row>
    <row r="12" customFormat="false" ht="15" hidden="false" customHeight="false" outlineLevel="0" collapsed="false">
      <c r="C12" s="12" t="s">
        <v>23</v>
      </c>
      <c r="D12" s="12" t="s">
        <v>24</v>
      </c>
    </row>
    <row r="13" customFormat="false" ht="15" hidden="false" customHeight="false" outlineLevel="0" collapsed="false">
      <c r="B13" s="10" t="s">
        <v>25</v>
      </c>
      <c r="C13" s="13" t="n">
        <f aca="false">Returns!$C$17</f>
        <v>0</v>
      </c>
      <c r="D13" s="13" t="n">
        <f aca="false">Returns!$D$17</f>
        <v>0</v>
      </c>
    </row>
    <row r="14" customFormat="false" ht="15" hidden="false" customHeight="false" outlineLevel="0" collapsed="false">
      <c r="B14" s="10" t="s">
        <v>26</v>
      </c>
      <c r="C14" s="14" t="n">
        <f aca="false">Returns!$C$18</f>
        <v>0</v>
      </c>
      <c r="D14" s="14" t="n">
        <f aca="false">Returns!$D$18</f>
        <v>0</v>
      </c>
    </row>
    <row r="16" customFormat="false" ht="15" hidden="false" customHeight="false" outlineLevel="0" collapsed="false">
      <c r="B16" s="9" t="s">
        <v>27</v>
      </c>
    </row>
    <row r="17" customFormat="false" ht="15" hidden="false" customHeight="true" outlineLevel="0" collapsed="false">
      <c r="B17" s="15" t="s">
        <v>28</v>
      </c>
      <c r="C17" s="15"/>
      <c r="D17" s="15"/>
      <c r="E17" s="15"/>
      <c r="F17" s="15"/>
    </row>
    <row r="18" customFormat="false" ht="15" hidden="false" customHeight="false" outlineLevel="0" collapsed="false">
      <c r="B18" s="15"/>
      <c r="C18" s="15"/>
      <c r="D18" s="15"/>
      <c r="E18" s="15"/>
      <c r="F18" s="15"/>
    </row>
    <row r="19" customFormat="false" ht="15" hidden="false" customHeight="false" outlineLevel="0" collapsed="false">
      <c r="B19" s="15"/>
      <c r="C19" s="15"/>
      <c r="D19" s="15"/>
      <c r="E19" s="15"/>
      <c r="F19" s="15"/>
    </row>
    <row r="20" customFormat="false" ht="15" hidden="false" customHeight="false" outlineLevel="0" collapsed="false">
      <c r="B20" s="15"/>
      <c r="C20" s="15"/>
      <c r="D20" s="15"/>
      <c r="E20" s="15"/>
      <c r="F20" s="15"/>
    </row>
  </sheetData>
  <mergeCells count="1">
    <mergeCell ref="B17:F20"/>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E3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42"/>
    <col collapsed="false" customWidth="true" hidden="false" outlineLevel="0" max="3" min="3" style="0" width="14"/>
    <col collapsed="false" customWidth="true" hidden="false" outlineLevel="0" max="4" min="4" style="0" width="12"/>
    <col collapsed="false" customWidth="true" hidden="false" outlineLevel="0" max="5" min="5" style="0" width="58"/>
  </cols>
  <sheetData>
    <row r="2" customFormat="false" ht="17.35" hidden="false" customHeight="false" outlineLevel="0" collapsed="false">
      <c r="B2" s="7" t="s">
        <v>29</v>
      </c>
    </row>
    <row r="3" customFormat="false" ht="15" hidden="false" customHeight="false" outlineLevel="0" collapsed="false">
      <c r="B3" s="8" t="s">
        <v>30</v>
      </c>
    </row>
    <row r="5" customFormat="false" ht="15" hidden="false" customHeight="false" outlineLevel="0" collapsed="false">
      <c r="B5" s="12" t="s">
        <v>31</v>
      </c>
      <c r="C5" s="12" t="s">
        <v>32</v>
      </c>
      <c r="D5" s="12" t="s">
        <v>33</v>
      </c>
      <c r="E5" s="12" t="s">
        <v>34</v>
      </c>
    </row>
    <row r="6" customFormat="false" ht="15" hidden="false" customHeight="false" outlineLevel="0" collapsed="false">
      <c r="B6" s="16" t="s">
        <v>35</v>
      </c>
      <c r="C6" s="17"/>
      <c r="D6" s="17"/>
      <c r="E6" s="17"/>
    </row>
    <row r="7" customFormat="false" ht="15" hidden="false" customHeight="false" outlineLevel="0" collapsed="false">
      <c r="B7" s="10" t="s">
        <v>36</v>
      </c>
      <c r="C7" s="18" t="n">
        <v>0</v>
      </c>
      <c r="D7" s="8" t="s">
        <v>37</v>
      </c>
      <c r="E7" s="2"/>
    </row>
    <row r="8" customFormat="false" ht="15" hidden="false" customHeight="false" outlineLevel="0" collapsed="false">
      <c r="B8" s="10" t="s">
        <v>38</v>
      </c>
      <c r="C8" s="18" t="n">
        <v>0</v>
      </c>
      <c r="D8" s="8" t="s">
        <v>39</v>
      </c>
      <c r="E8" s="2"/>
    </row>
    <row r="9" customFormat="false" ht="15" hidden="false" customHeight="false" outlineLevel="0" collapsed="false">
      <c r="B9" s="10" t="s">
        <v>40</v>
      </c>
      <c r="C9" s="19" t="n">
        <v>0.065</v>
      </c>
      <c r="D9" s="8" t="s">
        <v>41</v>
      </c>
      <c r="E9" s="2"/>
    </row>
    <row r="10" customFormat="false" ht="15" hidden="false" customHeight="false" outlineLevel="0" collapsed="false">
      <c r="B10" s="10" t="s">
        <v>42</v>
      </c>
      <c r="C10" s="19" t="n">
        <v>0.015</v>
      </c>
      <c r="D10" s="8" t="s">
        <v>43</v>
      </c>
      <c r="E10" s="2"/>
    </row>
    <row r="11" customFormat="false" ht="15" hidden="false" customHeight="false" outlineLevel="0" collapsed="false">
      <c r="B11" s="10" t="s">
        <v>44</v>
      </c>
      <c r="C11" s="18" t="n">
        <v>5</v>
      </c>
      <c r="D11" s="8" t="s">
        <v>45</v>
      </c>
      <c r="E11" s="2"/>
    </row>
    <row r="12" customFormat="false" ht="15" hidden="false" customHeight="false" outlineLevel="0" collapsed="false">
      <c r="B12" s="16" t="s">
        <v>46</v>
      </c>
      <c r="C12" s="17"/>
      <c r="D12" s="17"/>
      <c r="E12" s="17"/>
    </row>
    <row r="13" customFormat="false" ht="15" hidden="false" customHeight="false" outlineLevel="0" collapsed="false">
      <c r="B13" s="10" t="s">
        <v>47</v>
      </c>
      <c r="C13" s="18" t="n">
        <v>0</v>
      </c>
      <c r="D13" s="8" t="s">
        <v>48</v>
      </c>
      <c r="E13" s="2"/>
    </row>
    <row r="14" customFormat="false" ht="15" hidden="false" customHeight="false" outlineLevel="0" collapsed="false">
      <c r="B14" s="10" t="s">
        <v>49</v>
      </c>
      <c r="C14" s="20" t="n">
        <v>0.02</v>
      </c>
      <c r="D14" s="8" t="s">
        <v>50</v>
      </c>
      <c r="E14" s="2"/>
    </row>
    <row r="15" customFormat="false" ht="15" hidden="false" customHeight="false" outlineLevel="0" collapsed="false">
      <c r="B15" s="10" t="s">
        <v>51</v>
      </c>
      <c r="C15" s="19" t="n">
        <v>0.025</v>
      </c>
      <c r="D15" s="8" t="s">
        <v>50</v>
      </c>
      <c r="E15" s="2" t="s">
        <v>52</v>
      </c>
    </row>
    <row r="16" customFormat="false" ht="15" hidden="false" customHeight="false" outlineLevel="0" collapsed="false">
      <c r="B16" s="16" t="s">
        <v>53</v>
      </c>
      <c r="C16" s="17"/>
      <c r="D16" s="17"/>
      <c r="E16" s="17"/>
    </row>
    <row r="17" customFormat="false" ht="15" hidden="false" customHeight="false" outlineLevel="0" collapsed="false">
      <c r="B17" s="10" t="s">
        <v>54</v>
      </c>
      <c r="C17" s="18" t="n">
        <v>0</v>
      </c>
      <c r="D17" s="8" t="s">
        <v>48</v>
      </c>
      <c r="E17" s="2"/>
    </row>
    <row r="18" customFormat="false" ht="15" hidden="false" customHeight="false" outlineLevel="0" collapsed="false">
      <c r="B18" s="10" t="s">
        <v>55</v>
      </c>
      <c r="C18" s="18" t="n">
        <v>0</v>
      </c>
      <c r="D18" s="8" t="s">
        <v>48</v>
      </c>
      <c r="E18" s="2"/>
    </row>
    <row r="19" customFormat="false" ht="15" hidden="false" customHeight="false" outlineLevel="0" collapsed="false">
      <c r="B19" s="10" t="s">
        <v>56</v>
      </c>
      <c r="C19" s="18" t="n">
        <v>0</v>
      </c>
      <c r="D19" s="8" t="s">
        <v>48</v>
      </c>
      <c r="E19" s="2" t="s">
        <v>57</v>
      </c>
    </row>
    <row r="20" customFormat="false" ht="15" hidden="false" customHeight="false" outlineLevel="0" collapsed="false">
      <c r="B20" s="10" t="s">
        <v>58</v>
      </c>
      <c r="C20" s="19" t="n">
        <v>0.95</v>
      </c>
      <c r="D20" s="8" t="s">
        <v>59</v>
      </c>
      <c r="E20" s="2" t="s">
        <v>60</v>
      </c>
    </row>
    <row r="21" customFormat="false" ht="15" hidden="false" customHeight="false" outlineLevel="0" collapsed="false">
      <c r="B21" s="16" t="s">
        <v>61</v>
      </c>
      <c r="C21" s="17"/>
      <c r="D21" s="17"/>
      <c r="E21" s="17"/>
    </row>
    <row r="22" customFormat="false" ht="15" hidden="false" customHeight="false" outlineLevel="0" collapsed="false">
      <c r="B22" s="10" t="s">
        <v>62</v>
      </c>
      <c r="C22" s="19" t="n">
        <v>0.02</v>
      </c>
      <c r="D22" s="8" t="s">
        <v>63</v>
      </c>
      <c r="E22" s="2" t="s">
        <v>64</v>
      </c>
    </row>
    <row r="23" customFormat="false" ht="15" hidden="false" customHeight="false" outlineLevel="0" collapsed="false">
      <c r="B23" s="16" t="s">
        <v>65</v>
      </c>
      <c r="C23" s="17"/>
      <c r="D23" s="17"/>
      <c r="E23" s="17"/>
    </row>
    <row r="24" customFormat="false" ht="15" hidden="false" customHeight="false" outlineLevel="0" collapsed="false">
      <c r="B24" s="10" t="s">
        <v>66</v>
      </c>
      <c r="C24" s="19" t="n">
        <v>0.55</v>
      </c>
      <c r="D24" s="8" t="s">
        <v>67</v>
      </c>
      <c r="E24" s="2"/>
    </row>
    <row r="25" customFormat="false" ht="15" hidden="false" customHeight="false" outlineLevel="0" collapsed="false">
      <c r="B25" s="10" t="s">
        <v>68</v>
      </c>
      <c r="C25" s="20" t="n">
        <v>0.05</v>
      </c>
      <c r="D25" s="8" t="s">
        <v>50</v>
      </c>
      <c r="E25" s="2"/>
    </row>
    <row r="26" customFormat="false" ht="15" hidden="false" customHeight="false" outlineLevel="0" collapsed="false">
      <c r="B26" s="10" t="s">
        <v>69</v>
      </c>
      <c r="C26" s="21" t="n">
        <v>1.3</v>
      </c>
      <c r="D26" s="8" t="s">
        <v>70</v>
      </c>
      <c r="E26" s="2"/>
    </row>
    <row r="27" customFormat="false" ht="15" hidden="false" customHeight="false" outlineLevel="0" collapsed="false">
      <c r="B27" s="10" t="s">
        <v>71</v>
      </c>
      <c r="C27" s="19" t="n">
        <v>0.09</v>
      </c>
      <c r="D27" s="8" t="s">
        <v>67</v>
      </c>
      <c r="E27" s="2"/>
    </row>
    <row r="28" customFormat="false" ht="15" hidden="false" customHeight="false" outlineLevel="0" collapsed="false">
      <c r="B28" s="10" t="s">
        <v>72</v>
      </c>
      <c r="C28" s="19" t="n">
        <v>0.01</v>
      </c>
      <c r="D28" s="8" t="s">
        <v>73</v>
      </c>
      <c r="E28" s="2"/>
    </row>
    <row r="29" customFormat="false" ht="15" hidden="false" customHeight="false" outlineLevel="0" collapsed="false">
      <c r="B29" s="16" t="s">
        <v>74</v>
      </c>
      <c r="C29" s="17"/>
      <c r="D29" s="17"/>
      <c r="E29" s="17"/>
    </row>
    <row r="30" customFormat="false" ht="15" hidden="false" customHeight="false" outlineLevel="0" collapsed="false">
      <c r="B30" s="10" t="s">
        <v>75</v>
      </c>
      <c r="C30" s="20" t="n">
        <v>0.06</v>
      </c>
      <c r="D30" s="8" t="s">
        <v>67</v>
      </c>
      <c r="E30" s="2" t="s">
        <v>76</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J2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20"/>
    <col collapsed="false" customWidth="true" hidden="false" outlineLevel="0" max="7" min="3" style="0" width="14"/>
    <col collapsed="false" customWidth="true" hidden="false" outlineLevel="0" max="9" min="8" style="0" width="16"/>
    <col collapsed="false" customWidth="true" hidden="false" outlineLevel="0" max="10" min="10" style="0" width="18"/>
  </cols>
  <sheetData>
    <row r="2" customFormat="false" ht="17.35" hidden="false" customHeight="false" outlineLevel="0" collapsed="false">
      <c r="B2" s="7" t="s">
        <v>77</v>
      </c>
    </row>
    <row r="3" customFormat="false" ht="15" hidden="false" customHeight="false" outlineLevel="0" collapsed="false">
      <c r="B3" s="8" t="s">
        <v>78</v>
      </c>
    </row>
    <row r="5" customFormat="false" ht="15" hidden="false" customHeight="false" outlineLevel="0" collapsed="false">
      <c r="B5" s="22" t="s">
        <v>33</v>
      </c>
      <c r="C5" s="22" t="s">
        <v>79</v>
      </c>
      <c r="D5" s="22" t="s">
        <v>80</v>
      </c>
      <c r="E5" s="22" t="s">
        <v>81</v>
      </c>
      <c r="F5" s="22" t="s">
        <v>82</v>
      </c>
      <c r="G5" s="22" t="s">
        <v>83</v>
      </c>
      <c r="H5" s="22" t="s">
        <v>84</v>
      </c>
      <c r="I5" s="22" t="s">
        <v>85</v>
      </c>
      <c r="J5" s="22" t="s">
        <v>86</v>
      </c>
    </row>
    <row r="6" customFormat="false" ht="15" hidden="false" customHeight="false" outlineLevel="0" collapsed="false">
      <c r="B6" s="10" t="s">
        <v>87</v>
      </c>
      <c r="C6" s="10" t="s">
        <v>88</v>
      </c>
      <c r="D6" s="18" t="n">
        <v>1500</v>
      </c>
      <c r="E6" s="18" t="n">
        <v>427500</v>
      </c>
      <c r="F6" s="23" t="n">
        <f aca="false">IF(N(D6)=0,"",D6*0+IF(D6=0,0,E6/D6))</f>
        <v>285</v>
      </c>
      <c r="G6" s="24" t="n">
        <f aca="false">IF(N(D6)=0,"",Assumptions!$C$13)</f>
        <v>0</v>
      </c>
      <c r="H6" s="25" t="n">
        <f aca="false">IF(N(D6)=0,"",D6*G6)</f>
        <v>0</v>
      </c>
      <c r="J6" s="10" t="str">
        <f aca="false">IF(N(D6)=0,"",IF(N(E6)=0,"vacant",IF(N(H6)=0,"",IF(ABS(E6/H6-1)&lt;0.005,"at market",IF(E6&gt;H6,TEXT(E6/H6-1,"0%")&amp;" over-rented",TEXT(1-E6/H6,"0%")&amp;" under-rented")))))</f>
        <v/>
      </c>
    </row>
    <row r="7" customFormat="false" ht="15" hidden="false" customHeight="false" outlineLevel="0" collapsed="false">
      <c r="F7" s="24" t="str">
        <f aca="false">IF(N(D7)=0,"",D7*0+IF(D7=0,0,E7/D7))</f>
        <v/>
      </c>
      <c r="G7" s="24" t="str">
        <f aca="false">IF(N(D7)=0,"",Assumptions!$C$13)</f>
        <v/>
      </c>
      <c r="H7" s="25" t="str">
        <f aca="false">IF(N(D7)=0,"",D7*G7)</f>
        <v/>
      </c>
      <c r="J7" s="10" t="str">
        <f aca="false">IF(N(D7)=0,"",IF(N(E7)=0,"vacant",IF(N(H7)=0,"",IF(ABS(E7/H7-1)&lt;0.005,"at market",IF(E7&gt;H7,TEXT(E7/H7-1,"0%")&amp;" over-rented",TEXT(1-E7/H7,"0%")&amp;" under-rented")))))</f>
        <v/>
      </c>
    </row>
    <row r="8" customFormat="false" ht="15" hidden="false" customHeight="false" outlineLevel="0" collapsed="false">
      <c r="F8" s="24" t="str">
        <f aca="false">IF(N(D8)=0,"",D8*0+IF(D8=0,0,E8/D8))</f>
        <v/>
      </c>
      <c r="G8" s="24" t="str">
        <f aca="false">IF(N(D8)=0,"",Assumptions!$C$13)</f>
        <v/>
      </c>
      <c r="H8" s="25" t="str">
        <f aca="false">IF(N(D8)=0,"",D8*G8)</f>
        <v/>
      </c>
      <c r="J8" s="10" t="str">
        <f aca="false">IF(N(D8)=0,"",IF(N(E8)=0,"vacant",IF(N(H8)=0,"",IF(ABS(E8/H8-1)&lt;0.005,"at market",IF(E8&gt;H8,TEXT(E8/H8-1,"0%")&amp;" over-rented",TEXT(1-E8/H8,"0%")&amp;" under-rented")))))</f>
        <v/>
      </c>
    </row>
    <row r="9" customFormat="false" ht="15" hidden="false" customHeight="false" outlineLevel="0" collapsed="false">
      <c r="F9" s="24" t="str">
        <f aca="false">IF(N(D9)=0,"",D9*0+IF(D9=0,0,E9/D9))</f>
        <v/>
      </c>
      <c r="G9" s="24" t="str">
        <f aca="false">IF(N(D9)=0,"",Assumptions!$C$13)</f>
        <v/>
      </c>
      <c r="H9" s="25" t="str">
        <f aca="false">IF(N(D9)=0,"",D9*G9)</f>
        <v/>
      </c>
      <c r="J9" s="10" t="str">
        <f aca="false">IF(N(D9)=0,"",IF(N(E9)=0,"vacant",IF(N(H9)=0,"",IF(ABS(E9/H9-1)&lt;0.005,"at market",IF(E9&gt;H9,TEXT(E9/H9-1,"0%")&amp;" over-rented",TEXT(1-E9/H9,"0%")&amp;" under-rented")))))</f>
        <v/>
      </c>
    </row>
    <row r="10" customFormat="false" ht="15" hidden="false" customHeight="false" outlineLevel="0" collapsed="false">
      <c r="F10" s="24" t="str">
        <f aca="false">IF(N(D10)=0,"",D10*0+IF(D10=0,0,E10/D10))</f>
        <v/>
      </c>
      <c r="G10" s="24" t="str">
        <f aca="false">IF(N(D10)=0,"",Assumptions!$C$13)</f>
        <v/>
      </c>
      <c r="H10" s="25" t="str">
        <f aca="false">IF(N(D10)=0,"",D10*G10)</f>
        <v/>
      </c>
      <c r="J10" s="10" t="str">
        <f aca="false">IF(N(D10)=0,"",IF(N(E10)=0,"vacant",IF(N(H10)=0,"",IF(ABS(E10/H10-1)&lt;0.005,"at market",IF(E10&gt;H10,TEXT(E10/H10-1,"0%")&amp;" over-rented",TEXT(1-E10/H10,"0%")&amp;" under-rented")))))</f>
        <v/>
      </c>
    </row>
    <row r="11" customFormat="false" ht="15" hidden="false" customHeight="false" outlineLevel="0" collapsed="false">
      <c r="F11" s="24" t="str">
        <f aca="false">IF(N(D11)=0,"",D11*0+IF(D11=0,0,E11/D11))</f>
        <v/>
      </c>
      <c r="G11" s="24" t="str">
        <f aca="false">IF(N(D11)=0,"",Assumptions!$C$13)</f>
        <v/>
      </c>
      <c r="H11" s="25" t="str">
        <f aca="false">IF(N(D11)=0,"",D11*G11)</f>
        <v/>
      </c>
      <c r="J11" s="10" t="str">
        <f aca="false">IF(N(D11)=0,"",IF(N(E11)=0,"vacant",IF(N(H11)=0,"",IF(ABS(E11/H11-1)&lt;0.005,"at market",IF(E11&gt;H11,TEXT(E11/H11-1,"0%")&amp;" over-rented",TEXT(1-E11/H11,"0%")&amp;" under-rented")))))</f>
        <v/>
      </c>
    </row>
    <row r="12" customFormat="false" ht="15" hidden="false" customHeight="false" outlineLevel="0" collapsed="false">
      <c r="F12" s="24" t="str">
        <f aca="false">IF(N(D12)=0,"",D12*0+IF(D12=0,0,E12/D12))</f>
        <v/>
      </c>
      <c r="G12" s="24" t="str">
        <f aca="false">IF(N(D12)=0,"",Assumptions!$C$13)</f>
        <v/>
      </c>
      <c r="H12" s="25" t="str">
        <f aca="false">IF(N(D12)=0,"",D12*G12)</f>
        <v/>
      </c>
      <c r="J12" s="10" t="str">
        <f aca="false">IF(N(D12)=0,"",IF(N(E12)=0,"vacant",IF(N(H12)=0,"",IF(ABS(E12/H12-1)&lt;0.005,"at market",IF(E12&gt;H12,TEXT(E12/H12-1,"0%")&amp;" over-rented",TEXT(1-E12/H12,"0%")&amp;" under-rented")))))</f>
        <v/>
      </c>
    </row>
    <row r="13" customFormat="false" ht="15" hidden="false" customHeight="false" outlineLevel="0" collapsed="false">
      <c r="F13" s="24" t="str">
        <f aca="false">IF(N(D13)=0,"",D13*0+IF(D13=0,0,E13/D13))</f>
        <v/>
      </c>
      <c r="G13" s="24" t="str">
        <f aca="false">IF(N(D13)=0,"",Assumptions!$C$13)</f>
        <v/>
      </c>
      <c r="H13" s="25" t="str">
        <f aca="false">IF(N(D13)=0,"",D13*G13)</f>
        <v/>
      </c>
      <c r="J13" s="10" t="str">
        <f aca="false">IF(N(D13)=0,"",IF(N(E13)=0,"vacant",IF(N(H13)=0,"",IF(ABS(E13/H13-1)&lt;0.005,"at market",IF(E13&gt;H13,TEXT(E13/H13-1,"0%")&amp;" over-rented",TEXT(1-E13/H13,"0%")&amp;" under-rented")))))</f>
        <v/>
      </c>
    </row>
    <row r="14" customFormat="false" ht="15" hidden="false" customHeight="false" outlineLevel="0" collapsed="false">
      <c r="F14" s="24" t="str">
        <f aca="false">IF(N(D14)=0,"",D14*0+IF(D14=0,0,E14/D14))</f>
        <v/>
      </c>
      <c r="G14" s="24" t="str">
        <f aca="false">IF(N(D14)=0,"",Assumptions!$C$13)</f>
        <v/>
      </c>
      <c r="H14" s="25" t="str">
        <f aca="false">IF(N(D14)=0,"",D14*G14)</f>
        <v/>
      </c>
      <c r="J14" s="10" t="str">
        <f aca="false">IF(N(D14)=0,"",IF(N(E14)=0,"vacant",IF(N(H14)=0,"",IF(ABS(E14/H14-1)&lt;0.005,"at market",IF(E14&gt;H14,TEXT(E14/H14-1,"0%")&amp;" over-rented",TEXT(1-E14/H14,"0%")&amp;" under-rented")))))</f>
        <v/>
      </c>
    </row>
    <row r="15" customFormat="false" ht="15" hidden="false" customHeight="false" outlineLevel="0" collapsed="false">
      <c r="F15" s="24" t="str">
        <f aca="false">IF(N(D15)=0,"",D15*0+IF(D15=0,0,E15/D15))</f>
        <v/>
      </c>
      <c r="G15" s="24" t="str">
        <f aca="false">IF(N(D15)=0,"",Assumptions!$C$13)</f>
        <v/>
      </c>
      <c r="H15" s="25" t="str">
        <f aca="false">IF(N(D15)=0,"",D15*G15)</f>
        <v/>
      </c>
      <c r="J15" s="10" t="str">
        <f aca="false">IF(N(D15)=0,"",IF(N(E15)=0,"vacant",IF(N(H15)=0,"",IF(ABS(E15/H15-1)&lt;0.005,"at market",IF(E15&gt;H15,TEXT(E15/H15-1,"0%")&amp;" over-rented",TEXT(1-E15/H15,"0%")&amp;" under-rented")))))</f>
        <v/>
      </c>
    </row>
    <row r="16" customFormat="false" ht="15" hidden="false" customHeight="false" outlineLevel="0" collapsed="false">
      <c r="F16" s="24" t="str">
        <f aca="false">IF(N(D16)=0,"",D16*0+IF(D16=0,0,E16/D16))</f>
        <v/>
      </c>
      <c r="G16" s="24" t="str">
        <f aca="false">IF(N(D16)=0,"",Assumptions!$C$13)</f>
        <v/>
      </c>
      <c r="H16" s="25" t="str">
        <f aca="false">IF(N(D16)=0,"",D16*G16)</f>
        <v/>
      </c>
      <c r="J16" s="10" t="str">
        <f aca="false">IF(N(D16)=0,"",IF(N(E16)=0,"vacant",IF(N(H16)=0,"",IF(ABS(E16/H16-1)&lt;0.005,"at market",IF(E16&gt;H16,TEXT(E16/H16-1,"0%")&amp;" over-rented",TEXT(1-E16/H16,"0%")&amp;" under-rented")))))</f>
        <v/>
      </c>
    </row>
    <row r="17" customFormat="false" ht="15" hidden="false" customHeight="false" outlineLevel="0" collapsed="false">
      <c r="F17" s="24" t="str">
        <f aca="false">IF(N(D17)=0,"",D17*0+IF(D17=0,0,E17/D17))</f>
        <v/>
      </c>
      <c r="G17" s="24" t="str">
        <f aca="false">IF(N(D17)=0,"",Assumptions!$C$13)</f>
        <v/>
      </c>
      <c r="H17" s="25" t="str">
        <f aca="false">IF(N(D17)=0,"",D17*G17)</f>
        <v/>
      </c>
      <c r="J17" s="10" t="str">
        <f aca="false">IF(N(D17)=0,"",IF(N(E17)=0,"vacant",IF(N(H17)=0,"",IF(ABS(E17/H17-1)&lt;0.005,"at market",IF(E17&gt;H17,TEXT(E17/H17-1,"0%")&amp;" over-rented",TEXT(1-E17/H17,"0%")&amp;" under-rented")))))</f>
        <v/>
      </c>
    </row>
    <row r="18" customFormat="false" ht="15" hidden="false" customHeight="false" outlineLevel="0" collapsed="false">
      <c r="F18" s="24" t="str">
        <f aca="false">IF(N(D18)=0,"",D18*0+IF(D18=0,0,E18/D18))</f>
        <v/>
      </c>
      <c r="G18" s="24" t="str">
        <f aca="false">IF(N(D18)=0,"",Assumptions!$C$13)</f>
        <v/>
      </c>
      <c r="H18" s="25" t="str">
        <f aca="false">IF(N(D18)=0,"",D18*G18)</f>
        <v/>
      </c>
      <c r="J18" s="10" t="str">
        <f aca="false">IF(N(D18)=0,"",IF(N(E18)=0,"vacant",IF(N(H18)=0,"",IF(ABS(E18/H18-1)&lt;0.005,"at market",IF(E18&gt;H18,TEXT(E18/H18-1,"0%")&amp;" over-rented",TEXT(1-E18/H18,"0%")&amp;" under-rented")))))</f>
        <v/>
      </c>
    </row>
    <row r="19" customFormat="false" ht="15" hidden="false" customHeight="false" outlineLevel="0" collapsed="false">
      <c r="F19" s="24" t="str">
        <f aca="false">IF(N(D19)=0,"",D19*0+IF(D19=0,0,E19/D19))</f>
        <v/>
      </c>
      <c r="G19" s="24" t="str">
        <f aca="false">IF(N(D19)=0,"",Assumptions!$C$13)</f>
        <v/>
      </c>
      <c r="H19" s="25" t="str">
        <f aca="false">IF(N(D19)=0,"",D19*G19)</f>
        <v/>
      </c>
      <c r="J19" s="10" t="str">
        <f aca="false">IF(N(D19)=0,"",IF(N(E19)=0,"vacant",IF(N(H19)=0,"",IF(ABS(E19/H19-1)&lt;0.005,"at market",IF(E19&gt;H19,TEXT(E19/H19-1,"0%")&amp;" over-rented",TEXT(1-E19/H19,"0%")&amp;" under-rented")))))</f>
        <v/>
      </c>
    </row>
    <row r="20" customFormat="false" ht="15" hidden="false" customHeight="false" outlineLevel="0" collapsed="false">
      <c r="F20" s="24" t="str">
        <f aca="false">IF(N(D20)=0,"",D20*0+IF(D20=0,0,E20/D20))</f>
        <v/>
      </c>
      <c r="G20" s="24" t="str">
        <f aca="false">IF(N(D20)=0,"",Assumptions!$C$13)</f>
        <v/>
      </c>
      <c r="H20" s="25" t="str">
        <f aca="false">IF(N(D20)=0,"",D20*G20)</f>
        <v/>
      </c>
      <c r="J20" s="10" t="str">
        <f aca="false">IF(N(D20)=0,"",IF(N(E20)=0,"vacant",IF(N(H20)=0,"",IF(ABS(E20/H20-1)&lt;0.005,"at market",IF(E20&gt;H20,TEXT(E20/H20-1,"0%")&amp;" over-rented",TEXT(1-E20/H20,"0%")&amp;" under-rented")))))</f>
        <v/>
      </c>
    </row>
    <row r="21" customFormat="false" ht="15" hidden="false" customHeight="false" outlineLevel="0" collapsed="false">
      <c r="F21" s="24" t="str">
        <f aca="false">IF(N(D21)=0,"",D21*0+IF(D21=0,0,E21/D21))</f>
        <v/>
      </c>
      <c r="G21" s="24" t="str">
        <f aca="false">IF(N(D21)=0,"",Assumptions!$C$13)</f>
        <v/>
      </c>
      <c r="H21" s="25" t="str">
        <f aca="false">IF(N(D21)=0,"",D21*G21)</f>
        <v/>
      </c>
      <c r="J21" s="10" t="str">
        <f aca="false">IF(N(D21)=0,"",IF(N(E21)=0,"vacant",IF(N(H21)=0,"",IF(ABS(E21/H21-1)&lt;0.005,"at market",IF(E21&gt;H21,TEXT(E21/H21-1,"0%")&amp;" over-rented",TEXT(1-E21/H21,"0%")&amp;" under-rented")))))</f>
        <v/>
      </c>
    </row>
    <row r="22" customFormat="false" ht="15" hidden="false" customHeight="false" outlineLevel="0" collapsed="false">
      <c r="F22" s="24" t="str">
        <f aca="false">IF(N(D22)=0,"",D22*0+IF(D22=0,0,E22/D22))</f>
        <v/>
      </c>
      <c r="G22" s="24" t="str">
        <f aca="false">IF(N(D22)=0,"",Assumptions!$C$13)</f>
        <v/>
      </c>
      <c r="H22" s="25" t="str">
        <f aca="false">IF(N(D22)=0,"",D22*G22)</f>
        <v/>
      </c>
      <c r="J22" s="10" t="str">
        <f aca="false">IF(N(D22)=0,"",IF(N(E22)=0,"vacant",IF(N(H22)=0,"",IF(ABS(E22/H22-1)&lt;0.005,"at market",IF(E22&gt;H22,TEXT(E22/H22-1,"0%")&amp;" over-rented",TEXT(1-E22/H22,"0%")&amp;" under-rented")))))</f>
        <v/>
      </c>
    </row>
    <row r="23" customFormat="false" ht="15" hidden="false" customHeight="false" outlineLevel="0" collapsed="false">
      <c r="F23" s="24" t="str">
        <f aca="false">IF(N(D23)=0,"",D23*0+IF(D23=0,0,E23/D23))</f>
        <v/>
      </c>
      <c r="G23" s="24" t="str">
        <f aca="false">IF(N(D23)=0,"",Assumptions!$C$13)</f>
        <v/>
      </c>
      <c r="H23" s="25" t="str">
        <f aca="false">IF(N(D23)=0,"",D23*G23)</f>
        <v/>
      </c>
      <c r="J23" s="10" t="str">
        <f aca="false">IF(N(D23)=0,"",IF(N(E23)=0,"vacant",IF(N(H23)=0,"",IF(ABS(E23/H23-1)&lt;0.005,"at market",IF(E23&gt;H23,TEXT(E23/H23-1,"0%")&amp;" over-rented",TEXT(1-E23/H23,"0%")&amp;" under-rented")))))</f>
        <v/>
      </c>
    </row>
    <row r="24" customFormat="false" ht="15" hidden="false" customHeight="false" outlineLevel="0" collapsed="false">
      <c r="F24" s="24" t="str">
        <f aca="false">IF(N(D24)=0,"",D24*0+IF(D24=0,0,E24/D24))</f>
        <v/>
      </c>
      <c r="G24" s="24" t="str">
        <f aca="false">IF(N(D24)=0,"",Assumptions!$C$13)</f>
        <v/>
      </c>
      <c r="H24" s="25" t="str">
        <f aca="false">IF(N(D24)=0,"",D24*G24)</f>
        <v/>
      </c>
      <c r="J24" s="10" t="str">
        <f aca="false">IF(N(D24)=0,"",IF(N(E24)=0,"vacant",IF(N(H24)=0,"",IF(ABS(E24/H24-1)&lt;0.005,"at market",IF(E24&gt;H24,TEXT(E24/H24-1,"0%")&amp;" over-rented",TEXT(1-E24/H24,"0%")&amp;" under-rented")))))</f>
        <v/>
      </c>
    </row>
    <row r="25" customFormat="false" ht="15" hidden="false" customHeight="false" outlineLevel="0" collapsed="false">
      <c r="F25" s="24" t="str">
        <f aca="false">IF(N(D25)=0,"",D25*0+IF(D25=0,0,E25/D25))</f>
        <v/>
      </c>
      <c r="G25" s="24" t="str">
        <f aca="false">IF(N(D25)=0,"",Assumptions!$C$13)</f>
        <v/>
      </c>
      <c r="H25" s="25" t="str">
        <f aca="false">IF(N(D25)=0,"",D25*G25)</f>
        <v/>
      </c>
      <c r="J25" s="10" t="str">
        <f aca="false">IF(N(D25)=0,"",IF(N(E25)=0,"vacant",IF(N(H25)=0,"",IF(ABS(E25/H25-1)&lt;0.005,"at market",IF(E25&gt;H25,TEXT(E25/H25-1,"0%")&amp;" over-rented",TEXT(1-E25/H25,"0%")&amp;" under-rented")))))</f>
        <v/>
      </c>
    </row>
    <row r="27" customFormat="false" ht="15" hidden="false" customHeight="false" outlineLevel="0" collapsed="false">
      <c r="B27" s="26" t="s">
        <v>89</v>
      </c>
      <c r="D27" s="27" t="n">
        <f aca="false">SUM(D6:D26)</f>
        <v>1500</v>
      </c>
      <c r="E27" s="27" t="n">
        <f aca="false">SUM(E6:E26)</f>
        <v>427500</v>
      </c>
      <c r="H27" s="27" t="n">
        <f aca="false">SUM(H6:H26)</f>
        <v>0</v>
      </c>
    </row>
    <row r="29" customFormat="false" ht="15" hidden="false" customHeight="false" outlineLevel="0" collapsed="false">
      <c r="B29" s="10" t="s">
        <v>90</v>
      </c>
      <c r="D29" s="28" t="n">
        <f aca="false">IF(D27=0,0,SUMIF($E$6:$E$26,"&gt;0",$D$6:$D$26)/D27)</f>
        <v>1</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J2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2" ySplit="7" topLeftCell="C8" activePane="bottomRight" state="frozen"/>
      <selection pane="topLeft" activeCell="A1" activeCellId="0" sqref="A1"/>
      <selection pane="topRight" activeCell="C1" activeCellId="0" sqref="C1"/>
      <selection pane="bottomLeft" activeCell="A8" activeCellId="0" sqref="A8"/>
      <selection pane="bottomRigh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40"/>
    <col collapsed="false" customWidth="true" hidden="false" outlineLevel="0" max="11" min="3" style="0" width="14"/>
  </cols>
  <sheetData>
    <row r="2" customFormat="false" ht="17.35" hidden="false" customHeight="false" outlineLevel="0" collapsed="false">
      <c r="B2" s="7" t="s">
        <v>91</v>
      </c>
    </row>
    <row r="3" customFormat="false" ht="15" hidden="false" customHeight="false" outlineLevel="0" collapsed="false">
      <c r="B3" s="8" t="s">
        <v>92</v>
      </c>
    </row>
    <row r="5" customFormat="false" ht="15" hidden="false" customHeight="false" outlineLevel="0" collapsed="false">
      <c r="B5" s="26" t="s">
        <v>93</v>
      </c>
      <c r="C5" s="29" t="n">
        <v>0</v>
      </c>
      <c r="D5" s="29" t="n">
        <v>1</v>
      </c>
      <c r="E5" s="29" t="n">
        <v>2</v>
      </c>
      <c r="F5" s="29" t="n">
        <v>3</v>
      </c>
      <c r="G5" s="29" t="n">
        <v>4</v>
      </c>
      <c r="H5" s="29" t="n">
        <v>5</v>
      </c>
      <c r="I5" s="29" t="n">
        <v>6</v>
      </c>
      <c r="J5" s="29" t="n">
        <v>7</v>
      </c>
    </row>
    <row r="6" customFormat="false" ht="15" hidden="false" customHeight="false" outlineLevel="0" collapsed="false">
      <c r="B6" s="26" t="s">
        <v>94</v>
      </c>
      <c r="C6" s="10" t="n">
        <f aca="false">C5</f>
        <v>0</v>
      </c>
      <c r="D6" s="10" t="n">
        <f aca="false">D5</f>
        <v>1</v>
      </c>
      <c r="E6" s="10" t="n">
        <f aca="false">E5</f>
        <v>2</v>
      </c>
      <c r="F6" s="10" t="n">
        <f aca="false">F5</f>
        <v>3</v>
      </c>
      <c r="G6" s="10" t="n">
        <f aca="false">G5</f>
        <v>4</v>
      </c>
      <c r="H6" s="10" t="n">
        <f aca="false">H5</f>
        <v>5</v>
      </c>
      <c r="I6" s="10" t="n">
        <f aca="false">I5</f>
        <v>6</v>
      </c>
      <c r="J6" s="10" t="n">
        <f aca="false">J5</f>
        <v>7</v>
      </c>
    </row>
    <row r="7" customFormat="false" ht="15" hidden="false" customHeight="false" outlineLevel="0" collapsed="false">
      <c r="B7" s="26" t="s">
        <v>95</v>
      </c>
      <c r="C7" s="10" t="n">
        <f aca="false">IF(AND(C$5&gt;0,C$5&lt;=Assumptions!$C$11),1,0)</f>
        <v>0</v>
      </c>
      <c r="D7" s="10" t="n">
        <f aca="false">IF(AND(D$5&gt;0,D$5&lt;=Assumptions!$C$11),1,0)</f>
        <v>1</v>
      </c>
      <c r="E7" s="10" t="n">
        <f aca="false">IF(AND(E$5&gt;0,E$5&lt;=Assumptions!$C$11),1,0)</f>
        <v>1</v>
      </c>
      <c r="F7" s="10" t="n">
        <f aca="false">IF(AND(F$5&gt;0,F$5&lt;=Assumptions!$C$11),1,0)</f>
        <v>1</v>
      </c>
      <c r="G7" s="10" t="n">
        <f aca="false">IF(AND(G$5&gt;0,G$5&lt;=Assumptions!$C$11),1,0)</f>
        <v>1</v>
      </c>
      <c r="H7" s="10" t="n">
        <f aca="false">IF(AND(H$5&gt;0,H$5&lt;=Assumptions!$C$11),1,0)</f>
        <v>1</v>
      </c>
      <c r="I7" s="10" t="n">
        <f aca="false">IF(AND(I$5&gt;0,I$5&lt;=Assumptions!$C$11),1,0)</f>
        <v>0</v>
      </c>
      <c r="J7" s="10" t="n">
        <f aca="false">IF(AND(J$5&gt;0,J$5&lt;=Assumptions!$C$11),1,0)</f>
        <v>0</v>
      </c>
    </row>
    <row r="9" customFormat="false" ht="15" hidden="false" customHeight="false" outlineLevel="0" collapsed="false">
      <c r="B9" s="10" t="s">
        <v>96</v>
      </c>
      <c r="D9" s="30" t="n">
        <v>0</v>
      </c>
      <c r="E9" s="30" t="n">
        <v>0</v>
      </c>
      <c r="F9" s="30" t="n">
        <v>0</v>
      </c>
      <c r="G9" s="30" t="n">
        <v>0</v>
      </c>
      <c r="H9" s="30" t="n">
        <v>0</v>
      </c>
      <c r="I9" s="30" t="n">
        <v>0</v>
      </c>
      <c r="J9" s="30" t="n">
        <v>0</v>
      </c>
    </row>
    <row r="10" customFormat="false" ht="15" hidden="false" customHeight="false" outlineLevel="0" collapsed="false">
      <c r="B10" s="10" t="s">
        <v>97</v>
      </c>
      <c r="D10" s="30" t="n">
        <f aca="false">'Rent Roll'!$D$27*'Rent Roll'!$D$29</f>
        <v>1500</v>
      </c>
      <c r="E10" s="30" t="n">
        <f aca="false">'Rent Roll'!$D$27*'Rent Roll'!$D$29</f>
        <v>1500</v>
      </c>
      <c r="F10" s="30" t="n">
        <f aca="false">'Rent Roll'!$D$27*'Rent Roll'!$D$29</f>
        <v>1500</v>
      </c>
      <c r="G10" s="30" t="n">
        <f aca="false">'Rent Roll'!$D$27*'Rent Roll'!$D$29</f>
        <v>1500</v>
      </c>
      <c r="H10" s="30" t="n">
        <f aca="false">'Rent Roll'!$D$27*'Rent Roll'!$D$29</f>
        <v>1500</v>
      </c>
      <c r="I10" s="30" t="n">
        <f aca="false">'Rent Roll'!$D$27*'Rent Roll'!$D$29</f>
        <v>1500</v>
      </c>
      <c r="J10" s="30" t="n">
        <f aca="false">'Rent Roll'!$D$27*'Rent Roll'!$D$29</f>
        <v>1500</v>
      </c>
    </row>
    <row r="11" customFormat="false" ht="15" hidden="false" customHeight="false" outlineLevel="0" collapsed="false">
      <c r="B11" s="10" t="s">
        <v>90</v>
      </c>
      <c r="D11" s="31" t="n">
        <f aca="false">IF('Rent Roll'!$D$27=0,0,D10/'Rent Roll'!$D$27)</f>
        <v>1</v>
      </c>
      <c r="E11" s="31" t="n">
        <f aca="false">IF('Rent Roll'!$D$27=0,0,E10/'Rent Roll'!$D$27)</f>
        <v>1</v>
      </c>
      <c r="F11" s="31" t="n">
        <f aca="false">IF('Rent Roll'!$D$27=0,0,F10/'Rent Roll'!$D$27)</f>
        <v>1</v>
      </c>
      <c r="G11" s="31" t="n">
        <f aca="false">IF('Rent Roll'!$D$27=0,0,G10/'Rent Roll'!$D$27)</f>
        <v>1</v>
      </c>
      <c r="H11" s="31" t="n">
        <f aca="false">IF('Rent Roll'!$D$27=0,0,H10/'Rent Roll'!$D$27)</f>
        <v>1</v>
      </c>
      <c r="I11" s="31" t="n">
        <f aca="false">IF('Rent Roll'!$D$27=0,0,I10/'Rent Roll'!$D$27)</f>
        <v>1</v>
      </c>
      <c r="J11" s="31" t="n">
        <f aca="false">IF('Rent Roll'!$D$27=0,0,J10/'Rent Roll'!$D$27)</f>
        <v>1</v>
      </c>
    </row>
    <row r="12" customFormat="false" ht="15" hidden="false" customHeight="false" outlineLevel="0" collapsed="false">
      <c r="B12" s="10" t="s">
        <v>98</v>
      </c>
      <c r="D12" s="30" t="n">
        <f aca="false">Assumptions!$C$17*(1+Assumptions!$C$15)^(D$5-1)*'Rent Roll'!$D$27*D11*Assumptions!$C$20*D$7</f>
        <v>0</v>
      </c>
      <c r="E12" s="30" t="n">
        <f aca="false">Assumptions!$C$17*(1+Assumptions!$C$15)^(E$5-1)*'Rent Roll'!$D$27*E11*Assumptions!$C$20*E$7</f>
        <v>0</v>
      </c>
      <c r="F12" s="30" t="n">
        <f aca="false">Assumptions!$C$17*(1+Assumptions!$C$15)^(F$5-1)*'Rent Roll'!$D$27*F11*Assumptions!$C$20*F$7</f>
        <v>0</v>
      </c>
      <c r="G12" s="30" t="n">
        <f aca="false">Assumptions!$C$17*(1+Assumptions!$C$15)^(G$5-1)*'Rent Roll'!$D$27*G11*Assumptions!$C$20*G$7</f>
        <v>0</v>
      </c>
      <c r="H12" s="30" t="n">
        <f aca="false">Assumptions!$C$17*(1+Assumptions!$C$15)^(H$5-1)*'Rent Roll'!$D$27*H11*Assumptions!$C$20*H$7</f>
        <v>0</v>
      </c>
      <c r="I12" s="30" t="n">
        <f aca="false">Assumptions!$C$17*(1+Assumptions!$C$15)^(I$5-1)*'Rent Roll'!$D$27*I11*Assumptions!$C$20*I$7</f>
        <v>0</v>
      </c>
      <c r="J12" s="30" t="n">
        <f aca="false">Assumptions!$C$17*(1+Assumptions!$C$15)^(J$5-1)*'Rent Roll'!$D$27*J11*Assumptions!$C$20*J$7</f>
        <v>0</v>
      </c>
    </row>
    <row r="13" customFormat="false" ht="15" hidden="false" customHeight="false" outlineLevel="0" collapsed="false">
      <c r="B13" s="26" t="s">
        <v>99</v>
      </c>
      <c r="D13" s="32" t="n">
        <f aca="false">D9+D12</f>
        <v>0</v>
      </c>
      <c r="E13" s="32" t="n">
        <f aca="false">E9+E12</f>
        <v>0</v>
      </c>
      <c r="F13" s="32" t="n">
        <f aca="false">F9+F12</f>
        <v>0</v>
      </c>
      <c r="G13" s="32" t="n">
        <f aca="false">G9+G12</f>
        <v>0</v>
      </c>
      <c r="H13" s="32" t="n">
        <f aca="false">H9+H12</f>
        <v>0</v>
      </c>
      <c r="I13" s="32" t="n">
        <f aca="false">I9+I12</f>
        <v>0</v>
      </c>
      <c r="J13" s="32" t="n">
        <f aca="false">J9+J12</f>
        <v>0</v>
      </c>
    </row>
    <row r="14" customFormat="false" ht="15" hidden="false" customHeight="false" outlineLevel="0" collapsed="false">
      <c r="B14" s="10" t="s">
        <v>100</v>
      </c>
      <c r="D14" s="30" t="n">
        <f aca="false">-(Assumptions!$C$17+Assumptions!$C$18)*(1+Assumptions!$C$15)^(D$5-1)*'Rent Roll'!$D$27*D$7</f>
        <v>-0</v>
      </c>
      <c r="E14" s="30" t="n">
        <f aca="false">-(Assumptions!$C$17+Assumptions!$C$18)*(1+Assumptions!$C$15)^(E$5-1)*'Rent Roll'!$D$27*E$7</f>
        <v>-0</v>
      </c>
      <c r="F14" s="30" t="n">
        <f aca="false">-(Assumptions!$C$17+Assumptions!$C$18)*(1+Assumptions!$C$15)^(F$5-1)*'Rent Roll'!$D$27*F$7</f>
        <v>-0</v>
      </c>
      <c r="G14" s="30" t="n">
        <f aca="false">-(Assumptions!$C$17+Assumptions!$C$18)*(1+Assumptions!$C$15)^(G$5-1)*'Rent Roll'!$D$27*G$7</f>
        <v>-0</v>
      </c>
      <c r="H14" s="30" t="n">
        <f aca="false">-(Assumptions!$C$17+Assumptions!$C$18)*(1+Assumptions!$C$15)^(H$5-1)*'Rent Roll'!$D$27*H$7</f>
        <v>-0</v>
      </c>
      <c r="I14" s="30" t="n">
        <f aca="false">-(Assumptions!$C$17+Assumptions!$C$18)*(1+Assumptions!$C$15)^(I$5-1)*'Rent Roll'!$D$27*I$7</f>
        <v>-0</v>
      </c>
      <c r="J14" s="30" t="n">
        <f aca="false">-(Assumptions!$C$17+Assumptions!$C$18)*(1+Assumptions!$C$15)^(J$5-1)*'Rent Roll'!$D$27*J$7</f>
        <v>-0</v>
      </c>
    </row>
    <row r="15" customFormat="false" ht="15" hidden="false" customHeight="false" outlineLevel="0" collapsed="false">
      <c r="B15" s="10" t="s">
        <v>101</v>
      </c>
      <c r="D15" s="30" t="n">
        <f aca="false">-Assumptions!$C$19*(1+Assumptions!$C$15)^(D$5-1)*('Rent Roll'!$D$27-D10)*D$7</f>
        <v>-0</v>
      </c>
      <c r="E15" s="30" t="n">
        <f aca="false">-Assumptions!$C$19*(1+Assumptions!$C$15)^(E$5-1)*('Rent Roll'!$D$27-E10)*E$7</f>
        <v>-0</v>
      </c>
      <c r="F15" s="30" t="n">
        <f aca="false">-Assumptions!$C$19*(1+Assumptions!$C$15)^(F$5-1)*('Rent Roll'!$D$27-F10)*F$7</f>
        <v>-0</v>
      </c>
      <c r="G15" s="30" t="n">
        <f aca="false">-Assumptions!$C$19*(1+Assumptions!$C$15)^(G$5-1)*('Rent Roll'!$D$27-G10)*G$7</f>
        <v>-0</v>
      </c>
      <c r="H15" s="30" t="n">
        <f aca="false">-Assumptions!$C$19*(1+Assumptions!$C$15)^(H$5-1)*('Rent Roll'!$D$27-H10)*H$7</f>
        <v>-0</v>
      </c>
      <c r="I15" s="30" t="n">
        <f aca="false">-Assumptions!$C$19*(1+Assumptions!$C$15)^(I$5-1)*('Rent Roll'!$D$27-I10)*I$7</f>
        <v>-0</v>
      </c>
      <c r="J15" s="30" t="n">
        <f aca="false">-Assumptions!$C$19*(1+Assumptions!$C$15)^(J$5-1)*('Rent Roll'!$D$27-J10)*J$7</f>
        <v>-0</v>
      </c>
    </row>
    <row r="16" customFormat="false" ht="15" hidden="false" customHeight="false" outlineLevel="0" collapsed="false">
      <c r="B16" s="26" t="s">
        <v>102</v>
      </c>
      <c r="D16" s="32" t="n">
        <f aca="false">D13+D14+D15</f>
        <v>0</v>
      </c>
      <c r="E16" s="32" t="n">
        <f aca="false">E13+E14+E15</f>
        <v>0</v>
      </c>
      <c r="F16" s="32" t="n">
        <f aca="false">F13+F14+F15</f>
        <v>0</v>
      </c>
      <c r="G16" s="32" t="n">
        <f aca="false">G13+G14+G15</f>
        <v>0</v>
      </c>
      <c r="H16" s="32" t="n">
        <f aca="false">H13+H14+H15</f>
        <v>0</v>
      </c>
      <c r="I16" s="32" t="n">
        <f aca="false">I13+I14+I15</f>
        <v>0</v>
      </c>
      <c r="J16" s="32" t="n">
        <f aca="false">J13+J14+J15</f>
        <v>0</v>
      </c>
    </row>
    <row r="17" customFormat="false" ht="15" hidden="false" customHeight="false" outlineLevel="0" collapsed="false">
      <c r="B17" s="10" t="s">
        <v>103</v>
      </c>
      <c r="D17" s="31" t="n">
        <f aca="false">IF(D13=0,0,D16/D13)</f>
        <v>0</v>
      </c>
      <c r="E17" s="31" t="n">
        <f aca="false">IF(E13=0,0,E16/E13)</f>
        <v>0</v>
      </c>
      <c r="F17" s="31" t="n">
        <f aca="false">IF(F13=0,0,F16/F13)</f>
        <v>0</v>
      </c>
      <c r="G17" s="31" t="n">
        <f aca="false">IF(G13=0,0,G16/G13)</f>
        <v>0</v>
      </c>
      <c r="H17" s="31" t="n">
        <f aca="false">IF(H13=0,0,H16/H13)</f>
        <v>0</v>
      </c>
      <c r="I17" s="31" t="n">
        <f aca="false">IF(I13=0,0,I16/I13)</f>
        <v>0</v>
      </c>
      <c r="J17" s="31" t="n">
        <f aca="false">IF(J13=0,0,J16/J13)</f>
        <v>0</v>
      </c>
    </row>
    <row r="19" customFormat="false" ht="15" hidden="false" customHeight="false" outlineLevel="0" collapsed="false">
      <c r="B19" s="10" t="s">
        <v>104</v>
      </c>
      <c r="D19" s="30" t="n">
        <f aca="false">-Assumptions!$C$22*D9</f>
        <v>-0</v>
      </c>
      <c r="E19" s="30" t="n">
        <f aca="false">-Assumptions!$C$22*E9</f>
        <v>-0</v>
      </c>
      <c r="F19" s="30" t="n">
        <f aca="false">-Assumptions!$C$22*F9</f>
        <v>-0</v>
      </c>
      <c r="G19" s="30" t="n">
        <f aca="false">-Assumptions!$C$22*G9</f>
        <v>-0</v>
      </c>
      <c r="H19" s="30" t="n">
        <f aca="false">-Assumptions!$C$22*H9</f>
        <v>-0</v>
      </c>
      <c r="I19" s="30" t="n">
        <f aca="false">-Assumptions!$C$22*I9</f>
        <v>-0</v>
      </c>
      <c r="J19" s="30" t="n">
        <f aca="false">-Assumptions!$C$22*J9</f>
        <v>-0</v>
      </c>
    </row>
    <row r="20" customFormat="false" ht="15" hidden="false" customHeight="false" outlineLevel="0" collapsed="false">
      <c r="B20" s="10" t="s">
        <v>105</v>
      </c>
      <c r="D20" s="30" t="n">
        <v>0</v>
      </c>
      <c r="E20" s="30" t="n">
        <v>0</v>
      </c>
      <c r="F20" s="30" t="n">
        <v>0</v>
      </c>
      <c r="G20" s="30" t="n">
        <v>0</v>
      </c>
      <c r="H20" s="30" t="n">
        <v>0</v>
      </c>
      <c r="I20" s="30" t="n">
        <v>0</v>
      </c>
      <c r="J20" s="30" t="n">
        <v>0</v>
      </c>
    </row>
    <row r="21" customFormat="false" ht="15" hidden="false" customHeight="false" outlineLevel="0" collapsed="false">
      <c r="B21" s="26" t="s">
        <v>106</v>
      </c>
      <c r="C21" s="25" t="n">
        <f aca="false">-Assumptions!$C$8*(1+Assumptions!$C$9)</f>
        <v>-0</v>
      </c>
      <c r="D21" s="32" t="n">
        <f aca="false">D16+D19+D20+IF(D$5=Assumptions!$C$11,Returns!$C$8,0)</f>
        <v>0</v>
      </c>
      <c r="E21" s="32" t="n">
        <f aca="false">E16+E19+E20+IF(E$5=Assumptions!$C$11,Returns!$C$8,0)</f>
        <v>0</v>
      </c>
      <c r="F21" s="32" t="n">
        <f aca="false">F16+F19+F20+IF(F$5=Assumptions!$C$11,Returns!$C$8,0)</f>
        <v>0</v>
      </c>
      <c r="G21" s="32" t="n">
        <f aca="false">G16+G19+G20+IF(G$5=Assumptions!$C$11,Returns!$C$8,0)</f>
        <v>0</v>
      </c>
      <c r="H21" s="32" t="n">
        <f aca="false">H16+H19+H20+IF(H$5=Assumptions!$C$11,Returns!$C$8,0)</f>
        <v>0</v>
      </c>
      <c r="I21" s="32" t="n">
        <f aca="false">I16+I19+I20+IF(I$5=Assumptions!$C$11,Returns!$C$8,0)</f>
        <v>0</v>
      </c>
      <c r="J21" s="32" t="n">
        <f aca="false">J16+J19+J20+IF(J$5=Assumptions!$C$11,Returns!$C$8,0)</f>
        <v>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J1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42"/>
    <col collapsed="false" customWidth="true" hidden="false" outlineLevel="0" max="8" min="3" style="0" width="15"/>
  </cols>
  <sheetData>
    <row r="2" customFormat="false" ht="17.35" hidden="false" customHeight="false" outlineLevel="0" collapsed="false">
      <c r="B2" s="7" t="s">
        <v>65</v>
      </c>
    </row>
    <row r="3" customFormat="false" ht="15" hidden="false" customHeight="false" outlineLevel="0" collapsed="false">
      <c r="B3" s="8" t="s">
        <v>107</v>
      </c>
    </row>
    <row r="5" customFormat="false" ht="15" hidden="false" customHeight="false" outlineLevel="0" collapsed="false">
      <c r="B5" s="10" t="s">
        <v>108</v>
      </c>
      <c r="C5" s="33" t="n">
        <f aca="false">'Cash Flow'!$D$16</f>
        <v>0</v>
      </c>
    </row>
    <row r="6" customFormat="false" ht="15" hidden="false" customHeight="false" outlineLevel="0" collapsed="false">
      <c r="B6" s="10" t="s">
        <v>109</v>
      </c>
      <c r="C6" s="25" t="n">
        <f aca="false">Assumptions!$C$8*Assumptions!$C$24</f>
        <v>0</v>
      </c>
    </row>
    <row r="7" customFormat="false" ht="15" hidden="false" customHeight="false" outlineLevel="0" collapsed="false">
      <c r="B7" s="10" t="s">
        <v>110</v>
      </c>
      <c r="C7" s="25" t="n">
        <f aca="false">IF(Assumptions!$C$25=0,0,C5/Assumptions!$C$26/Assumptions!$C$25)</f>
        <v>0</v>
      </c>
    </row>
    <row r="8" customFormat="false" ht="15" hidden="false" customHeight="false" outlineLevel="0" collapsed="false">
      <c r="B8" s="10" t="s">
        <v>111</v>
      </c>
      <c r="C8" s="25" t="n">
        <f aca="false">IF(Assumptions!$C$27=0,0,C5/Assumptions!$C$27)</f>
        <v>0</v>
      </c>
    </row>
    <row r="9" customFormat="false" ht="15" hidden="false" customHeight="false" outlineLevel="0" collapsed="false">
      <c r="B9" s="26" t="s">
        <v>112</v>
      </c>
      <c r="C9" s="27" t="n">
        <f aca="false">MIN(C6:C8)</f>
        <v>0</v>
      </c>
    </row>
    <row r="10" customFormat="false" ht="15" hidden="false" customHeight="false" outlineLevel="0" collapsed="false">
      <c r="B10" s="10" t="s">
        <v>113</v>
      </c>
      <c r="C10" s="0" t="str">
        <f aca="false">IF(C9=C6,"loan-to-value",IF(C9=C7,"interest cover","debt yield"))</f>
        <v>loan-to-value</v>
      </c>
    </row>
    <row r="11" customFormat="false" ht="15" hidden="false" customHeight="false" outlineLevel="0" collapsed="false">
      <c r="B11" s="10" t="s">
        <v>114</v>
      </c>
      <c r="C11" s="25" t="n">
        <f aca="false">Assumptions!$C$8*(1+Assumptions!$C$9)</f>
        <v>0</v>
      </c>
    </row>
    <row r="12" customFormat="false" ht="15" hidden="false" customHeight="false" outlineLevel="0" collapsed="false">
      <c r="B12" s="10" t="s">
        <v>72</v>
      </c>
      <c r="C12" s="25" t="n">
        <f aca="false">C9*Assumptions!$C$28</f>
        <v>0</v>
      </c>
    </row>
    <row r="13" customFormat="false" ht="15" hidden="false" customHeight="false" outlineLevel="0" collapsed="false">
      <c r="B13" s="26" t="s">
        <v>115</v>
      </c>
      <c r="C13" s="27" t="n">
        <f aca="false">C11-C9+C12</f>
        <v>0</v>
      </c>
    </row>
    <row r="14" customFormat="false" ht="15" hidden="false" customHeight="false" outlineLevel="0" collapsed="false">
      <c r="B14" s="10" t="s">
        <v>116</v>
      </c>
      <c r="C14" s="25" t="n">
        <f aca="false">C9*Assumptions!$C$25</f>
        <v>0</v>
      </c>
    </row>
    <row r="16" customFormat="false" ht="15" hidden="false" customHeight="false" outlineLevel="0" collapsed="false">
      <c r="B16" s="26" t="s">
        <v>117</v>
      </c>
      <c r="C16" s="29" t="n">
        <v>1</v>
      </c>
      <c r="D16" s="29" t="n">
        <v>2</v>
      </c>
      <c r="E16" s="29" t="n">
        <v>3</v>
      </c>
      <c r="F16" s="29" t="n">
        <v>4</v>
      </c>
      <c r="G16" s="29" t="n">
        <v>5</v>
      </c>
      <c r="H16" s="29" t="n">
        <v>6</v>
      </c>
      <c r="I16" s="29" t="n">
        <v>7</v>
      </c>
      <c r="J16" s="29" t="n">
        <v>8</v>
      </c>
    </row>
    <row r="17" customFormat="false" ht="15" hidden="false" customHeight="false" outlineLevel="0" collapsed="false">
      <c r="B17" s="10" t="s">
        <v>118</v>
      </c>
      <c r="C17" s="34" t="n">
        <f aca="false">IF($C$14=0,0,'Cash Flow'!D$16/$C$14)</f>
        <v>0</v>
      </c>
      <c r="D17" s="34" t="n">
        <f aca="false">IF($C$14=0,0,'Cash Flow'!E$16/$C$14)</f>
        <v>0</v>
      </c>
      <c r="E17" s="34" t="n">
        <f aca="false">IF($C$14=0,0,'Cash Flow'!F$16/$C$14)</f>
        <v>0</v>
      </c>
      <c r="F17" s="34" t="n">
        <f aca="false">IF($C$14=0,0,'Cash Flow'!G$16/$C$14)</f>
        <v>0</v>
      </c>
      <c r="G17" s="34" t="n">
        <f aca="false">IF($C$14=0,0,'Cash Flow'!H$16/$C$14)</f>
        <v>0</v>
      </c>
      <c r="H17" s="34" t="n">
        <f aca="false">IF($C$14=0,0,'Cash Flow'!I$16/$C$14)</f>
        <v>0</v>
      </c>
      <c r="I17" s="34" t="n">
        <f aca="false">IF($C$14=0,0,'Cash Flow'!J$16/$C$14)</f>
        <v>0</v>
      </c>
      <c r="J17" s="34" t="n">
        <f aca="false">IF($C$14=0,0,'Cash Flow'!K$16/$C$14)</f>
        <v>0</v>
      </c>
    </row>
    <row r="18" customFormat="false" ht="15" hidden="false" customHeight="false" outlineLevel="0" collapsed="false">
      <c r="B18" s="10" t="s">
        <v>119</v>
      </c>
      <c r="C18" s="28" t="n">
        <f aca="false">IF($C$9=0,0,'Cash Flow'!D$16/$C$9)</f>
        <v>0</v>
      </c>
      <c r="D18" s="28" t="n">
        <f aca="false">IF($C$9=0,0,'Cash Flow'!E$16/$C$9)</f>
        <v>0</v>
      </c>
      <c r="E18" s="28" t="n">
        <f aca="false">IF($C$9=0,0,'Cash Flow'!F$16/$C$9)</f>
        <v>0</v>
      </c>
      <c r="F18" s="28" t="n">
        <f aca="false">IF($C$9=0,0,'Cash Flow'!G$16/$C$9)</f>
        <v>0</v>
      </c>
      <c r="G18" s="28" t="n">
        <f aca="false">IF($C$9=0,0,'Cash Flow'!H$16/$C$9)</f>
        <v>0</v>
      </c>
      <c r="H18" s="28" t="n">
        <f aca="false">IF($C$9=0,0,'Cash Flow'!I$16/$C$9)</f>
        <v>0</v>
      </c>
      <c r="I18" s="28" t="n">
        <f aca="false">IF($C$9=0,0,'Cash Flow'!J$16/$C$9)</f>
        <v>0</v>
      </c>
      <c r="J18" s="28" t="n">
        <f aca="false">IF($C$9=0,0,'Cash Flow'!K$16/$C$9)</f>
        <v>0</v>
      </c>
    </row>
    <row r="19" customFormat="false" ht="15" hidden="false" customHeight="false" outlineLevel="0" collapsed="false">
      <c r="B19" s="10" t="s">
        <v>120</v>
      </c>
      <c r="C19" s="0" t="str">
        <f aca="false">IF(C17=0,"-",IF(AND(C17&gt;=Assumptions!$C$26,C18&gt;=Assumptions!$C$27),"OK","BREACH"))</f>
        <v>-</v>
      </c>
      <c r="D19" s="0" t="str">
        <f aca="false">IF(D17=0,"-",IF(AND(D17&gt;=Assumptions!$C$26,D18&gt;=Assumptions!$C$27),"OK","BREACH"))</f>
        <v>-</v>
      </c>
      <c r="E19" s="0" t="str">
        <f aca="false">IF(E17=0,"-",IF(AND(E17&gt;=Assumptions!$C$26,E18&gt;=Assumptions!$C$27),"OK","BREACH"))</f>
        <v>-</v>
      </c>
      <c r="F19" s="0" t="str">
        <f aca="false">IF(F17=0,"-",IF(AND(F17&gt;=Assumptions!$C$26,F18&gt;=Assumptions!$C$27),"OK","BREACH"))</f>
        <v>-</v>
      </c>
      <c r="G19" s="0" t="str">
        <f aca="false">IF(G17=0,"-",IF(AND(G17&gt;=Assumptions!$C$26,G18&gt;=Assumptions!$C$27),"OK","BREACH"))</f>
        <v>-</v>
      </c>
      <c r="H19" s="0" t="str">
        <f aca="false">IF(H17=0,"-",IF(AND(H17&gt;=Assumptions!$C$26,H18&gt;=Assumptions!$C$27),"OK","BREACH"))</f>
        <v>-</v>
      </c>
      <c r="I19" s="0" t="str">
        <f aca="false">IF(I17=0,"-",IF(AND(I17&gt;=Assumptions!$C$26,I18&gt;=Assumptions!$C$27),"OK","BREACH"))</f>
        <v>-</v>
      </c>
      <c r="J19" s="0" t="str">
        <f aca="false">IF(J17=0,"-",IF(AND(J17&gt;=Assumptions!$C$26,J18&gt;=Assumptions!$C$27),"OK","BREACH"))</f>
        <v>-</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K1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42"/>
    <col collapsed="false" customWidth="true" hidden="false" outlineLevel="0" max="11" min="3" style="0" width="15"/>
  </cols>
  <sheetData>
    <row r="2" customFormat="false" ht="17.35" hidden="false" customHeight="false" outlineLevel="0" collapsed="false">
      <c r="B2" s="7" t="s">
        <v>22</v>
      </c>
    </row>
    <row r="3" customFormat="false" ht="15" hidden="false" customHeight="false" outlineLevel="0" collapsed="false">
      <c r="B3" s="8" t="s">
        <v>121</v>
      </c>
    </row>
    <row r="5" customFormat="false" ht="15" hidden="false" customHeight="false" outlineLevel="0" collapsed="false">
      <c r="B5" s="10" t="s">
        <v>122</v>
      </c>
      <c r="C5" s="25" t="n">
        <f aca="false">INDEX('Cash Flow'!$C$16:$J$16,1,Assumptions!$C$11+2)</f>
        <v>0</v>
      </c>
    </row>
    <row r="6" customFormat="false" ht="15" hidden="false" customHeight="false" outlineLevel="0" collapsed="false">
      <c r="B6" s="10" t="s">
        <v>123</v>
      </c>
      <c r="C6" s="25" t="n">
        <f aca="false">IF(Assumptions!$C$30=0,0,C5/Assumptions!$C$30)</f>
        <v>0</v>
      </c>
    </row>
    <row r="7" customFormat="false" ht="15" hidden="false" customHeight="false" outlineLevel="0" collapsed="false">
      <c r="B7" s="10" t="s">
        <v>42</v>
      </c>
      <c r="C7" s="25" t="n">
        <f aca="false">-C6*Assumptions!$C$10</f>
        <v>-0</v>
      </c>
    </row>
    <row r="8" customFormat="false" ht="15" hidden="false" customHeight="false" outlineLevel="0" collapsed="false">
      <c r="B8" s="26" t="s">
        <v>124</v>
      </c>
      <c r="C8" s="27" t="n">
        <f aca="false">C6+C7</f>
        <v>0</v>
      </c>
    </row>
    <row r="10" customFormat="false" ht="15" hidden="false" customHeight="false" outlineLevel="0" collapsed="false">
      <c r="B10" s="26" t="s">
        <v>117</v>
      </c>
      <c r="C10" s="29" t="n">
        <v>0</v>
      </c>
      <c r="D10" s="29" t="n">
        <v>1</v>
      </c>
      <c r="E10" s="29" t="n">
        <v>2</v>
      </c>
      <c r="F10" s="29" t="n">
        <v>3</v>
      </c>
      <c r="G10" s="29" t="n">
        <v>4</v>
      </c>
      <c r="H10" s="29" t="n">
        <v>5</v>
      </c>
      <c r="I10" s="29" t="n">
        <v>6</v>
      </c>
      <c r="J10" s="29" t="n">
        <v>7</v>
      </c>
      <c r="K10" s="29" t="n">
        <v>8</v>
      </c>
    </row>
    <row r="11" customFormat="false" ht="15" hidden="false" customHeight="false" outlineLevel="0" collapsed="false">
      <c r="B11" s="10" t="s">
        <v>106</v>
      </c>
      <c r="C11" s="25" t="n">
        <f aca="false">'Cash Flow'!C$21</f>
        <v>-0</v>
      </c>
      <c r="D11" s="25" t="n">
        <f aca="false">'Cash Flow'!D$21</f>
        <v>0</v>
      </c>
      <c r="E11" s="25" t="n">
        <f aca="false">'Cash Flow'!E$21</f>
        <v>0</v>
      </c>
      <c r="F11" s="25" t="n">
        <f aca="false">'Cash Flow'!F$21</f>
        <v>0</v>
      </c>
      <c r="G11" s="25" t="n">
        <f aca="false">'Cash Flow'!G$21</f>
        <v>0</v>
      </c>
      <c r="H11" s="25" t="n">
        <f aca="false">'Cash Flow'!H$21</f>
        <v>0</v>
      </c>
      <c r="I11" s="25" t="n">
        <f aca="false">'Cash Flow'!I$21</f>
        <v>0</v>
      </c>
      <c r="J11" s="25" t="n">
        <f aca="false">'Cash Flow'!J$21</f>
        <v>0</v>
      </c>
      <c r="K11" s="25" t="n">
        <f aca="false">'Cash Flow'!K$21</f>
        <v>0</v>
      </c>
    </row>
    <row r="12" customFormat="false" ht="15" hidden="false" customHeight="false" outlineLevel="0" collapsed="false">
      <c r="B12" s="10" t="s">
        <v>125</v>
      </c>
      <c r="C12" s="25" t="n">
        <f aca="false">Debt!$C$9</f>
        <v>0</v>
      </c>
      <c r="D12" s="25" t="n">
        <f aca="false">IF(D$10=Assumptions!$C$11,-Debt!$C$9,0)</f>
        <v>0</v>
      </c>
      <c r="E12" s="25" t="n">
        <f aca="false">IF(E$10=Assumptions!$C$11,-Debt!$C$9,0)</f>
        <v>0</v>
      </c>
      <c r="F12" s="25" t="n">
        <f aca="false">IF(F$10=Assumptions!$C$11,-Debt!$C$9,0)</f>
        <v>0</v>
      </c>
      <c r="G12" s="25" t="n">
        <f aca="false">IF(G$10=Assumptions!$C$11,-Debt!$C$9,0)</f>
        <v>0</v>
      </c>
      <c r="H12" s="25" t="n">
        <f aca="false">IF(H$10=Assumptions!$C$11,-Debt!$C$9,0)</f>
        <v>-0</v>
      </c>
      <c r="I12" s="25" t="n">
        <f aca="false">IF(I$10=Assumptions!$C$11,-Debt!$C$9,0)</f>
        <v>0</v>
      </c>
      <c r="J12" s="25" t="n">
        <f aca="false">IF(J$10=Assumptions!$C$11,-Debt!$C$9,0)</f>
        <v>0</v>
      </c>
      <c r="K12" s="25" t="n">
        <f aca="false">IF(K$10=Assumptions!$C$11,-Debt!$C$9,0)</f>
        <v>0</v>
      </c>
    </row>
    <row r="13" customFormat="false" ht="15" hidden="false" customHeight="false" outlineLevel="0" collapsed="false">
      <c r="B13" s="10" t="s">
        <v>126</v>
      </c>
      <c r="C13" s="25" t="n">
        <f aca="false">-Debt!$C$12</f>
        <v>-0</v>
      </c>
      <c r="D13" s="25" t="n">
        <f aca="false">-Debt!$C$14*IF(AND(D$10&gt;0,D$10&lt;=Assumptions!$C$11),1,0)</f>
        <v>-0</v>
      </c>
      <c r="E13" s="25" t="n">
        <f aca="false">-Debt!$C$14*IF(AND(E$10&gt;0,E$10&lt;=Assumptions!$C$11),1,0)</f>
        <v>-0</v>
      </c>
      <c r="F13" s="25" t="n">
        <f aca="false">-Debt!$C$14*IF(AND(F$10&gt;0,F$10&lt;=Assumptions!$C$11),1,0)</f>
        <v>-0</v>
      </c>
      <c r="G13" s="25" t="n">
        <f aca="false">-Debt!$C$14*IF(AND(G$10&gt;0,G$10&lt;=Assumptions!$C$11),1,0)</f>
        <v>-0</v>
      </c>
      <c r="H13" s="25" t="n">
        <f aca="false">-Debt!$C$14*IF(AND(H$10&gt;0,H$10&lt;=Assumptions!$C$11),1,0)</f>
        <v>-0</v>
      </c>
      <c r="I13" s="25" t="n">
        <f aca="false">-Debt!$C$14*IF(AND(I$10&gt;0,I$10&lt;=Assumptions!$C$11),1,0)</f>
        <v>-0</v>
      </c>
      <c r="J13" s="25" t="n">
        <f aca="false">-Debt!$C$14*IF(AND(J$10&gt;0,J$10&lt;=Assumptions!$C$11),1,0)</f>
        <v>-0</v>
      </c>
      <c r="K13" s="25" t="n">
        <f aca="false">-Debt!$C$14*IF(AND(K$10&gt;0,K$10&lt;=Assumptions!$C$11),1,0)</f>
        <v>-0</v>
      </c>
    </row>
    <row r="14" customFormat="false" ht="15" hidden="false" customHeight="false" outlineLevel="0" collapsed="false">
      <c r="B14" s="26" t="s">
        <v>127</v>
      </c>
      <c r="C14" s="27" t="n">
        <f aca="false">C11+C12+C13</f>
        <v>0</v>
      </c>
      <c r="D14" s="27" t="n">
        <f aca="false">D11+D12+D13</f>
        <v>0</v>
      </c>
      <c r="E14" s="27" t="n">
        <f aca="false">E11+E12+E13</f>
        <v>0</v>
      </c>
      <c r="F14" s="27" t="n">
        <f aca="false">F11+F12+F13</f>
        <v>0</v>
      </c>
      <c r="G14" s="27" t="n">
        <f aca="false">G11+G12+G13</f>
        <v>0</v>
      </c>
      <c r="H14" s="27" t="n">
        <f aca="false">H11+H12+H13</f>
        <v>0</v>
      </c>
      <c r="I14" s="27" t="n">
        <f aca="false">I11+I12+I13</f>
        <v>0</v>
      </c>
      <c r="J14" s="27" t="n">
        <f aca="false">J11+J12+J13</f>
        <v>0</v>
      </c>
      <c r="K14" s="27" t="n">
        <f aca="false">K11+K12+K13</f>
        <v>0</v>
      </c>
    </row>
    <row r="16" customFormat="false" ht="15" hidden="false" customHeight="false" outlineLevel="0" collapsed="false">
      <c r="C16" s="12" t="s">
        <v>23</v>
      </c>
      <c r="D16" s="12" t="s">
        <v>24</v>
      </c>
    </row>
    <row r="17" customFormat="false" ht="15" hidden="false" customHeight="false" outlineLevel="0" collapsed="false">
      <c r="B17" s="10" t="s">
        <v>25</v>
      </c>
      <c r="C17" s="28" t="n">
        <f aca="false">IFERROR(IRR(C11:K11),0)</f>
        <v>0</v>
      </c>
      <c r="D17" s="28" t="n">
        <f aca="false">IFERROR(IRR(C14:K14),0)</f>
        <v>0</v>
      </c>
    </row>
    <row r="18" customFormat="false" ht="15" hidden="false" customHeight="false" outlineLevel="0" collapsed="false">
      <c r="B18" s="10" t="s">
        <v>26</v>
      </c>
      <c r="C18" s="34" t="n">
        <f aca="false">IF(C11=0,0,SUM(D11:K11)/-C11)</f>
        <v>0</v>
      </c>
      <c r="D18" s="34" t="n">
        <f aca="false">IF(C14=0,0,SUM(D14:K14)/-C14)</f>
        <v>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G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42"/>
    <col collapsed="false" customWidth="true" hidden="false" outlineLevel="0" max="7" min="3" style="0" width="15"/>
  </cols>
  <sheetData>
    <row r="2" customFormat="false" ht="17.35" hidden="false" customHeight="false" outlineLevel="0" collapsed="false">
      <c r="B2" s="7" t="s">
        <v>128</v>
      </c>
    </row>
    <row r="3" customFormat="false" ht="15" hidden="false" customHeight="false" outlineLevel="0" collapsed="false">
      <c r="B3" s="8" t="s">
        <v>129</v>
      </c>
    </row>
    <row r="5" customFormat="false" ht="15" hidden="false" customHeight="false" outlineLevel="0" collapsed="false">
      <c r="B5" s="12" t="s">
        <v>75</v>
      </c>
      <c r="C5" s="35"/>
      <c r="D5" s="35"/>
      <c r="E5" s="35"/>
      <c r="F5" s="35"/>
      <c r="G5" s="35"/>
    </row>
    <row r="6" customFormat="false" ht="15" hidden="false" customHeight="false" outlineLevel="0" collapsed="false">
      <c r="B6" s="10" t="s">
        <v>130</v>
      </c>
      <c r="C6" s="28"/>
      <c r="D6" s="28"/>
      <c r="E6" s="28"/>
      <c r="F6" s="28"/>
      <c r="G6" s="28"/>
    </row>
    <row r="8" customFormat="false" ht="15" hidden="false" customHeight="false" outlineLevel="0" collapsed="false">
      <c r="B8" s="10" t="s">
        <v>131</v>
      </c>
      <c r="C8" s="19"/>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2026-08-12T09:22:05Z</dcterms:created>
  <dc:creator>openpyxl</dc:creator>
  <dc:description/>
  <dc:language>en-US</dc:language>
  <cp:lastModifiedBy/>
  <dcterms:modified xsi:type="dcterms:W3CDTF">2026-08-12T09:22:05Z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