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Sell or roll" sheetId="2" state="visible" r:id="rId4"/>
    <sheet name="2. Break-even" sheetId="3" state="visible" r:id="rId5"/>
    <sheet name="3. The queue" sheetId="4" state="visible" r:id="rId6"/>
    <sheet name="4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<sst xmlns="http://schemas.openxmlformats.org/spreadsheetml/2006/main" count="98" uniqueCount="96">
  <si>
    <t xml:space="preserve">Sell or roll</t>
  </si>
  <si>
    <t xml:space="preserve">Companion workbook to The Real Estate Secondaries Investor</t>
  </si>
  <si>
    <t xml:space="preserve">Two decisions with the same shape: whether to roll into a continuation vehicle, and whether to wait in an open-ended fund's redemption queue.</t>
  </si>
  <si>
    <t xml:space="preserve">Chapters 15 and 16. Both reduce to one question — what would have to happen for waiting to be worth the same as taking the money.</t>
  </si>
  <si>
    <t xml:space="preserve">The continuation vehicle</t>
  </si>
  <si>
    <t xml:space="preserve">Sheet 1 values rolling at any exit multiple. Sheet 2 solves the exit multiple at which rolling and selling tie, in closed form, and converts it into an annual return.</t>
  </si>
  <si>
    <t xml:space="preserve">Sheet 2 shows how that break-even moves with the rate you apply to your own capital. The higher your opportunity cost, the more the vehicle's fee and carried interest cost you.</t>
  </si>
  <si>
    <t xml:space="preserve">The redemption queue</t>
  </si>
  <si>
    <t xml:space="preserve">Sheet 3 computes the discount at which selling units today is worth the same as waiting to be redeemed at a future net asset value.</t>
  </si>
  <si>
    <t xml:space="preserve">The point most holders miss: if the appraisal stands above spot value, the queue will pay you at a number that still has to fall.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</si>
  <si>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</si>
  <si>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</si>
  <si>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</si>
  <si>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</si>
  <si>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</si>
  <si>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23 September 2026. The break-even multiples on sheet 2 were typed in; they are now computed by the sheet, in closed form, and move with the terms on sheet 1. Sheet 2 also carries the table of exit multiples from Chapter 15. Every figure the book prints was right. Sheet 4 holds thirty-eight checks.</t>
  </si>
  <si>
    <t xml:space="preserve">The continuation vehicle decision</t>
  </si>
  <si>
    <t xml:space="preserve">Reported net asset value of the interest (EUR m)</t>
  </si>
  <si>
    <t xml:space="preserve">Vehicle price, as a share of reported NAV</t>
  </si>
  <si>
    <t xml:space="preserve">Holding period of the vehicle (years)</t>
  </si>
  <si>
    <t xml:space="preserve">Vehicle management fee, on the rolled amount</t>
  </si>
  <si>
    <t xml:space="preserve">Carried interest</t>
  </si>
  <si>
    <t xml:space="preserve">Preferred return</t>
  </si>
  <si>
    <t xml:space="preserve">Rate the LP applies to its own capital</t>
  </si>
  <si>
    <t xml:space="preserve">Exit multiple on the rolled amount</t>
  </si>
  <si>
    <t xml:space="preserve">Cash on the table (EUR m)</t>
  </si>
  <si>
    <t xml:space="preserve">Gross proceeds of rolling</t>
  </si>
  <si>
    <t xml:space="preserve">Less vehicle fees over the period</t>
  </si>
  <si>
    <t xml:space="preserve">Preferred return threshold</t>
  </si>
  <si>
    <t xml:space="preserve">Net at exit</t>
  </si>
  <si>
    <t xml:space="preserve">Present value of rolling</t>
  </si>
  <si>
    <t xml:space="preserve">Rolling less selling</t>
  </si>
  <si>
    <t xml:space="preserve">The break-even, and what the vehicle's terms cost</t>
  </si>
  <si>
    <t xml:space="preserve">Solved in closed form: the net at exit that ties with the cash, grossed up for the carried interest when the required rate is above the preferred return, plus the fees.</t>
  </si>
  <si>
    <t xml:space="preserve">Rate the LP applies</t>
  </si>
  <si>
    <t xml:space="preserve">Break-even multiple</t>
  </si>
  <si>
    <t xml:space="preserve">Break-even return</t>
  </si>
  <si>
    <t xml:space="preserve">Cost of the terms</t>
  </si>
  <si>
    <t xml:space="preserve">Present value of rolling at the rate on sheet 1, for a range of exit multiples</t>
  </si>
  <si>
    <t xml:space="preserve">Exit multiple</t>
  </si>
  <si>
    <t xml:space="preserve">Against the cash</t>
  </si>
  <si>
    <t xml:space="preserve">the break-even at the rate on sheet 1</t>
  </si>
  <si>
    <t xml:space="preserve">Wait in the queue, or sell the units today</t>
  </si>
  <si>
    <t xml:space="preserve">Appraisal above spot value</t>
  </si>
  <si>
    <t xml:space="preserve">Rate the holder applies</t>
  </si>
  <si>
    <t xml:space="preserve">Expected wait (quarters)</t>
  </si>
  <si>
    <t xml:space="preserve">Sell today at up to</t>
  </si>
  <si>
    <t xml:space="preserve">Checks — every figure the book prints, and what holds for any inputs</t>
  </si>
  <si>
    <t xml:space="preserve">Column C is a live formula pointing into the model. Rows with a book figure compare with it; rows without one hold for any inputs.</t>
  </si>
  <si>
    <t xml:space="preserve">Check</t>
  </si>
  <si>
    <t xml:space="preserve">The book</t>
  </si>
  <si>
    <t xml:space="preserve">This file</t>
  </si>
  <si>
    <t xml:space="preserve">Status</t>
  </si>
  <si>
    <t xml:space="preserve">Note</t>
  </si>
  <si>
    <t xml:space="preserve">Ch. 15: cash on the table, EUR m</t>
  </si>
  <si>
    <t xml:space="preserve">Ch. 15: present value of rolling at a 1.60x exit, EUR m (sheet 1 at its default)</t>
  </si>
  <si>
    <t xml:space="preserve">Ch. 15 table: break-even multiple at 8%</t>
  </si>
  <si>
    <t xml:space="preserve">Ch. 15 table: break-even return at 8%</t>
  </si>
  <si>
    <t xml:space="preserve">Ch. 15 table: cost of the terms at 8%</t>
  </si>
  <si>
    <t xml:space="preserve">Ch. 15 table: break-even multiple at 10%</t>
  </si>
  <si>
    <t xml:space="preserve">Ch. 15 table: break-even return at 10%</t>
  </si>
  <si>
    <t xml:space="preserve">Ch. 15 table: cost of the terms at 10%</t>
  </si>
  <si>
    <t xml:space="preserve">Ch. 15 table: break-even multiple at 12%</t>
  </si>
  <si>
    <t xml:space="preserve">Ch. 15 table: break-even return at 12%</t>
  </si>
  <si>
    <t xml:space="preserve">Ch. 15 table: cost of the terms at 12%</t>
  </si>
  <si>
    <t xml:space="preserve">Ch. 15 table: break-even multiple at 15%</t>
  </si>
  <si>
    <t xml:space="preserve">Ch. 15 table: break-even return at 15%</t>
  </si>
  <si>
    <t xml:space="preserve">Ch. 15 table: cost of the terms at 15%</t>
  </si>
  <si>
    <t xml:space="preserve">Ch. 15 table: break-even multiple at 18%</t>
  </si>
  <si>
    <t xml:space="preserve">Ch. 15 table: break-even return at 18%</t>
  </si>
  <si>
    <t xml:space="preserve">Ch. 15 table: cost of the terms at 18%</t>
  </si>
  <si>
    <t xml:space="preserve">Ch. 15 table: present value of rolling at 1.00x, EUR m</t>
  </si>
  <si>
    <t xml:space="preserve">Ch. 15 table: against the cash at 1.00x, EUR m</t>
  </si>
  <si>
    <t xml:space="preserve">Ch. 15 table: present value of rolling at 1.20x, EUR m</t>
  </si>
  <si>
    <t xml:space="preserve">Ch. 15 table: against the cash at 1.20x, EUR m</t>
  </si>
  <si>
    <t xml:space="preserve">Ch. 15 table: present value of rolling at 1.40x, EUR m</t>
  </si>
  <si>
    <t xml:space="preserve">Ch. 15 table: against the cash at 1.40x, EUR m</t>
  </si>
  <si>
    <t xml:space="preserve">Ch. 15 table: present value of rolling at 1.67x, EUR m</t>
  </si>
  <si>
    <t xml:space="preserve">Ch. 15 table: against the cash at 1.67x, EUR m</t>
  </si>
  <si>
    <t xml:space="preserve">Ch. 15 table: present value of rolling at 1.80x, EUR m</t>
  </si>
  <si>
    <t xml:space="preserve">Ch. 15 table: against the cash at 1.80x, EUR m</t>
  </si>
  <si>
    <t xml:space="preserve">Ch. 15 table: present value of rolling at 2.00x, EUR m</t>
  </si>
  <si>
    <t xml:space="preserve">Ch. 15 table: against the cash at 2.00x, EUR m</t>
  </si>
  <si>
    <t xml:space="preserve">Ch. 16 table: sell today at up to, 1-quarter queue</t>
  </si>
  <si>
    <t xml:space="preserve">Ch. 16 table: sell today at up to, 2-quarter queue</t>
  </si>
  <si>
    <t xml:space="preserve">Ch. 16 table: sell today at up to, 4-quarter queue</t>
  </si>
  <si>
    <t xml:space="preserve">Ch. 16 table: sell today at up to, 6-quarter queue</t>
  </si>
  <si>
    <t xml:space="preserve">Ch. 16 table: sell today at up to, 8-quarter queue</t>
  </si>
  <si>
    <t xml:space="preserve">Ch. 16 table: sell today at up to, 12-quarter queue</t>
  </si>
  <si>
    <t xml:space="preserve">At the break-even multiple, rolling and selling are worth the same</t>
  </si>
  <si>
    <t xml:space="preserve">any inputs, at the rate on sheet 1</t>
  </si>
  <si>
    <t xml:space="preserve">Each break-even return is at least the rate applied (the terms never pay you)</t>
  </si>
  <si>
    <t xml:space="preserve">any inputs</t>
  </si>
  <si>
    <t xml:space="preserve">A longer queue never justifies a smaller discount</t>
  </si>
  <si>
    <t xml:space="preserve">when the rate is positive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</si>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</sst>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0.00%"/>
    <numFmt numFmtId="167" formatCode="0.0"/>
    <numFmt numFmtId="168" formatCode="0.0000%"/>
    <numFmt numFmtId="169" formatCode="0.000"/>
    <numFmt numFmtId="170" formatCode="0.0000"/>
    <numFmt numFmtId="171" formatCode="0.00"/>
    <numFmt numFmtId="172" formatCode="0"/>
    <numFmt numFmtId="173" formatCode="#,##0.0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sz val="10"/>
      <color rgb="FF555555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1F4E79"/>
      <name val="Calibri"/>
      <family val="0"/>
      <charset val="1"/>
    </font>
    <font>
      <b val="true"/>
      <sz val="13"/>
      <color rgb="FF1F3864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1F4E7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1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5.5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25.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1" customFormat="false" ht="15" hidden="false" customHeight="false" outlineLevel="0" collapsed="false">
      <c r="A11" s="4" t="s">
        <v>7</v>
      </c>
    </row>
    <row r="12" customFormat="false" ht="25.5" hidden="false" customHeight="true" outlineLevel="0" collapsed="false">
      <c r="A12" s="3" t="s">
        <v>8</v>
      </c>
    </row>
    <row r="13" customFormat="false" ht="25.5" hidden="false" customHeight="true" outlineLevel="0" collapsed="false">
      <c r="A13" s="3" t="s">
        <v>9</v>
      </c>
    </row>
    <row r="15" customFormat="false" ht="15" hidden="false" customHeight="false" outlineLevel="0" collapsed="false">
      <c r="A15" s="4" t="s">
        <v>10</v>
      </c>
    </row>
    <row r="16" customFormat="false" ht="15" hidden="false" customHeight="true" outlineLevel="0" collapsed="false">
      <c r="A16" s="3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  <row r="21" customFormat="false" ht="60" hidden="false" customHeight="true" outlineLevel="0" collapsed="false">
      <c r="A21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6"/>
  </cols>
  <sheetData>
    <row r="1" customFormat="false" ht="16.15" hidden="false" customHeight="false" outlineLevel="0" collapsed="false">
      <c r="A1" s="6" t="s">
        <v>16</v>
      </c>
    </row>
    <row r="3" customFormat="false" ht="15" hidden="false" customHeight="false" outlineLevel="0" collapsed="false">
      <c r="A3" s="0" t="s">
        <v>17</v>
      </c>
      <c r="B3" s="7" t="n">
        <v>38.5</v>
      </c>
    </row>
    <row r="4" customFormat="false" ht="15" hidden="false" customHeight="false" outlineLevel="0" collapsed="false">
      <c r="A4" s="0" t="s">
        <v>18</v>
      </c>
      <c r="B4" s="8" t="n">
        <v>0.9</v>
      </c>
    </row>
    <row r="5" customFormat="false" ht="15" hidden="false" customHeight="false" outlineLevel="0" collapsed="false">
      <c r="A5" s="0" t="s">
        <v>19</v>
      </c>
      <c r="B5" s="9" t="n">
        <v>4</v>
      </c>
    </row>
    <row r="6" customFormat="false" ht="15" hidden="false" customHeight="false" outlineLevel="0" collapsed="false">
      <c r="A6" s="0" t="s">
        <v>20</v>
      </c>
      <c r="B6" s="10" t="n">
        <v>0.01</v>
      </c>
    </row>
    <row r="7" customFormat="false" ht="15" hidden="false" customHeight="false" outlineLevel="0" collapsed="false">
      <c r="A7" s="0" t="s">
        <v>21</v>
      </c>
      <c r="B7" s="8" t="n">
        <v>0.2</v>
      </c>
    </row>
    <row r="8" customFormat="false" ht="15" hidden="false" customHeight="false" outlineLevel="0" collapsed="false">
      <c r="A8" s="0" t="s">
        <v>22</v>
      </c>
      <c r="B8" s="8" t="n">
        <v>0.08</v>
      </c>
    </row>
    <row r="9" customFormat="false" ht="15" hidden="false" customHeight="false" outlineLevel="0" collapsed="false">
      <c r="A9" s="0" t="s">
        <v>23</v>
      </c>
      <c r="B9" s="11" t="n">
        <v>0.12</v>
      </c>
    </row>
    <row r="10" customFormat="false" ht="15" hidden="false" customHeight="false" outlineLevel="0" collapsed="false">
      <c r="A10" s="0" t="s">
        <v>24</v>
      </c>
      <c r="B10" s="12" t="n">
        <v>1.6</v>
      </c>
    </row>
    <row r="11" customFormat="false" ht="15" hidden="false" customHeight="false" outlineLevel="0" collapsed="false">
      <c r="A11" s="13" t="s">
        <v>25</v>
      </c>
      <c r="B11" s="14" t="n">
        <f aca="false">B3*B4</f>
        <v>34.65</v>
      </c>
    </row>
    <row r="12" customFormat="false" ht="15" hidden="false" customHeight="false" outlineLevel="0" collapsed="false">
      <c r="A12" s="0" t="s">
        <v>26</v>
      </c>
      <c r="B12" s="14" t="n">
        <f aca="false">B11*B10</f>
        <v>55.44</v>
      </c>
    </row>
    <row r="13" customFormat="false" ht="15" hidden="false" customHeight="false" outlineLevel="0" collapsed="false">
      <c r="A13" s="0" t="s">
        <v>27</v>
      </c>
      <c r="B13" s="14" t="n">
        <f aca="false">B11*B6*B5</f>
        <v>1.386</v>
      </c>
    </row>
    <row r="14" customFormat="false" ht="15" hidden="false" customHeight="false" outlineLevel="0" collapsed="false">
      <c r="A14" s="0" t="s">
        <v>28</v>
      </c>
      <c r="B14" s="14" t="n">
        <f aca="false">B11*(1+B8)^B5</f>
        <v>47.140942464</v>
      </c>
    </row>
    <row r="15" customFormat="false" ht="15" hidden="false" customHeight="false" outlineLevel="0" collapsed="false">
      <c r="A15" s="0" t="s">
        <v>21</v>
      </c>
      <c r="B15" s="14" t="n">
        <f aca="false">MAX(0,(B12-B13)-B14)*B7</f>
        <v>1.3826115072</v>
      </c>
    </row>
    <row r="16" customFormat="false" ht="15" hidden="false" customHeight="false" outlineLevel="0" collapsed="false">
      <c r="A16" s="0" t="s">
        <v>29</v>
      </c>
      <c r="B16" s="14" t="n">
        <f aca="false">B12-B13-B15</f>
        <v>52.6713884928</v>
      </c>
    </row>
    <row r="17" customFormat="false" ht="15" hidden="false" customHeight="false" outlineLevel="0" collapsed="false">
      <c r="A17" s="13" t="s">
        <v>30</v>
      </c>
      <c r="B17" s="14" t="n">
        <f aca="false">B16/(1+B9)^B5</f>
        <v>33.4736196018586</v>
      </c>
    </row>
    <row r="18" customFormat="false" ht="15" hidden="false" customHeight="false" outlineLevel="0" collapsed="false">
      <c r="A18" s="13" t="s">
        <v>31</v>
      </c>
      <c r="B18" s="14" t="n">
        <f aca="false">B17-B11</f>
        <v>-1.17638039814141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6" t="s">
        <v>32</v>
      </c>
    </row>
    <row r="2" customFormat="false" ht="15" hidden="false" customHeight="false" outlineLevel="0" collapsed="false">
      <c r="A2" s="15" t="s">
        <v>33</v>
      </c>
    </row>
    <row r="4" customFormat="false" ht="15" hidden="false" customHeight="false" outlineLevel="0" collapsed="false">
      <c r="A4" s="16" t="s">
        <v>34</v>
      </c>
      <c r="B4" s="16" t="s">
        <v>35</v>
      </c>
      <c r="C4" s="16" t="s">
        <v>36</v>
      </c>
      <c r="D4" s="16" t="s">
        <v>37</v>
      </c>
    </row>
    <row r="5" customFormat="false" ht="15" hidden="false" customHeight="false" outlineLevel="0" collapsed="false">
      <c r="A5" s="8" t="n">
        <v>0.08</v>
      </c>
      <c r="B5" s="17" t="n">
        <f aca="false">IF('1. Sell or roll'!$B$11*(1+A5)^'1. Sell or roll'!$B$5&gt;'1. Sell or roll'!$B$11*(1+'1. Sell or roll'!$B$8)^'1. Sell or roll'!$B$5,('1. Sell or roll'!$B$11*(1+A5)^'1. Sell or roll'!$B$5-'1. Sell or roll'!$B$7*'1. Sell or roll'!$B$11*(1+'1. Sell or roll'!$B$8)^'1. Sell or roll'!$B$5)/(1-'1. Sell or roll'!$B$7),'1. Sell or roll'!$B$11*(1+A5)^'1. Sell or roll'!$B$5)/'1. Sell or roll'!$B$11+'1. Sell or roll'!$B$6*'1. Sell or roll'!$B$5</f>
        <v>1.40048896</v>
      </c>
      <c r="C5" s="18" t="n">
        <f aca="false">B5^(1/'1. Sell or roll'!$B$5)-1</f>
        <v>0.0878522702527684</v>
      </c>
      <c r="D5" s="18" t="n">
        <f aca="false">C5-A5</f>
        <v>0.00785227025276843</v>
      </c>
    </row>
    <row r="6" customFormat="false" ht="15" hidden="false" customHeight="false" outlineLevel="0" collapsed="false">
      <c r="A6" s="8" t="n">
        <v>0.1</v>
      </c>
      <c r="B6" s="17" t="n">
        <f aca="false">IF('1. Sell or roll'!$B$11*(1+A6)^'1. Sell or roll'!$B$5&gt;'1. Sell or roll'!$B$11*(1+'1. Sell or roll'!$B$8)^'1. Sell or roll'!$B$5,('1. Sell or roll'!$B$11*(1+A6)^'1. Sell or roll'!$B$5-'1. Sell or roll'!$B$7*'1. Sell or roll'!$B$11*(1+'1. Sell or roll'!$B$8)^'1. Sell or roll'!$B$5)/(1-'1. Sell or roll'!$B$7),'1. Sell or roll'!$B$11*(1+A6)^'1. Sell or roll'!$B$5)/'1. Sell or roll'!$B$11+'1. Sell or roll'!$B$6*'1. Sell or roll'!$B$5</f>
        <v>1.53000276</v>
      </c>
      <c r="C6" s="18" t="n">
        <f aca="false">B6^(1/'1. Sell or roll'!$B$5)-1</f>
        <v>0.112174807909562</v>
      </c>
      <c r="D6" s="18" t="n">
        <f aca="false">C6-A6</f>
        <v>0.0121748079095617</v>
      </c>
    </row>
    <row r="7" customFormat="false" ht="15" hidden="false" customHeight="false" outlineLevel="0" collapsed="false">
      <c r="A7" s="8" t="n">
        <v>0.12</v>
      </c>
      <c r="B7" s="17" t="n">
        <f aca="false">IF('1. Sell or roll'!$B$11*(1+A7)^'1. Sell or roll'!$B$5&gt;'1. Sell or roll'!$B$11*(1+'1. Sell or roll'!$B$8)^'1. Sell or roll'!$B$5,('1. Sell or roll'!$B$11*(1+A7)^'1. Sell or roll'!$B$5-'1. Sell or roll'!$B$7*'1. Sell or roll'!$B$11*(1+'1. Sell or roll'!$B$8)^'1. Sell or roll'!$B$5)/(1-'1. Sell or roll'!$B$7),'1. Sell or roll'!$B$11*(1+A7)^'1. Sell or roll'!$B$5)/'1. Sell or roll'!$B$11+'1. Sell or roll'!$B$6*'1. Sell or roll'!$B$5</f>
        <v>1.66677696</v>
      </c>
      <c r="C7" s="18" t="n">
        <f aca="false">B7^(1/'1. Sell or roll'!$B$5)-1</f>
        <v>0.136238163614235</v>
      </c>
      <c r="D7" s="18" t="n">
        <f aca="false">C7-A7</f>
        <v>0.0162381636142347</v>
      </c>
    </row>
    <row r="8" customFormat="false" ht="15" hidden="false" customHeight="false" outlineLevel="0" collapsed="false">
      <c r="A8" s="8" t="n">
        <v>0.15</v>
      </c>
      <c r="B8" s="17" t="n">
        <f aca="false">IF('1. Sell or roll'!$B$11*(1+A8)^'1. Sell or roll'!$B$5&gt;'1. Sell or roll'!$B$11*(1+'1. Sell or roll'!$B$8)^'1. Sell or roll'!$B$5,('1. Sell or roll'!$B$11*(1+A8)^'1. Sell or roll'!$B$5-'1. Sell or roll'!$B$7*'1. Sell or roll'!$B$11*(1+'1. Sell or roll'!$B$8)^'1. Sell or roll'!$B$5)/(1-'1. Sell or roll'!$B$7),'1. Sell or roll'!$B$11*(1+A8)^'1. Sell or roll'!$B$5)/'1. Sell or roll'!$B$11+'1. Sell or roll'!$B$6*'1. Sell or roll'!$B$5</f>
        <v>1.8861355725</v>
      </c>
      <c r="C8" s="18" t="n">
        <f aca="false">B8^(1/'1. Sell or roll'!$B$5)-1</f>
        <v>0.171907210756342</v>
      </c>
      <c r="D8" s="18" t="n">
        <f aca="false">C8-A8</f>
        <v>0.0219072107563424</v>
      </c>
    </row>
    <row r="9" customFormat="false" ht="15" hidden="false" customHeight="false" outlineLevel="0" collapsed="false">
      <c r="A9" s="8" t="n">
        <v>0.18</v>
      </c>
      <c r="B9" s="17" t="n">
        <f aca="false">IF('1. Sell or roll'!$B$11*(1+A9)^'1. Sell or roll'!$B$5&gt;'1. Sell or roll'!$B$11*(1+'1. Sell or roll'!$B$8)^'1. Sell or roll'!$B$5,('1. Sell or roll'!$B$11*(1+A9)^'1. Sell or roll'!$B$5-'1. Sell or roll'!$B$7*'1. Sell or roll'!$B$11*(1+'1. Sell or roll'!$B$8)^'1. Sell or roll'!$B$5)/(1-'1. Sell or roll'!$B$7),'1. Sell or roll'!$B$11*(1+A9)^'1. Sell or roll'!$B$5)/'1. Sell or roll'!$B$11+'1. Sell or roll'!$B$6*'1. Sell or roll'!$B$5</f>
        <v>2.12334996</v>
      </c>
      <c r="C9" s="18" t="n">
        <f aca="false">B9^(1/'1. Sell or roll'!$B$5)-1</f>
        <v>0.207133755949394</v>
      </c>
      <c r="D9" s="18" t="n">
        <f aca="false">C9-A9</f>
        <v>0.0271337559493935</v>
      </c>
    </row>
    <row r="12" customFormat="false" ht="15" hidden="false" customHeight="false" outlineLevel="0" collapsed="false">
      <c r="A12" s="19" t="s">
        <v>38</v>
      </c>
    </row>
    <row r="13" customFormat="false" ht="28.35" hidden="false" customHeight="false" outlineLevel="0" collapsed="false">
      <c r="A13" s="20" t="s">
        <v>39</v>
      </c>
      <c r="B13" s="20" t="s">
        <v>30</v>
      </c>
      <c r="C13" s="20" t="s">
        <v>40</v>
      </c>
    </row>
    <row r="14" customFormat="false" ht="15" hidden="false" customHeight="false" outlineLevel="0" collapsed="false">
      <c r="A14" s="21" t="n">
        <v>1</v>
      </c>
      <c r="B14" s="22" t="n">
        <f aca="false">('1. Sell or roll'!$B$11*A14-'1. Sell or roll'!$B$11*'1. Sell or roll'!$B$6*'1. Sell or roll'!$B$5-MAX(0,'1. Sell or roll'!$B$11*A14-'1. Sell or roll'!$B$11*'1. Sell or roll'!$B$6*'1. Sell or roll'!$B$5-'1. Sell or roll'!$B$11*(1+'1. Sell or roll'!$B$8)^'1. Sell or roll'!$B$5)*'1. Sell or roll'!$B$7)/(1+'1. Sell or roll'!$B$9)^'1. Sell or roll'!$B$5</f>
        <v>21.1398733600583</v>
      </c>
      <c r="C14" s="22" t="n">
        <f aca="false">B14-'1. Sell or roll'!$B$11</f>
        <v>-13.5101266399417</v>
      </c>
    </row>
    <row r="15" customFormat="false" ht="15" hidden="false" customHeight="false" outlineLevel="0" collapsed="false">
      <c r="A15" s="21" t="n">
        <v>1.2</v>
      </c>
      <c r="B15" s="22" t="n">
        <f aca="false">('1. Sell or roll'!$B$11*A15-'1. Sell or roll'!$B$11*'1. Sell or roll'!$B$6*'1. Sell or roll'!$B$5-MAX(0,'1. Sell or roll'!$B$11*A15-'1. Sell or roll'!$B$11*'1. Sell or roll'!$B$6*'1. Sell or roll'!$B$5-'1. Sell or roll'!$B$11*(1+'1. Sell or roll'!$B$8)^'1. Sell or roll'!$B$5)*'1. Sell or roll'!$B$7)/(1+'1. Sell or roll'!$B$9)^'1. Sell or roll'!$B$5</f>
        <v>25.5440136434038</v>
      </c>
      <c r="C15" s="22" t="n">
        <f aca="false">B15-'1. Sell or roll'!$B$11</f>
        <v>-9.10598635659622</v>
      </c>
    </row>
    <row r="16" customFormat="false" ht="15" hidden="false" customHeight="false" outlineLevel="0" collapsed="false">
      <c r="A16" s="21" t="n">
        <v>1.4</v>
      </c>
      <c r="B16" s="22" t="n">
        <f aca="false">('1. Sell or roll'!$B$11*A16-'1. Sell or roll'!$B$11*'1. Sell or roll'!$B$6*'1. Sell or roll'!$B$5-MAX(0,'1. Sell or roll'!$B$11*A16-'1. Sell or roll'!$B$11*'1. Sell or roll'!$B$6*'1. Sell or roll'!$B$5-'1. Sell or roll'!$B$11*(1+'1. Sell or roll'!$B$8)^'1. Sell or roll'!$B$5)*'1. Sell or roll'!$B$7)/(1+'1. Sell or roll'!$B$9)^'1. Sell or roll'!$B$5</f>
        <v>29.9481539267493</v>
      </c>
      <c r="C16" s="22" t="n">
        <f aca="false">B16-'1. Sell or roll'!$B$11</f>
        <v>-4.70184607325074</v>
      </c>
    </row>
    <row r="17" customFormat="false" ht="15" hidden="false" customHeight="false" outlineLevel="0" collapsed="false">
      <c r="A17" s="23" t="n">
        <f aca="false">IF('1. Sell or roll'!$B$11*(1+'1. Sell or roll'!$B$9)^'1. Sell or roll'!$B$5&gt;'1. Sell or roll'!$B$11*(1+'1. Sell or roll'!$B$8)^'1. Sell or roll'!$B$5,('1. Sell or roll'!$B$11*(1+'1. Sell or roll'!$B$9)^'1. Sell or roll'!$B$5-'1. Sell or roll'!$B$7*'1. Sell or roll'!$B$11*(1+'1. Sell or roll'!$B$8)^'1. Sell or roll'!$B$5)/(1-'1. Sell or roll'!$B$7),'1. Sell or roll'!$B$11*(1+'1. Sell or roll'!$B$9)^'1. Sell or roll'!$B$5)/'1. Sell or roll'!$B$11+'1. Sell or roll'!$B$6*'1. Sell or roll'!$B$5</f>
        <v>1.66677696</v>
      </c>
      <c r="B17" s="22" t="n">
        <f aca="false">('1. Sell or roll'!$B$11*A17-'1. Sell or roll'!$B$11*'1. Sell or roll'!$B$6*'1. Sell or roll'!$B$5-MAX(0,'1. Sell or roll'!$B$11*A17-'1. Sell or roll'!$B$11*'1. Sell or roll'!$B$6*'1. Sell or roll'!$B$5-'1. Sell or roll'!$B$11*(1+'1. Sell or roll'!$B$8)^'1. Sell or roll'!$B$5)*'1. Sell or roll'!$B$7)/(1+'1. Sell or roll'!$B$9)^'1. Sell or roll'!$B$5</f>
        <v>34.65</v>
      </c>
      <c r="C17" s="22" t="n">
        <f aca="false">B17-'1. Sell or roll'!$B$11</f>
        <v>0</v>
      </c>
      <c r="D17" s="15" t="s">
        <v>41</v>
      </c>
    </row>
    <row r="18" customFormat="false" ht="15" hidden="false" customHeight="false" outlineLevel="0" collapsed="false">
      <c r="A18" s="21" t="n">
        <v>1.8</v>
      </c>
      <c r="B18" s="22" t="n">
        <f aca="false">('1. Sell or roll'!$B$11*A18-'1. Sell or roll'!$B$11*'1. Sell or roll'!$B$6*'1. Sell or roll'!$B$5-MAX(0,'1. Sell or roll'!$B$11*A18-'1. Sell or roll'!$B$11*'1. Sell or roll'!$B$6*'1. Sell or roll'!$B$5-'1. Sell or roll'!$B$11*(1+'1. Sell or roll'!$B$8)^'1. Sell or roll'!$B$5)*'1. Sell or roll'!$B$7)/(1+'1. Sell or roll'!$B$9)^'1. Sell or roll'!$B$5</f>
        <v>36.996931828535</v>
      </c>
      <c r="C18" s="22" t="n">
        <f aca="false">B18-'1. Sell or roll'!$B$11</f>
        <v>2.34693182853497</v>
      </c>
    </row>
    <row r="19" customFormat="false" ht="15" hidden="false" customHeight="false" outlineLevel="0" collapsed="false">
      <c r="A19" s="21" t="n">
        <v>2</v>
      </c>
      <c r="B19" s="22" t="n">
        <f aca="false">('1. Sell or roll'!$B$11*A19-'1. Sell or roll'!$B$11*'1. Sell or roll'!$B$6*'1. Sell or roll'!$B$5-MAX(0,'1. Sell or roll'!$B$11*A19-'1. Sell or roll'!$B$11*'1. Sell or roll'!$B$6*'1. Sell or roll'!$B$5-'1. Sell or roll'!$B$11*(1+'1. Sell or roll'!$B$8)^'1. Sell or roll'!$B$5)*'1. Sell or roll'!$B$7)/(1+'1. Sell or roll'!$B$9)^'1. Sell or roll'!$B$5</f>
        <v>40.5202440552114</v>
      </c>
      <c r="C19" s="22" t="n">
        <f aca="false">B19-'1. Sell or roll'!$B$11</f>
        <v>5.87024405521136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18"/>
  </cols>
  <sheetData>
    <row r="1" customFormat="false" ht="16.15" hidden="false" customHeight="false" outlineLevel="0" collapsed="false">
      <c r="A1" s="6" t="s">
        <v>42</v>
      </c>
    </row>
    <row r="3" customFormat="false" ht="15" hidden="false" customHeight="false" outlineLevel="0" collapsed="false">
      <c r="A3" s="0" t="s">
        <v>43</v>
      </c>
      <c r="B3" s="24" t="n">
        <v>0.0436243524001116</v>
      </c>
    </row>
    <row r="4" customFormat="false" ht="15" hidden="false" customHeight="false" outlineLevel="0" collapsed="false">
      <c r="A4" s="0" t="s">
        <v>44</v>
      </c>
      <c r="B4" s="8" t="n">
        <v>0.12</v>
      </c>
    </row>
    <row r="6" customFormat="false" ht="15" hidden="false" customHeight="false" outlineLevel="0" collapsed="false">
      <c r="A6" s="16" t="s">
        <v>45</v>
      </c>
      <c r="B6" s="16" t="s">
        <v>46</v>
      </c>
    </row>
    <row r="7" customFormat="false" ht="15" hidden="false" customHeight="false" outlineLevel="0" collapsed="false">
      <c r="A7" s="25" t="n">
        <v>1</v>
      </c>
      <c r="B7" s="18" t="n">
        <f aca="false">1-(1/(1+$B$3))/(1+$B$4)^(A7/4)</f>
        <v>0.0685677095676806</v>
      </c>
    </row>
    <row r="8" customFormat="false" ht="15" hidden="false" customHeight="false" outlineLevel="0" collapsed="false">
      <c r="A8" s="25" t="n">
        <v>2</v>
      </c>
      <c r="B8" s="18" t="n">
        <f aca="false">1-(1/(1+$B$3))/(1+$B$4)^(A8/4)</f>
        <v>0.0945868785545533</v>
      </c>
    </row>
    <row r="9" customFormat="false" ht="15" hidden="false" customHeight="false" outlineLevel="0" collapsed="false">
      <c r="A9" s="25" t="n">
        <v>4</v>
      </c>
      <c r="B9" s="18" t="n">
        <f aca="false">1-(1/(1+$B$3))/(1+$B$4)^(A9/4)</f>
        <v>0.144465016743081</v>
      </c>
    </row>
    <row r="10" customFormat="false" ht="15" hidden="false" customHeight="false" outlineLevel="0" collapsed="false">
      <c r="A10" s="25" t="n">
        <v>6</v>
      </c>
      <c r="B10" s="18" t="n">
        <f aca="false">1-(1/(1+$B$3))/(1+$B$4)^(A10/4)</f>
        <v>0.191595427280851</v>
      </c>
    </row>
    <row r="11" customFormat="false" ht="15" hidden="false" customHeight="false" outlineLevel="0" collapsed="false">
      <c r="A11" s="25" t="n">
        <v>8</v>
      </c>
      <c r="B11" s="18" t="n">
        <f aca="false">1-(1/(1+$B$3))/(1+$B$4)^(A11/4)</f>
        <v>0.236129479234893</v>
      </c>
    </row>
    <row r="12" customFormat="false" ht="15" hidden="false" customHeight="false" outlineLevel="0" collapsed="false">
      <c r="A12" s="25" t="n">
        <v>12</v>
      </c>
      <c r="B12" s="18" t="n">
        <f aca="false">1-(1/(1+$B$3))/(1+$B$4)^(A12/4)</f>
        <v>0.317972749316869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6.15" hidden="false" customHeight="false" outlineLevel="0" collapsed="false">
      <c r="A1" s="26" t="s">
        <v>47</v>
      </c>
    </row>
    <row r="2" customFormat="false" ht="15" hidden="false" customHeight="false" outlineLevel="0" collapsed="false">
      <c r="A2" s="15" t="s">
        <v>48</v>
      </c>
    </row>
    <row r="4" customFormat="false" ht="15" hidden="false" customHeight="false" outlineLevel="0" collapsed="false">
      <c r="A4" s="20" t="s">
        <v>49</v>
      </c>
      <c r="B4" s="20" t="s">
        <v>50</v>
      </c>
      <c r="C4" s="20" t="s">
        <v>51</v>
      </c>
      <c r="D4" s="20" t="s">
        <v>52</v>
      </c>
      <c r="E4" s="20" t="s">
        <v>53</v>
      </c>
    </row>
    <row r="5" customFormat="false" ht="15" hidden="false" customHeight="false" outlineLevel="0" collapsed="false">
      <c r="A5" s="5" t="s">
        <v>54</v>
      </c>
      <c r="B5" s="27" t="n">
        <v>34.65</v>
      </c>
      <c r="C5" s="27" t="n">
        <f aca="false">'1. Sell or roll'!B11</f>
        <v>34.65</v>
      </c>
      <c r="D5" s="19" t="str">
        <f aca="false">IF(ISNUMBER(C5)=FALSE(),"CHECK",IF(ABS(C5-B5)&lt;=0.001,"OK","CHECK"))</f>
        <v>OK</v>
      </c>
      <c r="E5" s="28"/>
    </row>
    <row r="6" customFormat="false" ht="15" hidden="false" customHeight="false" outlineLevel="0" collapsed="false">
      <c r="A6" s="5" t="s">
        <v>55</v>
      </c>
      <c r="B6" s="27" t="n">
        <v>33.4736</v>
      </c>
      <c r="C6" s="27" t="n">
        <f aca="false">'1. Sell or roll'!B17</f>
        <v>33.4736196018586</v>
      </c>
      <c r="D6" s="19" t="str">
        <f aca="false">IF(ISNUMBER(C6)=FALSE(),"CHECK",IF(ABS(C6-B6)&lt;=0.001,"OK","CHECK"))</f>
        <v>OK</v>
      </c>
      <c r="E6" s="28"/>
    </row>
    <row r="7" customFormat="false" ht="15" hidden="false" customHeight="false" outlineLevel="0" collapsed="false">
      <c r="A7" s="5" t="s">
        <v>56</v>
      </c>
      <c r="B7" s="23" t="n">
        <v>1.4</v>
      </c>
      <c r="C7" s="23" t="n">
        <f aca="false">'2. Break-even'!B5</f>
        <v>1.40048896</v>
      </c>
      <c r="D7" s="19" t="str">
        <f aca="false">IF(ISNUMBER(C7)=FALSE(),"CHECK",IF(ABS(C7-B7)&lt;=0.0005,"OK","CHECK"))</f>
        <v>OK</v>
      </c>
      <c r="E7" s="28"/>
    </row>
    <row r="8" customFormat="false" ht="15" hidden="false" customHeight="false" outlineLevel="0" collapsed="false">
      <c r="A8" s="5" t="s">
        <v>57</v>
      </c>
      <c r="B8" s="29" t="n">
        <v>0.0879</v>
      </c>
      <c r="C8" s="29" t="n">
        <f aca="false">'2. Break-even'!C5</f>
        <v>0.0878522702527684</v>
      </c>
      <c r="D8" s="19" t="str">
        <f aca="false">IF(ISNUMBER(C8)=FALSE(),"CHECK",IF(ABS(C8-B8)&lt;=0.00005,"OK","CHECK"))</f>
        <v>OK</v>
      </c>
      <c r="E8" s="28"/>
    </row>
    <row r="9" customFormat="false" ht="15" hidden="false" customHeight="false" outlineLevel="0" collapsed="false">
      <c r="A9" s="5" t="s">
        <v>58</v>
      </c>
      <c r="B9" s="29" t="n">
        <v>0.0079</v>
      </c>
      <c r="C9" s="29" t="n">
        <f aca="false">'2. Break-even'!D5</f>
        <v>0.00785227025276843</v>
      </c>
      <c r="D9" s="19" t="str">
        <f aca="false">IF(ISNUMBER(C9)=FALSE(),"CHECK",IF(ABS(C9-B9)&lt;=0.00005,"OK","CHECK"))</f>
        <v>OK</v>
      </c>
      <c r="E9" s="28"/>
    </row>
    <row r="10" customFormat="false" ht="15" hidden="false" customHeight="false" outlineLevel="0" collapsed="false">
      <c r="A10" s="5" t="s">
        <v>59</v>
      </c>
      <c r="B10" s="23" t="n">
        <v>1.53</v>
      </c>
      <c r="C10" s="23" t="n">
        <f aca="false">'2. Break-even'!B6</f>
        <v>1.53000276</v>
      </c>
      <c r="D10" s="19" t="str">
        <f aca="false">IF(ISNUMBER(C10)=FALSE(),"CHECK",IF(ABS(C10-B10)&lt;=0.0005,"OK","CHECK"))</f>
        <v>OK</v>
      </c>
      <c r="E10" s="28"/>
    </row>
    <row r="11" customFormat="false" ht="15" hidden="false" customHeight="false" outlineLevel="0" collapsed="false">
      <c r="A11" s="5" t="s">
        <v>60</v>
      </c>
      <c r="B11" s="29" t="n">
        <v>0.1122</v>
      </c>
      <c r="C11" s="29" t="n">
        <f aca="false">'2. Break-even'!C6</f>
        <v>0.112174807909562</v>
      </c>
      <c r="D11" s="19" t="str">
        <f aca="false">IF(ISNUMBER(C11)=FALSE(),"CHECK",IF(ABS(C11-B11)&lt;=0.00005,"OK","CHECK"))</f>
        <v>OK</v>
      </c>
      <c r="E11" s="28"/>
    </row>
    <row r="12" customFormat="false" ht="15" hidden="false" customHeight="false" outlineLevel="0" collapsed="false">
      <c r="A12" s="5" t="s">
        <v>61</v>
      </c>
      <c r="B12" s="29" t="n">
        <v>0.0122</v>
      </c>
      <c r="C12" s="29" t="n">
        <f aca="false">'2. Break-even'!D6</f>
        <v>0.0121748079095617</v>
      </c>
      <c r="D12" s="19" t="str">
        <f aca="false">IF(ISNUMBER(C12)=FALSE(),"CHECK",IF(ABS(C12-B12)&lt;=0.00005,"OK","CHECK"))</f>
        <v>OK</v>
      </c>
      <c r="E12" s="28"/>
    </row>
    <row r="13" customFormat="false" ht="15" hidden="false" customHeight="false" outlineLevel="0" collapsed="false">
      <c r="A13" s="5" t="s">
        <v>62</v>
      </c>
      <c r="B13" s="23" t="n">
        <v>1.667</v>
      </c>
      <c r="C13" s="23" t="n">
        <f aca="false">'2. Break-even'!B7</f>
        <v>1.66677696</v>
      </c>
      <c r="D13" s="19" t="str">
        <f aca="false">IF(ISNUMBER(C13)=FALSE(),"CHECK",IF(ABS(C13-B13)&lt;=0.0005,"OK","CHECK"))</f>
        <v>OK</v>
      </c>
      <c r="E13" s="28"/>
    </row>
    <row r="14" customFormat="false" ht="15" hidden="false" customHeight="false" outlineLevel="0" collapsed="false">
      <c r="A14" s="5" t="s">
        <v>63</v>
      </c>
      <c r="B14" s="29" t="n">
        <v>0.1362</v>
      </c>
      <c r="C14" s="29" t="n">
        <f aca="false">'2. Break-even'!C7</f>
        <v>0.136238163614235</v>
      </c>
      <c r="D14" s="19" t="str">
        <f aca="false">IF(ISNUMBER(C14)=FALSE(),"CHECK",IF(ABS(C14-B14)&lt;=0.00005,"OK","CHECK"))</f>
        <v>OK</v>
      </c>
      <c r="E14" s="28"/>
    </row>
    <row r="15" customFormat="false" ht="15" hidden="false" customHeight="false" outlineLevel="0" collapsed="false">
      <c r="A15" s="5" t="s">
        <v>64</v>
      </c>
      <c r="B15" s="29" t="n">
        <v>0.0162</v>
      </c>
      <c r="C15" s="29" t="n">
        <f aca="false">'2. Break-even'!D7</f>
        <v>0.0162381636142347</v>
      </c>
      <c r="D15" s="19" t="str">
        <f aca="false">IF(ISNUMBER(C15)=FALSE(),"CHECK",IF(ABS(C15-B15)&lt;=0.00005,"OK","CHECK"))</f>
        <v>OK</v>
      </c>
      <c r="E15" s="28"/>
    </row>
    <row r="16" customFormat="false" ht="15" hidden="false" customHeight="false" outlineLevel="0" collapsed="false">
      <c r="A16" s="5" t="s">
        <v>65</v>
      </c>
      <c r="B16" s="23" t="n">
        <v>1.886</v>
      </c>
      <c r="C16" s="23" t="n">
        <f aca="false">'2. Break-even'!B8</f>
        <v>1.8861355725</v>
      </c>
      <c r="D16" s="19" t="str">
        <f aca="false">IF(ISNUMBER(C16)=FALSE(),"CHECK",IF(ABS(C16-B16)&lt;=0.0005,"OK","CHECK"))</f>
        <v>OK</v>
      </c>
      <c r="E16" s="28"/>
    </row>
    <row r="17" customFormat="false" ht="15" hidden="false" customHeight="false" outlineLevel="0" collapsed="false">
      <c r="A17" s="5" t="s">
        <v>66</v>
      </c>
      <c r="B17" s="29" t="n">
        <v>0.1719</v>
      </c>
      <c r="C17" s="29" t="n">
        <f aca="false">'2. Break-even'!C8</f>
        <v>0.171907210756342</v>
      </c>
      <c r="D17" s="19" t="str">
        <f aca="false">IF(ISNUMBER(C17)=FALSE(),"CHECK",IF(ABS(C17-B17)&lt;=0.00005,"OK","CHECK"))</f>
        <v>OK</v>
      </c>
      <c r="E17" s="28"/>
    </row>
    <row r="18" customFormat="false" ht="15" hidden="false" customHeight="false" outlineLevel="0" collapsed="false">
      <c r="A18" s="5" t="s">
        <v>67</v>
      </c>
      <c r="B18" s="29" t="n">
        <v>0.0219</v>
      </c>
      <c r="C18" s="29" t="n">
        <f aca="false">'2. Break-even'!D8</f>
        <v>0.0219072107563424</v>
      </c>
      <c r="D18" s="19" t="str">
        <f aca="false">IF(ISNUMBER(C18)=FALSE(),"CHECK",IF(ABS(C18-B18)&lt;=0.00005,"OK","CHECK"))</f>
        <v>OK</v>
      </c>
      <c r="E18" s="28"/>
    </row>
    <row r="19" customFormat="false" ht="15" hidden="false" customHeight="false" outlineLevel="0" collapsed="false">
      <c r="A19" s="5" t="s">
        <v>68</v>
      </c>
      <c r="B19" s="23" t="n">
        <v>2.123</v>
      </c>
      <c r="C19" s="23" t="n">
        <f aca="false">'2. Break-even'!B9</f>
        <v>2.12334996</v>
      </c>
      <c r="D19" s="19" t="str">
        <f aca="false">IF(ISNUMBER(C19)=FALSE(),"CHECK",IF(ABS(C19-B19)&lt;=0.0005,"OK","CHECK"))</f>
        <v>OK</v>
      </c>
      <c r="E19" s="28"/>
    </row>
    <row r="20" customFormat="false" ht="15" hidden="false" customHeight="false" outlineLevel="0" collapsed="false">
      <c r="A20" s="5" t="s">
        <v>69</v>
      </c>
      <c r="B20" s="29" t="n">
        <v>0.2071</v>
      </c>
      <c r="C20" s="29" t="n">
        <f aca="false">'2. Break-even'!C9</f>
        <v>0.207133755949394</v>
      </c>
      <c r="D20" s="19" t="str">
        <f aca="false">IF(ISNUMBER(C20)=FALSE(),"CHECK",IF(ABS(C20-B20)&lt;=0.00005,"OK","CHECK"))</f>
        <v>OK</v>
      </c>
      <c r="E20" s="28"/>
    </row>
    <row r="21" customFormat="false" ht="15" hidden="false" customHeight="false" outlineLevel="0" collapsed="false">
      <c r="A21" s="5" t="s">
        <v>70</v>
      </c>
      <c r="B21" s="29" t="n">
        <v>0.0271</v>
      </c>
      <c r="C21" s="29" t="n">
        <f aca="false">'2. Break-even'!D9</f>
        <v>0.0271337559493935</v>
      </c>
      <c r="D21" s="19" t="str">
        <f aca="false">IF(ISNUMBER(C21)=FALSE(),"CHECK",IF(ABS(C21-B21)&lt;=0.00005,"OK","CHECK"))</f>
        <v>OK</v>
      </c>
      <c r="E21" s="28"/>
    </row>
    <row r="22" customFormat="false" ht="15" hidden="false" customHeight="false" outlineLevel="0" collapsed="false">
      <c r="A22" s="5" t="s">
        <v>71</v>
      </c>
      <c r="B22" s="22" t="n">
        <v>21.14</v>
      </c>
      <c r="C22" s="22" t="n">
        <f aca="false">'2. Break-even'!B14</f>
        <v>21.1398733600583</v>
      </c>
      <c r="D22" s="19" t="str">
        <f aca="false">IF(ISNUMBER(C22)=FALSE(),"CHECK",IF(ABS(C22-B22)&lt;=0.005,"OK","CHECK"))</f>
        <v>OK</v>
      </c>
      <c r="E22" s="28"/>
    </row>
    <row r="23" customFormat="false" ht="15" hidden="false" customHeight="false" outlineLevel="0" collapsed="false">
      <c r="A23" s="5" t="s">
        <v>72</v>
      </c>
      <c r="B23" s="22" t="n">
        <v>-13.51</v>
      </c>
      <c r="C23" s="22" t="n">
        <f aca="false">'2. Break-even'!C14</f>
        <v>-13.5101266399417</v>
      </c>
      <c r="D23" s="19" t="str">
        <f aca="false">IF(ISNUMBER(C23)=FALSE(),"CHECK",IF(ABS(C23-B23)&lt;=0.005,"OK","CHECK"))</f>
        <v>OK</v>
      </c>
      <c r="E23" s="28"/>
    </row>
    <row r="24" customFormat="false" ht="15" hidden="false" customHeight="false" outlineLevel="0" collapsed="false">
      <c r="A24" s="5" t="s">
        <v>73</v>
      </c>
      <c r="B24" s="22" t="n">
        <v>25.54</v>
      </c>
      <c r="C24" s="22" t="n">
        <f aca="false">'2. Break-even'!B15</f>
        <v>25.5440136434038</v>
      </c>
      <c r="D24" s="19" t="str">
        <f aca="false">IF(ISNUMBER(C24)=FALSE(),"CHECK",IF(ABS(C24-B24)&lt;=0.005,"OK","CHECK"))</f>
        <v>OK</v>
      </c>
      <c r="E24" s="28"/>
    </row>
    <row r="25" customFormat="false" ht="15" hidden="false" customHeight="false" outlineLevel="0" collapsed="false">
      <c r="A25" s="5" t="s">
        <v>74</v>
      </c>
      <c r="B25" s="22" t="n">
        <v>-9.11</v>
      </c>
      <c r="C25" s="22" t="n">
        <f aca="false">'2. Break-even'!C15</f>
        <v>-9.10598635659622</v>
      </c>
      <c r="D25" s="19" t="str">
        <f aca="false">IF(ISNUMBER(C25)=FALSE(),"CHECK",IF(ABS(C25-B25)&lt;=0.005,"OK","CHECK"))</f>
        <v>OK</v>
      </c>
      <c r="E25" s="28"/>
    </row>
    <row r="26" customFormat="false" ht="15" hidden="false" customHeight="false" outlineLevel="0" collapsed="false">
      <c r="A26" s="5" t="s">
        <v>75</v>
      </c>
      <c r="B26" s="22" t="n">
        <v>29.95</v>
      </c>
      <c r="C26" s="22" t="n">
        <f aca="false">'2. Break-even'!B16</f>
        <v>29.9481539267493</v>
      </c>
      <c r="D26" s="19" t="str">
        <f aca="false">IF(ISNUMBER(C26)=FALSE(),"CHECK",IF(ABS(C26-B26)&lt;=0.005,"OK","CHECK"))</f>
        <v>OK</v>
      </c>
      <c r="E26" s="28"/>
    </row>
    <row r="27" customFormat="false" ht="15" hidden="false" customHeight="false" outlineLevel="0" collapsed="false">
      <c r="A27" s="5" t="s">
        <v>76</v>
      </c>
      <c r="B27" s="22" t="n">
        <v>-4.7</v>
      </c>
      <c r="C27" s="22" t="n">
        <f aca="false">'2. Break-even'!C16</f>
        <v>-4.70184607325074</v>
      </c>
      <c r="D27" s="19" t="str">
        <f aca="false">IF(ISNUMBER(C27)=FALSE(),"CHECK",IF(ABS(C27-B27)&lt;=0.005,"OK","CHECK"))</f>
        <v>OK</v>
      </c>
      <c r="E27" s="28"/>
    </row>
    <row r="28" customFormat="false" ht="15" hidden="false" customHeight="false" outlineLevel="0" collapsed="false">
      <c r="A28" s="5" t="s">
        <v>77</v>
      </c>
      <c r="B28" s="22" t="n">
        <v>34.65</v>
      </c>
      <c r="C28" s="22" t="n">
        <f aca="false">'2. Break-even'!B17</f>
        <v>34.65</v>
      </c>
      <c r="D28" s="19" t="str">
        <f aca="false">IF(ISNUMBER(C28)=FALSE(),"CHECK",IF(ABS(C28-B28)&lt;=0.005,"OK","CHECK"))</f>
        <v>OK</v>
      </c>
      <c r="E28" s="28"/>
    </row>
    <row r="29" customFormat="false" ht="15" hidden="false" customHeight="false" outlineLevel="0" collapsed="false">
      <c r="A29" s="5" t="s">
        <v>78</v>
      </c>
      <c r="B29" s="22" t="n">
        <v>0</v>
      </c>
      <c r="C29" s="22" t="n">
        <f aca="false">'2. Break-even'!C17</f>
        <v>0</v>
      </c>
      <c r="D29" s="19" t="str">
        <f aca="false">IF(ISNUMBER(C29)=FALSE(),"CHECK",IF(ABS(C29-B29)&lt;=0.005,"OK","CHECK"))</f>
        <v>OK</v>
      </c>
      <c r="E29" s="28"/>
    </row>
    <row r="30" customFormat="false" ht="15" hidden="false" customHeight="false" outlineLevel="0" collapsed="false">
      <c r="A30" s="5" t="s">
        <v>79</v>
      </c>
      <c r="B30" s="22" t="n">
        <v>37</v>
      </c>
      <c r="C30" s="22" t="n">
        <f aca="false">'2. Break-even'!B18</f>
        <v>36.996931828535</v>
      </c>
      <c r="D30" s="19" t="str">
        <f aca="false">IF(ISNUMBER(C30)=FALSE(),"CHECK",IF(ABS(C30-B30)&lt;=0.005,"OK","CHECK"))</f>
        <v>OK</v>
      </c>
      <c r="E30" s="28"/>
    </row>
    <row r="31" customFormat="false" ht="15" hidden="false" customHeight="false" outlineLevel="0" collapsed="false">
      <c r="A31" s="5" t="s">
        <v>80</v>
      </c>
      <c r="B31" s="22" t="n">
        <v>2.35</v>
      </c>
      <c r="C31" s="22" t="n">
        <f aca="false">'2. Break-even'!C18</f>
        <v>2.34693182853497</v>
      </c>
      <c r="D31" s="19" t="str">
        <f aca="false">IF(ISNUMBER(C31)=FALSE(),"CHECK",IF(ABS(C31-B31)&lt;=0.005,"OK","CHECK"))</f>
        <v>OK</v>
      </c>
      <c r="E31" s="28"/>
    </row>
    <row r="32" customFormat="false" ht="15" hidden="false" customHeight="false" outlineLevel="0" collapsed="false">
      <c r="A32" s="5" t="s">
        <v>81</v>
      </c>
      <c r="B32" s="22" t="n">
        <v>40.52</v>
      </c>
      <c r="C32" s="22" t="n">
        <f aca="false">'2. Break-even'!B19</f>
        <v>40.5202440552114</v>
      </c>
      <c r="D32" s="19" t="str">
        <f aca="false">IF(ISNUMBER(C32)=FALSE(),"CHECK",IF(ABS(C32-B32)&lt;=0.005,"OK","CHECK"))</f>
        <v>OK</v>
      </c>
      <c r="E32" s="28"/>
    </row>
    <row r="33" customFormat="false" ht="15" hidden="false" customHeight="false" outlineLevel="0" collapsed="false">
      <c r="A33" s="5" t="s">
        <v>82</v>
      </c>
      <c r="B33" s="22" t="n">
        <v>5.87</v>
      </c>
      <c r="C33" s="22" t="n">
        <f aca="false">'2. Break-even'!C19</f>
        <v>5.87024405521136</v>
      </c>
      <c r="D33" s="19" t="str">
        <f aca="false">IF(ISNUMBER(C33)=FALSE(),"CHECK",IF(ABS(C33-B33)&lt;=0.005,"OK","CHECK"))</f>
        <v>OK</v>
      </c>
      <c r="E33" s="28"/>
    </row>
    <row r="34" customFormat="false" ht="15" hidden="false" customHeight="false" outlineLevel="0" collapsed="false">
      <c r="A34" s="5" t="s">
        <v>83</v>
      </c>
      <c r="B34" s="29" t="n">
        <v>0.0686</v>
      </c>
      <c r="C34" s="29" t="n">
        <f aca="false">'3. The queue'!B7</f>
        <v>0.0685677095676806</v>
      </c>
      <c r="D34" s="19" t="str">
        <f aca="false">IF(ISNUMBER(C34)=FALSE(),"CHECK",IF(ABS(C34-B34)&lt;=0.00005,"OK","CHECK"))</f>
        <v>OK</v>
      </c>
      <c r="E34" s="28"/>
    </row>
    <row r="35" customFormat="false" ht="15" hidden="false" customHeight="false" outlineLevel="0" collapsed="false">
      <c r="A35" s="5" t="s">
        <v>84</v>
      </c>
      <c r="B35" s="29" t="n">
        <v>0.0946</v>
      </c>
      <c r="C35" s="29" t="n">
        <f aca="false">'3. The queue'!B8</f>
        <v>0.0945868785545533</v>
      </c>
      <c r="D35" s="19" t="str">
        <f aca="false">IF(ISNUMBER(C35)=FALSE(),"CHECK",IF(ABS(C35-B35)&lt;=0.00005,"OK","CHECK"))</f>
        <v>OK</v>
      </c>
      <c r="E35" s="28"/>
    </row>
    <row r="36" customFormat="false" ht="15" hidden="false" customHeight="false" outlineLevel="0" collapsed="false">
      <c r="A36" s="5" t="s">
        <v>85</v>
      </c>
      <c r="B36" s="29" t="n">
        <v>0.1445</v>
      </c>
      <c r="C36" s="29" t="n">
        <f aca="false">'3. The queue'!B9</f>
        <v>0.144465016743081</v>
      </c>
      <c r="D36" s="19" t="str">
        <f aca="false">IF(ISNUMBER(C36)=FALSE(),"CHECK",IF(ABS(C36-B36)&lt;=0.00005,"OK","CHECK"))</f>
        <v>OK</v>
      </c>
      <c r="E36" s="28"/>
    </row>
    <row r="37" customFormat="false" ht="15" hidden="false" customHeight="false" outlineLevel="0" collapsed="false">
      <c r="A37" s="5" t="s">
        <v>86</v>
      </c>
      <c r="B37" s="29" t="n">
        <v>0.1916</v>
      </c>
      <c r="C37" s="29" t="n">
        <f aca="false">'3. The queue'!B10</f>
        <v>0.191595427280851</v>
      </c>
      <c r="D37" s="19" t="str">
        <f aca="false">IF(ISNUMBER(C37)=FALSE(),"CHECK",IF(ABS(C37-B37)&lt;=0.00005,"OK","CHECK"))</f>
        <v>OK</v>
      </c>
      <c r="E37" s="28"/>
    </row>
    <row r="38" customFormat="false" ht="15" hidden="false" customHeight="false" outlineLevel="0" collapsed="false">
      <c r="A38" s="5" t="s">
        <v>87</v>
      </c>
      <c r="B38" s="29" t="n">
        <v>0.2361</v>
      </c>
      <c r="C38" s="29" t="n">
        <f aca="false">'3. The queue'!B11</f>
        <v>0.236129479234893</v>
      </c>
      <c r="D38" s="19" t="str">
        <f aca="false">IF(ISNUMBER(C38)=FALSE(),"CHECK",IF(ABS(C38-B38)&lt;=0.00005,"OK","CHECK"))</f>
        <v>OK</v>
      </c>
      <c r="E38" s="28"/>
    </row>
    <row r="39" customFormat="false" ht="15" hidden="false" customHeight="false" outlineLevel="0" collapsed="false">
      <c r="A39" s="5" t="s">
        <v>88</v>
      </c>
      <c r="B39" s="29" t="n">
        <v>0.318</v>
      </c>
      <c r="C39" s="29" t="n">
        <f aca="false">'3. The queue'!B12</f>
        <v>0.317972749316869</v>
      </c>
      <c r="D39" s="19" t="str">
        <f aca="false">IF(ISNUMBER(C39)=FALSE(),"CHECK",IF(ABS(C39-B39)&lt;=0.00005,"OK","CHECK"))</f>
        <v>OK</v>
      </c>
      <c r="E39" s="28"/>
    </row>
    <row r="40" customFormat="false" ht="15" hidden="false" customHeight="false" outlineLevel="0" collapsed="false">
      <c r="A40" s="5" t="s">
        <v>89</v>
      </c>
      <c r="C40" s="30" t="str">
        <f aca="false">IF(ABS('2. Break-even'!C17)&lt;0.000000001,"OK","CHECK")</f>
        <v>OK</v>
      </c>
      <c r="D40" s="19" t="str">
        <f aca="false">IF(C40="","",IF(C40="OK","OK","CHECK"))</f>
        <v>OK</v>
      </c>
      <c r="E40" s="28" t="s">
        <v>90</v>
      </c>
    </row>
    <row r="41" customFormat="false" ht="15" hidden="false" customHeight="false" outlineLevel="0" collapsed="false">
      <c r="A41" s="5" t="s">
        <v>91</v>
      </c>
      <c r="C41" s="30" t="str">
        <f aca="false">IF(MIN('2. Break-even'!D5:D9)&gt;=-0.000000000001,"OK","CHECK")</f>
        <v>OK</v>
      </c>
      <c r="D41" s="19" t="str">
        <f aca="false">IF(C41="","",IF(C41="OK","OK","CHECK"))</f>
        <v>OK</v>
      </c>
      <c r="E41" s="28" t="s">
        <v>92</v>
      </c>
    </row>
    <row r="42" customFormat="false" ht="15" hidden="false" customHeight="false" outlineLevel="0" collapsed="false">
      <c r="A42" s="5" t="s">
        <v>93</v>
      </c>
      <c r="C42" s="30" t="str">
        <f aca="false">IF(AND('3. The queue'!B8&gt;='3. The queue'!B7,'3. The queue'!B9&gt;='3. The queue'!B8,'3. The queue'!B10&gt;='3. The queue'!B9,'3. The queue'!B11&gt;='3. The queue'!B10,'3. The queue'!B12&gt;='3. The queue'!B11),"OK","CHECK")</f>
        <v>OK</v>
      </c>
      <c r="D42" s="19" t="str">
        <f aca="false">IF(C42="","",IF(C42="OK","OK","CHECK"))</f>
        <v>OK</v>
      </c>
      <c r="E42" s="28" t="s">
        <v>94</v>
      </c>
    </row>
    <row r="44" customFormat="false" ht="15" hidden="false" customHeight="false" outlineLevel="0" collapsed="false">
      <c r="A44" s="19" t="s">
        <v>95</v>
      </c>
      <c r="C44" s="19" t="str">
        <f aca="false">COUNTIF(D5:D42,"OK")&amp;" / 38"</f>
        <v>38 / 38</v>
      </c>
      <c r="D44" s="19" t="str">
        <f aca="false">IF(COUNTIF(D5:D42,"OK")=38,"ALL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2026-08-25T05:19:47Z</dcterms:created>
  <dc:creator>openpyxl</dc:creator>
  <dc:description/>
  <dc:language>en-US</dc:language>
  <cp:lastModifiedBy/>
  <dcterms:modified xsi:type="dcterms:W3CDTF">2026-09-23T21:53:26Z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