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Inputs" sheetId="2" state="visible" r:id="rId4"/>
    <sheet name="2. Capacity by trade" sheetId="3" state="visible" r:id="rId5"/>
    <sheet name="3. 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<sst xmlns="http://schemas.openxmlformats.org/spreadsheetml/2006/main" count="96" uniqueCount="82">
  <si>
    <t xml:space="preserve">Capacity and the service charge</t>
  </si>
  <si>
    <t xml:space="preserve">Companion workbook to Retail Real Estate</t>
  </si>
  <si>
    <t xml:space="preserve">Rent capacity = ceiling x sales, less service charge and rates. The landlord's rent is a residual — and a residual has leverage.</t>
  </si>
  <si>
    <t xml:space="preserve">Chapters 5 and 15 of the book are this file.</t>
  </si>
  <si>
    <t xml:space="preserve">What it computes</t>
  </si>
  <si>
    <t xml:space="preserve">The rent capacity of each trade today and in ten years, with sales and costs growing at their own rates.</t>
  </si>
  <si>
    <t xml:space="preserve">The sales growth each trade needs merely to hold its capacity flat.</t>
  </si>
  <si>
    <t xml:space="preserve">The level of service charge and rates at which capacity reaches zero.</t>
  </si>
  <si>
    <t xml:space="preserve">And the leverage: how far capacity moves for one per cent of sales.</t>
  </si>
  <si>
    <t xml:space="preserve">The point of the sheet</t>
  </si>
  <si>
    <t xml:space="preserve">On a low-margin trade, capacity FALLS over a decade while sales rise. That is not a view about retail; it is the arithmetic of a residual whose deduction grows faster than its base.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</si>
  <si>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</si>
  <si>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</si>
  <si>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</si>
  <si>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</si>
  <si>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</si>
  <si>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2026. The checks sheet now holds seventeen lines, two of which hold for any inputs, and ends ALL OK. No figure in this workbook was wrong.</t>
  </si>
  <si>
    <t xml:space="preserve">Inputs</t>
  </si>
  <si>
    <t xml:space="preserve">Service charge (EUR/m2 a year)</t>
  </si>
  <si>
    <t xml:space="preserve">Property taxes and local charges (EUR/m2 a year)</t>
  </si>
  <si>
    <t xml:space="preserve">Tenant sales growth a year</t>
  </si>
  <si>
    <t xml:space="preserve">Cost inflation a year</t>
  </si>
  <si>
    <t xml:space="preserve">Horizon (years)</t>
  </si>
  <si>
    <t xml:space="preserve">Trade</t>
  </si>
  <si>
    <t xml:space="preserve">Sales (EUR/m2)</t>
  </si>
  <si>
    <t xml:space="preserve">Ceiling</t>
  </si>
  <si>
    <t xml:space="preserve">Capacity now</t>
  </si>
  <si>
    <t xml:space="preserve">Capacity in 10 years</t>
  </si>
  <si>
    <t xml:space="preserve">Change</t>
  </si>
  <si>
    <t xml:space="preserve">Sales growth to stand still</t>
  </si>
  <si>
    <t xml:space="preserve">Charges at which capacity is zero</t>
  </si>
  <si>
    <t xml:space="preserve">Leverage on 1% of sales</t>
  </si>
  <si>
    <t xml:space="preserve">Grocery</t>
  </si>
  <si>
    <t xml:space="preserve">Fashion</t>
  </si>
  <si>
    <t xml:space="preserve">Footwear</t>
  </si>
  <si>
    <t xml:space="preserve">Health</t>
  </si>
  <si>
    <t xml:space="preserve">Pharmacy</t>
  </si>
  <si>
    <t xml:space="preserve">Electronics</t>
  </si>
  <si>
    <t xml:space="preserve">Jewellery</t>
  </si>
  <si>
    <t xml:space="preserve">Food</t>
  </si>
  <si>
    <t xml:space="preserve">Discount</t>
  </si>
  <si>
    <t xml:space="preserve">Home</t>
  </si>
  <si>
    <t xml:space="preserve">Services</t>
  </si>
  <si>
    <t xml:space="preserve">Read column G: the sales growth each trade needs merely to hold its rent capacity flat. Two tenants in the same centre, five times apart.</t>
  </si>
  <si>
    <t xml:space="preserve">Checks — every figure the book prints, against what this workbook computes</t>
  </si>
  <si>
    <t xml:space="preserve">Retail Real Estate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</si>
  <si>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</si>
  <si>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</si>
  <si>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</si>
  <si>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</si>
  <si>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</si>
  <si>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</si>
  <si>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</si>
  <si>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</si>
  <si>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5</t>
  </si>
  <si>
    <t xml:space="preserve">Capacity now, value and discount (EUR/m2)</t>
  </si>
  <si>
    <t xml:space="preserve">One unit of the last digit the book prints for that figure.</t>
  </si>
  <si>
    <t xml:space="preserve">Capacity in ten years, value and discount (EUR/m2)</t>
  </si>
  <si>
    <t xml:space="preserve">Change over ten years, value and discount</t>
  </si>
  <si>
    <t xml:space="preserve">Sales growth to stand still, value and discount</t>
  </si>
  <si>
    <t xml:space="preserve">Charges at which capacity is zero, value and discount</t>
  </si>
  <si>
    <t xml:space="preserve">Ch. 15</t>
  </si>
  <si>
    <t xml:space="preserve">Leverage on 1 per cent of sales, value and discount</t>
  </si>
  <si>
    <t xml:space="preserve">Leverage on 1 per cent of sales, jewellery</t>
  </si>
  <si>
    <t xml:space="preserve">Capacity now, fashion (EUR/m2)</t>
  </si>
  <si>
    <t xml:space="preserve">Ch. 1</t>
  </si>
  <si>
    <t xml:space="preserve">Rent it can pay, jewellery (EUR/m2)</t>
  </si>
  <si>
    <t xml:space="preserve">Rent it can pay, grocery (EUR/m2)</t>
  </si>
  <si>
    <t xml:space="preserve">84.75, printed to the euro</t>
  </si>
  <si>
    <t xml:space="preserve">Change over ten years, grocery</t>
  </si>
  <si>
    <t xml:space="preserve">Sales growth to stand still, jewellery</t>
  </si>
  <si>
    <t xml:space="preserve">Leverage on 1 per cent of sales, grocery</t>
  </si>
  <si>
    <t xml:space="preserve">Sales rise over ten years at the growth rate</t>
  </si>
  <si>
    <t xml:space="preserve">Share of the value trade's capacity taken by charges and rates</t>
  </si>
  <si>
    <t xml:space="preserve">Any</t>
  </si>
  <si>
    <t xml:space="preserve">At the sales growth of column G, capacity in ten years equals capacity now (largest difference)</t>
  </si>
  <si>
    <t xml:space="preserve">holds for any inputs</t>
  </si>
  <si>
    <t xml:space="preserve">Leverage equals the ceiling times sales over capacity (largest difference)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</si>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</sst>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.00%"/>
    <numFmt numFmtId="167" formatCode="0"/>
    <numFmt numFmtId="168" formatCode="0.00"/>
    <numFmt numFmtId="169" formatCode="General"/>
    <numFmt numFmtId="170" formatCode="#,##0"/>
    <numFmt numFmtId="171" formatCode="0.0%"/>
    <numFmt numFmtId="172" formatCode="0%"/>
    <numFmt numFmtId="173" formatCode="0.00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25.5" hidden="false" customHeight="true" outlineLevel="0" collapsed="false">
      <c r="A8" s="3" t="s">
        <v>5</v>
      </c>
    </row>
    <row r="9" customFormat="false" ht="15" hidden="false" customHeight="true" outlineLevel="0" collapsed="false">
      <c r="A9" s="3" t="s">
        <v>6</v>
      </c>
    </row>
    <row r="10" customFormat="false" ht="15" hidden="false" customHeight="true" outlineLevel="0" collapsed="false">
      <c r="A10" s="3" t="s">
        <v>7</v>
      </c>
    </row>
    <row r="11" customFormat="false" ht="15" hidden="false" customHeight="true" outlineLevel="0" collapsed="false">
      <c r="A11" s="3" t="s">
        <v>8</v>
      </c>
    </row>
    <row r="13" customFormat="false" ht="15" hidden="false" customHeight="false" outlineLevel="0" collapsed="false">
      <c r="A13" s="4" t="s">
        <v>9</v>
      </c>
    </row>
    <row r="14" customFormat="false" ht="25.5" hidden="false" customHeight="true" outlineLevel="0" collapsed="false">
      <c r="A14" s="3" t="s">
        <v>10</v>
      </c>
    </row>
    <row r="16" customFormat="false" ht="15" hidden="false" customHeight="false" outlineLevel="0" collapsed="false">
      <c r="A16" s="4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  <row r="20" customFormat="false" ht="15" hidden="false" customHeight="true" outlineLevel="0" collapsed="false">
      <c r="A20" s="3" t="s">
        <v>15</v>
      </c>
    </row>
    <row r="22" customFormat="false" ht="30" hidden="false" customHeight="true" outlineLevel="0" collapsed="false">
      <c r="A22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6" t="s">
        <v>17</v>
      </c>
    </row>
    <row r="3" customFormat="false" ht="15" hidden="false" customHeight="false" outlineLevel="0" collapsed="false">
      <c r="A3" s="0" t="s">
        <v>18</v>
      </c>
      <c r="B3" s="7" t="n">
        <v>72</v>
      </c>
    </row>
    <row r="4" customFormat="false" ht="15" hidden="false" customHeight="false" outlineLevel="0" collapsed="false">
      <c r="A4" s="0" t="s">
        <v>19</v>
      </c>
      <c r="B4" s="7" t="n">
        <v>48</v>
      </c>
    </row>
    <row r="5" customFormat="false" ht="15" hidden="false" customHeight="false" outlineLevel="0" collapsed="false">
      <c r="A5" s="0" t="s">
        <v>20</v>
      </c>
      <c r="B5" s="8" t="n">
        <v>0.015</v>
      </c>
    </row>
    <row r="6" customFormat="false" ht="15" hidden="false" customHeight="false" outlineLevel="0" collapsed="false">
      <c r="A6" s="0" t="s">
        <v>21</v>
      </c>
      <c r="B6" s="9" t="n">
        <v>0.025</v>
      </c>
    </row>
    <row r="7" customFormat="false" ht="15" hidden="false" customHeight="false" outlineLevel="0" collapsed="false">
      <c r="A7" s="0" t="s">
        <v>22</v>
      </c>
      <c r="B7" s="10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20"/>
    <col collapsed="false" customWidth="true" hidden="false" outlineLevel="0" max="8" min="8" style="0" width="22"/>
    <col collapsed="false" customWidth="true" hidden="false" outlineLevel="0" max="9" min="9" style="0" width="18"/>
  </cols>
  <sheetData>
    <row r="3" customFormat="false" ht="28.35" hidden="false" customHeight="false" outlineLevel="0" collapsed="false">
      <c r="A3" s="11" t="s">
        <v>23</v>
      </c>
      <c r="B3" s="11" t="s">
        <v>24</v>
      </c>
      <c r="C3" s="11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</row>
    <row r="4" customFormat="false" ht="15" hidden="false" customHeight="false" outlineLevel="0" collapsed="false">
      <c r="A4" s="0" t="s">
        <v>32</v>
      </c>
      <c r="B4" s="7" t="n">
        <v>5850</v>
      </c>
      <c r="C4" s="9" t="n">
        <v>0.035</v>
      </c>
      <c r="D4" s="12" t="n">
        <f aca="false">C4*B4-('1. Inputs'!$B$3+'1. Inputs'!$B$4)</f>
        <v>84.75</v>
      </c>
      <c r="E4" s="12" t="n">
        <f aca="false">C4*B4*(1+'1. Inputs'!$B$5)^'1. Inputs'!$B$7-('1. Inputs'!$B$3+'1. Inputs'!$B$4)*(1+'1. Inputs'!$B$6)^'1. Inputs'!$B$7</f>
        <v>84.0105886203365</v>
      </c>
      <c r="F4" s="13" t="n">
        <f aca="false">E4/D4-1</f>
        <v>-0.00872461804912739</v>
      </c>
      <c r="G4" s="13" t="n">
        <f aca="false">((D4+('1. Inputs'!$B$3+'1. Inputs'!$B$4)*(1+'1. Inputs'!$B$6)^'1. Inputs'!$B$7)/(C4*B4))^(1/'1. Inputs'!$B$7)-1</f>
        <v>0.0153153991203121</v>
      </c>
      <c r="H4" s="12" t="n">
        <f aca="false">C4*B4</f>
        <v>204.75</v>
      </c>
      <c r="I4" s="14" t="n">
        <f aca="false">(C4*B4*0.01)/D4/0.01</f>
        <v>2.41592920353982</v>
      </c>
    </row>
    <row r="5" customFormat="false" ht="15" hidden="false" customHeight="false" outlineLevel="0" collapsed="false">
      <c r="A5" s="0" t="s">
        <v>33</v>
      </c>
      <c r="B5" s="7" t="n">
        <v>2950</v>
      </c>
      <c r="C5" s="9" t="n">
        <v>0.14</v>
      </c>
      <c r="D5" s="12" t="n">
        <f aca="false">C5*B5-('1. Inputs'!$B$3+'1. Inputs'!$B$4)</f>
        <v>293</v>
      </c>
      <c r="E5" s="12" t="n">
        <f aca="false">C5*B5*(1+'1. Inputs'!$B$5)^'1. Inputs'!$B$7-('1. Inputs'!$B$3+'1. Inputs'!$B$4)*(1+'1. Inputs'!$B$6)^'1. Inputs'!$B$7</f>
        <v>325.693215431824</v>
      </c>
      <c r="F5" s="13" t="n">
        <f aca="false">E5/D5-1</f>
        <v>0.111580940040354</v>
      </c>
      <c r="G5" s="13" t="n">
        <f aca="false">((D5+('1. Inputs'!$B$3+'1. Inputs'!$B$4)*(1+'1. Inputs'!$B$6)^'1. Inputs'!$B$7)/(C5*B5))^(1/'1. Inputs'!$B$7)-1</f>
        <v>0.00785453255578683</v>
      </c>
      <c r="H5" s="12" t="n">
        <f aca="false">C5*B5</f>
        <v>413</v>
      </c>
      <c r="I5" s="14" t="n">
        <f aca="false">(C5*B5*0.01)/D5/0.01</f>
        <v>1.40955631399317</v>
      </c>
    </row>
    <row r="6" customFormat="false" ht="15" hidden="false" customHeight="false" outlineLevel="0" collapsed="false">
      <c r="A6" s="0" t="s">
        <v>34</v>
      </c>
      <c r="B6" s="7" t="n">
        <v>3050</v>
      </c>
      <c r="C6" s="9" t="n">
        <v>0.13</v>
      </c>
      <c r="D6" s="12" t="n">
        <f aca="false">C6*B6-('1. Inputs'!$B$3+'1. Inputs'!$B$4)</f>
        <v>276.5</v>
      </c>
      <c r="E6" s="12" t="n">
        <f aca="false">C6*B6*(1+'1. Inputs'!$B$5)^'1. Inputs'!$B$7-('1. Inputs'!$B$3+'1. Inputs'!$B$4)*(1+'1. Inputs'!$B$6)^'1. Inputs'!$B$7</f>
        <v>306.544291818909</v>
      </c>
      <c r="F6" s="13" t="n">
        <f aca="false">E6/D6-1</f>
        <v>0.108659283251026</v>
      </c>
      <c r="G6" s="13" t="n">
        <f aca="false">((D6+('1. Inputs'!$B$3+'1. Inputs'!$B$4)*(1+'1. Inputs'!$B$6)^'1. Inputs'!$B$7)/(C6*B6))^(1/'1. Inputs'!$B$7)-1</f>
        <v>0.00816972017755102</v>
      </c>
      <c r="H6" s="12" t="n">
        <f aca="false">C6*B6</f>
        <v>396.5</v>
      </c>
      <c r="I6" s="14" t="n">
        <f aca="false">(C6*B6*0.01)/D6/0.01</f>
        <v>1.43399638336347</v>
      </c>
    </row>
    <row r="7" customFormat="false" ht="15" hidden="false" customHeight="false" outlineLevel="0" collapsed="false">
      <c r="A7" s="0" t="s">
        <v>35</v>
      </c>
      <c r="B7" s="7" t="n">
        <v>5400</v>
      </c>
      <c r="C7" s="9" t="n">
        <v>0.11</v>
      </c>
      <c r="D7" s="12" t="n">
        <f aca="false">C7*B7-('1. Inputs'!$B$3+'1. Inputs'!$B$4)</f>
        <v>474</v>
      </c>
      <c r="E7" s="12" t="n">
        <f aca="false">C7*B7*(1+'1. Inputs'!$B$5)^'1. Inputs'!$B$7-('1. Inputs'!$B$3+'1. Inputs'!$B$4)*(1+'1. Inputs'!$B$6)^'1. Inputs'!$B$7</f>
        <v>535.751104761376</v>
      </c>
      <c r="F7" s="13" t="n">
        <f aca="false">E7/D7-1</f>
        <v>0.130276592323577</v>
      </c>
      <c r="G7" s="13" t="n">
        <f aca="false">((D7+('1. Inputs'!$B$3+'1. Inputs'!$B$4)*(1+'1. Inputs'!$B$6)^'1. Inputs'!$B$7)/(C7*B7))^(1/'1. Inputs'!$B$7)-1</f>
        <v>0.00551916142275655</v>
      </c>
      <c r="H7" s="12" t="n">
        <f aca="false">C7*B7</f>
        <v>594</v>
      </c>
      <c r="I7" s="14" t="n">
        <f aca="false">(C7*B7*0.01)/D7/0.01</f>
        <v>1.25316455696203</v>
      </c>
    </row>
    <row r="8" customFormat="false" ht="15" hidden="false" customHeight="false" outlineLevel="0" collapsed="false">
      <c r="A8" s="0" t="s">
        <v>36</v>
      </c>
      <c r="B8" s="7" t="n">
        <v>7600</v>
      </c>
      <c r="C8" s="9" t="n">
        <v>0.06</v>
      </c>
      <c r="D8" s="12" t="n">
        <f aca="false">C8*B8-('1. Inputs'!$B$3+'1. Inputs'!$B$4)</f>
        <v>336</v>
      </c>
      <c r="E8" s="12" t="n">
        <f aca="false">C8*B8*(1+'1. Inputs'!$B$5)^'1. Inputs'!$B$7-('1. Inputs'!$B$3+'1. Inputs'!$B$4)*(1+'1. Inputs'!$B$6)^'1. Inputs'!$B$7</f>
        <v>375.596470907905</v>
      </c>
      <c r="F8" s="13" t="n">
        <f aca="false">E8/D8-1</f>
        <v>0.11784663960686</v>
      </c>
      <c r="G8" s="13" t="n">
        <f aca="false">((D8+('1. Inputs'!$B$3+'1. Inputs'!$B$4)*(1+'1. Inputs'!$B$6)^'1. Inputs'!$B$7)/(C8*B8))^(1/'1. Inputs'!$B$7)-1</f>
        <v>0.0071370122462453</v>
      </c>
      <c r="H8" s="12" t="n">
        <f aca="false">C8*B8</f>
        <v>456</v>
      </c>
      <c r="I8" s="14" t="n">
        <f aca="false">(C8*B8*0.01)/D8/0.01</f>
        <v>1.35714285714286</v>
      </c>
    </row>
    <row r="9" customFormat="false" ht="15" hidden="false" customHeight="false" outlineLevel="0" collapsed="false">
      <c r="A9" s="0" t="s">
        <v>37</v>
      </c>
      <c r="B9" s="7" t="n">
        <v>6100</v>
      </c>
      <c r="C9" s="9" t="n">
        <v>0.06</v>
      </c>
      <c r="D9" s="12" t="n">
        <f aca="false">C9*B9-('1. Inputs'!$B$3+'1. Inputs'!$B$4)</f>
        <v>246</v>
      </c>
      <c r="E9" s="12" t="n">
        <f aca="false">C9*B9*(1+'1. Inputs'!$B$5)^'1. Inputs'!$B$7-('1. Inputs'!$B$3+'1. Inputs'!$B$4)*(1+'1. Inputs'!$B$6)^'1. Inputs'!$B$7</f>
        <v>271.147796655642</v>
      </c>
      <c r="F9" s="13" t="n">
        <f aca="false">E9/D9-1</f>
        <v>0.10222681567334</v>
      </c>
      <c r="G9" s="13" t="n">
        <f aca="false">((D9+('1. Inputs'!$B$3+'1. Inputs'!$B$4)*(1+'1. Inputs'!$B$6)^'1. Inputs'!$B$7)/(C9*B9))^(1/'1. Inputs'!$B$7)-1</f>
        <v>0.00882431691394081</v>
      </c>
      <c r="H9" s="12" t="n">
        <f aca="false">C9*B9</f>
        <v>366</v>
      </c>
      <c r="I9" s="14" t="n">
        <f aca="false">(C9*B9*0.01)/D9/0.01</f>
        <v>1.48780487804878</v>
      </c>
    </row>
    <row r="10" customFormat="false" ht="15" hidden="false" customHeight="false" outlineLevel="0" collapsed="false">
      <c r="A10" s="0" t="s">
        <v>38</v>
      </c>
      <c r="B10" s="7" t="n">
        <v>9800</v>
      </c>
      <c r="C10" s="9" t="n">
        <v>0.09</v>
      </c>
      <c r="D10" s="12" t="n">
        <f aca="false">C10*B10-('1. Inputs'!$B$3+'1. Inputs'!$B$4)</f>
        <v>762</v>
      </c>
      <c r="E10" s="12" t="n">
        <f aca="false">C10*B10*(1+'1. Inputs'!$B$5)^'1. Inputs'!$B$7-('1. Inputs'!$B$3+'1. Inputs'!$B$4)*(1+'1. Inputs'!$B$6)^'1. Inputs'!$B$7</f>
        <v>869.986862368619</v>
      </c>
      <c r="F10" s="13" t="n">
        <f aca="false">E10/D10-1</f>
        <v>0.141715042478502</v>
      </c>
      <c r="G10" s="13" t="n">
        <f aca="false">((D10+('1. Inputs'!$B$3+'1. Inputs'!$B$4)*(1+'1. Inputs'!$B$6)^'1. Inputs'!$B$7)/(C10*B10))^(1/'1. Inputs'!$B$7)-1</f>
        <v>0.00374686325799045</v>
      </c>
      <c r="H10" s="12" t="n">
        <f aca="false">C10*B10</f>
        <v>882</v>
      </c>
      <c r="I10" s="14" t="n">
        <f aca="false">(C10*B10*0.01)/D10/0.01</f>
        <v>1.15748031496063</v>
      </c>
    </row>
    <row r="11" customFormat="false" ht="15" hidden="false" customHeight="false" outlineLevel="0" collapsed="false">
      <c r="A11" s="0" t="s">
        <v>39</v>
      </c>
      <c r="B11" s="7" t="n">
        <v>4900</v>
      </c>
      <c r="C11" s="9" t="n">
        <v>0.12</v>
      </c>
      <c r="D11" s="12" t="n">
        <f aca="false">C11*B11-('1. Inputs'!$B$3+'1. Inputs'!$B$4)</f>
        <v>468</v>
      </c>
      <c r="E11" s="12" t="n">
        <f aca="false">C11*B11*(1+'1. Inputs'!$B$5)^'1. Inputs'!$B$7-('1. Inputs'!$B$3+'1. Inputs'!$B$4)*(1+'1. Inputs'!$B$6)^'1. Inputs'!$B$7</f>
        <v>528.787859811225</v>
      </c>
      <c r="F11" s="13" t="n">
        <f aca="false">E11/D11-1</f>
        <v>0.129888589340224</v>
      </c>
      <c r="G11" s="13" t="n">
        <f aca="false">((D11+('1. Inputs'!$B$3+'1. Inputs'!$B$4)*(1+'1. Inputs'!$B$6)^'1. Inputs'!$B$7)/(C11*B11))^(1/'1. Inputs'!$B$7)-1</f>
        <v>0.00557409500731509</v>
      </c>
      <c r="H11" s="12" t="n">
        <f aca="false">C11*B11</f>
        <v>588</v>
      </c>
      <c r="I11" s="14" t="n">
        <f aca="false">(C11*B11*0.01)/D11/0.01</f>
        <v>1.25641025641026</v>
      </c>
    </row>
    <row r="12" customFormat="false" ht="15" hidden="false" customHeight="false" outlineLevel="0" collapsed="false">
      <c r="A12" s="0" t="s">
        <v>40</v>
      </c>
      <c r="B12" s="7" t="n">
        <v>2450</v>
      </c>
      <c r="C12" s="9" t="n">
        <v>0.07</v>
      </c>
      <c r="D12" s="12" t="n">
        <f aca="false">C12*B12-('1. Inputs'!$B$3+'1. Inputs'!$B$4)</f>
        <v>51.5</v>
      </c>
      <c r="E12" s="12" t="n">
        <f aca="false">C12*B12*(1+'1. Inputs'!$B$5)^'1. Inputs'!$B$7-('1. Inputs'!$B$3+'1. Inputs'!$B$4)*(1+'1. Inputs'!$B$6)^'1. Inputs'!$B$7</f>
        <v>45.4226061882503</v>
      </c>
      <c r="F12" s="13" t="n">
        <f aca="false">E12/D12-1</f>
        <v>-0.118007646830092</v>
      </c>
      <c r="G12" s="13" t="n">
        <f aca="false">((D12+('1. Inputs'!$B$3+'1. Inputs'!$B$4)*(1+'1. Inputs'!$B$6)^'1. Inputs'!$B$7)/(C12*B12))^(1/'1. Inputs'!$B$7)-1</f>
        <v>0.0180574861612717</v>
      </c>
      <c r="H12" s="12" t="n">
        <f aca="false">C12*B12</f>
        <v>171.5</v>
      </c>
      <c r="I12" s="14" t="n">
        <f aca="false">(C12*B12*0.01)/D12/0.01</f>
        <v>3.33009708737864</v>
      </c>
    </row>
    <row r="13" customFormat="false" ht="15" hidden="false" customHeight="false" outlineLevel="0" collapsed="false">
      <c r="A13" s="0" t="s">
        <v>41</v>
      </c>
      <c r="B13" s="7" t="n">
        <v>2900</v>
      </c>
      <c r="C13" s="9" t="n">
        <v>0.09</v>
      </c>
      <c r="D13" s="12" t="n">
        <f aca="false">C13*B13-('1. Inputs'!$B$3+'1. Inputs'!$B$4)</f>
        <v>141</v>
      </c>
      <c r="E13" s="12" t="n">
        <f aca="false">C13*B13*(1+'1. Inputs'!$B$5)^'1. Inputs'!$B$7-('1. Inputs'!$B$3+'1. Inputs'!$B$4)*(1+'1. Inputs'!$B$6)^'1. Inputs'!$B$7</f>
        <v>149.291010028001</v>
      </c>
      <c r="F13" s="13" t="n">
        <f aca="false">E13/D13-1</f>
        <v>0.0588014895602913</v>
      </c>
      <c r="G13" s="13" t="n">
        <f aca="false">((D13+('1. Inputs'!$B$3+'1. Inputs'!$B$4)*(1+'1. Inputs'!$B$6)^'1. Inputs'!$B$7)/(C13*B13))^(1/'1. Inputs'!$B$7)-1</f>
        <v>0.0121869159510053</v>
      </c>
      <c r="H13" s="12" t="n">
        <f aca="false">C13*B13</f>
        <v>261</v>
      </c>
      <c r="I13" s="14" t="n">
        <f aca="false">(C13*B13*0.01)/D13/0.01</f>
        <v>1.85106382978723</v>
      </c>
    </row>
    <row r="14" customFormat="false" ht="15" hidden="false" customHeight="false" outlineLevel="0" collapsed="false">
      <c r="A14" s="0" t="s">
        <v>42</v>
      </c>
      <c r="B14" s="7" t="n">
        <v>4300</v>
      </c>
      <c r="C14" s="9" t="n">
        <v>0.1</v>
      </c>
      <c r="D14" s="12" t="n">
        <f aca="false">C14*B14-('1. Inputs'!$B$3+'1. Inputs'!$B$4)</f>
        <v>310</v>
      </c>
      <c r="E14" s="12" t="n">
        <f aca="false">C14*B14*(1+'1. Inputs'!$B$5)^'1. Inputs'!$B$7-('1. Inputs'!$B$3+'1. Inputs'!$B$4)*(1+'1. Inputs'!$B$6)^'1. Inputs'!$B$7</f>
        <v>345.422409457251</v>
      </c>
      <c r="F14" s="13" t="n">
        <f aca="false">E14/D14-1</f>
        <v>0.114265836958875</v>
      </c>
      <c r="G14" s="13" t="n">
        <f aca="false">((D14+('1. Inputs'!$B$3+'1. Inputs'!$B$4)*(1+'1. Inputs'!$B$6)^'1. Inputs'!$B$7)/(C14*B14))^(1/'1. Inputs'!$B$7)-1</f>
        <v>0.0075542692295012</v>
      </c>
      <c r="H14" s="12" t="n">
        <f aca="false">C14*B14</f>
        <v>430</v>
      </c>
      <c r="I14" s="14" t="n">
        <f aca="false">(C14*B14*0.01)/D14/0.01</f>
        <v>1.38709677419355</v>
      </c>
    </row>
    <row r="16" customFormat="false" ht="74.6" hidden="false" customHeight="false" outlineLevel="0" collapsed="false">
      <c r="A16" s="15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6" t="s">
        <v>44</v>
      </c>
    </row>
    <row r="2" customFormat="false" ht="15" hidden="false" customHeight="false" outlineLevel="0" collapsed="false">
      <c r="A2" s="2" t="s">
        <v>45</v>
      </c>
    </row>
    <row r="3" customFormat="false" ht="15" hidden="false" customHeight="false" outlineLevel="0" collapsed="false">
      <c r="A3" s="2" t="s">
        <v>46</v>
      </c>
    </row>
    <row r="5" customFormat="false" ht="15" hidden="false" customHeight="false" outlineLevel="0" collapsed="false">
      <c r="A5" s="11" t="s">
        <v>47</v>
      </c>
      <c r="B5" s="11" t="s">
        <v>48</v>
      </c>
      <c r="C5" s="11" t="s">
        <v>49</v>
      </c>
      <c r="D5" s="11" t="s">
        <v>50</v>
      </c>
      <c r="E5" s="11" t="s">
        <v>51</v>
      </c>
      <c r="F5" s="11" t="s">
        <v>52</v>
      </c>
      <c r="H5" s="16" t="s">
        <v>53</v>
      </c>
    </row>
    <row r="6" customFormat="false" ht="15" hidden="false" customHeight="false" outlineLevel="0" collapsed="false">
      <c r="A6" s="0" t="s">
        <v>54</v>
      </c>
      <c r="B6" s="3" t="s">
        <v>55</v>
      </c>
      <c r="C6" s="0" t="n">
        <v>51.5</v>
      </c>
      <c r="D6" s="12" t="n">
        <f aca="false">'2. Capacity by trade'!D12</f>
        <v>51.5</v>
      </c>
      <c r="E6" s="17" t="n">
        <f aca="false">D6-C6</f>
        <v>0</v>
      </c>
      <c r="F6" s="0" t="str">
        <f aca="false">IF(ABS(E6)&lt;=0.01,"reproduced",IF(ABS(E6)&lt;=0.01*3,"rounding","to check"))</f>
        <v>reproduced</v>
      </c>
      <c r="H6" s="3" t="s">
        <v>56</v>
      </c>
    </row>
    <row r="7" customFormat="false" ht="15" hidden="false" customHeight="false" outlineLevel="0" collapsed="false">
      <c r="A7" s="0" t="s">
        <v>54</v>
      </c>
      <c r="B7" s="3" t="s">
        <v>57</v>
      </c>
      <c r="C7" s="0" t="n">
        <v>45.42</v>
      </c>
      <c r="D7" s="12" t="n">
        <f aca="false">'2. Capacity by trade'!E12</f>
        <v>45.4226061882503</v>
      </c>
      <c r="E7" s="17" t="n">
        <f aca="false">D7-C7</f>
        <v>0.00260618825028303</v>
      </c>
      <c r="F7" s="0" t="str">
        <f aca="false">IF(ABS(E7)&lt;=0.01,"reproduced",IF(ABS(E7)&lt;=0.01*3,"rounding","to check"))</f>
        <v>reproduced</v>
      </c>
    </row>
    <row r="8" customFormat="false" ht="15" hidden="false" customHeight="false" outlineLevel="0" collapsed="false">
      <c r="A8" s="0" t="s">
        <v>54</v>
      </c>
      <c r="B8" s="3" t="s">
        <v>58</v>
      </c>
      <c r="C8" s="0" t="n">
        <v>-0.118008</v>
      </c>
      <c r="D8" s="13" t="n">
        <f aca="false">'2. Capacity by trade'!F12</f>
        <v>-0.118007646830092</v>
      </c>
      <c r="E8" s="13" t="n">
        <f aca="false">D8-C8</f>
        <v>3.53169907985063E-007</v>
      </c>
      <c r="F8" s="0" t="str">
        <f aca="false">IF(ABS(E8)&lt;=0.00005,"reproduced",IF(ABS(E8)&lt;=0.00005*3,"rounding","to check"))</f>
        <v>reproduced</v>
      </c>
    </row>
    <row r="9" customFormat="false" ht="15" hidden="false" customHeight="false" outlineLevel="0" collapsed="false">
      <c r="A9" s="0" t="s">
        <v>54</v>
      </c>
      <c r="B9" s="3" t="s">
        <v>59</v>
      </c>
      <c r="C9" s="0" t="n">
        <v>0.018057</v>
      </c>
      <c r="D9" s="13" t="n">
        <f aca="false">'2. Capacity by trade'!G12</f>
        <v>0.0180574861612717</v>
      </c>
      <c r="E9" s="13" t="n">
        <f aca="false">D9-C9</f>
        <v>4.86161271674029E-007</v>
      </c>
      <c r="F9" s="0" t="str">
        <f aca="false">IF(ABS(E9)&lt;=0.00005,"reproduced",IF(ABS(E9)&lt;=0.00005*3,"rounding","to check"))</f>
        <v>reproduced</v>
      </c>
    </row>
    <row r="10" customFormat="false" ht="15" hidden="false" customHeight="false" outlineLevel="0" collapsed="false">
      <c r="A10" s="0" t="s">
        <v>54</v>
      </c>
      <c r="B10" s="3" t="s">
        <v>60</v>
      </c>
      <c r="C10" s="0" t="n">
        <v>171.5</v>
      </c>
      <c r="D10" s="12" t="n">
        <f aca="false">'2. Capacity by trade'!H12</f>
        <v>171.5</v>
      </c>
      <c r="E10" s="17" t="n">
        <f aca="false">D10-C10</f>
        <v>0</v>
      </c>
      <c r="F10" s="0" t="str">
        <f aca="false">IF(ABS(E10)&lt;=0.01,"reproduced",IF(ABS(E10)&lt;=0.01*3,"rounding","to check"))</f>
        <v>reproduced</v>
      </c>
    </row>
    <row r="11" customFormat="false" ht="15" hidden="false" customHeight="false" outlineLevel="0" collapsed="false">
      <c r="A11" s="0" t="s">
        <v>61</v>
      </c>
      <c r="B11" s="3" t="s">
        <v>62</v>
      </c>
      <c r="C11" s="0" t="n">
        <v>3.3301</v>
      </c>
      <c r="D11" s="14" t="n">
        <f aca="false">'2. Capacity by trade'!I12</f>
        <v>3.33009708737864</v>
      </c>
      <c r="E11" s="17" t="n">
        <f aca="false">D11-C11</f>
        <v>-2.91262136009607E-006</v>
      </c>
      <c r="F11" s="0" t="str">
        <f aca="false">IF(ABS(E11)&lt;=0.005,"reproduced",IF(ABS(E11)&lt;=0.005*3,"rounding","to check"))</f>
        <v>reproduced</v>
      </c>
    </row>
    <row r="12" customFormat="false" ht="15" hidden="false" customHeight="false" outlineLevel="0" collapsed="false">
      <c r="A12" s="0" t="s">
        <v>61</v>
      </c>
      <c r="B12" s="3" t="s">
        <v>63</v>
      </c>
      <c r="C12" s="0" t="n">
        <v>1.1575</v>
      </c>
      <c r="D12" s="14" t="n">
        <f aca="false">'2. Capacity by trade'!I10</f>
        <v>1.15748031496063</v>
      </c>
      <c r="E12" s="17" t="n">
        <f aca="false">D12-C12</f>
        <v>-1.96850393701098E-005</v>
      </c>
      <c r="F12" s="0" t="str">
        <f aca="false">IF(ABS(E12)&lt;=0.005,"reproduced",IF(ABS(E12)&lt;=0.005*3,"rounding","to check"))</f>
        <v>reproduced</v>
      </c>
    </row>
    <row r="13" customFormat="false" ht="15" hidden="false" customHeight="false" outlineLevel="0" collapsed="false">
      <c r="A13" s="0" t="s">
        <v>54</v>
      </c>
      <c r="B13" s="3" t="s">
        <v>64</v>
      </c>
      <c r="C13" s="0" t="n">
        <v>293</v>
      </c>
      <c r="D13" s="12" t="n">
        <f aca="false">'2. Capacity by trade'!D5</f>
        <v>293</v>
      </c>
      <c r="E13" s="17" t="n">
        <f aca="false">D13-C13</f>
        <v>0</v>
      </c>
      <c r="F13" s="0" t="str">
        <f aca="false">IF(ABS(E13)&lt;=0.01,"reproduced",IF(ABS(E13)&lt;=0.01*3,"rounding","to check"))</f>
        <v>reproduced</v>
      </c>
    </row>
    <row r="14" customFormat="false" ht="15" hidden="false" customHeight="false" outlineLevel="0" collapsed="false">
      <c r="A14" s="0" t="s">
        <v>65</v>
      </c>
      <c r="B14" s="3" t="s">
        <v>66</v>
      </c>
      <c r="C14" s="18" t="n">
        <v>762</v>
      </c>
      <c r="D14" s="18" t="n">
        <f aca="false">'2. Capacity by trade'!D10</f>
        <v>762</v>
      </c>
      <c r="E14" s="18" t="n">
        <f aca="false">D14-C14</f>
        <v>0</v>
      </c>
      <c r="F14" s="0" t="str">
        <f aca="false">IF(ABS(E14)&lt;=0.5,"reproduced",IF(ABS(E14)&lt;=0.5*3,"rounding","to check"))</f>
        <v>reproduced</v>
      </c>
    </row>
    <row r="15" customFormat="false" ht="15" hidden="false" customHeight="false" outlineLevel="0" collapsed="false">
      <c r="A15" s="0" t="s">
        <v>65</v>
      </c>
      <c r="B15" s="3" t="s">
        <v>67</v>
      </c>
      <c r="C15" s="18" t="n">
        <v>85</v>
      </c>
      <c r="D15" s="18" t="n">
        <f aca="false">'2. Capacity by trade'!D4</f>
        <v>84.75</v>
      </c>
      <c r="E15" s="18" t="n">
        <f aca="false">D15-C15</f>
        <v>-0.249999999999972</v>
      </c>
      <c r="F15" s="0" t="str">
        <f aca="false">IF(ABS(E15)&lt;=0.5,"reproduced",IF(ABS(E15)&lt;=0.5*3,"rounding","to check"))</f>
        <v>reproduced</v>
      </c>
      <c r="H15" s="3" t="s">
        <v>68</v>
      </c>
    </row>
    <row r="16" customFormat="false" ht="15" hidden="false" customHeight="false" outlineLevel="0" collapsed="false">
      <c r="A16" s="0" t="s">
        <v>54</v>
      </c>
      <c r="B16" s="3" t="s">
        <v>69</v>
      </c>
      <c r="C16" s="19" t="n">
        <v>-0.009</v>
      </c>
      <c r="D16" s="19" t="n">
        <f aca="false">'2. Capacity by trade'!F4</f>
        <v>-0.00872461804912739</v>
      </c>
      <c r="E16" s="19" t="n">
        <f aca="false">D16-C16</f>
        <v>0.000275381950872613</v>
      </c>
      <c r="F16" s="0" t="str">
        <f aca="false">IF(ABS(E16)&lt;=0.0005,"reproduced",IF(ABS(E16)&lt;=0.0005*3,"rounding","to check"))</f>
        <v>reproduced</v>
      </c>
    </row>
    <row r="17" customFormat="false" ht="15" hidden="false" customHeight="false" outlineLevel="0" collapsed="false">
      <c r="A17" s="0" t="s">
        <v>54</v>
      </c>
      <c r="B17" s="3" t="s">
        <v>70</v>
      </c>
      <c r="C17" s="13" t="n">
        <v>0.0037</v>
      </c>
      <c r="D17" s="13" t="n">
        <f aca="false">'2. Capacity by trade'!G10</f>
        <v>0.00374686325799045</v>
      </c>
      <c r="E17" s="13" t="n">
        <f aca="false">D17-C17</f>
        <v>4.68632579904513E-005</v>
      </c>
      <c r="F17" s="0" t="str">
        <f aca="false">IF(ABS(E17)&lt;=0.00005,"reproduced",IF(ABS(E17)&lt;=0.00005*3,"rounding","to check"))</f>
        <v>reproduced</v>
      </c>
    </row>
    <row r="18" customFormat="false" ht="15" hidden="false" customHeight="false" outlineLevel="0" collapsed="false">
      <c r="A18" s="0" t="s">
        <v>61</v>
      </c>
      <c r="B18" s="3" t="s">
        <v>71</v>
      </c>
      <c r="C18" s="14" t="n">
        <v>2.42</v>
      </c>
      <c r="D18" s="14" t="n">
        <f aca="false">'2. Capacity by trade'!I4</f>
        <v>2.41592920353982</v>
      </c>
      <c r="E18" s="14" t="n">
        <f aca="false">D18-C18</f>
        <v>-0.00407079646017738</v>
      </c>
      <c r="F18" s="0" t="str">
        <f aca="false">IF(ABS(E18)&lt;=0.005,"reproduced",IF(ABS(E18)&lt;=0.005*3,"rounding","to check"))</f>
        <v>reproduced</v>
      </c>
    </row>
    <row r="19" customFormat="false" ht="15" hidden="false" customHeight="false" outlineLevel="0" collapsed="false">
      <c r="A19" s="0" t="s">
        <v>54</v>
      </c>
      <c r="B19" s="3" t="s">
        <v>72</v>
      </c>
      <c r="C19" s="19" t="n">
        <v>0.161</v>
      </c>
      <c r="D19" s="19" t="n">
        <f aca="false">(1+'1. Inputs'!B5)^'1. Inputs'!B7-1</f>
        <v>0.160540825025149</v>
      </c>
      <c r="E19" s="19" t="n">
        <f aca="false">D19-C19</f>
        <v>-0.000459174974851012</v>
      </c>
      <c r="F19" s="0" t="str">
        <f aca="false">IF(ABS(E19)&lt;=0.0005,"reproduced",IF(ABS(E19)&lt;=0.0005*3,"rounding","to check"))</f>
        <v>reproduced</v>
      </c>
    </row>
    <row r="20" customFormat="false" ht="15" hidden="false" customHeight="false" outlineLevel="0" collapsed="false">
      <c r="A20" s="0" t="s">
        <v>65</v>
      </c>
      <c r="B20" s="3" t="s">
        <v>73</v>
      </c>
      <c r="C20" s="20" t="n">
        <v>0.7</v>
      </c>
      <c r="D20" s="20" t="n">
        <f aca="false">('1. Inputs'!B3+'1. Inputs'!B4)/'2. Capacity by trade'!H12</f>
        <v>0.699708454810496</v>
      </c>
      <c r="E20" s="20" t="n">
        <f aca="false">D20-C20</f>
        <v>-0.000291545189504472</v>
      </c>
      <c r="F20" s="0" t="str">
        <f aca="false">IF(ABS(E20)&lt;=0.005,"reproduced",IF(ABS(E20)&lt;=0.005*3,"rounding","to check"))</f>
        <v>reproduced</v>
      </c>
    </row>
    <row r="21" customFormat="false" ht="28.35" hidden="false" customHeight="false" outlineLevel="0" collapsed="false">
      <c r="A21" s="0" t="s">
        <v>74</v>
      </c>
      <c r="B21" s="3" t="s">
        <v>75</v>
      </c>
      <c r="C21" s="21" t="n">
        <v>0</v>
      </c>
      <c r="D21" s="21" t="n">
        <f aca="false">SUMPRODUCT(MAX(ABS('2. Capacity by trade'!C4:C14*'2. Capacity by trade'!B4:B14*(1+'2. Capacity by trade'!G4:G14)^'1. Inputs'!B7-('1. Inputs'!B3+'1. Inputs'!B4)*(1+'1. Inputs'!B6)^'1. Inputs'!B7-'2. Capacity by trade'!D4:D14)))</f>
        <v>2.27373675443232E-013</v>
      </c>
      <c r="E21" s="21" t="n">
        <f aca="false">D21-C21</f>
        <v>2.27373675443232E-013</v>
      </c>
      <c r="F21" s="0" t="str">
        <f aca="false">IF(ABS(E21)&lt;=0.000001,"reproduced",IF(ABS(E21)&lt;=0.000001*3,"rounding","to check"))</f>
        <v>reproduced</v>
      </c>
      <c r="H21" s="3" t="s">
        <v>76</v>
      </c>
    </row>
    <row r="22" customFormat="false" ht="15" hidden="false" customHeight="false" outlineLevel="0" collapsed="false">
      <c r="A22" s="0" t="s">
        <v>74</v>
      </c>
      <c r="B22" s="3" t="s">
        <v>77</v>
      </c>
      <c r="C22" s="21" t="n">
        <v>0</v>
      </c>
      <c r="D22" s="21" t="n">
        <f aca="false">SUMPRODUCT(MAX(ABS('2. Capacity by trade'!I4:I14-'2. Capacity by trade'!H4:H14/'2. Capacity by trade'!D4:D14)))</f>
        <v>0</v>
      </c>
      <c r="E22" s="21" t="n">
        <f aca="false">D22-C22</f>
        <v>0</v>
      </c>
      <c r="F22" s="0" t="str">
        <f aca="false">IF(ABS(E22)&lt;=0.000000001,"reproduced",IF(ABS(E22)&lt;=0.000000001*3,"rounding","to check"))</f>
        <v>reproduced</v>
      </c>
      <c r="H22" s="3" t="s">
        <v>76</v>
      </c>
    </row>
    <row r="24" customFormat="false" ht="15" hidden="false" customHeight="false" outlineLevel="0" collapsed="false">
      <c r="A24" s="16" t="s">
        <v>78</v>
      </c>
      <c r="C24" s="16" t="n">
        <f aca="false">COUNTIF(F6:F22,"reproduced")</f>
        <v>17</v>
      </c>
    </row>
    <row r="25" customFormat="false" ht="15" hidden="false" customHeight="false" outlineLevel="0" collapsed="false">
      <c r="A25" s="16" t="s">
        <v>79</v>
      </c>
      <c r="C25" s="16" t="n">
        <f aca="false">COUNTIF(F6:F22,"rounding")</f>
        <v>0</v>
      </c>
    </row>
    <row r="26" customFormat="false" ht="15" hidden="false" customHeight="false" outlineLevel="0" collapsed="false">
      <c r="A26" s="16" t="s">
        <v>80</v>
      </c>
      <c r="C26" s="16" t="n">
        <f aca="false">COUNTIF(F6:F22,"to check")</f>
        <v>0</v>
      </c>
    </row>
    <row r="27" customFormat="false" ht="15" hidden="false" customHeight="false" outlineLevel="0" collapsed="false">
      <c r="A27" s="16" t="s">
        <v>81</v>
      </c>
      <c r="C27" s="16" t="str">
        <f aca="false">IF(COUNTIF(F6:F22,"reproduced")+COUNTIF(F6:F22,"rounding")=17,"ALL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2026-08-25T14:58:44Z</dcterms:created>
  <dc:creator>openpyxl</dc:creator>
  <dc:description/>
  <dc:language>en-US</dc:language>
  <cp:lastModifiedBy/>
  <dcterms:modified xsi:type="dcterms:W3CDTF">2026-09-23T22:40:44Z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