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The Stress Book" sheetId="2" state="visible" r:id="rId4"/>
    <sheet name="Financing" sheetId="3" state="visible" r:id="rId5"/>
    <sheet name="Checks" sheetId="4" state="visible" r:id="rId6"/>
  </sheets>
  <definedNames>
    <definedName function="false" hidden="false" name="DSELL" vbProcedure="false">'The Stress Book'!$E$11:$E$14</definedName>
    <definedName function="false" hidden="false" name="NAV" vbProcedure="false">'The Stress Book'!$B$5</definedName>
    <definedName function="false" hidden="false" name="UNITS" vbProcedure="false">'The Stress Book'!$B$6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<sst xmlns="http://schemas.openxmlformats.org/spreadsheetml/2006/main" count="114" uniqueCount="82">
  <si>
    <t xml:space="preserve">Workbook 3 - The Stress Book</t>
  </si>
  <si>
    <t xml:space="preserve">Companion to Financial Risk Management by Julian R. Sterling</t>
  </si>
  <si>
    <t xml:space="preserve">What this workbook does</t>
  </si>
  <si>
    <t xml:space="preserve">Sensitivities by sleeve, a scenario you can recalibrate shock by shock, and the reverse stress that solves for the redemption the fund could not meet.</t>
  </si>
  <si>
    <t xml:space="preserve">The test to apply before you run it</t>
  </si>
  <si>
    <t xml:space="preserve">Write down what you will do differently at each of three outcome levels. If the answer is the same at all three, the scenario is a report rather than a control, and the time is better spent elsewhere.</t>
  </si>
  <si>
    <t xml:space="preserve">The book</t>
  </si>
  <si>
    <t xml:space="preserve">Financial Risk Management - A Practitioner's Guide to Measuring What Actually Breaks a Fund, by Julian R. Sterling.</t>
  </si>
  <si>
    <t xml:space="preserve">All four companion workbooks: julianrsterling.com/risk</t>
  </si>
  <si>
    <t xml:space="preserve">Revised 24 September 2026</t>
  </si>
  <si>
    <t xml:space="preserve">The financing the book describes as part of this workbook is now in it: a Financing sheet with the repo of 120,000,000, the haircut moving from 5 to 15 per cent, and the collateral call of 14,860,681 that lands on the same morning as the redemption. Met from the same seven-day sleeve, it lowers the largest redemption the fund can meet inside a week from 31.2 per cent of net assets to 29.2.</t>
  </si>
  <si>
    <t xml:space="preserve">Six checks added, sixteen in all.</t>
  </si>
  <si>
    <t xml:space="preserve">Designing a stress that would change a decision</t>
  </si>
  <si>
    <t xml:space="preserve">Chapters 8, 9 and 10. Sensitivities first, then the scenario, then the question run backwards.</t>
  </si>
  <si>
    <t xml:space="preserve">Net assets</t>
  </si>
  <si>
    <t xml:space="preserve">Units in issue</t>
  </si>
  <si>
    <t xml:space="preserve">Sensitivities: spread duration by sleeve</t>
  </si>
  <si>
    <t xml:space="preserve">Sleeve</t>
  </si>
  <si>
    <t xml:space="preserve">Market value</t>
  </si>
  <si>
    <t xml:space="preserve">Spread duration</t>
  </si>
  <si>
    <t xml:space="preserve">Loss per 100 bp</t>
  </si>
  <si>
    <t xml:space="preserve">Days to sell</t>
  </si>
  <si>
    <t xml:space="preserve">Investment-grade credit</t>
  </si>
  <si>
    <t xml:space="preserve">High yield</t>
  </si>
  <si>
    <t xml:space="preserve">Leveraged loans</t>
  </si>
  <si>
    <t xml:space="preserve">Structured credit</t>
  </si>
  <si>
    <t xml:space="preserve">Total</t>
  </si>
  <si>
    <t xml:space="preserve">The leveraged loan sleeve is a quarter of the fund and 1.7 per cent of the stress loss. Floating rate is not a detail; it changes what the position is.</t>
  </si>
  <si>
    <t xml:space="preserve">The scenario</t>
  </si>
  <si>
    <t xml:space="preserve">Shock, bp</t>
  </si>
  <si>
    <t xml:space="preserve">Loss</t>
  </si>
  <si>
    <t xml:space="preserve">Share of sleeve</t>
  </si>
  <si>
    <t xml:space="preserve">Total stress loss</t>
  </si>
  <si>
    <t xml:space="preserve">  as a share of net assets</t>
  </si>
  <si>
    <t xml:space="preserve">Net assets after the shock</t>
  </si>
  <si>
    <t xml:space="preserve">Net asset value per unit</t>
  </si>
  <si>
    <t xml:space="preserve">Reverse stress: what would have to happen</t>
  </si>
  <si>
    <t xml:space="preserve">Value after the shock</t>
  </si>
  <si>
    <t xml:space="preserve">One-week liquidity, after the shock</t>
  </si>
  <si>
    <t xml:space="preserve">Largest redemption meetable inside a week</t>
  </si>
  <si>
    <t xml:space="preserve">Redemption that would breach it, as a share</t>
  </si>
  <si>
    <t xml:space="preserve">A fund fails at the dealing desk, not on the balance sheet. Reverse stress turns that into an observable you can put on the report.</t>
  </si>
  <si>
    <t xml:space="preserve">After the collateral call (Financing sheet)</t>
  </si>
  <si>
    <t xml:space="preserve">Seven-day assets left after the call</t>
  </si>
  <si>
    <t xml:space="preserve">Financing: the second door</t>
  </si>
  <si>
    <t xml:space="preserve">Chapter 16. The repo, the haircut, and the call that arrives the same morning as the redemption.</t>
  </si>
  <si>
    <t xml:space="preserve">Repo borrowing</t>
  </si>
  <si>
    <t xml:space="preserve">Haircut, calm market</t>
  </si>
  <si>
    <t xml:space="preserve">Haircut, stressed market</t>
  </si>
  <si>
    <t xml:space="preserve">Collateral required, calm</t>
  </si>
  <si>
    <t xml:space="preserve">Collateral required, stressed</t>
  </si>
  <si>
    <t xml:space="preserve">Collateral call</t>
  </si>
  <si>
    <t xml:space="preserve">The same morning</t>
  </si>
  <si>
    <t xml:space="preserve">Seven-day assets after the shock</t>
  </si>
  <si>
    <t xml:space="preserve">Collateral call, met from the same sleeve</t>
  </si>
  <si>
    <t xml:space="preserve">Seven-day assets left for the redemption</t>
  </si>
  <si>
    <t xml:space="preserve">Largest redemption meetable inside a week, after the call</t>
  </si>
  <si>
    <t xml:space="preserve">  without the call</t>
  </si>
  <si>
    <t xml:space="preserve">The call takes two points off the redemption the fund can meet inside a week. It appears nowhere in the mark-to-market loss, which is why the scenario has to be run through financing as well as prices.</t>
  </si>
  <si>
    <t xml:space="preserve">Checks against the printed book</t>
  </si>
  <si>
    <t xml:space="preserve">Every line reproduces a figure printed in Chapters 8 to 10 and 16; a printed value of nought marks an identity that holds for any inputs.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</si>
  <si>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</si>
  <si>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</si>
  <si>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</si>
  <si>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</si>
  <si>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Difference</t>
  </si>
  <si>
    <t xml:space="preserve">Result</t>
  </si>
  <si>
    <t xml:space="preserve">8</t>
  </si>
  <si>
    <t xml:space="preserve">Loss per 100 bp, investment-grade</t>
  </si>
  <si>
    <t xml:space="preserve">9</t>
  </si>
  <si>
    <t xml:space="preserve">Loss, investment-grade</t>
  </si>
  <si>
    <t xml:space="preserve">Loss, high yield</t>
  </si>
  <si>
    <t xml:space="preserve">Loss, leveraged loans</t>
  </si>
  <si>
    <t xml:space="preserve">Loss, structured credit</t>
  </si>
  <si>
    <t xml:space="preserve">Net asset value per unit after</t>
  </si>
  <si>
    <t xml:space="preserve">10</t>
  </si>
  <si>
    <t xml:space="preserve">One-week liquidity before the redemption</t>
  </si>
  <si>
    <t xml:space="preserve">16</t>
  </si>
  <si>
    <t xml:space="preserve">Leveraged loans, share of the fund</t>
  </si>
  <si>
    <t xml:space="preserve">Leveraged loans, share of the stress loss</t>
  </si>
  <si>
    <t xml:space="preserve">Scenario loss = loss per 100 bp x shock / 100, summed</t>
  </si>
  <si>
    <t xml:space="preserve">Checks passing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</si>
</sst>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;\-#,##0"/>
    <numFmt numFmtId="166" formatCode="#,##0"/>
    <numFmt numFmtId="167" formatCode="0.00"/>
    <numFmt numFmtId="168" formatCode="0&quot; d&quot;"/>
    <numFmt numFmtId="169" formatCode="0&quot; bp&quot;"/>
    <numFmt numFmtId="170" formatCode="0.00%;\-0.00%"/>
    <numFmt numFmtId="171" formatCode="0.0000"/>
    <numFmt numFmtId="172" formatCode="0.0%;\-0.0%"/>
    <numFmt numFmtId="173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A1A1A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1E7A3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30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30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30" hidden="false" customHeight="true" outlineLevel="0" collapsed="false">
      <c r="A15" s="5" t="s">
        <v>7</v>
      </c>
    </row>
    <row r="16" customFormat="false" ht="15" hidden="false" customHeight="true" outlineLevel="0" collapsed="false">
      <c r="A16" s="5" t="s">
        <v>8</v>
      </c>
    </row>
    <row r="18" customFormat="false" ht="15" hidden="false" customHeight="false" outlineLevel="0" collapsed="false">
      <c r="A18" s="6" t="s">
        <v>9</v>
      </c>
    </row>
    <row r="20" customFormat="false" ht="55.2" hidden="false" customHeight="false" outlineLevel="0" collapsed="false">
      <c r="A20" s="5" t="s">
        <v>10</v>
      </c>
    </row>
    <row r="21" customFormat="false" ht="15" hidden="false" customHeight="false" outlineLevel="0" collapsed="false">
      <c r="A21" s="5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4"/>
    <col collapsed="false" customWidth="true" hidden="false" outlineLevel="0" max="7" min="7" style="0" width="48"/>
  </cols>
  <sheetData>
    <row r="1" customFormat="false" ht="24" hidden="false" customHeight="tru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</row>
    <row r="3" customFormat="false" ht="15" hidden="false" customHeight="false" outlineLevel="0" collapsed="false">
      <c r="A3" s="3"/>
      <c r="B3" s="3"/>
      <c r="C3" s="3"/>
      <c r="D3" s="3"/>
      <c r="E3" s="3"/>
    </row>
    <row r="5" customFormat="false" ht="15" hidden="false" customHeight="false" outlineLevel="0" collapsed="false">
      <c r="A5" s="7" t="s">
        <v>14</v>
      </c>
      <c r="B5" s="8" t="n">
        <v>840000000</v>
      </c>
    </row>
    <row r="6" customFormat="false" ht="15" hidden="false" customHeight="false" outlineLevel="0" collapsed="false">
      <c r="A6" s="7" t="s">
        <v>15</v>
      </c>
      <c r="B6" s="9" t="n">
        <v>8400000</v>
      </c>
    </row>
    <row r="8" customFormat="false" ht="15" hidden="false" customHeight="false" outlineLevel="0" collapsed="false">
      <c r="A8" s="4" t="s">
        <v>16</v>
      </c>
      <c r="B8" s="10"/>
      <c r="C8" s="10"/>
      <c r="D8" s="10"/>
      <c r="E8" s="10"/>
    </row>
    <row r="10" customFormat="false" ht="30" hidden="false" customHeight="true" outlineLevel="0" collapsed="false">
      <c r="A10" s="11" t="s">
        <v>17</v>
      </c>
      <c r="B10" s="12" t="s">
        <v>18</v>
      </c>
      <c r="C10" s="12" t="s">
        <v>19</v>
      </c>
      <c r="D10" s="12" t="s">
        <v>20</v>
      </c>
      <c r="E10" s="12" t="s">
        <v>21</v>
      </c>
    </row>
    <row r="11" customFormat="false" ht="15" hidden="false" customHeight="false" outlineLevel="0" collapsed="false">
      <c r="A11" s="7" t="s">
        <v>22</v>
      </c>
      <c r="B11" s="8" t="n">
        <v>252000000</v>
      </c>
      <c r="C11" s="13" t="n">
        <v>6.2</v>
      </c>
      <c r="D11" s="14" t="n">
        <f aca="false">B11*C11*100/10000</f>
        <v>15624000</v>
      </c>
      <c r="E11" s="15" t="n">
        <v>2</v>
      </c>
    </row>
    <row r="12" customFormat="false" ht="15" hidden="false" customHeight="false" outlineLevel="0" collapsed="false">
      <c r="A12" s="16" t="s">
        <v>23</v>
      </c>
      <c r="B12" s="17" t="n">
        <v>294000000</v>
      </c>
      <c r="C12" s="18" t="n">
        <v>3.8</v>
      </c>
      <c r="D12" s="19" t="n">
        <f aca="false">B12*C12*100/10000</f>
        <v>11172000</v>
      </c>
      <c r="E12" s="20" t="n">
        <v>8</v>
      </c>
    </row>
    <row r="13" customFormat="false" ht="15" hidden="false" customHeight="false" outlineLevel="0" collapsed="false">
      <c r="A13" s="7" t="s">
        <v>24</v>
      </c>
      <c r="B13" s="8" t="n">
        <v>210000000</v>
      </c>
      <c r="C13" s="13" t="n">
        <v>0.25</v>
      </c>
      <c r="D13" s="14" t="n">
        <f aca="false">B13*C13*100/10000</f>
        <v>525000</v>
      </c>
      <c r="E13" s="15" t="n">
        <v>20</v>
      </c>
    </row>
    <row r="14" customFormat="false" ht="15" hidden="false" customHeight="false" outlineLevel="0" collapsed="false">
      <c r="A14" s="16" t="s">
        <v>25</v>
      </c>
      <c r="B14" s="17" t="n">
        <v>84000000</v>
      </c>
      <c r="C14" s="18" t="n">
        <v>4.5</v>
      </c>
      <c r="D14" s="19" t="n">
        <f aca="false">B14*C14*100/10000</f>
        <v>3780000</v>
      </c>
      <c r="E14" s="20" t="n">
        <v>30</v>
      </c>
    </row>
    <row r="15" customFormat="false" ht="15" hidden="false" customHeight="false" outlineLevel="0" collapsed="false">
      <c r="A15" s="21" t="s">
        <v>26</v>
      </c>
      <c r="B15" s="22" t="n">
        <f aca="false">SUM(B11:B14)</f>
        <v>840000000</v>
      </c>
      <c r="D15" s="22" t="n">
        <f aca="false">SUM(D11:D14)</f>
        <v>31101000</v>
      </c>
    </row>
    <row r="16" customFormat="false" ht="15" hidden="false" customHeight="false" outlineLevel="0" collapsed="false">
      <c r="A16" s="23" t="s">
        <v>27</v>
      </c>
    </row>
    <row r="18" customFormat="false" ht="15" hidden="false" customHeight="false" outlineLevel="0" collapsed="false">
      <c r="A18" s="4" t="s">
        <v>28</v>
      </c>
      <c r="B18" s="10"/>
      <c r="C18" s="10"/>
      <c r="D18" s="10"/>
      <c r="E18" s="10"/>
    </row>
    <row r="20" customFormat="false" ht="30" hidden="false" customHeight="true" outlineLevel="0" collapsed="false">
      <c r="A20" s="11" t="s">
        <v>17</v>
      </c>
      <c r="B20" s="12" t="s">
        <v>29</v>
      </c>
      <c r="C20" s="12" t="s">
        <v>30</v>
      </c>
      <c r="D20" s="12" t="s">
        <v>31</v>
      </c>
      <c r="E20" s="12"/>
    </row>
    <row r="21" customFormat="false" ht="15" hidden="false" customHeight="false" outlineLevel="0" collapsed="false">
      <c r="A21" s="7" t="s">
        <v>22</v>
      </c>
      <c r="B21" s="24" t="n">
        <v>120</v>
      </c>
      <c r="C21" s="14" t="n">
        <f aca="false">B11*B21*C11/10000</f>
        <v>18748800</v>
      </c>
      <c r="D21" s="25" t="n">
        <f aca="false">C21/B11</f>
        <v>0.0744</v>
      </c>
    </row>
    <row r="22" customFormat="false" ht="15" hidden="false" customHeight="false" outlineLevel="0" collapsed="false">
      <c r="A22" s="16" t="s">
        <v>23</v>
      </c>
      <c r="B22" s="26" t="n">
        <v>450</v>
      </c>
      <c r="C22" s="19" t="n">
        <f aca="false">B12*B22*C12/10000</f>
        <v>50274000</v>
      </c>
      <c r="D22" s="27" t="n">
        <f aca="false">C22/B12</f>
        <v>0.171</v>
      </c>
    </row>
    <row r="23" customFormat="false" ht="15" hidden="false" customHeight="false" outlineLevel="0" collapsed="false">
      <c r="A23" s="7" t="s">
        <v>24</v>
      </c>
      <c r="B23" s="24" t="n">
        <v>300</v>
      </c>
      <c r="C23" s="14" t="n">
        <f aca="false">B13*B23*C13/10000</f>
        <v>1575000</v>
      </c>
      <c r="D23" s="25" t="n">
        <f aca="false">C23/B13</f>
        <v>0.0075</v>
      </c>
    </row>
    <row r="24" customFormat="false" ht="15" hidden="false" customHeight="false" outlineLevel="0" collapsed="false">
      <c r="A24" s="16" t="s">
        <v>25</v>
      </c>
      <c r="B24" s="26" t="n">
        <v>600</v>
      </c>
      <c r="C24" s="19" t="n">
        <f aca="false">B14*B24*C14/10000</f>
        <v>22680000</v>
      </c>
      <c r="D24" s="27" t="n">
        <f aca="false">C24/B14</f>
        <v>0.27</v>
      </c>
    </row>
    <row r="25" customFormat="false" ht="15" hidden="false" customHeight="false" outlineLevel="0" collapsed="false">
      <c r="A25" s="21" t="s">
        <v>32</v>
      </c>
      <c r="C25" s="22" t="n">
        <f aca="false">SUM(C21:C24)</f>
        <v>93277800</v>
      </c>
    </row>
    <row r="26" customFormat="false" ht="15" hidden="false" customHeight="false" outlineLevel="0" collapsed="false">
      <c r="A26" s="7" t="s">
        <v>33</v>
      </c>
      <c r="C26" s="25" t="n">
        <f aca="false">C25/NAV</f>
        <v>0.111045</v>
      </c>
    </row>
    <row r="27" customFormat="false" ht="15" hidden="false" customHeight="false" outlineLevel="0" collapsed="false">
      <c r="A27" s="21" t="s">
        <v>34</v>
      </c>
      <c r="C27" s="22" t="n">
        <f aca="false">NAV-C25</f>
        <v>746722200</v>
      </c>
    </row>
    <row r="28" customFormat="false" ht="15" hidden="false" customHeight="false" outlineLevel="0" collapsed="false">
      <c r="A28" s="21" t="s">
        <v>35</v>
      </c>
      <c r="C28" s="28" t="n">
        <f aca="false">C27/UNITS</f>
        <v>88.8955</v>
      </c>
    </row>
    <row r="30" customFormat="false" ht="15" hidden="false" customHeight="false" outlineLevel="0" collapsed="false">
      <c r="A30" s="4" t="s">
        <v>36</v>
      </c>
      <c r="B30" s="10"/>
      <c r="C30" s="10"/>
      <c r="D30" s="10"/>
      <c r="E30" s="10"/>
    </row>
    <row r="32" customFormat="false" ht="30" hidden="false" customHeight="true" outlineLevel="0" collapsed="false">
      <c r="A32" s="11" t="s">
        <v>17</v>
      </c>
      <c r="B32" s="12" t="s">
        <v>37</v>
      </c>
      <c r="C32" s="12" t="s">
        <v>21</v>
      </c>
      <c r="D32" s="12"/>
      <c r="E32" s="12"/>
    </row>
    <row r="33" customFormat="false" ht="15" hidden="false" customHeight="false" outlineLevel="0" collapsed="false">
      <c r="A33" s="7" t="s">
        <v>22</v>
      </c>
      <c r="B33" s="14" t="n">
        <f aca="false">B11-C21</f>
        <v>233251200</v>
      </c>
      <c r="C33" s="29" t="n">
        <f aca="false">E11</f>
        <v>2</v>
      </c>
    </row>
    <row r="34" customFormat="false" ht="15" hidden="false" customHeight="false" outlineLevel="0" collapsed="false">
      <c r="A34" s="7" t="s">
        <v>23</v>
      </c>
      <c r="B34" s="14" t="n">
        <f aca="false">B12-C22</f>
        <v>243726000</v>
      </c>
      <c r="C34" s="29" t="n">
        <f aca="false">E12</f>
        <v>8</v>
      </c>
    </row>
    <row r="35" customFormat="false" ht="15" hidden="false" customHeight="false" outlineLevel="0" collapsed="false">
      <c r="A35" s="7" t="s">
        <v>24</v>
      </c>
      <c r="B35" s="14" t="n">
        <f aca="false">B13-C23</f>
        <v>208425000</v>
      </c>
      <c r="C35" s="29" t="n">
        <f aca="false">E13</f>
        <v>20</v>
      </c>
    </row>
    <row r="36" customFormat="false" ht="15" hidden="false" customHeight="false" outlineLevel="0" collapsed="false">
      <c r="A36" s="7" t="s">
        <v>25</v>
      </c>
      <c r="B36" s="14" t="n">
        <f aca="false">B14-C24</f>
        <v>61320000</v>
      </c>
      <c r="C36" s="29" t="n">
        <f aca="false">E14</f>
        <v>30</v>
      </c>
    </row>
    <row r="37" customFormat="false" ht="15" hidden="false" customHeight="false" outlineLevel="0" collapsed="false">
      <c r="A37" s="21" t="s">
        <v>26</v>
      </c>
      <c r="B37" s="22" t="n">
        <f aca="false">SUM(B33:B36)</f>
        <v>746722200</v>
      </c>
    </row>
    <row r="38" customFormat="false" ht="15" hidden="false" customHeight="false" outlineLevel="0" collapsed="false">
      <c r="A38" s="21" t="s">
        <v>38</v>
      </c>
      <c r="B38" s="30" t="n">
        <f aca="false">SUMPRODUCT(B33:B36,--(C33:C36&lt;=7))/SUM(B33:B36)</f>
        <v>0.312366767721651</v>
      </c>
    </row>
    <row r="39" customFormat="false" ht="15" hidden="false" customHeight="false" outlineLevel="0" collapsed="false">
      <c r="A39" s="7" t="s">
        <v>39</v>
      </c>
      <c r="B39" s="14" t="n">
        <f aca="false">SUMPRODUCT(B33:B36,--(C33:C36&lt;=7))</f>
        <v>233251200</v>
      </c>
    </row>
    <row r="40" customFormat="false" ht="15" hidden="false" customHeight="false" outlineLevel="0" collapsed="false">
      <c r="A40" s="7" t="s">
        <v>40</v>
      </c>
      <c r="B40" s="31" t="n">
        <f aca="false">B38</f>
        <v>0.312366767721651</v>
      </c>
    </row>
    <row r="41" customFormat="false" ht="15" hidden="false" customHeight="false" outlineLevel="0" collapsed="false">
      <c r="A41" s="23" t="s">
        <v>41</v>
      </c>
    </row>
    <row r="43" customFormat="false" ht="15" hidden="false" customHeight="false" outlineLevel="0" collapsed="false">
      <c r="A43" s="21" t="s">
        <v>42</v>
      </c>
    </row>
    <row r="44" customFormat="false" ht="15" hidden="false" customHeight="false" outlineLevel="0" collapsed="false">
      <c r="A44" s="7" t="s">
        <v>43</v>
      </c>
      <c r="B44" s="14" t="n">
        <f aca="false">Financing!B17</f>
        <v>218390518.885449</v>
      </c>
    </row>
    <row r="45" customFormat="false" ht="15" hidden="false" customHeight="false" outlineLevel="0" collapsed="false">
      <c r="A45" s="7" t="s">
        <v>40</v>
      </c>
      <c r="B45" s="31" t="n">
        <f aca="false">Financing!B19</f>
        <v>0.292465549953449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32" t="s">
        <v>44</v>
      </c>
    </row>
    <row r="2" customFormat="false" ht="15" hidden="false" customHeight="false" outlineLevel="0" collapsed="false">
      <c r="A2" s="2" t="s">
        <v>45</v>
      </c>
    </row>
    <row r="5" customFormat="false" ht="15" hidden="false" customHeight="false" outlineLevel="0" collapsed="false">
      <c r="A5" s="7" t="s">
        <v>46</v>
      </c>
      <c r="B5" s="33" t="n">
        <v>120000000</v>
      </c>
    </row>
    <row r="6" customFormat="false" ht="15" hidden="false" customHeight="false" outlineLevel="0" collapsed="false">
      <c r="A6" s="7" t="s">
        <v>47</v>
      </c>
      <c r="B6" s="34" t="n">
        <v>0.05</v>
      </c>
    </row>
    <row r="7" customFormat="false" ht="15" hidden="false" customHeight="false" outlineLevel="0" collapsed="false">
      <c r="A7" s="7" t="s">
        <v>48</v>
      </c>
      <c r="B7" s="34" t="n">
        <v>0.15</v>
      </c>
    </row>
    <row r="9" customFormat="false" ht="15" hidden="false" customHeight="false" outlineLevel="0" collapsed="false">
      <c r="A9" s="7" t="s">
        <v>49</v>
      </c>
      <c r="B9" s="14" t="n">
        <f aca="false">B5/(1-B6)</f>
        <v>126315789.473684</v>
      </c>
    </row>
    <row r="10" customFormat="false" ht="15" hidden="false" customHeight="false" outlineLevel="0" collapsed="false">
      <c r="A10" s="7" t="s">
        <v>50</v>
      </c>
      <c r="B10" s="14" t="n">
        <f aca="false">B5/(1-B7)</f>
        <v>141176470.588235</v>
      </c>
    </row>
    <row r="11" customFormat="false" ht="15" hidden="false" customHeight="false" outlineLevel="0" collapsed="false">
      <c r="A11" s="21" t="s">
        <v>51</v>
      </c>
      <c r="B11" s="22" t="n">
        <f aca="false">B10-B9</f>
        <v>14860681.1145511</v>
      </c>
    </row>
    <row r="13" customFormat="false" ht="15" hidden="false" customHeight="false" outlineLevel="0" collapsed="false">
      <c r="A13" s="6" t="s">
        <v>52</v>
      </c>
    </row>
    <row r="15" customFormat="false" ht="15" hidden="false" customHeight="false" outlineLevel="0" collapsed="false">
      <c r="A15" s="7" t="s">
        <v>53</v>
      </c>
      <c r="B15" s="14" t="n">
        <f aca="false">'The Stress Book'!B39</f>
        <v>233251200</v>
      </c>
    </row>
    <row r="16" customFormat="false" ht="15" hidden="false" customHeight="false" outlineLevel="0" collapsed="false">
      <c r="A16" s="7" t="s">
        <v>54</v>
      </c>
      <c r="B16" s="14" t="n">
        <f aca="false">B11</f>
        <v>14860681.1145511</v>
      </c>
    </row>
    <row r="17" customFormat="false" ht="15" hidden="false" customHeight="false" outlineLevel="0" collapsed="false">
      <c r="A17" s="7" t="s">
        <v>55</v>
      </c>
      <c r="B17" s="14" t="n">
        <f aca="false">B15-B16</f>
        <v>218390518.885449</v>
      </c>
    </row>
    <row r="18" customFormat="false" ht="15" hidden="false" customHeight="false" outlineLevel="0" collapsed="false">
      <c r="A18" s="7" t="s">
        <v>34</v>
      </c>
      <c r="B18" s="14" t="n">
        <f aca="false">'The Stress Book'!C27</f>
        <v>746722200</v>
      </c>
    </row>
    <row r="19" customFormat="false" ht="15" hidden="false" customHeight="false" outlineLevel="0" collapsed="false">
      <c r="A19" s="21" t="s">
        <v>56</v>
      </c>
      <c r="B19" s="30" t="n">
        <f aca="false">B17/B18</f>
        <v>0.292465549953449</v>
      </c>
    </row>
    <row r="20" customFormat="false" ht="15" hidden="false" customHeight="false" outlineLevel="0" collapsed="false">
      <c r="A20" s="7" t="s">
        <v>57</v>
      </c>
      <c r="B20" s="31" t="n">
        <f aca="false">'The Stress Book'!B38</f>
        <v>0.312366767721651</v>
      </c>
    </row>
    <row r="21" customFormat="false" ht="15" hidden="false" customHeight="false" outlineLevel="0" collapsed="false">
      <c r="A21" s="23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</cols>
  <sheetData>
    <row r="1" customFormat="false" ht="24" hidden="false" customHeight="tru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1" t="s">
        <v>61</v>
      </c>
      <c r="B5" s="12" t="s">
        <v>62</v>
      </c>
      <c r="C5" s="12" t="s">
        <v>63</v>
      </c>
      <c r="D5" s="12" t="s">
        <v>64</v>
      </c>
      <c r="E5" s="12" t="s">
        <v>65</v>
      </c>
      <c r="F5" s="12" t="s">
        <v>66</v>
      </c>
    </row>
    <row r="6" customFormat="false" ht="15" hidden="false" customHeight="false" outlineLevel="0" collapsed="false">
      <c r="A6" s="7" t="s">
        <v>67</v>
      </c>
      <c r="B6" s="7" t="s">
        <v>68</v>
      </c>
      <c r="C6" s="35" t="n">
        <v>15624000</v>
      </c>
      <c r="D6" s="14" t="n">
        <f aca="false">ROUND('The Stress Book'!D11,0)</f>
        <v>15624000</v>
      </c>
      <c r="E6" s="14" t="n">
        <f aca="false">D6-C6</f>
        <v>0</v>
      </c>
      <c r="F6" s="36" t="str">
        <f aca="false">IF(ABS(D6-C6)&lt;=1,"PASS","FAIL")</f>
        <v>PASS</v>
      </c>
    </row>
    <row r="7" customFormat="false" ht="15" hidden="false" customHeight="false" outlineLevel="0" collapsed="false">
      <c r="A7" s="7" t="s">
        <v>69</v>
      </c>
      <c r="B7" s="7" t="s">
        <v>70</v>
      </c>
      <c r="C7" s="35" t="n">
        <v>18748800</v>
      </c>
      <c r="D7" s="14" t="n">
        <f aca="false">'The Stress Book'!C21</f>
        <v>18748800</v>
      </c>
      <c r="E7" s="14" t="n">
        <f aca="false">D7-C7</f>
        <v>0</v>
      </c>
      <c r="F7" s="36" t="str">
        <f aca="false">IF(ABS(D7-C7)&lt;=1,"PASS","FAIL")</f>
        <v>PASS</v>
      </c>
    </row>
    <row r="8" customFormat="false" ht="15" hidden="false" customHeight="false" outlineLevel="0" collapsed="false">
      <c r="A8" s="7" t="s">
        <v>69</v>
      </c>
      <c r="B8" s="7" t="s">
        <v>71</v>
      </c>
      <c r="C8" s="35" t="n">
        <v>50274000</v>
      </c>
      <c r="D8" s="14" t="n">
        <f aca="false">'The Stress Book'!C22</f>
        <v>50274000</v>
      </c>
      <c r="E8" s="14" t="n">
        <f aca="false">D8-C8</f>
        <v>0</v>
      </c>
      <c r="F8" s="36" t="str">
        <f aca="false">IF(ABS(D8-C8)&lt;=1,"PASS","FAIL")</f>
        <v>PASS</v>
      </c>
    </row>
    <row r="9" customFormat="false" ht="15" hidden="false" customHeight="false" outlineLevel="0" collapsed="false">
      <c r="A9" s="7" t="s">
        <v>69</v>
      </c>
      <c r="B9" s="7" t="s">
        <v>72</v>
      </c>
      <c r="C9" s="35" t="n">
        <v>1575000</v>
      </c>
      <c r="D9" s="14" t="n">
        <f aca="false">'The Stress Book'!C23</f>
        <v>1575000</v>
      </c>
      <c r="E9" s="14" t="n">
        <f aca="false">D9-C9</f>
        <v>0</v>
      </c>
      <c r="F9" s="36" t="str">
        <f aca="false">IF(ABS(D9-C9)&lt;=1,"PASS","FAIL")</f>
        <v>PASS</v>
      </c>
    </row>
    <row r="10" customFormat="false" ht="15" hidden="false" customHeight="false" outlineLevel="0" collapsed="false">
      <c r="A10" s="7" t="s">
        <v>69</v>
      </c>
      <c r="B10" s="7" t="s">
        <v>73</v>
      </c>
      <c r="C10" s="35" t="n">
        <v>22680000</v>
      </c>
      <c r="D10" s="14" t="n">
        <f aca="false">'The Stress Book'!C24</f>
        <v>22680000</v>
      </c>
      <c r="E10" s="14" t="n">
        <f aca="false">D10-C10</f>
        <v>0</v>
      </c>
      <c r="F10" s="36" t="str">
        <f aca="false">IF(ABS(D10-C10)&lt;=1,"PASS","FAIL")</f>
        <v>PASS</v>
      </c>
    </row>
    <row r="11" customFormat="false" ht="15" hidden="false" customHeight="false" outlineLevel="0" collapsed="false">
      <c r="A11" s="7" t="s">
        <v>69</v>
      </c>
      <c r="B11" s="7" t="s">
        <v>32</v>
      </c>
      <c r="C11" s="35" t="n">
        <v>93277800</v>
      </c>
      <c r="D11" s="14" t="n">
        <f aca="false">'The Stress Book'!C25</f>
        <v>93277800</v>
      </c>
      <c r="E11" s="14" t="n">
        <f aca="false">D11-C11</f>
        <v>0</v>
      </c>
      <c r="F11" s="36" t="str">
        <f aca="false">IF(ABS(D11-C11)&lt;=1,"PASS","FAIL")</f>
        <v>PASS</v>
      </c>
    </row>
    <row r="12" customFormat="false" ht="15" hidden="false" customHeight="false" outlineLevel="0" collapsed="false">
      <c r="A12" s="7" t="s">
        <v>69</v>
      </c>
      <c r="B12" s="7" t="s">
        <v>33</v>
      </c>
      <c r="C12" s="37" t="n">
        <v>0.111</v>
      </c>
      <c r="D12" s="25" t="n">
        <f aca="false">ROUND('The Stress Book'!C25/NAV,4)</f>
        <v>0.111</v>
      </c>
      <c r="E12" s="25" t="n">
        <f aca="false">D12-C12</f>
        <v>0</v>
      </c>
      <c r="F12" s="36" t="str">
        <f aca="false">IF(ABS(D12-C12)&lt;=0.00005,"PASS","FAIL")</f>
        <v>PASS</v>
      </c>
    </row>
    <row r="13" customFormat="false" ht="15" hidden="false" customHeight="false" outlineLevel="0" collapsed="false">
      <c r="A13" s="7" t="s">
        <v>69</v>
      </c>
      <c r="B13" s="7" t="s">
        <v>34</v>
      </c>
      <c r="C13" s="35" t="n">
        <v>746722200</v>
      </c>
      <c r="D13" s="14" t="n">
        <f aca="false">'The Stress Book'!C27</f>
        <v>746722200</v>
      </c>
      <c r="E13" s="14" t="n">
        <f aca="false">D13-C13</f>
        <v>0</v>
      </c>
      <c r="F13" s="36" t="str">
        <f aca="false">IF(ABS(D13-C13)&lt;=1,"PASS","FAIL")</f>
        <v>PASS</v>
      </c>
    </row>
    <row r="14" customFormat="false" ht="15" hidden="false" customHeight="false" outlineLevel="0" collapsed="false">
      <c r="A14" s="7" t="s">
        <v>69</v>
      </c>
      <c r="B14" s="7" t="s">
        <v>74</v>
      </c>
      <c r="C14" s="38" t="n">
        <v>88.8955</v>
      </c>
      <c r="D14" s="39" t="n">
        <f aca="false">ROUND('The Stress Book'!C28,4)</f>
        <v>88.8955</v>
      </c>
      <c r="E14" s="39" t="n">
        <f aca="false">D14-C14</f>
        <v>0</v>
      </c>
      <c r="F14" s="36" t="str">
        <f aca="false">IF(ABS(D14-C14)&lt;=0.00005,"PASS","FAIL")</f>
        <v>PASS</v>
      </c>
    </row>
    <row r="15" customFormat="false" ht="15" hidden="false" customHeight="false" outlineLevel="0" collapsed="false">
      <c r="A15" s="7" t="s">
        <v>75</v>
      </c>
      <c r="B15" s="7" t="s">
        <v>76</v>
      </c>
      <c r="C15" s="40" t="n">
        <v>0.312</v>
      </c>
      <c r="D15" s="31" t="n">
        <f aca="false">ROUND('The Stress Book'!B38,3)</f>
        <v>0.312</v>
      </c>
      <c r="E15" s="31" t="n">
        <f aca="false">D15-C15</f>
        <v>0</v>
      </c>
      <c r="F15" s="36" t="str">
        <f aca="false">IF(ABS(D15-C15)&lt;=0.0005,"PASS","FAIL")</f>
        <v>PASS</v>
      </c>
    </row>
    <row r="16" customFormat="false" ht="15" hidden="false" customHeight="false" outlineLevel="0" collapsed="false">
      <c r="A16" s="7" t="s">
        <v>77</v>
      </c>
      <c r="B16" s="7" t="s">
        <v>49</v>
      </c>
      <c r="C16" s="14" t="n">
        <v>126315789</v>
      </c>
      <c r="D16" s="14" t="n">
        <f aca="false">ROUND(Financing!B9,0)</f>
        <v>126315789</v>
      </c>
      <c r="E16" s="14" t="n">
        <f aca="false">D16-C16</f>
        <v>0</v>
      </c>
      <c r="F16" s="36" t="str">
        <f aca="false">IF(ABS(D16-C16)&lt;=1,"PASS","FAIL")</f>
        <v>PASS</v>
      </c>
    </row>
    <row r="17" customFormat="false" ht="15" hidden="false" customHeight="false" outlineLevel="0" collapsed="false">
      <c r="A17" s="7" t="s">
        <v>77</v>
      </c>
      <c r="B17" s="7" t="s">
        <v>50</v>
      </c>
      <c r="C17" s="14" t="n">
        <v>141176471</v>
      </c>
      <c r="D17" s="41" t="n">
        <f aca="false">ROUND(Financing!B10,0)</f>
        <v>141176471</v>
      </c>
      <c r="E17" s="14" t="n">
        <f aca="false">D17-C17</f>
        <v>0</v>
      </c>
      <c r="F17" s="36" t="str">
        <f aca="false">IF(ABS(D17-C17)&lt;=1,"PASS","FAIL")</f>
        <v>PASS</v>
      </c>
    </row>
    <row r="18" customFormat="false" ht="15" hidden="false" customHeight="false" outlineLevel="0" collapsed="false">
      <c r="A18" s="7" t="s">
        <v>77</v>
      </c>
      <c r="B18" s="7" t="s">
        <v>51</v>
      </c>
      <c r="C18" s="14" t="n">
        <v>14860681</v>
      </c>
      <c r="D18" s="14" t="n">
        <f aca="false">ROUND(Financing!B11,0)</f>
        <v>14860681</v>
      </c>
      <c r="E18" s="14" t="n">
        <f aca="false">D18-C18</f>
        <v>0</v>
      </c>
      <c r="F18" s="36" t="str">
        <f aca="false">IF(ABS(D18-C18)&lt;=1,"PASS","FAIL")</f>
        <v>PASS</v>
      </c>
    </row>
    <row r="19" customFormat="false" ht="15" hidden="false" customHeight="false" outlineLevel="0" collapsed="false">
      <c r="A19" s="7" t="s">
        <v>67</v>
      </c>
      <c r="B19" s="7" t="s">
        <v>78</v>
      </c>
      <c r="C19" s="31" t="n">
        <v>0.25</v>
      </c>
      <c r="D19" s="31" t="n">
        <f aca="false">ROUND('The Stress Book'!B13/NAV,3)</f>
        <v>0.25</v>
      </c>
      <c r="E19" s="31" t="n">
        <f aca="false">D19-C19</f>
        <v>0</v>
      </c>
      <c r="F19" s="36" t="str">
        <f aca="false">IF(ABS(D19-C19)&lt;=0.0005,"PASS","FAIL")</f>
        <v>PASS</v>
      </c>
    </row>
    <row r="20" customFormat="false" ht="15" hidden="false" customHeight="false" outlineLevel="0" collapsed="false">
      <c r="A20" s="7" t="s">
        <v>67</v>
      </c>
      <c r="B20" s="7" t="s">
        <v>79</v>
      </c>
      <c r="C20" s="31" t="n">
        <v>0.017</v>
      </c>
      <c r="D20" s="31" t="n">
        <f aca="false">ROUND('The Stress Book'!C23/'The Stress Book'!C25,3)</f>
        <v>0.017</v>
      </c>
      <c r="E20" s="31" t="n">
        <f aca="false">D20-C20</f>
        <v>0</v>
      </c>
      <c r="F20" s="36" t="str">
        <f aca="false">IF(ABS(D20-C20)&lt;=0.0005,"PASS","FAIL")</f>
        <v>PASS</v>
      </c>
    </row>
    <row r="21" customFormat="false" ht="15" hidden="false" customHeight="false" outlineLevel="0" collapsed="false">
      <c r="A21" s="7" t="s">
        <v>69</v>
      </c>
      <c r="B21" s="7" t="s">
        <v>80</v>
      </c>
      <c r="C21" s="14" t="n">
        <v>0</v>
      </c>
      <c r="D21" s="14" t="n">
        <f aca="false">ROUND(SUMPRODUCT('The Stress Book'!D11:D14,'The Stress Book'!B21:B24)/100-'The Stress Book'!C25,4)</f>
        <v>0</v>
      </c>
      <c r="E21" s="14" t="n">
        <f aca="false">D21-C21</f>
        <v>0</v>
      </c>
      <c r="F21" s="36" t="str">
        <f aca="false">IF(ABS(D21-C21)&lt;=0.0001,"PASS","FAIL")</f>
        <v>PASS</v>
      </c>
    </row>
    <row r="23" customFormat="false" ht="15" hidden="false" customHeight="false" outlineLevel="0" collapsed="false">
      <c r="B23" s="21" t="s">
        <v>81</v>
      </c>
      <c r="D23" s="42" t="str">
        <f aca="false">COUNTIF(F6:F21,"PASS")&amp;" of "&amp;16</f>
        <v>16 of 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2026-08-28T17:41:51Z</dcterms:created>
  <dc:creator>openpyxl</dc:creator>
  <dc:description/>
  <dc:language>en-US</dc:language>
  <cp:lastModifiedBy/>
  <dcterms:modified xsi:type="dcterms:W3CDTF">2026-09-24T19:57:26Z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