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Inputs" sheetId="2" state="visible" r:id="rId4"/>
    <sheet name="Capital" sheetId="3" state="visible" r:id="rId5"/>
    <sheet name="Mix" sheetId="4" state="visible" r:id="rId6"/>
    <sheet name="Check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<sst xmlns="http://schemas.openxmlformats.org/spreadsheetml/2006/main" count="110" uniqueCount="96">
  <si>
    <t xml:space="preserve">The Payor Mix Tracker</t>
  </si>
  <si>
    <t xml:space="preserve">Companion workbook to Senior Living and Healthcare Real Estate</t>
  </si>
  <si>
    <t xml:space="preserve">What this is</t>
  </si>
  <si>
    <t xml:space="preserve">The arithmetic of Chapters 5 and 6, laid out so you can put your own capital distribution and length of stay into it.</t>
  </si>
  <si>
    <t xml:space="preserve">It answers the question a vendor's '55 per cent private' does not: what share of your OCCUPIED BEDS is still self-funding, and how fast is it drifting?</t>
  </si>
  <si>
    <t xml:space="preserve">The three findings it reproduces</t>
  </si>
  <si>
    <t xml:space="preserve">The payor mix of the beds is always worse than the payor mix of the admissions, and it can never go the other way.</t>
  </si>
  <si>
    <t xml:space="preserve">A home that keeps residents longer converts more of them, so clinical quality and revenue per bed pull against each other over this channel.</t>
  </si>
  <si>
    <t xml:space="preserve">Raising the private fee accelerates conversion, so part of every increase comes straight back off the mix.</t>
  </si>
  <si>
    <t xml:space="preserve">How to fill it in</t>
  </si>
  <si>
    <t xml:space="preserve">Blue cells are yours. The capital distribution is the one to think hardest about: it is a distribution, not an average, and using an average converts everybody in the same month, which is the one shape the phenomenon never takes.</t>
  </si>
  <si>
    <t xml:space="preserve">If you do not know your residents' capital, use the local house price distribution among owner-occupiers over eighty. It is closer than any single number.</t>
  </si>
  <si>
    <t xml:space="preserve">Revised 24 September 2026</t>
  </si>
  <si>
    <t xml:space="preserve">Two results added on the Mix sheet, rows 201 and 202, with their working in columns E and F of the Capital sheet: the share of self-funding admissions who live long enough to convert (30 per cent) and the months an average self-funder pays her own way (14.9). The read-me now points to Chapters 5 and 6. The checks sheet ends ALL OK.</t>
  </si>
  <si>
    <t xml:space="preserve">Inputs</t>
  </si>
  <si>
    <t xml:space="preserve">Value</t>
  </si>
  <si>
    <t xml:space="preserve">Note</t>
  </si>
  <si>
    <t xml:space="preserve">Self-funded weekly fee</t>
  </si>
  <si>
    <t xml:space="preserve">Local authority weekly rate</t>
  </si>
  <si>
    <t xml:space="preserve">Third-party top-up</t>
  </si>
  <si>
    <t xml:space="preserve">Share of council residents with a top-up</t>
  </si>
  <si>
    <t xml:space="preserve">Self-funded share of admissions</t>
  </si>
  <si>
    <t xml:space="preserve">Resident's own weekly income</t>
  </si>
  <si>
    <t xml:space="preserve">State pension and attendance allowance.</t>
  </si>
  <si>
    <t xml:space="preserve">Upper capital limit</t>
  </si>
  <si>
    <t xml:space="preserve">Statutory.</t>
  </si>
  <si>
    <t xml:space="preserve">Leaving hazard — first month</t>
  </si>
  <si>
    <t xml:space="preserve">Leaving hazard — months two and three</t>
  </si>
  <si>
    <t xml:space="preserve">Leaving hazard — thereafter</t>
  </si>
  <si>
    <t xml:space="preserve">Weeks in a month</t>
  </si>
  <si>
    <t xml:space="preserve">A definition.</t>
  </si>
  <si>
    <t xml:space="preserve">Fee increase to test</t>
  </si>
  <si>
    <t xml:space="preserve">The sheet shows how much of it the mix gives back.</t>
  </si>
  <si>
    <t xml:space="preserve">Capital on admission, and when it runs out</t>
  </si>
  <si>
    <t xml:space="preserve">Monthly drawdown, today</t>
  </si>
  <si>
    <t xml:space="preserve">Monthly drawdown, after the increase</t>
  </si>
  <si>
    <t xml:space="preserve">Decile</t>
  </si>
  <si>
    <t xml:space="preserve">Capital on admission</t>
  </si>
  <si>
    <t xml:space="preserve">Months to conversion, today</t>
  </si>
  <si>
    <t xml:space="preserve">Months to conversion, after</t>
  </si>
  <si>
    <t xml:space="preserve">Still in the home at conversion</t>
  </si>
  <si>
    <t xml:space="preserve">Months paying her own way</t>
  </si>
  <si>
    <t xml:space="preserve">The mix of the beds</t>
  </si>
  <si>
    <t xml:space="preserve">Survival weighted by the share still self-funding at each month of stay.</t>
  </si>
  <si>
    <t xml:space="preserve">Month</t>
  </si>
  <si>
    <t xml:space="preserve">Surviving</t>
  </si>
  <si>
    <t xml:space="preserve">Still self-funding, today</t>
  </si>
  <si>
    <t xml:space="preserve">Still self-funding, after</t>
  </si>
  <si>
    <t xml:space="preserve">Weighted, today</t>
  </si>
  <si>
    <t xml:space="preserve">Weighted, after</t>
  </si>
  <si>
    <t xml:space="preserve">Cumulative survival</t>
  </si>
  <si>
    <t xml:space="preserve">Results</t>
  </si>
  <si>
    <t xml:space="preserve">Average length of stay, months</t>
  </si>
  <si>
    <t xml:space="preserve">Share of self-funded admissions still paying, weighted</t>
  </si>
  <si>
    <t xml:space="preserve">Self-funded share of ADMISSIONS</t>
  </si>
  <si>
    <t xml:space="preserve">Self-funded share of BEDS</t>
  </si>
  <si>
    <t xml:space="preserve">Erosion, in points</t>
  </si>
  <si>
    <t xml:space="preserve">Average weekly fee, weighted by admissions</t>
  </si>
  <si>
    <t xml:space="preserve">Average weekly fee, weighted by occupied bed</t>
  </si>
  <si>
    <t xml:space="preserve">The presentation premium, a week</t>
  </si>
  <si>
    <t xml:space="preserve">After the increase — self-funded share of BEDS</t>
  </si>
  <si>
    <t xml:space="preserve">After the increase — average weekly fee</t>
  </si>
  <si>
    <t xml:space="preserve">Gain actually collected</t>
  </si>
  <si>
    <t xml:space="preserve">Gain if the mix had not moved</t>
  </si>
  <si>
    <t xml:space="preserve">Share of the increase given back through the mix</t>
  </si>
  <si>
    <t xml:space="preserve">Share of self-funded admissions who live long enough to convert</t>
  </si>
  <si>
    <t xml:space="preserve">Months an average self-funder pays her own way</t>
  </si>
  <si>
    <t xml:space="preserve">Checks — every figure the book prints, against what this workbook computes</t>
  </si>
  <si>
    <t xml:space="preserve">Senior Living and Healthcare Real Estate</t>
  </si>
  <si>
    <t xml:space="preserve">Column D is a live formula pointing into the model, not a re-typed number. Change an input and this sheet moves with it. Lines marked "revised" carry the corrected figure; the note in column H gives the one the first edition printed.</t>
  </si>
  <si>
    <t xml:space="preserve">Source</t>
  </si>
  <si>
    <t xml:space="preserve">Figure as the book prints it</t>
  </si>
  <si>
    <t xml:space="preserve">Printed</t>
  </si>
  <si>
    <t xml:space="preserve">Computed</t>
  </si>
  <si>
    <t xml:space="preserve">Variance</t>
  </si>
  <si>
    <t xml:space="preserve">Status</t>
  </si>
  <si>
    <t xml:space="preserve">How the tolerances are set</t>
  </si>
  <si>
    <t xml:space="preserve">Ch. 2</t>
  </si>
  <si>
    <t xml:space="preserve">The tolerance on each line is the rounding of the figure as the book prints it.</t>
  </si>
  <si>
    <t xml:space="preserve">Ch. 5</t>
  </si>
  <si>
    <t xml:space="preserve">Self-funded share of occupied beds</t>
  </si>
  <si>
    <t xml:space="preserve">Erosion between admissions and beds, in points</t>
  </si>
  <si>
    <t xml:space="preserve">Share of a fee increase given back through the mix</t>
  </si>
  <si>
    <t xml:space="preserve">Blended rate rises, per cent, with the 5 per cent increase</t>
  </si>
  <si>
    <t xml:space="preserve">…if the mix had not moved</t>
  </si>
  <si>
    <t xml:space="preserve">Self-funded share of beds after the increase</t>
  </si>
  <si>
    <t xml:space="preserve">Months until the council takes over, fifth decile</t>
  </si>
  <si>
    <t xml:space="preserve">Ch. 6</t>
  </si>
  <si>
    <t xml:space="preserve">Average weekly fee, by admissions</t>
  </si>
  <si>
    <t xml:space="preserve">Average weekly fee, by occupied bed</t>
  </si>
  <si>
    <t xml:space="preserve">Identity</t>
  </si>
  <si>
    <t xml:space="preserve">Bed share plus erosion equals the admissions share</t>
  </si>
  <si>
    <t xml:space="preserve">Lines reproduced within the book's own printed precision</t>
  </si>
  <si>
    <t xml:space="preserve">Lines differing only by the book's rounding of an intermediate</t>
  </si>
  <si>
    <t xml:space="preserve">Lines to check</t>
  </si>
  <si>
    <t xml:space="preserve">All checks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</si>
</sst>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\£#,##0"/>
    <numFmt numFmtId="166" formatCode="0.0%"/>
    <numFmt numFmtId="167" formatCode="0.00%"/>
    <numFmt numFmtId="168" formatCode="0.0000"/>
    <numFmt numFmtId="169" formatCode="0.0"/>
    <numFmt numFmtId="170" formatCode="0.00"/>
    <numFmt numFmtId="171" formatCode="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Cambria"/>
      <family val="0"/>
      <charset val="1"/>
    </font>
    <font>
      <sz val="9"/>
      <color rgb="FF555555"/>
      <name val="Cambria"/>
      <family val="0"/>
      <charset val="1"/>
    </font>
    <font>
      <b val="true"/>
      <sz val="10"/>
      <color rgb="FF1F3864"/>
      <name val="Cambria"/>
      <family val="0"/>
      <charset val="1"/>
    </font>
    <font>
      <sz val="11"/>
      <name val="Calibri"/>
      <family val="0"/>
      <charset val="1"/>
    </font>
    <font>
      <b val="true"/>
      <sz val="13"/>
      <color rgb="FF1F3864"/>
      <name val="Cambria"/>
      <family val="0"/>
      <charset val="1"/>
    </font>
    <font>
      <b val="true"/>
      <sz val="11"/>
      <name val="Cambria"/>
      <family val="0"/>
      <charset val="1"/>
    </font>
    <font>
      <sz val="11"/>
      <color rgb="FF1F4E79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DCE9F7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AAAAA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9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AAAAAA"/>
      <rgbColor rgb="FF1F3864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8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25.5" hidden="false" customHeight="true" outlineLevel="0" collapsed="false">
      <c r="A5" s="4" t="s">
        <v>3</v>
      </c>
    </row>
    <row r="6" customFormat="false" ht="25.5" hidden="false" customHeight="true" outlineLevel="0" collapsed="false">
      <c r="A6" s="4" t="s">
        <v>4</v>
      </c>
    </row>
    <row r="8" customFormat="false" ht="15" hidden="false" customHeight="false" outlineLevel="0" collapsed="false">
      <c r="A8" s="3" t="s">
        <v>5</v>
      </c>
    </row>
    <row r="9" customFormat="false" ht="25.5" hidden="false" customHeight="true" outlineLevel="0" collapsed="false">
      <c r="A9" s="4" t="s">
        <v>6</v>
      </c>
    </row>
    <row r="10" customFormat="false" ht="25.5" hidden="false" customHeight="true" outlineLevel="0" collapsed="false">
      <c r="A10" s="4" t="s">
        <v>7</v>
      </c>
    </row>
    <row r="11" customFormat="false" ht="25.5" hidden="false" customHeight="true" outlineLevel="0" collapsed="false">
      <c r="A11" s="4" t="s">
        <v>8</v>
      </c>
    </row>
    <row r="13" customFormat="false" ht="15" hidden="false" customHeight="false" outlineLevel="0" collapsed="false">
      <c r="A13" s="3" t="s">
        <v>9</v>
      </c>
    </row>
    <row r="14" customFormat="false" ht="39" hidden="false" customHeight="true" outlineLevel="0" collapsed="false">
      <c r="A14" s="4" t="s">
        <v>10</v>
      </c>
    </row>
    <row r="15" customFormat="false" ht="25.5" hidden="false" customHeight="true" outlineLevel="0" collapsed="false">
      <c r="A15" s="4" t="s">
        <v>11</v>
      </c>
    </row>
    <row r="17" customFormat="false" ht="15" hidden="false" customHeight="false" outlineLevel="0" collapsed="false">
      <c r="A17" s="3" t="s">
        <v>12</v>
      </c>
    </row>
    <row r="18" customFormat="false" ht="60" hidden="false" customHeight="true" outlineLevel="0" collapsed="false">
      <c r="A18" s="5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3" min="3" style="0" width="54"/>
  </cols>
  <sheetData>
    <row r="1" customFormat="false" ht="16.15" hidden="false" customHeight="false" outlineLevel="0" collapsed="false">
      <c r="A1" s="6" t="s">
        <v>14</v>
      </c>
    </row>
    <row r="4" customFormat="false" ht="15" hidden="false" customHeight="false" outlineLevel="0" collapsed="false">
      <c r="A4" s="7"/>
      <c r="B4" s="7" t="s">
        <v>15</v>
      </c>
      <c r="C4" s="7" t="s">
        <v>16</v>
      </c>
    </row>
    <row r="5" customFormat="false" ht="15" hidden="false" customHeight="false" outlineLevel="0" collapsed="false">
      <c r="A5" s="0" t="s">
        <v>17</v>
      </c>
      <c r="B5" s="8" t="n">
        <v>1638</v>
      </c>
      <c r="C5" s="2"/>
    </row>
    <row r="6" customFormat="false" ht="15" hidden="false" customHeight="false" outlineLevel="0" collapsed="false">
      <c r="A6" s="0" t="s">
        <v>18</v>
      </c>
      <c r="B6" s="8" t="n">
        <v>1365</v>
      </c>
      <c r="C6" s="2"/>
    </row>
    <row r="7" customFormat="false" ht="15" hidden="false" customHeight="false" outlineLevel="0" collapsed="false">
      <c r="A7" s="0" t="s">
        <v>19</v>
      </c>
      <c r="B7" s="8" t="n">
        <v>182</v>
      </c>
      <c r="C7" s="2"/>
    </row>
    <row r="8" customFormat="false" ht="15" hidden="false" customHeight="false" outlineLevel="0" collapsed="false">
      <c r="A8" s="0" t="s">
        <v>20</v>
      </c>
      <c r="B8" s="9" t="n">
        <v>0.38</v>
      </c>
      <c r="C8" s="2"/>
    </row>
    <row r="9" customFormat="false" ht="15" hidden="false" customHeight="false" outlineLevel="0" collapsed="false">
      <c r="A9" s="0" t="s">
        <v>21</v>
      </c>
      <c r="B9" s="9" t="n">
        <v>0.55</v>
      </c>
      <c r="C9" s="2"/>
    </row>
    <row r="10" customFormat="false" ht="15" hidden="false" customHeight="false" outlineLevel="0" collapsed="false">
      <c r="A10" s="0" t="s">
        <v>22</v>
      </c>
      <c r="B10" s="8" t="n">
        <v>356</v>
      </c>
      <c r="C10" s="2" t="s">
        <v>23</v>
      </c>
    </row>
    <row r="11" customFormat="false" ht="15" hidden="false" customHeight="false" outlineLevel="0" collapsed="false">
      <c r="A11" s="0" t="s">
        <v>24</v>
      </c>
      <c r="B11" s="8" t="n">
        <v>23250</v>
      </c>
      <c r="C11" s="2" t="s">
        <v>25</v>
      </c>
    </row>
    <row r="12" customFormat="false" ht="15" hidden="false" customHeight="false" outlineLevel="0" collapsed="false">
      <c r="A12" s="0" t="s">
        <v>26</v>
      </c>
      <c r="B12" s="10" t="n">
        <v>0.115</v>
      </c>
      <c r="C12" s="2"/>
    </row>
    <row r="13" customFormat="false" ht="15" hidden="false" customHeight="false" outlineLevel="0" collapsed="false">
      <c r="A13" s="0" t="s">
        <v>27</v>
      </c>
      <c r="B13" s="10" t="n">
        <v>0.055</v>
      </c>
      <c r="C13" s="2"/>
    </row>
    <row r="14" customFormat="false" ht="15" hidden="false" customHeight="false" outlineLevel="0" collapsed="false">
      <c r="A14" s="0" t="s">
        <v>28</v>
      </c>
      <c r="B14" s="10" t="n">
        <v>0.04</v>
      </c>
      <c r="C14" s="2"/>
    </row>
    <row r="15" customFormat="false" ht="15" hidden="false" customHeight="false" outlineLevel="0" collapsed="false">
      <c r="A15" s="0" t="s">
        <v>29</v>
      </c>
      <c r="B15" s="11" t="n">
        <v>4.34821428571429</v>
      </c>
      <c r="C15" s="2" t="s">
        <v>30</v>
      </c>
    </row>
    <row r="16" customFormat="false" ht="15" hidden="false" customHeight="false" outlineLevel="0" collapsed="false">
      <c r="A16" s="0" t="s">
        <v>31</v>
      </c>
      <c r="B16" s="9" t="n">
        <v>0.05</v>
      </c>
      <c r="C16" s="2" t="s">
        <v>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0"/>
    <col collapsed="false" customWidth="true" hidden="false" outlineLevel="0" max="4" min="3" style="0" width="22"/>
    <col collapsed="false" customWidth="true" hidden="false" outlineLevel="0" max="6" min="5" style="0" width="16"/>
  </cols>
  <sheetData>
    <row r="1" customFormat="false" ht="16.15" hidden="false" customHeight="false" outlineLevel="0" collapsed="false">
      <c r="A1" s="6" t="s">
        <v>33</v>
      </c>
    </row>
    <row r="4" customFormat="false" ht="15" hidden="false" customHeight="false" outlineLevel="0" collapsed="false">
      <c r="A4" s="3" t="s">
        <v>34</v>
      </c>
      <c r="B4" s="12" t="n">
        <f aca="false">(Inputs!$B$5-Inputs!$B$10)*Inputs!$B$15</f>
        <v>5574.41071428571</v>
      </c>
    </row>
    <row r="5" customFormat="false" ht="15" hidden="false" customHeight="false" outlineLevel="0" collapsed="false">
      <c r="A5" s="3" t="s">
        <v>35</v>
      </c>
      <c r="B5" s="12" t="n">
        <f aca="false">(Inputs!$B$5*(1+Inputs!$B$16)-Inputs!$B$10)*Inputs!$B$15</f>
        <v>5930.52946428571</v>
      </c>
    </row>
    <row r="7" customFormat="false" ht="28.35" hidden="false" customHeight="false" outlineLevel="0" collapsed="false">
      <c r="A7" s="7" t="s">
        <v>36</v>
      </c>
      <c r="B7" s="7" t="s">
        <v>37</v>
      </c>
      <c r="C7" s="7" t="s">
        <v>38</v>
      </c>
      <c r="D7" s="7" t="s">
        <v>39</v>
      </c>
      <c r="E7" s="13" t="s">
        <v>40</v>
      </c>
      <c r="F7" s="13" t="s">
        <v>41</v>
      </c>
    </row>
    <row r="8" customFormat="false" ht="15" hidden="false" customHeight="false" outlineLevel="0" collapsed="false">
      <c r="A8" s="0" t="n">
        <v>1</v>
      </c>
      <c r="B8" s="8" t="n">
        <v>48000</v>
      </c>
      <c r="C8" s="14" t="n">
        <f aca="false">IF(B8&lt;=Inputs!$B$11,0,(B8-Inputs!$B$11)/$B$4)</f>
        <v>4.43993119067679</v>
      </c>
      <c r="D8" s="14" t="n">
        <f aca="false">IF(B8&lt;=Inputs!$B$11,0,(B8-Inputs!$B$11)/$B$5)</f>
        <v>4.17332046810444</v>
      </c>
      <c r="E8" s="15" t="n">
        <f aca="false">IF(C8&gt;=180,0,INDEX(Mix!$B$5:$B$185,ROUNDUP(C8,0)+1))</f>
        <v>0.7283654784</v>
      </c>
      <c r="F8" s="14" t="n">
        <f aca="false">IF(C8&lt;=0,0,INDEX(Mix!$G$5:$G$185,MIN(180,ROUNDUP(C8,0))))</f>
        <v>4.270366165</v>
      </c>
    </row>
    <row r="9" customFormat="false" ht="15" hidden="false" customHeight="false" outlineLevel="0" collapsed="false">
      <c r="A9" s="0" t="n">
        <v>2</v>
      </c>
      <c r="B9" s="8" t="n">
        <v>76000</v>
      </c>
      <c r="C9" s="14" t="n">
        <f aca="false">IF(B9&lt;=Inputs!$B$11,0,(B9-Inputs!$B$11)/$B$4)</f>
        <v>9.46288364881618</v>
      </c>
      <c r="D9" s="14" t="n">
        <f aca="false">IF(B9&lt;=Inputs!$B$11,0,(B9-Inputs!$B$11)/$B$5)</f>
        <v>8.89465271484885</v>
      </c>
      <c r="E9" s="15" t="n">
        <f aca="false">IF(C9&gt;=180,0,INDEX(Mix!$B$5:$B$185,ROUNDUP(C9,0)+1))</f>
        <v>0.593889324961722</v>
      </c>
      <c r="F9" s="14" t="n">
        <f aca="false">IF(C9&lt;=0,0,INDEX(Mix!$G$5:$G$185,MIN(180,ROUNDUP(C9,0))))</f>
        <v>7.63227000095694</v>
      </c>
    </row>
    <row r="10" customFormat="false" ht="15" hidden="false" customHeight="false" outlineLevel="0" collapsed="false">
      <c r="A10" s="0" t="n">
        <v>3</v>
      </c>
      <c r="B10" s="8" t="n">
        <v>105000</v>
      </c>
      <c r="C10" s="14" t="n">
        <f aca="false">IF(B10&lt;=Inputs!$B$11,0,(B10-Inputs!$B$11)/$B$4)</f>
        <v>14.6652272661748</v>
      </c>
      <c r="D10" s="14" t="n">
        <f aca="false">IF(B10&lt;=Inputs!$B$11,0,(B10-Inputs!$B$11)/$B$5)</f>
        <v>13.7846039704056</v>
      </c>
      <c r="E10" s="15" t="n">
        <f aca="false">IF(C10&gt;=180,0,INDEX(Mix!$B$5:$B$185,ROUNDUP(C10,0)+1))</f>
        <v>0.484241140969883</v>
      </c>
      <c r="F10" s="14" t="n">
        <f aca="false">IF(C10&lt;=0,0,INDEX(Mix!$G$5:$G$185,MIN(180,ROUNDUP(C10,0))))</f>
        <v>10.3734746007529</v>
      </c>
    </row>
    <row r="11" customFormat="false" ht="15" hidden="false" customHeight="false" outlineLevel="0" collapsed="false">
      <c r="A11" s="0" t="n">
        <v>4</v>
      </c>
      <c r="B11" s="8" t="n">
        <v>138000</v>
      </c>
      <c r="C11" s="14" t="n">
        <f aca="false">IF(B11&lt;=Inputs!$B$11,0,(B11-Inputs!$B$11)/$B$4)</f>
        <v>20.5851355204106</v>
      </c>
      <c r="D11" s="14" t="n">
        <f aca="false">IF(B11&lt;=Inputs!$B$11,0,(B11-Inputs!$B$11)/$B$5)</f>
        <v>19.3490312612115</v>
      </c>
      <c r="E11" s="15" t="n">
        <f aca="false">IF(C11&gt;=180,0,INDEX(Mix!$B$5:$B$185,ROUNDUP(C11,0)+1))</f>
        <v>0.379043525185454</v>
      </c>
      <c r="F11" s="14" t="n">
        <f aca="false">IF(C11&lt;=0,0,INDEX(Mix!$G$5:$G$185,MIN(180,ROUNDUP(C11,0))))</f>
        <v>13.0034149953636</v>
      </c>
    </row>
    <row r="12" customFormat="false" ht="15" hidden="false" customHeight="false" outlineLevel="0" collapsed="false">
      <c r="A12" s="0" t="n">
        <v>5</v>
      </c>
      <c r="B12" s="8" t="n">
        <v>172000</v>
      </c>
      <c r="C12" s="14" t="n">
        <f aca="false">IF(B12&lt;=Inputs!$B$11,0,(B12-Inputs!$B$11)/$B$4)</f>
        <v>26.6844349338655</v>
      </c>
      <c r="D12" s="14" t="n">
        <f aca="false">IF(B12&lt;=Inputs!$B$11,0,(B12-Inputs!$B$11)/$B$5)</f>
        <v>25.0820775608297</v>
      </c>
      <c r="E12" s="15" t="n">
        <f aca="false">IF(C12&gt;=180,0,INDEX(Mix!$B$5:$B$185,ROUNDUP(C12,0)+1))</f>
        <v>0.296699271972746</v>
      </c>
      <c r="F12" s="14" t="n">
        <f aca="false">IF(C12&lt;=0,0,INDEX(Mix!$G$5:$G$185,MIN(180,ROUNDUP(C12,0))))</f>
        <v>15.0620213256813</v>
      </c>
    </row>
    <row r="13" customFormat="false" ht="15" hidden="false" customHeight="false" outlineLevel="0" collapsed="false">
      <c r="A13" s="0" t="n">
        <v>6</v>
      </c>
      <c r="B13" s="8" t="n">
        <v>210000</v>
      </c>
      <c r="C13" s="14" t="n">
        <f aca="false">IF(B13&lt;=Inputs!$B$11,0,(B13-Inputs!$B$11)/$B$4)</f>
        <v>33.5012989841976</v>
      </c>
      <c r="D13" s="14" t="n">
        <f aca="false">IF(B13&lt;=Inputs!$B$11,0,(B13-Inputs!$B$11)/$B$5)</f>
        <v>31.4895998956971</v>
      </c>
      <c r="E13" s="15" t="n">
        <f aca="false">IF(C13&gt;=180,0,INDEX(Mix!$B$5:$B$185,ROUNDUP(C13,0)+1))</f>
        <v>0.222953919680447</v>
      </c>
      <c r="F13" s="14" t="n">
        <f aca="false">IF(C13&lt;=0,0,INDEX(Mix!$G$5:$G$185,MIN(180,ROUNDUP(C13,0))))</f>
        <v>16.9056551329888</v>
      </c>
    </row>
    <row r="14" customFormat="false" ht="15" hidden="false" customHeight="false" outlineLevel="0" collapsed="false">
      <c r="A14" s="0" t="n">
        <v>7</v>
      </c>
      <c r="B14" s="8" t="n">
        <v>255000</v>
      </c>
      <c r="C14" s="14" t="n">
        <f aca="false">IF(B14&lt;=Inputs!$B$11,0,(B14-Inputs!$B$11)/$B$4)</f>
        <v>41.5739011490645</v>
      </c>
      <c r="D14" s="14" t="n">
        <f aca="false">IF(B14&lt;=Inputs!$B$11,0,(B14-Inputs!$B$11)/$B$5)</f>
        <v>39.0774552922506</v>
      </c>
      <c r="E14" s="15" t="n">
        <f aca="false">IF(C14&gt;=180,0,INDEX(Mix!$B$5:$B$185,ROUNDUP(C14,0)+1))</f>
        <v>0.160836634251073</v>
      </c>
      <c r="F14" s="14" t="n">
        <f aca="false">IF(C14&lt;=0,0,INDEX(Mix!$G$5:$G$185,MIN(180,ROUNDUP(C14,0))))</f>
        <v>18.4585872687232</v>
      </c>
    </row>
    <row r="15" customFormat="false" ht="15" hidden="false" customHeight="false" outlineLevel="0" collapsed="false">
      <c r="A15" s="0" t="n">
        <v>8</v>
      </c>
      <c r="B15" s="8" t="n">
        <v>312000</v>
      </c>
      <c r="C15" s="14" t="n">
        <f aca="false">IF(B15&lt;=Inputs!$B$11,0,(B15-Inputs!$B$11)/$B$4)</f>
        <v>51.7991972245625</v>
      </c>
      <c r="D15" s="14" t="n">
        <f aca="false">IF(B15&lt;=Inputs!$B$11,0,(B15-Inputs!$B$11)/$B$5)</f>
        <v>48.6887387945517</v>
      </c>
      <c r="E15" s="15" t="n">
        <f aca="false">IF(C15&gt;=180,0,INDEX(Mix!$B$5:$B$185,ROUNDUP(C15,0)+1))</f>
        <v>0.106929443513142</v>
      </c>
      <c r="F15" s="14" t="n">
        <f aca="false">IF(C15&lt;=0,0,INDEX(Mix!$G$5:$G$185,MIN(180,ROUNDUP(C15,0))))</f>
        <v>19.8062670371714</v>
      </c>
    </row>
    <row r="16" customFormat="false" ht="15" hidden="false" customHeight="false" outlineLevel="0" collapsed="false">
      <c r="A16" s="0" t="n">
        <v>9</v>
      </c>
      <c r="B16" s="8" t="n">
        <v>400000</v>
      </c>
      <c r="C16" s="14" t="n">
        <f aca="false">IF(B16&lt;=Inputs!$B$11,0,(B16-Inputs!$B$11)/$B$4)</f>
        <v>67.5856192358577</v>
      </c>
      <c r="D16" s="14" t="n">
        <f aca="false">IF(B16&lt;=Inputs!$B$11,0,(B16-Inputs!$B$11)/$B$5)</f>
        <v>63.5272115700342</v>
      </c>
      <c r="E16" s="15" t="n">
        <f aca="false">IF(C16&gt;=180,0,INDEX(Mix!$B$5:$B$185,ROUNDUP(C16,0)+1))</f>
        <v>0.0556463951371974</v>
      </c>
      <c r="F16" s="14" t="n">
        <f aca="false">IF(C16&lt;=0,0,INDEX(Mix!$G$5:$G$185,MIN(180,ROUNDUP(C16,0))))</f>
        <v>21.08834324657</v>
      </c>
    </row>
    <row r="17" customFormat="false" ht="15" hidden="false" customHeight="false" outlineLevel="0" collapsed="false">
      <c r="A17" s="0" t="n">
        <v>10</v>
      </c>
      <c r="B17" s="8" t="n">
        <v>620000</v>
      </c>
      <c r="C17" s="14" t="n">
        <f aca="false">IF(B17&lt;=Inputs!$B$11,0,(B17-Inputs!$B$11)/$B$4)</f>
        <v>107.051674264096</v>
      </c>
      <c r="D17" s="14" t="n">
        <f aca="false">IF(B17&lt;=Inputs!$B$11,0,(B17-Inputs!$B$11)/$B$5)</f>
        <v>100.62339350874</v>
      </c>
      <c r="E17" s="15" t="n">
        <f aca="false">IF(C17&gt;=180,0,INDEX(Mix!$B$5:$B$185,ROUNDUP(C17,0)+1))</f>
        <v>0.0108714220658809</v>
      </c>
      <c r="F17" s="14" t="n">
        <f aca="false">IF(C17&lt;=0,0,INDEX(Mix!$G$5:$G$185,MIN(180,ROUNDUP(C17,0))))</f>
        <v>22.207717573353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4"/>
    <col collapsed="false" customWidth="true" hidden="false" outlineLevel="0" max="4" min="3" style="0" width="18"/>
    <col collapsed="false" customWidth="true" hidden="false" outlineLevel="0" max="7" min="5" style="0" width="16"/>
  </cols>
  <sheetData>
    <row r="1" customFormat="false" ht="16.15" hidden="false" customHeight="false" outlineLevel="0" collapsed="false">
      <c r="A1" s="6" t="s">
        <v>42</v>
      </c>
    </row>
    <row r="2" customFormat="false" ht="64.15" hidden="false" customHeight="false" outlineLevel="0" collapsed="false">
      <c r="A2" s="16" t="s">
        <v>43</v>
      </c>
    </row>
    <row r="4" customFormat="false" ht="28.35" hidden="false" customHeight="false" outlineLevel="0" collapsed="false">
      <c r="A4" s="7" t="s">
        <v>44</v>
      </c>
      <c r="B4" s="7" t="s">
        <v>45</v>
      </c>
      <c r="C4" s="7" t="s">
        <v>46</v>
      </c>
      <c r="D4" s="7" t="s">
        <v>47</v>
      </c>
      <c r="E4" s="7" t="s">
        <v>48</v>
      </c>
      <c r="F4" s="7" t="s">
        <v>49</v>
      </c>
      <c r="G4" s="17" t="s">
        <v>50</v>
      </c>
    </row>
    <row r="5" customFormat="false" ht="15" hidden="false" customHeight="false" outlineLevel="0" collapsed="false">
      <c r="A5" s="0" t="n">
        <v>0</v>
      </c>
      <c r="B5" s="18" t="n">
        <f aca="false">1</f>
        <v>1</v>
      </c>
      <c r="C5" s="15" t="n">
        <f aca="false">COUNTIF(Capital!$C$8:$C$17,"&gt;"&amp;A5)/10</f>
        <v>1</v>
      </c>
      <c r="D5" s="15" t="n">
        <f aca="false">COUNTIF(Capital!$D$8:$D$17,"&gt;"&amp;A5)/10</f>
        <v>1</v>
      </c>
      <c r="E5" s="18" t="n">
        <f aca="false">B5*C5</f>
        <v>1</v>
      </c>
      <c r="F5" s="18" t="n">
        <f aca="false">B5*D5</f>
        <v>1</v>
      </c>
      <c r="G5" s="19" t="n">
        <f aca="false">B5</f>
        <v>1</v>
      </c>
    </row>
    <row r="6" customFormat="false" ht="15" hidden="false" customHeight="false" outlineLevel="0" collapsed="false">
      <c r="A6" s="0" t="n">
        <v>1</v>
      </c>
      <c r="B6" s="18" t="n">
        <f aca="false">B5*(1-IF(A5=0,Inputs!$B$12,IF(A5&lt;3,Inputs!$B$13,Inputs!$B$14)))</f>
        <v>0.885</v>
      </c>
      <c r="C6" s="15" t="n">
        <f aca="false">COUNTIF(Capital!$C$8:$C$17,"&gt;"&amp;A6)/10</f>
        <v>1</v>
      </c>
      <c r="D6" s="15" t="n">
        <f aca="false">COUNTIF(Capital!$D$8:$D$17,"&gt;"&amp;A6)/10</f>
        <v>1</v>
      </c>
      <c r="E6" s="18" t="n">
        <f aca="false">B6*C6</f>
        <v>0.885</v>
      </c>
      <c r="F6" s="18" t="n">
        <f aca="false">B6*D6</f>
        <v>0.885</v>
      </c>
      <c r="G6" s="19" t="n">
        <f aca="false">G5+B6</f>
        <v>1.885</v>
      </c>
    </row>
    <row r="7" customFormat="false" ht="15" hidden="false" customHeight="false" outlineLevel="0" collapsed="false">
      <c r="A7" s="0" t="n">
        <v>2</v>
      </c>
      <c r="B7" s="18" t="n">
        <f aca="false">B6*(1-IF(A6=0,Inputs!$B$12,IF(A6&lt;3,Inputs!$B$13,Inputs!$B$14)))</f>
        <v>0.836325</v>
      </c>
      <c r="C7" s="15" t="n">
        <f aca="false">COUNTIF(Capital!$C$8:$C$17,"&gt;"&amp;A7)/10</f>
        <v>1</v>
      </c>
      <c r="D7" s="15" t="n">
        <f aca="false">COUNTIF(Capital!$D$8:$D$17,"&gt;"&amp;A7)/10</f>
        <v>1</v>
      </c>
      <c r="E7" s="18" t="n">
        <f aca="false">B7*C7</f>
        <v>0.836325</v>
      </c>
      <c r="F7" s="18" t="n">
        <f aca="false">B7*D7</f>
        <v>0.836325</v>
      </c>
      <c r="G7" s="19" t="n">
        <f aca="false">G6+B7</f>
        <v>2.721325</v>
      </c>
    </row>
    <row r="8" customFormat="false" ht="15" hidden="false" customHeight="false" outlineLevel="0" collapsed="false">
      <c r="A8" s="0" t="n">
        <v>3</v>
      </c>
      <c r="B8" s="18" t="n">
        <f aca="false">B7*(1-IF(A7=0,Inputs!$B$12,IF(A7&lt;3,Inputs!$B$13,Inputs!$B$14)))</f>
        <v>0.790327125</v>
      </c>
      <c r="C8" s="15" t="n">
        <f aca="false">COUNTIF(Capital!$C$8:$C$17,"&gt;"&amp;A8)/10</f>
        <v>1</v>
      </c>
      <c r="D8" s="15" t="n">
        <f aca="false">COUNTIF(Capital!$D$8:$D$17,"&gt;"&amp;A8)/10</f>
        <v>1</v>
      </c>
      <c r="E8" s="18" t="n">
        <f aca="false">B8*C8</f>
        <v>0.790327125</v>
      </c>
      <c r="F8" s="18" t="n">
        <f aca="false">B8*D8</f>
        <v>0.790327125</v>
      </c>
      <c r="G8" s="19" t="n">
        <f aca="false">G7+B8</f>
        <v>3.511652125</v>
      </c>
    </row>
    <row r="9" customFormat="false" ht="15" hidden="false" customHeight="false" outlineLevel="0" collapsed="false">
      <c r="A9" s="0" t="n">
        <v>4</v>
      </c>
      <c r="B9" s="18" t="n">
        <f aca="false">B8*(1-IF(A8=0,Inputs!$B$12,IF(A8&lt;3,Inputs!$B$13,Inputs!$B$14)))</f>
        <v>0.75871404</v>
      </c>
      <c r="C9" s="15" t="n">
        <f aca="false">COUNTIF(Capital!$C$8:$C$17,"&gt;"&amp;A9)/10</f>
        <v>1</v>
      </c>
      <c r="D9" s="15" t="n">
        <f aca="false">COUNTIF(Capital!$D$8:$D$17,"&gt;"&amp;A9)/10</f>
        <v>1</v>
      </c>
      <c r="E9" s="18" t="n">
        <f aca="false">B9*C9</f>
        <v>0.75871404</v>
      </c>
      <c r="F9" s="18" t="n">
        <f aca="false">B9*D9</f>
        <v>0.75871404</v>
      </c>
      <c r="G9" s="19" t="n">
        <f aca="false">G8+B9</f>
        <v>4.270366165</v>
      </c>
    </row>
    <row r="10" customFormat="false" ht="15" hidden="false" customHeight="false" outlineLevel="0" collapsed="false">
      <c r="A10" s="0" t="n">
        <v>5</v>
      </c>
      <c r="B10" s="18" t="n">
        <f aca="false">B9*(1-IF(A9=0,Inputs!$B$12,IF(A9&lt;3,Inputs!$B$13,Inputs!$B$14)))</f>
        <v>0.7283654784</v>
      </c>
      <c r="C10" s="15" t="n">
        <f aca="false">COUNTIF(Capital!$C$8:$C$17,"&gt;"&amp;A10)/10</f>
        <v>0.9</v>
      </c>
      <c r="D10" s="15" t="n">
        <f aca="false">COUNTIF(Capital!$D$8:$D$17,"&gt;"&amp;A10)/10</f>
        <v>0.9</v>
      </c>
      <c r="E10" s="18" t="n">
        <f aca="false">B10*C10</f>
        <v>0.65552893056</v>
      </c>
      <c r="F10" s="18" t="n">
        <f aca="false">B10*D10</f>
        <v>0.65552893056</v>
      </c>
      <c r="G10" s="19" t="n">
        <f aca="false">G9+B10</f>
        <v>4.9987316434</v>
      </c>
    </row>
    <row r="11" customFormat="false" ht="15" hidden="false" customHeight="false" outlineLevel="0" collapsed="false">
      <c r="A11" s="0" t="n">
        <v>6</v>
      </c>
      <c r="B11" s="18" t="n">
        <f aca="false">B10*(1-IF(A10=0,Inputs!$B$12,IF(A10&lt;3,Inputs!$B$13,Inputs!$B$14)))</f>
        <v>0.699230859264</v>
      </c>
      <c r="C11" s="15" t="n">
        <f aca="false">COUNTIF(Capital!$C$8:$C$17,"&gt;"&amp;A11)/10</f>
        <v>0.9</v>
      </c>
      <c r="D11" s="15" t="n">
        <f aca="false">COUNTIF(Capital!$D$8:$D$17,"&gt;"&amp;A11)/10</f>
        <v>0.9</v>
      </c>
      <c r="E11" s="18" t="n">
        <f aca="false">B11*C11</f>
        <v>0.6293077733376</v>
      </c>
      <c r="F11" s="18" t="n">
        <f aca="false">B11*D11</f>
        <v>0.6293077733376</v>
      </c>
      <c r="G11" s="19" t="n">
        <f aca="false">G10+B11</f>
        <v>5.697962502664</v>
      </c>
    </row>
    <row r="12" customFormat="false" ht="15" hidden="false" customHeight="false" outlineLevel="0" collapsed="false">
      <c r="A12" s="0" t="n">
        <v>7</v>
      </c>
      <c r="B12" s="18" t="n">
        <f aca="false">B11*(1-IF(A11=0,Inputs!$B$12,IF(A11&lt;3,Inputs!$B$13,Inputs!$B$14)))</f>
        <v>0.67126162489344</v>
      </c>
      <c r="C12" s="15" t="n">
        <f aca="false">COUNTIF(Capital!$C$8:$C$17,"&gt;"&amp;A12)/10</f>
        <v>0.9</v>
      </c>
      <c r="D12" s="15" t="n">
        <f aca="false">COUNTIF(Capital!$D$8:$D$17,"&gt;"&amp;A12)/10</f>
        <v>0.9</v>
      </c>
      <c r="E12" s="18" t="n">
        <f aca="false">B12*C12</f>
        <v>0.604135462404096</v>
      </c>
      <c r="F12" s="18" t="n">
        <f aca="false">B12*D12</f>
        <v>0.604135462404096</v>
      </c>
      <c r="G12" s="19" t="n">
        <f aca="false">G11+B12</f>
        <v>6.36922412755744</v>
      </c>
    </row>
    <row r="13" customFormat="false" ht="15" hidden="false" customHeight="false" outlineLevel="0" collapsed="false">
      <c r="A13" s="0" t="n">
        <v>8</v>
      </c>
      <c r="B13" s="18" t="n">
        <f aca="false">B12*(1-IF(A12=0,Inputs!$B$12,IF(A12&lt;3,Inputs!$B$13,Inputs!$B$14)))</f>
        <v>0.644411159897702</v>
      </c>
      <c r="C13" s="15" t="n">
        <f aca="false">COUNTIF(Capital!$C$8:$C$17,"&gt;"&amp;A13)/10</f>
        <v>0.9</v>
      </c>
      <c r="D13" s="15" t="n">
        <f aca="false">COUNTIF(Capital!$D$8:$D$17,"&gt;"&amp;A13)/10</f>
        <v>0.9</v>
      </c>
      <c r="E13" s="18" t="n">
        <f aca="false">B13*C13</f>
        <v>0.579970043907932</v>
      </c>
      <c r="F13" s="18" t="n">
        <f aca="false">B13*D13</f>
        <v>0.579970043907932</v>
      </c>
      <c r="G13" s="19" t="n">
        <f aca="false">G12+B13</f>
        <v>7.01363528745514</v>
      </c>
    </row>
    <row r="14" customFormat="false" ht="15" hidden="false" customHeight="false" outlineLevel="0" collapsed="false">
      <c r="A14" s="0" t="n">
        <v>9</v>
      </c>
      <c r="B14" s="18" t="n">
        <f aca="false">B13*(1-IF(A13=0,Inputs!$B$12,IF(A13&lt;3,Inputs!$B$13,Inputs!$B$14)))</f>
        <v>0.618634713501794</v>
      </c>
      <c r="C14" s="15" t="n">
        <f aca="false">COUNTIF(Capital!$C$8:$C$17,"&gt;"&amp;A14)/10</f>
        <v>0.9</v>
      </c>
      <c r="D14" s="15" t="n">
        <f aca="false">COUNTIF(Capital!$D$8:$D$17,"&gt;"&amp;A14)/10</f>
        <v>0.8</v>
      </c>
      <c r="E14" s="18" t="n">
        <f aca="false">B14*C14</f>
        <v>0.556771242151615</v>
      </c>
      <c r="F14" s="18" t="n">
        <f aca="false">B14*D14</f>
        <v>0.494907770801435</v>
      </c>
      <c r="G14" s="19" t="n">
        <f aca="false">G13+B14</f>
        <v>7.63227000095694</v>
      </c>
    </row>
    <row r="15" customFormat="false" ht="15" hidden="false" customHeight="false" outlineLevel="0" collapsed="false">
      <c r="A15" s="0" t="n">
        <v>10</v>
      </c>
      <c r="B15" s="18" t="n">
        <f aca="false">B14*(1-IF(A14=0,Inputs!$B$12,IF(A14&lt;3,Inputs!$B$13,Inputs!$B$14)))</f>
        <v>0.593889324961722</v>
      </c>
      <c r="C15" s="15" t="n">
        <f aca="false">COUNTIF(Capital!$C$8:$C$17,"&gt;"&amp;A15)/10</f>
        <v>0.8</v>
      </c>
      <c r="D15" s="15" t="n">
        <f aca="false">COUNTIF(Capital!$D$8:$D$17,"&gt;"&amp;A15)/10</f>
        <v>0.8</v>
      </c>
      <c r="E15" s="18" t="n">
        <f aca="false">B15*C15</f>
        <v>0.475111459969378</v>
      </c>
      <c r="F15" s="18" t="n">
        <f aca="false">B15*D15</f>
        <v>0.475111459969378</v>
      </c>
      <c r="G15" s="19" t="n">
        <f aca="false">G14+B15</f>
        <v>8.22615932591866</v>
      </c>
    </row>
    <row r="16" customFormat="false" ht="15" hidden="false" customHeight="false" outlineLevel="0" collapsed="false">
      <c r="A16" s="0" t="n">
        <v>11</v>
      </c>
      <c r="B16" s="18" t="n">
        <f aca="false">B15*(1-IF(A15=0,Inputs!$B$12,IF(A15&lt;3,Inputs!$B$13,Inputs!$B$14)))</f>
        <v>0.570133751963253</v>
      </c>
      <c r="C16" s="15" t="n">
        <f aca="false">COUNTIF(Capital!$C$8:$C$17,"&gt;"&amp;A16)/10</f>
        <v>0.8</v>
      </c>
      <c r="D16" s="15" t="n">
        <f aca="false">COUNTIF(Capital!$D$8:$D$17,"&gt;"&amp;A16)/10</f>
        <v>0.8</v>
      </c>
      <c r="E16" s="18" t="n">
        <f aca="false">B16*C16</f>
        <v>0.456107001570603</v>
      </c>
      <c r="F16" s="18" t="n">
        <f aca="false">B16*D16</f>
        <v>0.456107001570603</v>
      </c>
      <c r="G16" s="19" t="n">
        <f aca="false">G15+B16</f>
        <v>8.79629307788191</v>
      </c>
    </row>
    <row r="17" customFormat="false" ht="15" hidden="false" customHeight="false" outlineLevel="0" collapsed="false">
      <c r="A17" s="0" t="n">
        <v>12</v>
      </c>
      <c r="B17" s="18" t="n">
        <f aca="false">B16*(1-IF(A16=0,Inputs!$B$12,IF(A16&lt;3,Inputs!$B$13,Inputs!$B$14)))</f>
        <v>0.547328401884723</v>
      </c>
      <c r="C17" s="15" t="n">
        <f aca="false">COUNTIF(Capital!$C$8:$C$17,"&gt;"&amp;A17)/10</f>
        <v>0.8</v>
      </c>
      <c r="D17" s="15" t="n">
        <f aca="false">COUNTIF(Capital!$D$8:$D$17,"&gt;"&amp;A17)/10</f>
        <v>0.8</v>
      </c>
      <c r="E17" s="18" t="n">
        <f aca="false">B17*C17</f>
        <v>0.437862721507779</v>
      </c>
      <c r="F17" s="18" t="n">
        <f aca="false">B17*D17</f>
        <v>0.437862721507779</v>
      </c>
      <c r="G17" s="19" t="n">
        <f aca="false">G16+B17</f>
        <v>9.34362147976663</v>
      </c>
    </row>
    <row r="18" customFormat="false" ht="15" hidden="false" customHeight="false" outlineLevel="0" collapsed="false">
      <c r="A18" s="0" t="n">
        <v>13</v>
      </c>
      <c r="B18" s="18" t="n">
        <f aca="false">B17*(1-IF(A17=0,Inputs!$B$12,IF(A17&lt;3,Inputs!$B$13,Inputs!$B$14)))</f>
        <v>0.525435265809334</v>
      </c>
      <c r="C18" s="15" t="n">
        <f aca="false">COUNTIF(Capital!$C$8:$C$17,"&gt;"&amp;A18)/10</f>
        <v>0.8</v>
      </c>
      <c r="D18" s="15" t="n">
        <f aca="false">COUNTIF(Capital!$D$8:$D$17,"&gt;"&amp;A18)/10</f>
        <v>0.8</v>
      </c>
      <c r="E18" s="18" t="n">
        <f aca="false">B18*C18</f>
        <v>0.420348212647468</v>
      </c>
      <c r="F18" s="18" t="n">
        <f aca="false">B18*D18</f>
        <v>0.420348212647468</v>
      </c>
      <c r="G18" s="19" t="n">
        <f aca="false">G17+B18</f>
        <v>9.86905674557597</v>
      </c>
    </row>
    <row r="19" customFormat="false" ht="15" hidden="false" customHeight="false" outlineLevel="0" collapsed="false">
      <c r="A19" s="0" t="n">
        <v>14</v>
      </c>
      <c r="B19" s="18" t="n">
        <f aca="false">B18*(1-IF(A18=0,Inputs!$B$12,IF(A18&lt;3,Inputs!$B$13,Inputs!$B$14)))</f>
        <v>0.504417855176961</v>
      </c>
      <c r="C19" s="15" t="n">
        <f aca="false">COUNTIF(Capital!$C$8:$C$17,"&gt;"&amp;A19)/10</f>
        <v>0.8</v>
      </c>
      <c r="D19" s="15" t="n">
        <f aca="false">COUNTIF(Capital!$D$8:$D$17,"&gt;"&amp;A19)/10</f>
        <v>0.7</v>
      </c>
      <c r="E19" s="18" t="n">
        <f aca="false">B19*C19</f>
        <v>0.403534284141569</v>
      </c>
      <c r="F19" s="18" t="n">
        <f aca="false">B19*D19</f>
        <v>0.353092498623873</v>
      </c>
      <c r="G19" s="19" t="n">
        <f aca="false">G18+B19</f>
        <v>10.3734746007529</v>
      </c>
    </row>
    <row r="20" customFormat="false" ht="15" hidden="false" customHeight="false" outlineLevel="0" collapsed="false">
      <c r="A20" s="0" t="n">
        <v>15</v>
      </c>
      <c r="B20" s="18" t="n">
        <f aca="false">B19*(1-IF(A19=0,Inputs!$B$12,IF(A19&lt;3,Inputs!$B$13,Inputs!$B$14)))</f>
        <v>0.484241140969883</v>
      </c>
      <c r="C20" s="15" t="n">
        <f aca="false">COUNTIF(Capital!$C$8:$C$17,"&gt;"&amp;A20)/10</f>
        <v>0.7</v>
      </c>
      <c r="D20" s="15" t="n">
        <f aca="false">COUNTIF(Capital!$D$8:$D$17,"&gt;"&amp;A20)/10</f>
        <v>0.7</v>
      </c>
      <c r="E20" s="18" t="n">
        <f aca="false">B20*C20</f>
        <v>0.338968798678918</v>
      </c>
      <c r="F20" s="18" t="n">
        <f aca="false">B20*D20</f>
        <v>0.338968798678918</v>
      </c>
      <c r="G20" s="19" t="n">
        <f aca="false">G19+B20</f>
        <v>10.8577157417228</v>
      </c>
    </row>
    <row r="21" customFormat="false" ht="15" hidden="false" customHeight="false" outlineLevel="0" collapsed="false">
      <c r="A21" s="0" t="n">
        <v>16</v>
      </c>
      <c r="B21" s="18" t="n">
        <f aca="false">B20*(1-IF(A20=0,Inputs!$B$12,IF(A20&lt;3,Inputs!$B$13,Inputs!$B$14)))</f>
        <v>0.464871495331087</v>
      </c>
      <c r="C21" s="15" t="n">
        <f aca="false">COUNTIF(Capital!$C$8:$C$17,"&gt;"&amp;A21)/10</f>
        <v>0.7</v>
      </c>
      <c r="D21" s="15" t="n">
        <f aca="false">COUNTIF(Capital!$D$8:$D$17,"&gt;"&amp;A21)/10</f>
        <v>0.7</v>
      </c>
      <c r="E21" s="18" t="n">
        <f aca="false">B21*C21</f>
        <v>0.325410046731761</v>
      </c>
      <c r="F21" s="18" t="n">
        <f aca="false">B21*D21</f>
        <v>0.325410046731761</v>
      </c>
      <c r="G21" s="19" t="n">
        <f aca="false">G20+B21</f>
        <v>11.3225872370539</v>
      </c>
    </row>
    <row r="22" customFormat="false" ht="15" hidden="false" customHeight="false" outlineLevel="0" collapsed="false">
      <c r="A22" s="0" t="n">
        <v>17</v>
      </c>
      <c r="B22" s="18" t="n">
        <f aca="false">B21*(1-IF(A21=0,Inputs!$B$12,IF(A21&lt;3,Inputs!$B$13,Inputs!$B$14)))</f>
        <v>0.446276635517844</v>
      </c>
      <c r="C22" s="15" t="n">
        <f aca="false">COUNTIF(Capital!$C$8:$C$17,"&gt;"&amp;A22)/10</f>
        <v>0.7</v>
      </c>
      <c r="D22" s="15" t="n">
        <f aca="false">COUNTIF(Capital!$D$8:$D$17,"&gt;"&amp;A22)/10</f>
        <v>0.7</v>
      </c>
      <c r="E22" s="18" t="n">
        <f aca="false">B22*C22</f>
        <v>0.312393644862491</v>
      </c>
      <c r="F22" s="18" t="n">
        <f aca="false">B22*D22</f>
        <v>0.312393644862491</v>
      </c>
      <c r="G22" s="19" t="n">
        <f aca="false">G21+B22</f>
        <v>11.7688638725717</v>
      </c>
    </row>
    <row r="23" customFormat="false" ht="15" hidden="false" customHeight="false" outlineLevel="0" collapsed="false">
      <c r="A23" s="0" t="n">
        <v>18</v>
      </c>
      <c r="B23" s="18" t="n">
        <f aca="false">B22*(1-IF(A22=0,Inputs!$B$12,IF(A22&lt;3,Inputs!$B$13,Inputs!$B$14)))</f>
        <v>0.42842557009713</v>
      </c>
      <c r="C23" s="15" t="n">
        <f aca="false">COUNTIF(Capital!$C$8:$C$17,"&gt;"&amp;A23)/10</f>
        <v>0.7</v>
      </c>
      <c r="D23" s="15" t="n">
        <f aca="false">COUNTIF(Capital!$D$8:$D$17,"&gt;"&amp;A23)/10</f>
        <v>0.7</v>
      </c>
      <c r="E23" s="18" t="n">
        <f aca="false">B23*C23</f>
        <v>0.299897899067991</v>
      </c>
      <c r="F23" s="18" t="n">
        <f aca="false">B23*D23</f>
        <v>0.299897899067991</v>
      </c>
      <c r="G23" s="19" t="n">
        <f aca="false">G22+B23</f>
        <v>12.1972894426689</v>
      </c>
    </row>
    <row r="24" customFormat="false" ht="15" hidden="false" customHeight="false" outlineLevel="0" collapsed="false">
      <c r="A24" s="0" t="n">
        <v>19</v>
      </c>
      <c r="B24" s="18" t="n">
        <f aca="false">B23*(1-IF(A23=0,Inputs!$B$12,IF(A23&lt;3,Inputs!$B$13,Inputs!$B$14)))</f>
        <v>0.411288547293245</v>
      </c>
      <c r="C24" s="15" t="n">
        <f aca="false">COUNTIF(Capital!$C$8:$C$17,"&gt;"&amp;A24)/10</f>
        <v>0.7</v>
      </c>
      <c r="D24" s="15" t="n">
        <f aca="false">COUNTIF(Capital!$D$8:$D$17,"&gt;"&amp;A24)/10</f>
        <v>0.7</v>
      </c>
      <c r="E24" s="18" t="n">
        <f aca="false">B24*C24</f>
        <v>0.287901983105271</v>
      </c>
      <c r="F24" s="18" t="n">
        <f aca="false">B24*D24</f>
        <v>0.287901983105271</v>
      </c>
      <c r="G24" s="19" t="n">
        <f aca="false">G23+B24</f>
        <v>12.6085779899621</v>
      </c>
    </row>
    <row r="25" customFormat="false" ht="15" hidden="false" customHeight="false" outlineLevel="0" collapsed="false">
      <c r="A25" s="0" t="n">
        <v>20</v>
      </c>
      <c r="B25" s="18" t="n">
        <f aca="false">B24*(1-IF(A24=0,Inputs!$B$12,IF(A24&lt;3,Inputs!$B$13,Inputs!$B$14)))</f>
        <v>0.394837005401515</v>
      </c>
      <c r="C25" s="15" t="n">
        <f aca="false">COUNTIF(Capital!$C$8:$C$17,"&gt;"&amp;A25)/10</f>
        <v>0.7</v>
      </c>
      <c r="D25" s="15" t="n">
        <f aca="false">COUNTIF(Capital!$D$8:$D$17,"&gt;"&amp;A25)/10</f>
        <v>0.6</v>
      </c>
      <c r="E25" s="18" t="n">
        <f aca="false">B25*C25</f>
        <v>0.27638590378106</v>
      </c>
      <c r="F25" s="18" t="n">
        <f aca="false">B25*D25</f>
        <v>0.236902203240909</v>
      </c>
      <c r="G25" s="19" t="n">
        <f aca="false">G24+B25</f>
        <v>13.0034149953636</v>
      </c>
    </row>
    <row r="26" customFormat="false" ht="15" hidden="false" customHeight="false" outlineLevel="0" collapsed="false">
      <c r="A26" s="0" t="n">
        <v>21</v>
      </c>
      <c r="B26" s="18" t="n">
        <f aca="false">B25*(1-IF(A25=0,Inputs!$B$12,IF(A25&lt;3,Inputs!$B$13,Inputs!$B$14)))</f>
        <v>0.379043525185454</v>
      </c>
      <c r="C26" s="15" t="n">
        <f aca="false">COUNTIF(Capital!$C$8:$C$17,"&gt;"&amp;A26)/10</f>
        <v>0.6</v>
      </c>
      <c r="D26" s="15" t="n">
        <f aca="false">COUNTIF(Capital!$D$8:$D$17,"&gt;"&amp;A26)/10</f>
        <v>0.6</v>
      </c>
      <c r="E26" s="18" t="n">
        <f aca="false">B26*C26</f>
        <v>0.227426115111273</v>
      </c>
      <c r="F26" s="18" t="n">
        <f aca="false">B26*D26</f>
        <v>0.227426115111273</v>
      </c>
      <c r="G26" s="19" t="n">
        <f aca="false">G25+B26</f>
        <v>13.3824585205491</v>
      </c>
    </row>
    <row r="27" customFormat="false" ht="15" hidden="false" customHeight="false" outlineLevel="0" collapsed="false">
      <c r="A27" s="0" t="n">
        <v>22</v>
      </c>
      <c r="B27" s="18" t="n">
        <f aca="false">B26*(1-IF(A26=0,Inputs!$B$12,IF(A26&lt;3,Inputs!$B$13,Inputs!$B$14)))</f>
        <v>0.363881784178036</v>
      </c>
      <c r="C27" s="15" t="n">
        <f aca="false">COUNTIF(Capital!$C$8:$C$17,"&gt;"&amp;A27)/10</f>
        <v>0.6</v>
      </c>
      <c r="D27" s="15" t="n">
        <f aca="false">COUNTIF(Capital!$D$8:$D$17,"&gt;"&amp;A27)/10</f>
        <v>0.6</v>
      </c>
      <c r="E27" s="18" t="n">
        <f aca="false">B27*C27</f>
        <v>0.218329070506822</v>
      </c>
      <c r="F27" s="18" t="n">
        <f aca="false">B27*D27</f>
        <v>0.218329070506822</v>
      </c>
      <c r="G27" s="19" t="n">
        <f aca="false">G26+B27</f>
        <v>13.7463403047271</v>
      </c>
    </row>
    <row r="28" customFormat="false" ht="15" hidden="false" customHeight="false" outlineLevel="0" collapsed="false">
      <c r="A28" s="0" t="n">
        <v>23</v>
      </c>
      <c r="B28" s="18" t="n">
        <f aca="false">B27*(1-IF(A27=0,Inputs!$B$12,IF(A27&lt;3,Inputs!$B$13,Inputs!$B$14)))</f>
        <v>0.349326512810915</v>
      </c>
      <c r="C28" s="15" t="n">
        <f aca="false">COUNTIF(Capital!$C$8:$C$17,"&gt;"&amp;A28)/10</f>
        <v>0.6</v>
      </c>
      <c r="D28" s="15" t="n">
        <f aca="false">COUNTIF(Capital!$D$8:$D$17,"&gt;"&amp;A28)/10</f>
        <v>0.6</v>
      </c>
      <c r="E28" s="18" t="n">
        <f aca="false">B28*C28</f>
        <v>0.209595907686549</v>
      </c>
      <c r="F28" s="18" t="n">
        <f aca="false">B28*D28</f>
        <v>0.209595907686549</v>
      </c>
      <c r="G28" s="19" t="n">
        <f aca="false">G27+B28</f>
        <v>14.095666817538</v>
      </c>
    </row>
    <row r="29" customFormat="false" ht="15" hidden="false" customHeight="false" outlineLevel="0" collapsed="false">
      <c r="A29" s="0" t="n">
        <v>24</v>
      </c>
      <c r="B29" s="18" t="n">
        <f aca="false">B28*(1-IF(A28=0,Inputs!$B$12,IF(A28&lt;3,Inputs!$B$13,Inputs!$B$14)))</f>
        <v>0.335353452298478</v>
      </c>
      <c r="C29" s="15" t="n">
        <f aca="false">COUNTIF(Capital!$C$8:$C$17,"&gt;"&amp;A29)/10</f>
        <v>0.6</v>
      </c>
      <c r="D29" s="15" t="n">
        <f aca="false">COUNTIF(Capital!$D$8:$D$17,"&gt;"&amp;A29)/10</f>
        <v>0.6</v>
      </c>
      <c r="E29" s="18" t="n">
        <f aca="false">B29*C29</f>
        <v>0.201212071379087</v>
      </c>
      <c r="F29" s="18" t="n">
        <f aca="false">B29*D29</f>
        <v>0.201212071379087</v>
      </c>
      <c r="G29" s="19" t="n">
        <f aca="false">G28+B29</f>
        <v>14.4310202698365</v>
      </c>
    </row>
    <row r="30" customFormat="false" ht="15" hidden="false" customHeight="false" outlineLevel="0" collapsed="false">
      <c r="A30" s="0" t="n">
        <v>25</v>
      </c>
      <c r="B30" s="18" t="n">
        <f aca="false">B29*(1-IF(A29=0,Inputs!$B$12,IF(A29&lt;3,Inputs!$B$13,Inputs!$B$14)))</f>
        <v>0.321939314206539</v>
      </c>
      <c r="C30" s="15" t="n">
        <f aca="false">COUNTIF(Capital!$C$8:$C$17,"&gt;"&amp;A30)/10</f>
        <v>0.6</v>
      </c>
      <c r="D30" s="15" t="n">
        <f aca="false">COUNTIF(Capital!$D$8:$D$17,"&gt;"&amp;A30)/10</f>
        <v>0.6</v>
      </c>
      <c r="E30" s="18" t="n">
        <f aca="false">B30*C30</f>
        <v>0.193163588523923</v>
      </c>
      <c r="F30" s="18" t="n">
        <f aca="false">B30*D30</f>
        <v>0.193163588523923</v>
      </c>
      <c r="G30" s="19" t="n">
        <f aca="false">G29+B30</f>
        <v>14.7529595840431</v>
      </c>
    </row>
    <row r="31" customFormat="false" ht="15" hidden="false" customHeight="false" outlineLevel="0" collapsed="false">
      <c r="A31" s="0" t="n">
        <v>26</v>
      </c>
      <c r="B31" s="18" t="n">
        <f aca="false">B30*(1-IF(A30=0,Inputs!$B$12,IF(A30&lt;3,Inputs!$B$13,Inputs!$B$14)))</f>
        <v>0.309061741638277</v>
      </c>
      <c r="C31" s="15" t="n">
        <f aca="false">COUNTIF(Capital!$C$8:$C$17,"&gt;"&amp;A31)/10</f>
        <v>0.6</v>
      </c>
      <c r="D31" s="15" t="n">
        <f aca="false">COUNTIF(Capital!$D$8:$D$17,"&gt;"&amp;A31)/10</f>
        <v>0.5</v>
      </c>
      <c r="E31" s="18" t="n">
        <f aca="false">B31*C31</f>
        <v>0.185437044982966</v>
      </c>
      <c r="F31" s="18" t="n">
        <f aca="false">B31*D31</f>
        <v>0.154530870819139</v>
      </c>
      <c r="G31" s="19" t="n">
        <f aca="false">G30+B31</f>
        <v>15.0620213256813</v>
      </c>
    </row>
    <row r="32" customFormat="false" ht="15" hidden="false" customHeight="false" outlineLevel="0" collapsed="false">
      <c r="A32" s="0" t="n">
        <v>27</v>
      </c>
      <c r="B32" s="18" t="n">
        <f aca="false">B31*(1-IF(A31=0,Inputs!$B$12,IF(A31&lt;3,Inputs!$B$13,Inputs!$B$14)))</f>
        <v>0.296699271972746</v>
      </c>
      <c r="C32" s="15" t="n">
        <f aca="false">COUNTIF(Capital!$C$8:$C$17,"&gt;"&amp;A32)/10</f>
        <v>0.5</v>
      </c>
      <c r="D32" s="15" t="n">
        <f aca="false">COUNTIF(Capital!$D$8:$D$17,"&gt;"&amp;A32)/10</f>
        <v>0.5</v>
      </c>
      <c r="E32" s="18" t="n">
        <f aca="false">B32*C32</f>
        <v>0.148349635986373</v>
      </c>
      <c r="F32" s="18" t="n">
        <f aca="false">B32*D32</f>
        <v>0.148349635986373</v>
      </c>
      <c r="G32" s="19" t="n">
        <f aca="false">G31+B32</f>
        <v>15.3587205976541</v>
      </c>
    </row>
    <row r="33" customFormat="false" ht="15" hidden="false" customHeight="false" outlineLevel="0" collapsed="false">
      <c r="A33" s="0" t="n">
        <v>28</v>
      </c>
      <c r="B33" s="18" t="n">
        <f aca="false">B32*(1-IF(A32=0,Inputs!$B$12,IF(A32&lt;3,Inputs!$B$13,Inputs!$B$14)))</f>
        <v>0.284831301093837</v>
      </c>
      <c r="C33" s="15" t="n">
        <f aca="false">COUNTIF(Capital!$C$8:$C$17,"&gt;"&amp;A33)/10</f>
        <v>0.5</v>
      </c>
      <c r="D33" s="15" t="n">
        <f aca="false">COUNTIF(Capital!$D$8:$D$17,"&gt;"&amp;A33)/10</f>
        <v>0.5</v>
      </c>
      <c r="E33" s="18" t="n">
        <f aca="false">B33*C33</f>
        <v>0.142415650546918</v>
      </c>
      <c r="F33" s="18" t="n">
        <f aca="false">B33*D33</f>
        <v>0.142415650546918</v>
      </c>
      <c r="G33" s="19" t="n">
        <f aca="false">G32+B33</f>
        <v>15.6435518987479</v>
      </c>
    </row>
    <row r="34" customFormat="false" ht="15" hidden="false" customHeight="false" outlineLevel="0" collapsed="false">
      <c r="A34" s="0" t="n">
        <v>29</v>
      </c>
      <c r="B34" s="18" t="n">
        <f aca="false">B33*(1-IF(A33=0,Inputs!$B$12,IF(A33&lt;3,Inputs!$B$13,Inputs!$B$14)))</f>
        <v>0.273438049050083</v>
      </c>
      <c r="C34" s="15" t="n">
        <f aca="false">COUNTIF(Capital!$C$8:$C$17,"&gt;"&amp;A34)/10</f>
        <v>0.5</v>
      </c>
      <c r="D34" s="15" t="n">
        <f aca="false">COUNTIF(Capital!$D$8:$D$17,"&gt;"&amp;A34)/10</f>
        <v>0.5</v>
      </c>
      <c r="E34" s="18" t="n">
        <f aca="false">B34*C34</f>
        <v>0.136719024525042</v>
      </c>
      <c r="F34" s="18" t="n">
        <f aca="false">B34*D34</f>
        <v>0.136719024525042</v>
      </c>
      <c r="G34" s="19" t="n">
        <f aca="false">G33+B34</f>
        <v>15.916989947798</v>
      </c>
    </row>
    <row r="35" customFormat="false" ht="15" hidden="false" customHeight="false" outlineLevel="0" collapsed="false">
      <c r="A35" s="0" t="n">
        <v>30</v>
      </c>
      <c r="B35" s="18" t="n">
        <f aca="false">B34*(1-IF(A34=0,Inputs!$B$12,IF(A34&lt;3,Inputs!$B$13,Inputs!$B$14)))</f>
        <v>0.26250052708808</v>
      </c>
      <c r="C35" s="15" t="n">
        <f aca="false">COUNTIF(Capital!$C$8:$C$17,"&gt;"&amp;A35)/10</f>
        <v>0.5</v>
      </c>
      <c r="D35" s="15" t="n">
        <f aca="false">COUNTIF(Capital!$D$8:$D$17,"&gt;"&amp;A35)/10</f>
        <v>0.5</v>
      </c>
      <c r="E35" s="18" t="n">
        <f aca="false">B35*C35</f>
        <v>0.13125026354404</v>
      </c>
      <c r="F35" s="18" t="n">
        <f aca="false">B35*D35</f>
        <v>0.13125026354404</v>
      </c>
      <c r="G35" s="19" t="n">
        <f aca="false">G34+B35</f>
        <v>16.1794904748861</v>
      </c>
    </row>
    <row r="36" customFormat="false" ht="15" hidden="false" customHeight="false" outlineLevel="0" collapsed="false">
      <c r="A36" s="0" t="n">
        <v>31</v>
      </c>
      <c r="B36" s="18" t="n">
        <f aca="false">B35*(1-IF(A35=0,Inputs!$B$12,IF(A35&lt;3,Inputs!$B$13,Inputs!$B$14)))</f>
        <v>0.252000506004557</v>
      </c>
      <c r="C36" s="15" t="n">
        <f aca="false">COUNTIF(Capital!$C$8:$C$17,"&gt;"&amp;A36)/10</f>
        <v>0.5</v>
      </c>
      <c r="D36" s="15" t="n">
        <f aca="false">COUNTIF(Capital!$D$8:$D$17,"&gt;"&amp;A36)/10</f>
        <v>0.5</v>
      </c>
      <c r="E36" s="18" t="n">
        <f aca="false">B36*C36</f>
        <v>0.126000253002278</v>
      </c>
      <c r="F36" s="18" t="n">
        <f aca="false">B36*D36</f>
        <v>0.126000253002278</v>
      </c>
      <c r="G36" s="19" t="n">
        <f aca="false">G35+B36</f>
        <v>16.4314909808906</v>
      </c>
    </row>
    <row r="37" customFormat="false" ht="15" hidden="false" customHeight="false" outlineLevel="0" collapsed="false">
      <c r="A37" s="0" t="n">
        <v>32</v>
      </c>
      <c r="B37" s="18" t="n">
        <f aca="false">B36*(1-IF(A36=0,Inputs!$B$12,IF(A36&lt;3,Inputs!$B$13,Inputs!$B$14)))</f>
        <v>0.241920485764374</v>
      </c>
      <c r="C37" s="15" t="n">
        <f aca="false">COUNTIF(Capital!$C$8:$C$17,"&gt;"&amp;A37)/10</f>
        <v>0.5</v>
      </c>
      <c r="D37" s="15" t="n">
        <f aca="false">COUNTIF(Capital!$D$8:$D$17,"&gt;"&amp;A37)/10</f>
        <v>0.4</v>
      </c>
      <c r="E37" s="18" t="n">
        <f aca="false">B37*C37</f>
        <v>0.120960242882187</v>
      </c>
      <c r="F37" s="18" t="n">
        <f aca="false">B37*D37</f>
        <v>0.0967681943057497</v>
      </c>
      <c r="G37" s="19" t="n">
        <f aca="false">G36+B37</f>
        <v>16.673411466655</v>
      </c>
    </row>
    <row r="38" customFormat="false" ht="15" hidden="false" customHeight="false" outlineLevel="0" collapsed="false">
      <c r="A38" s="0" t="n">
        <v>33</v>
      </c>
      <c r="B38" s="18" t="n">
        <f aca="false">B37*(1-IF(A37=0,Inputs!$B$12,IF(A37&lt;3,Inputs!$B$13,Inputs!$B$14)))</f>
        <v>0.232243666333799</v>
      </c>
      <c r="C38" s="15" t="n">
        <f aca="false">COUNTIF(Capital!$C$8:$C$17,"&gt;"&amp;A38)/10</f>
        <v>0.5</v>
      </c>
      <c r="D38" s="15" t="n">
        <f aca="false">COUNTIF(Capital!$D$8:$D$17,"&gt;"&amp;A38)/10</f>
        <v>0.4</v>
      </c>
      <c r="E38" s="18" t="n">
        <f aca="false">B38*C38</f>
        <v>0.1161218331669</v>
      </c>
      <c r="F38" s="18" t="n">
        <f aca="false">B38*D38</f>
        <v>0.0928974665335197</v>
      </c>
      <c r="G38" s="19" t="n">
        <f aca="false">G37+B38</f>
        <v>16.9056551329888</v>
      </c>
    </row>
    <row r="39" customFormat="false" ht="15" hidden="false" customHeight="false" outlineLevel="0" collapsed="false">
      <c r="A39" s="0" t="n">
        <v>34</v>
      </c>
      <c r="B39" s="18" t="n">
        <f aca="false">B38*(1-IF(A38=0,Inputs!$B$12,IF(A38&lt;3,Inputs!$B$13,Inputs!$B$14)))</f>
        <v>0.222953919680447</v>
      </c>
      <c r="C39" s="15" t="n">
        <f aca="false">COUNTIF(Capital!$C$8:$C$17,"&gt;"&amp;A39)/10</f>
        <v>0.4</v>
      </c>
      <c r="D39" s="15" t="n">
        <f aca="false">COUNTIF(Capital!$D$8:$D$17,"&gt;"&amp;A39)/10</f>
        <v>0.4</v>
      </c>
      <c r="E39" s="18" t="n">
        <f aca="false">B39*C39</f>
        <v>0.0891815678721789</v>
      </c>
      <c r="F39" s="18" t="n">
        <f aca="false">B39*D39</f>
        <v>0.0891815678721789</v>
      </c>
      <c r="G39" s="19" t="n">
        <f aca="false">G38+B39</f>
        <v>17.1286090526693</v>
      </c>
    </row>
    <row r="40" customFormat="false" ht="15" hidden="false" customHeight="false" outlineLevel="0" collapsed="false">
      <c r="A40" s="0" t="n">
        <v>35</v>
      </c>
      <c r="B40" s="18" t="n">
        <f aca="false">B39*(1-IF(A39=0,Inputs!$B$12,IF(A39&lt;3,Inputs!$B$13,Inputs!$B$14)))</f>
        <v>0.214035762893229</v>
      </c>
      <c r="C40" s="15" t="n">
        <f aca="false">COUNTIF(Capital!$C$8:$C$17,"&gt;"&amp;A40)/10</f>
        <v>0.4</v>
      </c>
      <c r="D40" s="15" t="n">
        <f aca="false">COUNTIF(Capital!$D$8:$D$17,"&gt;"&amp;A40)/10</f>
        <v>0.4</v>
      </c>
      <c r="E40" s="18" t="n">
        <f aca="false">B40*C40</f>
        <v>0.0856143051572918</v>
      </c>
      <c r="F40" s="18" t="n">
        <f aca="false">B40*D40</f>
        <v>0.0856143051572918</v>
      </c>
      <c r="G40" s="19" t="n">
        <f aca="false">G39+B40</f>
        <v>17.3426448155625</v>
      </c>
    </row>
    <row r="41" customFormat="false" ht="15" hidden="false" customHeight="false" outlineLevel="0" collapsed="false">
      <c r="A41" s="0" t="n">
        <v>36</v>
      </c>
      <c r="B41" s="18" t="n">
        <f aca="false">B40*(1-IF(A40=0,Inputs!$B$12,IF(A40&lt;3,Inputs!$B$13,Inputs!$B$14)))</f>
        <v>0.2054743323775</v>
      </c>
      <c r="C41" s="15" t="n">
        <f aca="false">COUNTIF(Capital!$C$8:$C$17,"&gt;"&amp;A41)/10</f>
        <v>0.4</v>
      </c>
      <c r="D41" s="15" t="n">
        <f aca="false">COUNTIF(Capital!$D$8:$D$17,"&gt;"&amp;A41)/10</f>
        <v>0.4</v>
      </c>
      <c r="E41" s="18" t="n">
        <f aca="false">B41*C41</f>
        <v>0.0821897329510001</v>
      </c>
      <c r="F41" s="18" t="n">
        <f aca="false">B41*D41</f>
        <v>0.0821897329510001</v>
      </c>
      <c r="G41" s="19" t="n">
        <f aca="false">G40+B41</f>
        <v>17.54811914794</v>
      </c>
    </row>
    <row r="42" customFormat="false" ht="15" hidden="false" customHeight="false" outlineLevel="0" collapsed="false">
      <c r="A42" s="0" t="n">
        <v>37</v>
      </c>
      <c r="B42" s="18" t="n">
        <f aca="false">B41*(1-IF(A41=0,Inputs!$B$12,IF(A41&lt;3,Inputs!$B$13,Inputs!$B$14)))</f>
        <v>0.1972553590824</v>
      </c>
      <c r="C42" s="15" t="n">
        <f aca="false">COUNTIF(Capital!$C$8:$C$17,"&gt;"&amp;A42)/10</f>
        <v>0.4</v>
      </c>
      <c r="D42" s="15" t="n">
        <f aca="false">COUNTIF(Capital!$D$8:$D$17,"&gt;"&amp;A42)/10</f>
        <v>0.4</v>
      </c>
      <c r="E42" s="18" t="n">
        <f aca="false">B42*C42</f>
        <v>0.0789021436329601</v>
      </c>
      <c r="F42" s="18" t="n">
        <f aca="false">B42*D42</f>
        <v>0.0789021436329601</v>
      </c>
      <c r="G42" s="19" t="n">
        <f aca="false">G41+B42</f>
        <v>17.7453745070224</v>
      </c>
    </row>
    <row r="43" customFormat="false" ht="15" hidden="false" customHeight="false" outlineLevel="0" collapsed="false">
      <c r="A43" s="0" t="n">
        <v>38</v>
      </c>
      <c r="B43" s="18" t="n">
        <f aca="false">B42*(1-IF(A42=0,Inputs!$B$12,IF(A42&lt;3,Inputs!$B$13,Inputs!$B$14)))</f>
        <v>0.189365144719104</v>
      </c>
      <c r="C43" s="15" t="n">
        <f aca="false">COUNTIF(Capital!$C$8:$C$17,"&gt;"&amp;A43)/10</f>
        <v>0.4</v>
      </c>
      <c r="D43" s="15" t="n">
        <f aca="false">COUNTIF(Capital!$D$8:$D$17,"&gt;"&amp;A43)/10</f>
        <v>0.4</v>
      </c>
      <c r="E43" s="18" t="n">
        <f aca="false">B43*C43</f>
        <v>0.0757460578876417</v>
      </c>
      <c r="F43" s="18" t="n">
        <f aca="false">B43*D43</f>
        <v>0.0757460578876417</v>
      </c>
      <c r="G43" s="19" t="n">
        <f aca="false">G42+B43</f>
        <v>17.9347396517415</v>
      </c>
    </row>
    <row r="44" customFormat="false" ht="15" hidden="false" customHeight="false" outlineLevel="0" collapsed="false">
      <c r="A44" s="0" t="n">
        <v>39</v>
      </c>
      <c r="B44" s="18" t="n">
        <f aca="false">B43*(1-IF(A43=0,Inputs!$B$12,IF(A43&lt;3,Inputs!$B$13,Inputs!$B$14)))</f>
        <v>0.18179053893034</v>
      </c>
      <c r="C44" s="15" t="n">
        <f aca="false">COUNTIF(Capital!$C$8:$C$17,"&gt;"&amp;A44)/10</f>
        <v>0.4</v>
      </c>
      <c r="D44" s="15" t="n">
        <f aca="false">COUNTIF(Capital!$D$8:$D$17,"&gt;"&amp;A44)/10</f>
        <v>0.4</v>
      </c>
      <c r="E44" s="18" t="n">
        <f aca="false">B44*C44</f>
        <v>0.072716215572136</v>
      </c>
      <c r="F44" s="18" t="n">
        <f aca="false">B44*D44</f>
        <v>0.072716215572136</v>
      </c>
      <c r="G44" s="19" t="n">
        <f aca="false">G43+B44</f>
        <v>18.1165301906718</v>
      </c>
    </row>
    <row r="45" customFormat="false" ht="15" hidden="false" customHeight="false" outlineLevel="0" collapsed="false">
      <c r="A45" s="0" t="n">
        <v>40</v>
      </c>
      <c r="B45" s="18" t="n">
        <f aca="false">B44*(1-IF(A44=0,Inputs!$B$12,IF(A44&lt;3,Inputs!$B$13,Inputs!$B$14)))</f>
        <v>0.174518917373126</v>
      </c>
      <c r="C45" s="15" t="n">
        <f aca="false">COUNTIF(Capital!$C$8:$C$17,"&gt;"&amp;A45)/10</f>
        <v>0.4</v>
      </c>
      <c r="D45" s="15" t="n">
        <f aca="false">COUNTIF(Capital!$D$8:$D$17,"&gt;"&amp;A45)/10</f>
        <v>0.3</v>
      </c>
      <c r="E45" s="18" t="n">
        <f aca="false">B45*C45</f>
        <v>0.0698075669492505</v>
      </c>
      <c r="F45" s="18" t="n">
        <f aca="false">B45*D45</f>
        <v>0.0523556752119379</v>
      </c>
      <c r="G45" s="19" t="n">
        <f aca="false">G44+B45</f>
        <v>18.291049108045</v>
      </c>
    </row>
    <row r="46" customFormat="false" ht="15" hidden="false" customHeight="false" outlineLevel="0" collapsed="false">
      <c r="A46" s="0" t="n">
        <v>41</v>
      </c>
      <c r="B46" s="18" t="n">
        <f aca="false">B45*(1-IF(A45=0,Inputs!$B$12,IF(A45&lt;3,Inputs!$B$13,Inputs!$B$14)))</f>
        <v>0.167538160678201</v>
      </c>
      <c r="C46" s="15" t="n">
        <f aca="false">COUNTIF(Capital!$C$8:$C$17,"&gt;"&amp;A46)/10</f>
        <v>0.4</v>
      </c>
      <c r="D46" s="15" t="n">
        <f aca="false">COUNTIF(Capital!$D$8:$D$17,"&gt;"&amp;A46)/10</f>
        <v>0.3</v>
      </c>
      <c r="E46" s="18" t="n">
        <f aca="false">B46*C46</f>
        <v>0.0670152642712805</v>
      </c>
      <c r="F46" s="18" t="n">
        <f aca="false">B46*D46</f>
        <v>0.0502614482034604</v>
      </c>
      <c r="G46" s="19" t="n">
        <f aca="false">G45+B46</f>
        <v>18.4585872687232</v>
      </c>
    </row>
    <row r="47" customFormat="false" ht="15" hidden="false" customHeight="false" outlineLevel="0" collapsed="false">
      <c r="A47" s="0" t="n">
        <v>42</v>
      </c>
      <c r="B47" s="18" t="n">
        <f aca="false">B46*(1-IF(A46=0,Inputs!$B$12,IF(A46&lt;3,Inputs!$B$13,Inputs!$B$14)))</f>
        <v>0.160836634251073</v>
      </c>
      <c r="C47" s="15" t="n">
        <f aca="false">COUNTIF(Capital!$C$8:$C$17,"&gt;"&amp;A47)/10</f>
        <v>0.3</v>
      </c>
      <c r="D47" s="15" t="n">
        <f aca="false">COUNTIF(Capital!$D$8:$D$17,"&gt;"&amp;A47)/10</f>
        <v>0.3</v>
      </c>
      <c r="E47" s="18" t="n">
        <f aca="false">B47*C47</f>
        <v>0.048250990275322</v>
      </c>
      <c r="F47" s="18" t="n">
        <f aca="false">B47*D47</f>
        <v>0.048250990275322</v>
      </c>
      <c r="G47" s="19" t="n">
        <f aca="false">G46+B47</f>
        <v>18.6194239029742</v>
      </c>
    </row>
    <row r="48" customFormat="false" ht="15" hidden="false" customHeight="false" outlineLevel="0" collapsed="false">
      <c r="A48" s="0" t="n">
        <v>43</v>
      </c>
      <c r="B48" s="18" t="n">
        <f aca="false">B47*(1-IF(A47=0,Inputs!$B$12,IF(A47&lt;3,Inputs!$B$13,Inputs!$B$14)))</f>
        <v>0.15440316888103</v>
      </c>
      <c r="C48" s="15" t="n">
        <f aca="false">COUNTIF(Capital!$C$8:$C$17,"&gt;"&amp;A48)/10</f>
        <v>0.3</v>
      </c>
      <c r="D48" s="15" t="n">
        <f aca="false">COUNTIF(Capital!$D$8:$D$17,"&gt;"&amp;A48)/10</f>
        <v>0.3</v>
      </c>
      <c r="E48" s="18" t="n">
        <f aca="false">B48*C48</f>
        <v>0.0463209506643091</v>
      </c>
      <c r="F48" s="18" t="n">
        <f aca="false">B48*D48</f>
        <v>0.0463209506643091</v>
      </c>
      <c r="G48" s="19" t="n">
        <f aca="false">G47+B48</f>
        <v>18.7738270718553</v>
      </c>
    </row>
    <row r="49" customFormat="false" ht="15" hidden="false" customHeight="false" outlineLevel="0" collapsed="false">
      <c r="A49" s="0" t="n">
        <v>44</v>
      </c>
      <c r="B49" s="18" t="n">
        <f aca="false">B48*(1-IF(A48=0,Inputs!$B$12,IF(A48&lt;3,Inputs!$B$13,Inputs!$B$14)))</f>
        <v>0.148227042125789</v>
      </c>
      <c r="C49" s="15" t="n">
        <f aca="false">COUNTIF(Capital!$C$8:$C$17,"&gt;"&amp;A49)/10</f>
        <v>0.3</v>
      </c>
      <c r="D49" s="15" t="n">
        <f aca="false">COUNTIF(Capital!$D$8:$D$17,"&gt;"&amp;A49)/10</f>
        <v>0.3</v>
      </c>
      <c r="E49" s="18" t="n">
        <f aca="false">B49*C49</f>
        <v>0.0444681126377367</v>
      </c>
      <c r="F49" s="18" t="n">
        <f aca="false">B49*D49</f>
        <v>0.0444681126377367</v>
      </c>
      <c r="G49" s="19" t="n">
        <f aca="false">G48+B49</f>
        <v>18.922054113981</v>
      </c>
    </row>
    <row r="50" customFormat="false" ht="15" hidden="false" customHeight="false" outlineLevel="0" collapsed="false">
      <c r="A50" s="0" t="n">
        <v>45</v>
      </c>
      <c r="B50" s="18" t="n">
        <f aca="false">B49*(1-IF(A49=0,Inputs!$B$12,IF(A49&lt;3,Inputs!$B$13,Inputs!$B$14)))</f>
        <v>0.142297960440758</v>
      </c>
      <c r="C50" s="15" t="n">
        <f aca="false">COUNTIF(Capital!$C$8:$C$17,"&gt;"&amp;A50)/10</f>
        <v>0.3</v>
      </c>
      <c r="D50" s="15" t="n">
        <f aca="false">COUNTIF(Capital!$D$8:$D$17,"&gt;"&amp;A50)/10</f>
        <v>0.3</v>
      </c>
      <c r="E50" s="18" t="n">
        <f aca="false">B50*C50</f>
        <v>0.0426893881322273</v>
      </c>
      <c r="F50" s="18" t="n">
        <f aca="false">B50*D50</f>
        <v>0.0426893881322273</v>
      </c>
      <c r="G50" s="19" t="n">
        <f aca="false">G49+B50</f>
        <v>19.0643520744218</v>
      </c>
    </row>
    <row r="51" customFormat="false" ht="15" hidden="false" customHeight="false" outlineLevel="0" collapsed="false">
      <c r="A51" s="0" t="n">
        <v>46</v>
      </c>
      <c r="B51" s="18" t="n">
        <f aca="false">B50*(1-IF(A50=0,Inputs!$B$12,IF(A50&lt;3,Inputs!$B$13,Inputs!$B$14)))</f>
        <v>0.136606042023127</v>
      </c>
      <c r="C51" s="15" t="n">
        <f aca="false">COUNTIF(Capital!$C$8:$C$17,"&gt;"&amp;A51)/10</f>
        <v>0.3</v>
      </c>
      <c r="D51" s="15" t="n">
        <f aca="false">COUNTIF(Capital!$D$8:$D$17,"&gt;"&amp;A51)/10</f>
        <v>0.3</v>
      </c>
      <c r="E51" s="18" t="n">
        <f aca="false">B51*C51</f>
        <v>0.0409818126069382</v>
      </c>
      <c r="F51" s="18" t="n">
        <f aca="false">B51*D51</f>
        <v>0.0409818126069382</v>
      </c>
      <c r="G51" s="19" t="n">
        <f aca="false">G50+B51</f>
        <v>19.2009581164449</v>
      </c>
    </row>
    <row r="52" customFormat="false" ht="15" hidden="false" customHeight="false" outlineLevel="0" collapsed="false">
      <c r="A52" s="0" t="n">
        <v>47</v>
      </c>
      <c r="B52" s="18" t="n">
        <f aca="false">B51*(1-IF(A51=0,Inputs!$B$12,IF(A51&lt;3,Inputs!$B$13,Inputs!$B$14)))</f>
        <v>0.131141800342202</v>
      </c>
      <c r="C52" s="15" t="n">
        <f aca="false">COUNTIF(Capital!$C$8:$C$17,"&gt;"&amp;A52)/10</f>
        <v>0.3</v>
      </c>
      <c r="D52" s="15" t="n">
        <f aca="false">COUNTIF(Capital!$D$8:$D$17,"&gt;"&amp;A52)/10</f>
        <v>0.3</v>
      </c>
      <c r="E52" s="18" t="n">
        <f aca="false">B52*C52</f>
        <v>0.0393425401026606</v>
      </c>
      <c r="F52" s="18" t="n">
        <f aca="false">B52*D52</f>
        <v>0.0393425401026606</v>
      </c>
      <c r="G52" s="19" t="n">
        <f aca="false">G51+B52</f>
        <v>19.3320999167871</v>
      </c>
    </row>
    <row r="53" customFormat="false" ht="15" hidden="false" customHeight="false" outlineLevel="0" collapsed="false">
      <c r="A53" s="0" t="n">
        <v>48</v>
      </c>
      <c r="B53" s="18" t="n">
        <f aca="false">B52*(1-IF(A52=0,Inputs!$B$12,IF(A52&lt;3,Inputs!$B$13,Inputs!$B$14)))</f>
        <v>0.125896128328514</v>
      </c>
      <c r="C53" s="15" t="n">
        <f aca="false">COUNTIF(Capital!$C$8:$C$17,"&gt;"&amp;A53)/10</f>
        <v>0.3</v>
      </c>
      <c r="D53" s="15" t="n">
        <f aca="false">COUNTIF(Capital!$D$8:$D$17,"&gt;"&amp;A53)/10</f>
        <v>0.3</v>
      </c>
      <c r="E53" s="18" t="n">
        <f aca="false">B53*C53</f>
        <v>0.0377688384985542</v>
      </c>
      <c r="F53" s="18" t="n">
        <f aca="false">B53*D53</f>
        <v>0.0377688384985542</v>
      </c>
      <c r="G53" s="19" t="n">
        <f aca="false">G52+B53</f>
        <v>19.4579960451156</v>
      </c>
    </row>
    <row r="54" customFormat="false" ht="15" hidden="false" customHeight="false" outlineLevel="0" collapsed="false">
      <c r="A54" s="0" t="n">
        <v>49</v>
      </c>
      <c r="B54" s="18" t="n">
        <f aca="false">B53*(1-IF(A53=0,Inputs!$B$12,IF(A53&lt;3,Inputs!$B$13,Inputs!$B$14)))</f>
        <v>0.120860283195373</v>
      </c>
      <c r="C54" s="15" t="n">
        <f aca="false">COUNTIF(Capital!$C$8:$C$17,"&gt;"&amp;A54)/10</f>
        <v>0.3</v>
      </c>
      <c r="D54" s="15" t="n">
        <f aca="false">COUNTIF(Capital!$D$8:$D$17,"&gt;"&amp;A54)/10</f>
        <v>0.2</v>
      </c>
      <c r="E54" s="18" t="n">
        <f aca="false">B54*C54</f>
        <v>0.036258084958612</v>
      </c>
      <c r="F54" s="18" t="n">
        <f aca="false">B54*D54</f>
        <v>0.0241720566390747</v>
      </c>
      <c r="G54" s="19" t="n">
        <f aca="false">G53+B54</f>
        <v>19.578856328311</v>
      </c>
    </row>
    <row r="55" customFormat="false" ht="15" hidden="false" customHeight="false" outlineLevel="0" collapsed="false">
      <c r="A55" s="0" t="n">
        <v>50</v>
      </c>
      <c r="B55" s="18" t="n">
        <f aca="false">B54*(1-IF(A54=0,Inputs!$B$12,IF(A54&lt;3,Inputs!$B$13,Inputs!$B$14)))</f>
        <v>0.116025871867559</v>
      </c>
      <c r="C55" s="15" t="n">
        <f aca="false">COUNTIF(Capital!$C$8:$C$17,"&gt;"&amp;A55)/10</f>
        <v>0.3</v>
      </c>
      <c r="D55" s="15" t="n">
        <f aca="false">COUNTIF(Capital!$D$8:$D$17,"&gt;"&amp;A55)/10</f>
        <v>0.2</v>
      </c>
      <c r="E55" s="18" t="n">
        <f aca="false">B55*C55</f>
        <v>0.0348077615602676</v>
      </c>
      <c r="F55" s="18" t="n">
        <f aca="false">B55*D55</f>
        <v>0.0232051743735117</v>
      </c>
      <c r="G55" s="19" t="n">
        <f aca="false">G54+B55</f>
        <v>19.6948822001786</v>
      </c>
    </row>
    <row r="56" customFormat="false" ht="15" hidden="false" customHeight="false" outlineLevel="0" collapsed="false">
      <c r="A56" s="0" t="n">
        <v>51</v>
      </c>
      <c r="B56" s="18" t="n">
        <f aca="false">B55*(1-IF(A55=0,Inputs!$B$12,IF(A55&lt;3,Inputs!$B$13,Inputs!$B$14)))</f>
        <v>0.111384836992856</v>
      </c>
      <c r="C56" s="15" t="n">
        <f aca="false">COUNTIF(Capital!$C$8:$C$17,"&gt;"&amp;A56)/10</f>
        <v>0.3</v>
      </c>
      <c r="D56" s="15" t="n">
        <f aca="false">COUNTIF(Capital!$D$8:$D$17,"&gt;"&amp;A56)/10</f>
        <v>0.2</v>
      </c>
      <c r="E56" s="18" t="n">
        <f aca="false">B56*C56</f>
        <v>0.0334154510978569</v>
      </c>
      <c r="F56" s="18" t="n">
        <f aca="false">B56*D56</f>
        <v>0.0222769673985712</v>
      </c>
      <c r="G56" s="19" t="n">
        <f aca="false">G55+B56</f>
        <v>19.8062670371714</v>
      </c>
    </row>
    <row r="57" customFormat="false" ht="15" hidden="false" customHeight="false" outlineLevel="0" collapsed="false">
      <c r="A57" s="0" t="n">
        <v>52</v>
      </c>
      <c r="B57" s="18" t="n">
        <f aca="false">B56*(1-IF(A56=0,Inputs!$B$12,IF(A56&lt;3,Inputs!$B$13,Inputs!$B$14)))</f>
        <v>0.106929443513142</v>
      </c>
      <c r="C57" s="15" t="n">
        <f aca="false">COUNTIF(Capital!$C$8:$C$17,"&gt;"&amp;A57)/10</f>
        <v>0.2</v>
      </c>
      <c r="D57" s="15" t="n">
        <f aca="false">COUNTIF(Capital!$D$8:$D$17,"&gt;"&amp;A57)/10</f>
        <v>0.2</v>
      </c>
      <c r="E57" s="18" t="n">
        <f aca="false">B57*C57</f>
        <v>0.0213858887026284</v>
      </c>
      <c r="F57" s="18" t="n">
        <f aca="false">B57*D57</f>
        <v>0.0213858887026284</v>
      </c>
      <c r="G57" s="19" t="n">
        <f aca="false">G56+B57</f>
        <v>19.9131964806846</v>
      </c>
    </row>
    <row r="58" customFormat="false" ht="15" hidden="false" customHeight="false" outlineLevel="0" collapsed="false">
      <c r="A58" s="0" t="n">
        <v>53</v>
      </c>
      <c r="B58" s="18" t="n">
        <f aca="false">B57*(1-IF(A57=0,Inputs!$B$12,IF(A57&lt;3,Inputs!$B$13,Inputs!$B$14)))</f>
        <v>0.102652265772616</v>
      </c>
      <c r="C58" s="15" t="n">
        <f aca="false">COUNTIF(Capital!$C$8:$C$17,"&gt;"&amp;A58)/10</f>
        <v>0.2</v>
      </c>
      <c r="D58" s="15" t="n">
        <f aca="false">COUNTIF(Capital!$D$8:$D$17,"&gt;"&amp;A58)/10</f>
        <v>0.2</v>
      </c>
      <c r="E58" s="18" t="n">
        <f aca="false">B58*C58</f>
        <v>0.0205304531545233</v>
      </c>
      <c r="F58" s="18" t="n">
        <f aca="false">B58*D58</f>
        <v>0.0205304531545233</v>
      </c>
      <c r="G58" s="19" t="n">
        <f aca="false">G57+B58</f>
        <v>20.0158487464572</v>
      </c>
    </row>
    <row r="59" customFormat="false" ht="15" hidden="false" customHeight="false" outlineLevel="0" collapsed="false">
      <c r="A59" s="0" t="n">
        <v>54</v>
      </c>
      <c r="B59" s="18" t="n">
        <f aca="false">B58*(1-IF(A58=0,Inputs!$B$12,IF(A58&lt;3,Inputs!$B$13,Inputs!$B$14)))</f>
        <v>0.0985461751417116</v>
      </c>
      <c r="C59" s="15" t="n">
        <f aca="false">COUNTIF(Capital!$C$8:$C$17,"&gt;"&amp;A59)/10</f>
        <v>0.2</v>
      </c>
      <c r="D59" s="15" t="n">
        <f aca="false">COUNTIF(Capital!$D$8:$D$17,"&gt;"&amp;A59)/10</f>
        <v>0.2</v>
      </c>
      <c r="E59" s="18" t="n">
        <f aca="false">B59*C59</f>
        <v>0.0197092350283423</v>
      </c>
      <c r="F59" s="18" t="n">
        <f aca="false">B59*D59</f>
        <v>0.0197092350283423</v>
      </c>
      <c r="G59" s="19" t="n">
        <f aca="false">G58+B59</f>
        <v>20.1143949215989</v>
      </c>
    </row>
    <row r="60" customFormat="false" ht="15" hidden="false" customHeight="false" outlineLevel="0" collapsed="false">
      <c r="A60" s="0" t="n">
        <v>55</v>
      </c>
      <c r="B60" s="18" t="n">
        <f aca="false">B59*(1-IF(A59=0,Inputs!$B$12,IF(A59&lt;3,Inputs!$B$13,Inputs!$B$14)))</f>
        <v>0.0946043281360431</v>
      </c>
      <c r="C60" s="15" t="n">
        <f aca="false">COUNTIF(Capital!$C$8:$C$17,"&gt;"&amp;A60)/10</f>
        <v>0.2</v>
      </c>
      <c r="D60" s="15" t="n">
        <f aca="false">COUNTIF(Capital!$D$8:$D$17,"&gt;"&amp;A60)/10</f>
        <v>0.2</v>
      </c>
      <c r="E60" s="18" t="n">
        <f aca="false">B60*C60</f>
        <v>0.0189208656272086</v>
      </c>
      <c r="F60" s="18" t="n">
        <f aca="false">B60*D60</f>
        <v>0.0189208656272086</v>
      </c>
      <c r="G60" s="19" t="n">
        <f aca="false">G59+B60</f>
        <v>20.2089992497349</v>
      </c>
    </row>
    <row r="61" customFormat="false" ht="15" hidden="false" customHeight="false" outlineLevel="0" collapsed="false">
      <c r="A61" s="0" t="n">
        <v>56</v>
      </c>
      <c r="B61" s="18" t="n">
        <f aca="false">B60*(1-IF(A60=0,Inputs!$B$12,IF(A60&lt;3,Inputs!$B$13,Inputs!$B$14)))</f>
        <v>0.0908201550106014</v>
      </c>
      <c r="C61" s="15" t="n">
        <f aca="false">COUNTIF(Capital!$C$8:$C$17,"&gt;"&amp;A61)/10</f>
        <v>0.2</v>
      </c>
      <c r="D61" s="15" t="n">
        <f aca="false">COUNTIF(Capital!$D$8:$D$17,"&gt;"&amp;A61)/10</f>
        <v>0.2</v>
      </c>
      <c r="E61" s="18" t="n">
        <f aca="false">B61*C61</f>
        <v>0.0181640310021203</v>
      </c>
      <c r="F61" s="18" t="n">
        <f aca="false">B61*D61</f>
        <v>0.0181640310021203</v>
      </c>
      <c r="G61" s="19" t="n">
        <f aca="false">G60+B61</f>
        <v>20.2998194047455</v>
      </c>
    </row>
    <row r="62" customFormat="false" ht="15" hidden="false" customHeight="false" outlineLevel="0" collapsed="false">
      <c r="A62" s="0" t="n">
        <v>57</v>
      </c>
      <c r="B62" s="18" t="n">
        <f aca="false">B61*(1-IF(A61=0,Inputs!$B$12,IF(A61&lt;3,Inputs!$B$13,Inputs!$B$14)))</f>
        <v>0.0871873488101773</v>
      </c>
      <c r="C62" s="15" t="n">
        <f aca="false">COUNTIF(Capital!$C$8:$C$17,"&gt;"&amp;A62)/10</f>
        <v>0.2</v>
      </c>
      <c r="D62" s="15" t="n">
        <f aca="false">COUNTIF(Capital!$D$8:$D$17,"&gt;"&amp;A62)/10</f>
        <v>0.2</v>
      </c>
      <c r="E62" s="18" t="n">
        <f aca="false">B62*C62</f>
        <v>0.0174374697620355</v>
      </c>
      <c r="F62" s="18" t="n">
        <f aca="false">B62*D62</f>
        <v>0.0174374697620355</v>
      </c>
      <c r="G62" s="19" t="n">
        <f aca="false">G61+B62</f>
        <v>20.3870067535557</v>
      </c>
    </row>
    <row r="63" customFormat="false" ht="15" hidden="false" customHeight="false" outlineLevel="0" collapsed="false">
      <c r="A63" s="0" t="n">
        <v>58</v>
      </c>
      <c r="B63" s="18" t="n">
        <f aca="false">B62*(1-IF(A62=0,Inputs!$B$12,IF(A62&lt;3,Inputs!$B$13,Inputs!$B$14)))</f>
        <v>0.0836998548577703</v>
      </c>
      <c r="C63" s="15" t="n">
        <f aca="false">COUNTIF(Capital!$C$8:$C$17,"&gt;"&amp;A63)/10</f>
        <v>0.2</v>
      </c>
      <c r="D63" s="15" t="n">
        <f aca="false">COUNTIF(Capital!$D$8:$D$17,"&gt;"&amp;A63)/10</f>
        <v>0.2</v>
      </c>
      <c r="E63" s="18" t="n">
        <f aca="false">B63*C63</f>
        <v>0.0167399709715541</v>
      </c>
      <c r="F63" s="18" t="n">
        <f aca="false">B63*D63</f>
        <v>0.0167399709715541</v>
      </c>
      <c r="G63" s="19" t="n">
        <f aca="false">G62+B63</f>
        <v>20.4707066084135</v>
      </c>
    </row>
    <row r="64" customFormat="false" ht="15" hidden="false" customHeight="false" outlineLevel="0" collapsed="false">
      <c r="A64" s="0" t="n">
        <v>59</v>
      </c>
      <c r="B64" s="18" t="n">
        <f aca="false">B63*(1-IF(A63=0,Inputs!$B$12,IF(A63&lt;3,Inputs!$B$13,Inputs!$B$14)))</f>
        <v>0.0803518606634594</v>
      </c>
      <c r="C64" s="15" t="n">
        <f aca="false">COUNTIF(Capital!$C$8:$C$17,"&gt;"&amp;A64)/10</f>
        <v>0.2</v>
      </c>
      <c r="D64" s="15" t="n">
        <f aca="false">COUNTIF(Capital!$D$8:$D$17,"&gt;"&amp;A64)/10</f>
        <v>0.2</v>
      </c>
      <c r="E64" s="18" t="n">
        <f aca="false">B64*C64</f>
        <v>0.0160703721326919</v>
      </c>
      <c r="F64" s="18" t="n">
        <f aca="false">B64*D64</f>
        <v>0.0160703721326919</v>
      </c>
      <c r="G64" s="19" t="n">
        <f aca="false">G63+B64</f>
        <v>20.551058469077</v>
      </c>
    </row>
    <row r="65" customFormat="false" ht="15" hidden="false" customHeight="false" outlineLevel="0" collapsed="false">
      <c r="A65" s="0" t="n">
        <v>60</v>
      </c>
      <c r="B65" s="18" t="n">
        <f aca="false">B64*(1-IF(A64=0,Inputs!$B$12,IF(A64&lt;3,Inputs!$B$13,Inputs!$B$14)))</f>
        <v>0.0771377862369211</v>
      </c>
      <c r="C65" s="15" t="n">
        <f aca="false">COUNTIF(Capital!$C$8:$C$17,"&gt;"&amp;A65)/10</f>
        <v>0.2</v>
      </c>
      <c r="D65" s="15" t="n">
        <f aca="false">COUNTIF(Capital!$D$8:$D$17,"&gt;"&amp;A65)/10</f>
        <v>0.2</v>
      </c>
      <c r="E65" s="18" t="n">
        <f aca="false">B65*C65</f>
        <v>0.0154275572473842</v>
      </c>
      <c r="F65" s="18" t="n">
        <f aca="false">B65*D65</f>
        <v>0.0154275572473842</v>
      </c>
      <c r="G65" s="19" t="n">
        <f aca="false">G64+B65</f>
        <v>20.6281962553139</v>
      </c>
    </row>
    <row r="66" customFormat="false" ht="15" hidden="false" customHeight="false" outlineLevel="0" collapsed="false">
      <c r="A66" s="0" t="n">
        <v>61</v>
      </c>
      <c r="B66" s="18" t="n">
        <f aca="false">B65*(1-IF(A65=0,Inputs!$B$12,IF(A65&lt;3,Inputs!$B$13,Inputs!$B$14)))</f>
        <v>0.0740522747874442</v>
      </c>
      <c r="C66" s="15" t="n">
        <f aca="false">COUNTIF(Capital!$C$8:$C$17,"&gt;"&amp;A66)/10</f>
        <v>0.2</v>
      </c>
      <c r="D66" s="15" t="n">
        <f aca="false">COUNTIF(Capital!$D$8:$D$17,"&gt;"&amp;A66)/10</f>
        <v>0.2</v>
      </c>
      <c r="E66" s="18" t="n">
        <f aca="false">B66*C66</f>
        <v>0.0148104549574888</v>
      </c>
      <c r="F66" s="18" t="n">
        <f aca="false">B66*D66</f>
        <v>0.0148104549574888</v>
      </c>
      <c r="G66" s="19" t="n">
        <f aca="false">G65+B66</f>
        <v>20.7022485301013</v>
      </c>
    </row>
    <row r="67" customFormat="false" ht="15" hidden="false" customHeight="false" outlineLevel="0" collapsed="false">
      <c r="A67" s="0" t="n">
        <v>62</v>
      </c>
      <c r="B67" s="18" t="n">
        <f aca="false">B66*(1-IF(A66=0,Inputs!$B$12,IF(A66&lt;3,Inputs!$B$13,Inputs!$B$14)))</f>
        <v>0.0710901837959464</v>
      </c>
      <c r="C67" s="15" t="n">
        <f aca="false">COUNTIF(Capital!$C$8:$C$17,"&gt;"&amp;A67)/10</f>
        <v>0.2</v>
      </c>
      <c r="D67" s="15" t="n">
        <f aca="false">COUNTIF(Capital!$D$8:$D$17,"&gt;"&amp;A67)/10</f>
        <v>0.2</v>
      </c>
      <c r="E67" s="18" t="n">
        <f aca="false">B67*C67</f>
        <v>0.0142180367591893</v>
      </c>
      <c r="F67" s="18" t="n">
        <f aca="false">B67*D67</f>
        <v>0.0142180367591893</v>
      </c>
      <c r="G67" s="19" t="n">
        <f aca="false">G66+B67</f>
        <v>20.7733387138973</v>
      </c>
    </row>
    <row r="68" customFormat="false" ht="15" hidden="false" customHeight="false" outlineLevel="0" collapsed="false">
      <c r="A68" s="0" t="n">
        <v>63</v>
      </c>
      <c r="B68" s="18" t="n">
        <f aca="false">B67*(1-IF(A67=0,Inputs!$B$12,IF(A67&lt;3,Inputs!$B$13,Inputs!$B$14)))</f>
        <v>0.0682465764441086</v>
      </c>
      <c r="C68" s="15" t="n">
        <f aca="false">COUNTIF(Capital!$C$8:$C$17,"&gt;"&amp;A68)/10</f>
        <v>0.2</v>
      </c>
      <c r="D68" s="15" t="n">
        <f aca="false">COUNTIF(Capital!$D$8:$D$17,"&gt;"&amp;A68)/10</f>
        <v>0.2</v>
      </c>
      <c r="E68" s="18" t="n">
        <f aca="false">B68*C68</f>
        <v>0.0136493152888217</v>
      </c>
      <c r="F68" s="18" t="n">
        <f aca="false">B68*D68</f>
        <v>0.0136493152888217</v>
      </c>
      <c r="G68" s="19" t="n">
        <f aca="false">G67+B68</f>
        <v>20.8415852903414</v>
      </c>
    </row>
    <row r="69" customFormat="false" ht="15" hidden="false" customHeight="false" outlineLevel="0" collapsed="false">
      <c r="A69" s="0" t="n">
        <v>64</v>
      </c>
      <c r="B69" s="18" t="n">
        <f aca="false">B68*(1-IF(A68=0,Inputs!$B$12,IF(A68&lt;3,Inputs!$B$13,Inputs!$B$14)))</f>
        <v>0.0655167133863442</v>
      </c>
      <c r="C69" s="15" t="n">
        <f aca="false">COUNTIF(Capital!$C$8:$C$17,"&gt;"&amp;A69)/10</f>
        <v>0.2</v>
      </c>
      <c r="D69" s="15" t="n">
        <f aca="false">COUNTIF(Capital!$D$8:$D$17,"&gt;"&amp;A69)/10</f>
        <v>0.1</v>
      </c>
      <c r="E69" s="18" t="n">
        <f aca="false">B69*C69</f>
        <v>0.0131033426772688</v>
      </c>
      <c r="F69" s="18" t="n">
        <f aca="false">B69*D69</f>
        <v>0.00655167133863442</v>
      </c>
      <c r="G69" s="19" t="n">
        <f aca="false">G68+B69</f>
        <v>20.9071020037277</v>
      </c>
    </row>
    <row r="70" customFormat="false" ht="15" hidden="false" customHeight="false" outlineLevel="0" collapsed="false">
      <c r="A70" s="0" t="n">
        <v>65</v>
      </c>
      <c r="B70" s="18" t="n">
        <f aca="false">B69*(1-IF(A69=0,Inputs!$B$12,IF(A69&lt;3,Inputs!$B$13,Inputs!$B$14)))</f>
        <v>0.0628960448508905</v>
      </c>
      <c r="C70" s="15" t="n">
        <f aca="false">COUNTIF(Capital!$C$8:$C$17,"&gt;"&amp;A70)/10</f>
        <v>0.2</v>
      </c>
      <c r="D70" s="15" t="n">
        <f aca="false">COUNTIF(Capital!$D$8:$D$17,"&gt;"&amp;A70)/10</f>
        <v>0.1</v>
      </c>
      <c r="E70" s="18" t="n">
        <f aca="false">B70*C70</f>
        <v>0.0125792089701781</v>
      </c>
      <c r="F70" s="18" t="n">
        <f aca="false">B70*D70</f>
        <v>0.00628960448508905</v>
      </c>
      <c r="G70" s="19" t="n">
        <f aca="false">G69+B70</f>
        <v>20.9699980485786</v>
      </c>
    </row>
    <row r="71" customFormat="false" ht="15" hidden="false" customHeight="false" outlineLevel="0" collapsed="false">
      <c r="A71" s="0" t="n">
        <v>66</v>
      </c>
      <c r="B71" s="18" t="n">
        <f aca="false">B70*(1-IF(A70=0,Inputs!$B$12,IF(A70&lt;3,Inputs!$B$13,Inputs!$B$14)))</f>
        <v>0.0603802030568548</v>
      </c>
      <c r="C71" s="15" t="n">
        <f aca="false">COUNTIF(Capital!$C$8:$C$17,"&gt;"&amp;A71)/10</f>
        <v>0.2</v>
      </c>
      <c r="D71" s="15" t="n">
        <f aca="false">COUNTIF(Capital!$D$8:$D$17,"&gt;"&amp;A71)/10</f>
        <v>0.1</v>
      </c>
      <c r="E71" s="18" t="n">
        <f aca="false">B71*C71</f>
        <v>0.012076040611371</v>
      </c>
      <c r="F71" s="18" t="n">
        <f aca="false">B71*D71</f>
        <v>0.00603802030568548</v>
      </c>
      <c r="G71" s="19" t="n">
        <f aca="false">G70+B71</f>
        <v>21.0303782516355</v>
      </c>
    </row>
    <row r="72" customFormat="false" ht="15" hidden="false" customHeight="false" outlineLevel="0" collapsed="false">
      <c r="A72" s="0" t="n">
        <v>67</v>
      </c>
      <c r="B72" s="18" t="n">
        <f aca="false">B71*(1-IF(A71=0,Inputs!$B$12,IF(A71&lt;3,Inputs!$B$13,Inputs!$B$14)))</f>
        <v>0.0579649949345806</v>
      </c>
      <c r="C72" s="15" t="n">
        <f aca="false">COUNTIF(Capital!$C$8:$C$17,"&gt;"&amp;A72)/10</f>
        <v>0.2</v>
      </c>
      <c r="D72" s="15" t="n">
        <f aca="false">COUNTIF(Capital!$D$8:$D$17,"&gt;"&amp;A72)/10</f>
        <v>0.1</v>
      </c>
      <c r="E72" s="18" t="n">
        <f aca="false">B72*C72</f>
        <v>0.0115929989869161</v>
      </c>
      <c r="F72" s="18" t="n">
        <f aca="false">B72*D72</f>
        <v>0.00579649949345806</v>
      </c>
      <c r="G72" s="19" t="n">
        <f aca="false">G71+B72</f>
        <v>21.08834324657</v>
      </c>
    </row>
    <row r="73" customFormat="false" ht="15" hidden="false" customHeight="false" outlineLevel="0" collapsed="false">
      <c r="A73" s="0" t="n">
        <v>68</v>
      </c>
      <c r="B73" s="18" t="n">
        <f aca="false">B72*(1-IF(A72=0,Inputs!$B$12,IF(A72&lt;3,Inputs!$B$13,Inputs!$B$14)))</f>
        <v>0.0556463951371974</v>
      </c>
      <c r="C73" s="15" t="n">
        <f aca="false">COUNTIF(Capital!$C$8:$C$17,"&gt;"&amp;A73)/10</f>
        <v>0.1</v>
      </c>
      <c r="D73" s="15" t="n">
        <f aca="false">COUNTIF(Capital!$D$8:$D$17,"&gt;"&amp;A73)/10</f>
        <v>0.1</v>
      </c>
      <c r="E73" s="18" t="n">
        <f aca="false">B73*C73</f>
        <v>0.00556463951371974</v>
      </c>
      <c r="F73" s="18" t="n">
        <f aca="false">B73*D73</f>
        <v>0.00556463951371974</v>
      </c>
      <c r="G73" s="19" t="n">
        <f aca="false">G72+B73</f>
        <v>21.1439896417072</v>
      </c>
    </row>
    <row r="74" customFormat="false" ht="15" hidden="false" customHeight="false" outlineLevel="0" collapsed="false">
      <c r="A74" s="0" t="n">
        <v>69</v>
      </c>
      <c r="B74" s="18" t="n">
        <f aca="false">B73*(1-IF(A73=0,Inputs!$B$12,IF(A73&lt;3,Inputs!$B$13,Inputs!$B$14)))</f>
        <v>0.0534205393317095</v>
      </c>
      <c r="C74" s="15" t="n">
        <f aca="false">COUNTIF(Capital!$C$8:$C$17,"&gt;"&amp;A74)/10</f>
        <v>0.1</v>
      </c>
      <c r="D74" s="15" t="n">
        <f aca="false">COUNTIF(Capital!$D$8:$D$17,"&gt;"&amp;A74)/10</f>
        <v>0.1</v>
      </c>
      <c r="E74" s="18" t="n">
        <f aca="false">B74*C74</f>
        <v>0.00534205393317095</v>
      </c>
      <c r="F74" s="18" t="n">
        <f aca="false">B74*D74</f>
        <v>0.00534205393317095</v>
      </c>
      <c r="G74" s="19" t="n">
        <f aca="false">G73+B74</f>
        <v>21.197410181039</v>
      </c>
    </row>
    <row r="75" customFormat="false" ht="15" hidden="false" customHeight="false" outlineLevel="0" collapsed="false">
      <c r="A75" s="0" t="n">
        <v>70</v>
      </c>
      <c r="B75" s="18" t="n">
        <f aca="false">B74*(1-IF(A74=0,Inputs!$B$12,IF(A74&lt;3,Inputs!$B$13,Inputs!$B$14)))</f>
        <v>0.0512837177584411</v>
      </c>
      <c r="C75" s="15" t="n">
        <f aca="false">COUNTIF(Capital!$C$8:$C$17,"&gt;"&amp;A75)/10</f>
        <v>0.1</v>
      </c>
      <c r="D75" s="15" t="n">
        <f aca="false">COUNTIF(Capital!$D$8:$D$17,"&gt;"&amp;A75)/10</f>
        <v>0.1</v>
      </c>
      <c r="E75" s="18" t="n">
        <f aca="false">B75*C75</f>
        <v>0.00512837177584411</v>
      </c>
      <c r="F75" s="18" t="n">
        <f aca="false">B75*D75</f>
        <v>0.00512837177584411</v>
      </c>
      <c r="G75" s="19" t="n">
        <f aca="false">G74+B75</f>
        <v>21.2486938987974</v>
      </c>
    </row>
    <row r="76" customFormat="false" ht="15" hidden="false" customHeight="false" outlineLevel="0" collapsed="false">
      <c r="A76" s="0" t="n">
        <v>71</v>
      </c>
      <c r="B76" s="18" t="n">
        <f aca="false">B75*(1-IF(A75=0,Inputs!$B$12,IF(A75&lt;3,Inputs!$B$13,Inputs!$B$14)))</f>
        <v>0.0492323690481035</v>
      </c>
      <c r="C76" s="15" t="n">
        <f aca="false">COUNTIF(Capital!$C$8:$C$17,"&gt;"&amp;A76)/10</f>
        <v>0.1</v>
      </c>
      <c r="D76" s="15" t="n">
        <f aca="false">COUNTIF(Capital!$D$8:$D$17,"&gt;"&amp;A76)/10</f>
        <v>0.1</v>
      </c>
      <c r="E76" s="18" t="n">
        <f aca="false">B76*C76</f>
        <v>0.00492323690481035</v>
      </c>
      <c r="F76" s="18" t="n">
        <f aca="false">B76*D76</f>
        <v>0.00492323690481035</v>
      </c>
      <c r="G76" s="19" t="n">
        <f aca="false">G75+B76</f>
        <v>21.2979262678455</v>
      </c>
    </row>
    <row r="77" customFormat="false" ht="15" hidden="false" customHeight="false" outlineLevel="0" collapsed="false">
      <c r="A77" s="0" t="n">
        <v>72</v>
      </c>
      <c r="B77" s="18" t="n">
        <f aca="false">B76*(1-IF(A76=0,Inputs!$B$12,IF(A76&lt;3,Inputs!$B$13,Inputs!$B$14)))</f>
        <v>0.0472630742861794</v>
      </c>
      <c r="C77" s="15" t="n">
        <f aca="false">COUNTIF(Capital!$C$8:$C$17,"&gt;"&amp;A77)/10</f>
        <v>0.1</v>
      </c>
      <c r="D77" s="15" t="n">
        <f aca="false">COUNTIF(Capital!$D$8:$D$17,"&gt;"&amp;A77)/10</f>
        <v>0.1</v>
      </c>
      <c r="E77" s="18" t="n">
        <f aca="false">B77*C77</f>
        <v>0.00472630742861794</v>
      </c>
      <c r="F77" s="18" t="n">
        <f aca="false">B77*D77</f>
        <v>0.00472630742861794</v>
      </c>
      <c r="G77" s="19" t="n">
        <f aca="false">G76+B77</f>
        <v>21.3451893421317</v>
      </c>
    </row>
    <row r="78" customFormat="false" ht="15" hidden="false" customHeight="false" outlineLevel="0" collapsed="false">
      <c r="A78" s="0" t="n">
        <v>73</v>
      </c>
      <c r="B78" s="18" t="n">
        <f aca="false">B77*(1-IF(A77=0,Inputs!$B$12,IF(A77&lt;3,Inputs!$B$13,Inputs!$B$14)))</f>
        <v>0.0453725513147322</v>
      </c>
      <c r="C78" s="15" t="n">
        <f aca="false">COUNTIF(Capital!$C$8:$C$17,"&gt;"&amp;A78)/10</f>
        <v>0.1</v>
      </c>
      <c r="D78" s="15" t="n">
        <f aca="false">COUNTIF(Capital!$D$8:$D$17,"&gt;"&amp;A78)/10</f>
        <v>0.1</v>
      </c>
      <c r="E78" s="18" t="n">
        <f aca="false">B78*C78</f>
        <v>0.00453725513147322</v>
      </c>
      <c r="F78" s="18" t="n">
        <f aca="false">B78*D78</f>
        <v>0.00453725513147322</v>
      </c>
      <c r="G78" s="19" t="n">
        <f aca="false">G77+B78</f>
        <v>21.3905618934464</v>
      </c>
    </row>
    <row r="79" customFormat="false" ht="15" hidden="false" customHeight="false" outlineLevel="0" collapsed="false">
      <c r="A79" s="0" t="n">
        <v>74</v>
      </c>
      <c r="B79" s="18" t="n">
        <f aca="false">B78*(1-IF(A78=0,Inputs!$B$12,IF(A78&lt;3,Inputs!$B$13,Inputs!$B$14)))</f>
        <v>0.0435576492621429</v>
      </c>
      <c r="C79" s="15" t="n">
        <f aca="false">COUNTIF(Capital!$C$8:$C$17,"&gt;"&amp;A79)/10</f>
        <v>0.1</v>
      </c>
      <c r="D79" s="15" t="n">
        <f aca="false">COUNTIF(Capital!$D$8:$D$17,"&gt;"&amp;A79)/10</f>
        <v>0.1</v>
      </c>
      <c r="E79" s="18" t="n">
        <f aca="false">B79*C79</f>
        <v>0.00435576492621429</v>
      </c>
      <c r="F79" s="18" t="n">
        <f aca="false">B79*D79</f>
        <v>0.00435576492621429</v>
      </c>
      <c r="G79" s="19" t="n">
        <f aca="false">G78+B79</f>
        <v>21.4341195427085</v>
      </c>
    </row>
    <row r="80" customFormat="false" ht="15" hidden="false" customHeight="false" outlineLevel="0" collapsed="false">
      <c r="A80" s="0" t="n">
        <v>75</v>
      </c>
      <c r="B80" s="18" t="n">
        <f aca="false">B79*(1-IF(A79=0,Inputs!$B$12,IF(A79&lt;3,Inputs!$B$13,Inputs!$B$14)))</f>
        <v>0.0418153432916572</v>
      </c>
      <c r="C80" s="15" t="n">
        <f aca="false">COUNTIF(Capital!$C$8:$C$17,"&gt;"&amp;A80)/10</f>
        <v>0.1</v>
      </c>
      <c r="D80" s="15" t="n">
        <f aca="false">COUNTIF(Capital!$D$8:$D$17,"&gt;"&amp;A80)/10</f>
        <v>0.1</v>
      </c>
      <c r="E80" s="18" t="n">
        <f aca="false">B80*C80</f>
        <v>0.00418153432916572</v>
      </c>
      <c r="F80" s="18" t="n">
        <f aca="false">B80*D80</f>
        <v>0.00418153432916572</v>
      </c>
      <c r="G80" s="19" t="n">
        <f aca="false">G79+B80</f>
        <v>21.4759348860002</v>
      </c>
    </row>
    <row r="81" customFormat="false" ht="15" hidden="false" customHeight="false" outlineLevel="0" collapsed="false">
      <c r="A81" s="0" t="n">
        <v>76</v>
      </c>
      <c r="B81" s="18" t="n">
        <f aca="false">B80*(1-IF(A80=0,Inputs!$B$12,IF(A80&lt;3,Inputs!$B$13,Inputs!$B$14)))</f>
        <v>0.0401427295599909</v>
      </c>
      <c r="C81" s="15" t="n">
        <f aca="false">COUNTIF(Capital!$C$8:$C$17,"&gt;"&amp;A81)/10</f>
        <v>0.1</v>
      </c>
      <c r="D81" s="15" t="n">
        <f aca="false">COUNTIF(Capital!$D$8:$D$17,"&gt;"&amp;A81)/10</f>
        <v>0.1</v>
      </c>
      <c r="E81" s="18" t="n">
        <f aca="false">B81*C81</f>
        <v>0.00401427295599909</v>
      </c>
      <c r="F81" s="18" t="n">
        <f aca="false">B81*D81</f>
        <v>0.00401427295599909</v>
      </c>
      <c r="G81" s="19" t="n">
        <f aca="false">G80+B81</f>
        <v>21.5160776155602</v>
      </c>
    </row>
    <row r="82" customFormat="false" ht="15" hidden="false" customHeight="false" outlineLevel="0" collapsed="false">
      <c r="A82" s="0" t="n">
        <v>77</v>
      </c>
      <c r="B82" s="18" t="n">
        <f aca="false">B81*(1-IF(A81=0,Inputs!$B$12,IF(A81&lt;3,Inputs!$B$13,Inputs!$B$14)))</f>
        <v>0.0385370203775913</v>
      </c>
      <c r="C82" s="15" t="n">
        <f aca="false">COUNTIF(Capital!$C$8:$C$17,"&gt;"&amp;A82)/10</f>
        <v>0.1</v>
      </c>
      <c r="D82" s="15" t="n">
        <f aca="false">COUNTIF(Capital!$D$8:$D$17,"&gt;"&amp;A82)/10</f>
        <v>0.1</v>
      </c>
      <c r="E82" s="18" t="n">
        <f aca="false">B82*C82</f>
        <v>0.00385370203775913</v>
      </c>
      <c r="F82" s="18" t="n">
        <f aca="false">B82*D82</f>
        <v>0.00385370203775913</v>
      </c>
      <c r="G82" s="19" t="n">
        <f aca="false">G81+B82</f>
        <v>21.5546146359378</v>
      </c>
    </row>
    <row r="83" customFormat="false" ht="15" hidden="false" customHeight="false" outlineLevel="0" collapsed="false">
      <c r="A83" s="0" t="n">
        <v>78</v>
      </c>
      <c r="B83" s="18" t="n">
        <f aca="false">B82*(1-IF(A82=0,Inputs!$B$12,IF(A82&lt;3,Inputs!$B$13,Inputs!$B$14)))</f>
        <v>0.0369955395624876</v>
      </c>
      <c r="C83" s="15" t="n">
        <f aca="false">COUNTIF(Capital!$C$8:$C$17,"&gt;"&amp;A83)/10</f>
        <v>0.1</v>
      </c>
      <c r="D83" s="15" t="n">
        <f aca="false">COUNTIF(Capital!$D$8:$D$17,"&gt;"&amp;A83)/10</f>
        <v>0.1</v>
      </c>
      <c r="E83" s="18" t="n">
        <f aca="false">B83*C83</f>
        <v>0.00369955395624876</v>
      </c>
      <c r="F83" s="18" t="n">
        <f aca="false">B83*D83</f>
        <v>0.00369955395624876</v>
      </c>
      <c r="G83" s="19" t="n">
        <f aca="false">G82+B83</f>
        <v>21.5916101755003</v>
      </c>
    </row>
    <row r="84" customFormat="false" ht="15" hidden="false" customHeight="false" outlineLevel="0" collapsed="false">
      <c r="A84" s="0" t="n">
        <v>79</v>
      </c>
      <c r="B84" s="18" t="n">
        <f aca="false">B83*(1-IF(A83=0,Inputs!$B$12,IF(A83&lt;3,Inputs!$B$13,Inputs!$B$14)))</f>
        <v>0.0355157179799881</v>
      </c>
      <c r="C84" s="15" t="n">
        <f aca="false">COUNTIF(Capital!$C$8:$C$17,"&gt;"&amp;A84)/10</f>
        <v>0.1</v>
      </c>
      <c r="D84" s="15" t="n">
        <f aca="false">COUNTIF(Capital!$D$8:$D$17,"&gt;"&amp;A84)/10</f>
        <v>0.1</v>
      </c>
      <c r="E84" s="18" t="n">
        <f aca="false">B84*C84</f>
        <v>0.00355157179799881</v>
      </c>
      <c r="F84" s="18" t="n">
        <f aca="false">B84*D84</f>
        <v>0.00355157179799881</v>
      </c>
      <c r="G84" s="19" t="n">
        <f aca="false">G83+B84</f>
        <v>21.6271258934803</v>
      </c>
    </row>
    <row r="85" customFormat="false" ht="15" hidden="false" customHeight="false" outlineLevel="0" collapsed="false">
      <c r="A85" s="0" t="n">
        <v>80</v>
      </c>
      <c r="B85" s="18" t="n">
        <f aca="false">B84*(1-IF(A84=0,Inputs!$B$12,IF(A84&lt;3,Inputs!$B$13,Inputs!$B$14)))</f>
        <v>0.0340950892607886</v>
      </c>
      <c r="C85" s="15" t="n">
        <f aca="false">COUNTIF(Capital!$C$8:$C$17,"&gt;"&amp;A85)/10</f>
        <v>0.1</v>
      </c>
      <c r="D85" s="15" t="n">
        <f aca="false">COUNTIF(Capital!$D$8:$D$17,"&gt;"&amp;A85)/10</f>
        <v>0.1</v>
      </c>
      <c r="E85" s="18" t="n">
        <f aca="false">B85*C85</f>
        <v>0.00340950892607886</v>
      </c>
      <c r="F85" s="18" t="n">
        <f aca="false">B85*D85</f>
        <v>0.00340950892607886</v>
      </c>
      <c r="G85" s="19" t="n">
        <f aca="false">G84+B85</f>
        <v>21.6612209827411</v>
      </c>
    </row>
    <row r="86" customFormat="false" ht="15" hidden="false" customHeight="false" outlineLevel="0" collapsed="false">
      <c r="A86" s="0" t="n">
        <v>81</v>
      </c>
      <c r="B86" s="18" t="n">
        <f aca="false">B85*(1-IF(A85=0,Inputs!$B$12,IF(A85&lt;3,Inputs!$B$13,Inputs!$B$14)))</f>
        <v>0.032731285690357</v>
      </c>
      <c r="C86" s="15" t="n">
        <f aca="false">COUNTIF(Capital!$C$8:$C$17,"&gt;"&amp;A86)/10</f>
        <v>0.1</v>
      </c>
      <c r="D86" s="15" t="n">
        <f aca="false">COUNTIF(Capital!$D$8:$D$17,"&gt;"&amp;A86)/10</f>
        <v>0.1</v>
      </c>
      <c r="E86" s="18" t="n">
        <f aca="false">B86*C86</f>
        <v>0.0032731285690357</v>
      </c>
      <c r="F86" s="18" t="n">
        <f aca="false">B86*D86</f>
        <v>0.0032731285690357</v>
      </c>
      <c r="G86" s="19" t="n">
        <f aca="false">G85+B86</f>
        <v>21.6939522684314</v>
      </c>
    </row>
    <row r="87" customFormat="false" ht="15" hidden="false" customHeight="false" outlineLevel="0" collapsed="false">
      <c r="A87" s="0" t="n">
        <v>82</v>
      </c>
      <c r="B87" s="18" t="n">
        <f aca="false">B86*(1-IF(A86=0,Inputs!$B$12,IF(A86&lt;3,Inputs!$B$13,Inputs!$B$14)))</f>
        <v>0.0314220342627427</v>
      </c>
      <c r="C87" s="15" t="n">
        <f aca="false">COUNTIF(Capital!$C$8:$C$17,"&gt;"&amp;A87)/10</f>
        <v>0.1</v>
      </c>
      <c r="D87" s="15" t="n">
        <f aca="false">COUNTIF(Capital!$D$8:$D$17,"&gt;"&amp;A87)/10</f>
        <v>0.1</v>
      </c>
      <c r="E87" s="18" t="n">
        <f aca="false">B87*C87</f>
        <v>0.00314220342627427</v>
      </c>
      <c r="F87" s="18" t="n">
        <f aca="false">B87*D87</f>
        <v>0.00314220342627427</v>
      </c>
      <c r="G87" s="19" t="n">
        <f aca="false">G86+B87</f>
        <v>21.7253743026942</v>
      </c>
    </row>
    <row r="88" customFormat="false" ht="15" hidden="false" customHeight="false" outlineLevel="0" collapsed="false">
      <c r="A88" s="0" t="n">
        <v>83</v>
      </c>
      <c r="B88" s="18" t="n">
        <f aca="false">B87*(1-IF(A87=0,Inputs!$B$12,IF(A87&lt;3,Inputs!$B$13,Inputs!$B$14)))</f>
        <v>0.030165152892233</v>
      </c>
      <c r="C88" s="15" t="n">
        <f aca="false">COUNTIF(Capital!$C$8:$C$17,"&gt;"&amp;A88)/10</f>
        <v>0.1</v>
      </c>
      <c r="D88" s="15" t="n">
        <f aca="false">COUNTIF(Capital!$D$8:$D$17,"&gt;"&amp;A88)/10</f>
        <v>0.1</v>
      </c>
      <c r="E88" s="18" t="n">
        <f aca="false">B88*C88</f>
        <v>0.0030165152892233</v>
      </c>
      <c r="F88" s="18" t="n">
        <f aca="false">B88*D88</f>
        <v>0.0030165152892233</v>
      </c>
      <c r="G88" s="19" t="n">
        <f aca="false">G87+B88</f>
        <v>21.7555394555864</v>
      </c>
    </row>
    <row r="89" customFormat="false" ht="15" hidden="false" customHeight="false" outlineLevel="0" collapsed="false">
      <c r="A89" s="0" t="n">
        <v>84</v>
      </c>
      <c r="B89" s="18" t="n">
        <f aca="false">B88*(1-IF(A88=0,Inputs!$B$12,IF(A88&lt;3,Inputs!$B$13,Inputs!$B$14)))</f>
        <v>0.0289585467765437</v>
      </c>
      <c r="C89" s="15" t="n">
        <f aca="false">COUNTIF(Capital!$C$8:$C$17,"&gt;"&amp;A89)/10</f>
        <v>0.1</v>
      </c>
      <c r="D89" s="15" t="n">
        <f aca="false">COUNTIF(Capital!$D$8:$D$17,"&gt;"&amp;A89)/10</f>
        <v>0.1</v>
      </c>
      <c r="E89" s="18" t="n">
        <f aca="false">B89*C89</f>
        <v>0.00289585467765437</v>
      </c>
      <c r="F89" s="18" t="n">
        <f aca="false">B89*D89</f>
        <v>0.00289585467765437</v>
      </c>
      <c r="G89" s="19" t="n">
        <f aca="false">G88+B89</f>
        <v>21.7844980023629</v>
      </c>
    </row>
    <row r="90" customFormat="false" ht="15" hidden="false" customHeight="false" outlineLevel="0" collapsed="false">
      <c r="A90" s="0" t="n">
        <v>85</v>
      </c>
      <c r="B90" s="18" t="n">
        <f aca="false">B89*(1-IF(A89=0,Inputs!$B$12,IF(A89&lt;3,Inputs!$B$13,Inputs!$B$14)))</f>
        <v>0.027800204905482</v>
      </c>
      <c r="C90" s="15" t="n">
        <f aca="false">COUNTIF(Capital!$C$8:$C$17,"&gt;"&amp;A90)/10</f>
        <v>0.1</v>
      </c>
      <c r="D90" s="15" t="n">
        <f aca="false">COUNTIF(Capital!$D$8:$D$17,"&gt;"&amp;A90)/10</f>
        <v>0.1</v>
      </c>
      <c r="E90" s="18" t="n">
        <f aca="false">B90*C90</f>
        <v>0.0027800204905482</v>
      </c>
      <c r="F90" s="18" t="n">
        <f aca="false">B90*D90</f>
        <v>0.0027800204905482</v>
      </c>
      <c r="G90" s="19" t="n">
        <f aca="false">G89+B90</f>
        <v>21.8122982072684</v>
      </c>
    </row>
    <row r="91" customFormat="false" ht="15" hidden="false" customHeight="false" outlineLevel="0" collapsed="false">
      <c r="A91" s="0" t="n">
        <v>86</v>
      </c>
      <c r="B91" s="18" t="n">
        <f aca="false">B90*(1-IF(A90=0,Inputs!$B$12,IF(A90&lt;3,Inputs!$B$13,Inputs!$B$14)))</f>
        <v>0.0266881967092627</v>
      </c>
      <c r="C91" s="15" t="n">
        <f aca="false">COUNTIF(Capital!$C$8:$C$17,"&gt;"&amp;A91)/10</f>
        <v>0.1</v>
      </c>
      <c r="D91" s="15" t="n">
        <f aca="false">COUNTIF(Capital!$D$8:$D$17,"&gt;"&amp;A91)/10</f>
        <v>0.1</v>
      </c>
      <c r="E91" s="18" t="n">
        <f aca="false">B91*C91</f>
        <v>0.00266881967092627</v>
      </c>
      <c r="F91" s="18" t="n">
        <f aca="false">B91*D91</f>
        <v>0.00266881967092627</v>
      </c>
      <c r="G91" s="19" t="n">
        <f aca="false">G90+B91</f>
        <v>21.8389864039777</v>
      </c>
    </row>
    <row r="92" customFormat="false" ht="15" hidden="false" customHeight="false" outlineLevel="0" collapsed="false">
      <c r="A92" s="0" t="n">
        <v>87</v>
      </c>
      <c r="B92" s="18" t="n">
        <f aca="false">B91*(1-IF(A91=0,Inputs!$B$12,IF(A91&lt;3,Inputs!$B$13,Inputs!$B$14)))</f>
        <v>0.0256206688408922</v>
      </c>
      <c r="C92" s="15" t="n">
        <f aca="false">COUNTIF(Capital!$C$8:$C$17,"&gt;"&amp;A92)/10</f>
        <v>0.1</v>
      </c>
      <c r="D92" s="15" t="n">
        <f aca="false">COUNTIF(Capital!$D$8:$D$17,"&gt;"&amp;A92)/10</f>
        <v>0.1</v>
      </c>
      <c r="E92" s="18" t="n">
        <f aca="false">B92*C92</f>
        <v>0.00256206688408922</v>
      </c>
      <c r="F92" s="18" t="n">
        <f aca="false">B92*D92</f>
        <v>0.00256206688408922</v>
      </c>
      <c r="G92" s="19" t="n">
        <f aca="false">G91+B92</f>
        <v>21.8646070728186</v>
      </c>
    </row>
    <row r="93" customFormat="false" ht="15" hidden="false" customHeight="false" outlineLevel="0" collapsed="false">
      <c r="A93" s="0" t="n">
        <v>88</v>
      </c>
      <c r="B93" s="18" t="n">
        <f aca="false">B92*(1-IF(A92=0,Inputs!$B$12,IF(A92&lt;3,Inputs!$B$13,Inputs!$B$14)))</f>
        <v>0.0245958420872565</v>
      </c>
      <c r="C93" s="15" t="n">
        <f aca="false">COUNTIF(Capital!$C$8:$C$17,"&gt;"&amp;A93)/10</f>
        <v>0.1</v>
      </c>
      <c r="D93" s="15" t="n">
        <f aca="false">COUNTIF(Capital!$D$8:$D$17,"&gt;"&amp;A93)/10</f>
        <v>0.1</v>
      </c>
      <c r="E93" s="18" t="n">
        <f aca="false">B93*C93</f>
        <v>0.00245958420872565</v>
      </c>
      <c r="F93" s="18" t="n">
        <f aca="false">B93*D93</f>
        <v>0.00245958420872565</v>
      </c>
      <c r="G93" s="19" t="n">
        <f aca="false">G92+B93</f>
        <v>21.8892029149058</v>
      </c>
    </row>
    <row r="94" customFormat="false" ht="15" hidden="false" customHeight="false" outlineLevel="0" collapsed="false">
      <c r="A94" s="0" t="n">
        <v>89</v>
      </c>
      <c r="B94" s="18" t="n">
        <f aca="false">B93*(1-IF(A93=0,Inputs!$B$12,IF(A93&lt;3,Inputs!$B$13,Inputs!$B$14)))</f>
        <v>0.0236120084037662</v>
      </c>
      <c r="C94" s="15" t="n">
        <f aca="false">COUNTIF(Capital!$C$8:$C$17,"&gt;"&amp;A94)/10</f>
        <v>0.1</v>
      </c>
      <c r="D94" s="15" t="n">
        <f aca="false">COUNTIF(Capital!$D$8:$D$17,"&gt;"&amp;A94)/10</f>
        <v>0.1</v>
      </c>
      <c r="E94" s="18" t="n">
        <f aca="false">B94*C94</f>
        <v>0.00236120084037662</v>
      </c>
      <c r="F94" s="18" t="n">
        <f aca="false">B94*D94</f>
        <v>0.00236120084037662</v>
      </c>
      <c r="G94" s="19" t="n">
        <f aca="false">G93+B94</f>
        <v>21.9128149233096</v>
      </c>
    </row>
    <row r="95" customFormat="false" ht="15" hidden="false" customHeight="false" outlineLevel="0" collapsed="false">
      <c r="A95" s="0" t="n">
        <v>90</v>
      </c>
      <c r="B95" s="18" t="n">
        <f aca="false">B94*(1-IF(A94=0,Inputs!$B$12,IF(A94&lt;3,Inputs!$B$13,Inputs!$B$14)))</f>
        <v>0.0226675280676156</v>
      </c>
      <c r="C95" s="15" t="n">
        <f aca="false">COUNTIF(Capital!$C$8:$C$17,"&gt;"&amp;A95)/10</f>
        <v>0.1</v>
      </c>
      <c r="D95" s="15" t="n">
        <f aca="false">COUNTIF(Capital!$D$8:$D$17,"&gt;"&amp;A95)/10</f>
        <v>0.1</v>
      </c>
      <c r="E95" s="18" t="n">
        <f aca="false">B95*C95</f>
        <v>0.00226675280676156</v>
      </c>
      <c r="F95" s="18" t="n">
        <f aca="false">B95*D95</f>
        <v>0.00226675280676156</v>
      </c>
      <c r="G95" s="19" t="n">
        <f aca="false">G94+B95</f>
        <v>21.9354824513772</v>
      </c>
    </row>
    <row r="96" customFormat="false" ht="15" hidden="false" customHeight="false" outlineLevel="0" collapsed="false">
      <c r="A96" s="0" t="n">
        <v>91</v>
      </c>
      <c r="B96" s="18" t="n">
        <f aca="false">B95*(1-IF(A95=0,Inputs!$B$12,IF(A95&lt;3,Inputs!$B$13,Inputs!$B$14)))</f>
        <v>0.0217608269449109</v>
      </c>
      <c r="C96" s="15" t="n">
        <f aca="false">COUNTIF(Capital!$C$8:$C$17,"&gt;"&amp;A96)/10</f>
        <v>0.1</v>
      </c>
      <c r="D96" s="15" t="n">
        <f aca="false">COUNTIF(Capital!$D$8:$D$17,"&gt;"&amp;A96)/10</f>
        <v>0.1</v>
      </c>
      <c r="E96" s="18" t="n">
        <f aca="false">B96*C96</f>
        <v>0.00217608269449109</v>
      </c>
      <c r="F96" s="18" t="n">
        <f aca="false">B96*D96</f>
        <v>0.00217608269449109</v>
      </c>
      <c r="G96" s="19" t="n">
        <f aca="false">G95+B96</f>
        <v>21.9572432783221</v>
      </c>
    </row>
    <row r="97" customFormat="false" ht="15" hidden="false" customHeight="false" outlineLevel="0" collapsed="false">
      <c r="A97" s="0" t="n">
        <v>92</v>
      </c>
      <c r="B97" s="18" t="n">
        <f aca="false">B96*(1-IF(A96=0,Inputs!$B$12,IF(A96&lt;3,Inputs!$B$13,Inputs!$B$14)))</f>
        <v>0.0208903938671145</v>
      </c>
      <c r="C97" s="15" t="n">
        <f aca="false">COUNTIF(Capital!$C$8:$C$17,"&gt;"&amp;A97)/10</f>
        <v>0.1</v>
      </c>
      <c r="D97" s="15" t="n">
        <f aca="false">COUNTIF(Capital!$D$8:$D$17,"&gt;"&amp;A97)/10</f>
        <v>0.1</v>
      </c>
      <c r="E97" s="18" t="n">
        <f aca="false">B97*C97</f>
        <v>0.00208903938671145</v>
      </c>
      <c r="F97" s="18" t="n">
        <f aca="false">B97*D97</f>
        <v>0.00208903938671145</v>
      </c>
      <c r="G97" s="19" t="n">
        <f aca="false">G96+B97</f>
        <v>21.9781336721892</v>
      </c>
    </row>
    <row r="98" customFormat="false" ht="15" hidden="false" customHeight="false" outlineLevel="0" collapsed="false">
      <c r="A98" s="0" t="n">
        <v>93</v>
      </c>
      <c r="B98" s="18" t="n">
        <f aca="false">B97*(1-IF(A97=0,Inputs!$B$12,IF(A97&lt;3,Inputs!$B$13,Inputs!$B$14)))</f>
        <v>0.0200547781124299</v>
      </c>
      <c r="C98" s="15" t="n">
        <f aca="false">COUNTIF(Capital!$C$8:$C$17,"&gt;"&amp;A98)/10</f>
        <v>0.1</v>
      </c>
      <c r="D98" s="15" t="n">
        <f aca="false">COUNTIF(Capital!$D$8:$D$17,"&gt;"&amp;A98)/10</f>
        <v>0.1</v>
      </c>
      <c r="E98" s="18" t="n">
        <f aca="false">B98*C98</f>
        <v>0.00200547781124299</v>
      </c>
      <c r="F98" s="18" t="n">
        <f aca="false">B98*D98</f>
        <v>0.00200547781124299</v>
      </c>
      <c r="G98" s="19" t="n">
        <f aca="false">G97+B98</f>
        <v>21.9981884503017</v>
      </c>
    </row>
    <row r="99" customFormat="false" ht="15" hidden="false" customHeight="false" outlineLevel="0" collapsed="false">
      <c r="A99" s="0" t="n">
        <v>94</v>
      </c>
      <c r="B99" s="18" t="n">
        <f aca="false">B98*(1-IF(A98=0,Inputs!$B$12,IF(A98&lt;3,Inputs!$B$13,Inputs!$B$14)))</f>
        <v>0.0192525869879327</v>
      </c>
      <c r="C99" s="15" t="n">
        <f aca="false">COUNTIF(Capital!$C$8:$C$17,"&gt;"&amp;A99)/10</f>
        <v>0.1</v>
      </c>
      <c r="D99" s="15" t="n">
        <f aca="false">COUNTIF(Capital!$D$8:$D$17,"&gt;"&amp;A99)/10</f>
        <v>0.1</v>
      </c>
      <c r="E99" s="18" t="n">
        <f aca="false">B99*C99</f>
        <v>0.00192525869879327</v>
      </c>
      <c r="F99" s="18" t="n">
        <f aca="false">B99*D99</f>
        <v>0.00192525869879327</v>
      </c>
      <c r="G99" s="19" t="n">
        <f aca="false">G98+B99</f>
        <v>22.0174410372896</v>
      </c>
    </row>
    <row r="100" customFormat="false" ht="15" hidden="false" customHeight="false" outlineLevel="0" collapsed="false">
      <c r="A100" s="0" t="n">
        <v>95</v>
      </c>
      <c r="B100" s="18" t="n">
        <f aca="false">B99*(1-IF(A99=0,Inputs!$B$12,IF(A99&lt;3,Inputs!$B$13,Inputs!$B$14)))</f>
        <v>0.0184824835084154</v>
      </c>
      <c r="C100" s="15" t="n">
        <f aca="false">COUNTIF(Capital!$C$8:$C$17,"&gt;"&amp;A100)/10</f>
        <v>0.1</v>
      </c>
      <c r="D100" s="15" t="n">
        <f aca="false">COUNTIF(Capital!$D$8:$D$17,"&gt;"&amp;A100)/10</f>
        <v>0.1</v>
      </c>
      <c r="E100" s="18" t="n">
        <f aca="false">B100*C100</f>
        <v>0.00184824835084154</v>
      </c>
      <c r="F100" s="18" t="n">
        <f aca="false">B100*D100</f>
        <v>0.00184824835084154</v>
      </c>
      <c r="G100" s="19" t="n">
        <f aca="false">G99+B100</f>
        <v>22.035923520798</v>
      </c>
    </row>
    <row r="101" customFormat="false" ht="15" hidden="false" customHeight="false" outlineLevel="0" collapsed="false">
      <c r="A101" s="0" t="n">
        <v>96</v>
      </c>
      <c r="B101" s="18" t="n">
        <f aca="false">B100*(1-IF(A100=0,Inputs!$B$12,IF(A100&lt;3,Inputs!$B$13,Inputs!$B$14)))</f>
        <v>0.0177431841680788</v>
      </c>
      <c r="C101" s="15" t="n">
        <f aca="false">COUNTIF(Capital!$C$8:$C$17,"&gt;"&amp;A101)/10</f>
        <v>0.1</v>
      </c>
      <c r="D101" s="15" t="n">
        <f aca="false">COUNTIF(Capital!$D$8:$D$17,"&gt;"&amp;A101)/10</f>
        <v>0.1</v>
      </c>
      <c r="E101" s="18" t="n">
        <f aca="false">B101*C101</f>
        <v>0.00177431841680788</v>
      </c>
      <c r="F101" s="18" t="n">
        <f aca="false">B101*D101</f>
        <v>0.00177431841680788</v>
      </c>
      <c r="G101" s="19" t="n">
        <f aca="false">G100+B101</f>
        <v>22.0536667049661</v>
      </c>
    </row>
    <row r="102" customFormat="false" ht="15" hidden="false" customHeight="false" outlineLevel="0" collapsed="false">
      <c r="A102" s="0" t="n">
        <v>97</v>
      </c>
      <c r="B102" s="18" t="n">
        <f aca="false">B101*(1-IF(A101=0,Inputs!$B$12,IF(A101&lt;3,Inputs!$B$13,Inputs!$B$14)))</f>
        <v>0.0170334568013556</v>
      </c>
      <c r="C102" s="15" t="n">
        <f aca="false">COUNTIF(Capital!$C$8:$C$17,"&gt;"&amp;A102)/10</f>
        <v>0.1</v>
      </c>
      <c r="D102" s="15" t="n">
        <f aca="false">COUNTIF(Capital!$D$8:$D$17,"&gt;"&amp;A102)/10</f>
        <v>0.1</v>
      </c>
      <c r="E102" s="18" t="n">
        <f aca="false">B102*C102</f>
        <v>0.00170334568013556</v>
      </c>
      <c r="F102" s="18" t="n">
        <f aca="false">B102*D102</f>
        <v>0.00170334568013556</v>
      </c>
      <c r="G102" s="19" t="n">
        <f aca="false">G101+B102</f>
        <v>22.0707001617674</v>
      </c>
    </row>
    <row r="103" customFormat="false" ht="15" hidden="false" customHeight="false" outlineLevel="0" collapsed="false">
      <c r="A103" s="0" t="n">
        <v>98</v>
      </c>
      <c r="B103" s="18" t="n">
        <f aca="false">B102*(1-IF(A102=0,Inputs!$B$12,IF(A102&lt;3,Inputs!$B$13,Inputs!$B$14)))</f>
        <v>0.0163521185293014</v>
      </c>
      <c r="C103" s="15" t="n">
        <f aca="false">COUNTIF(Capital!$C$8:$C$17,"&gt;"&amp;A103)/10</f>
        <v>0.1</v>
      </c>
      <c r="D103" s="15" t="n">
        <f aca="false">COUNTIF(Capital!$D$8:$D$17,"&gt;"&amp;A103)/10</f>
        <v>0.1</v>
      </c>
      <c r="E103" s="18" t="n">
        <f aca="false">B103*C103</f>
        <v>0.00163521185293014</v>
      </c>
      <c r="F103" s="18" t="n">
        <f aca="false">B103*D103</f>
        <v>0.00163521185293014</v>
      </c>
      <c r="G103" s="19" t="n">
        <f aca="false">G102+B103</f>
        <v>22.0870522802967</v>
      </c>
    </row>
    <row r="104" customFormat="false" ht="15" hidden="false" customHeight="false" outlineLevel="0" collapsed="false">
      <c r="A104" s="0" t="n">
        <v>99</v>
      </c>
      <c r="B104" s="18" t="n">
        <f aca="false">B103*(1-IF(A103=0,Inputs!$B$12,IF(A103&lt;3,Inputs!$B$13,Inputs!$B$14)))</f>
        <v>0.0156980337881294</v>
      </c>
      <c r="C104" s="15" t="n">
        <f aca="false">COUNTIF(Capital!$C$8:$C$17,"&gt;"&amp;A104)/10</f>
        <v>0.1</v>
      </c>
      <c r="D104" s="15" t="n">
        <f aca="false">COUNTIF(Capital!$D$8:$D$17,"&gt;"&amp;A104)/10</f>
        <v>0.1</v>
      </c>
      <c r="E104" s="18" t="n">
        <f aca="false">B104*C104</f>
        <v>0.00156980337881294</v>
      </c>
      <c r="F104" s="18" t="n">
        <f aca="false">B104*D104</f>
        <v>0.00156980337881294</v>
      </c>
      <c r="G104" s="19" t="n">
        <f aca="false">G103+B104</f>
        <v>22.1027503140849</v>
      </c>
    </row>
    <row r="105" customFormat="false" ht="15" hidden="false" customHeight="false" outlineLevel="0" collapsed="false">
      <c r="A105" s="0" t="n">
        <v>100</v>
      </c>
      <c r="B105" s="18" t="n">
        <f aca="false">B104*(1-IF(A104=0,Inputs!$B$12,IF(A104&lt;3,Inputs!$B$13,Inputs!$B$14)))</f>
        <v>0.0150701124366042</v>
      </c>
      <c r="C105" s="15" t="n">
        <f aca="false">COUNTIF(Capital!$C$8:$C$17,"&gt;"&amp;A105)/10</f>
        <v>0.1</v>
      </c>
      <c r="D105" s="15" t="n">
        <f aca="false">COUNTIF(Capital!$D$8:$D$17,"&gt;"&amp;A105)/10</f>
        <v>0.1</v>
      </c>
      <c r="E105" s="18" t="n">
        <f aca="false">B105*C105</f>
        <v>0.00150701124366042</v>
      </c>
      <c r="F105" s="18" t="n">
        <f aca="false">B105*D105</f>
        <v>0.00150701124366042</v>
      </c>
      <c r="G105" s="19" t="n">
        <f aca="false">G104+B105</f>
        <v>22.1178204265215</v>
      </c>
    </row>
    <row r="106" customFormat="false" ht="15" hidden="false" customHeight="false" outlineLevel="0" collapsed="false">
      <c r="A106" s="0" t="n">
        <v>101</v>
      </c>
      <c r="B106" s="18" t="n">
        <f aca="false">B105*(1-IF(A105=0,Inputs!$B$12,IF(A105&lt;3,Inputs!$B$13,Inputs!$B$14)))</f>
        <v>0.01446730793914</v>
      </c>
      <c r="C106" s="15" t="n">
        <f aca="false">COUNTIF(Capital!$C$8:$C$17,"&gt;"&amp;A106)/10</f>
        <v>0.1</v>
      </c>
      <c r="D106" s="15" t="n">
        <f aca="false">COUNTIF(Capital!$D$8:$D$17,"&gt;"&amp;A106)/10</f>
        <v>0</v>
      </c>
      <c r="E106" s="18" t="n">
        <f aca="false">B106*C106</f>
        <v>0.001446730793914</v>
      </c>
      <c r="F106" s="18" t="n">
        <f aca="false">B106*D106</f>
        <v>0</v>
      </c>
      <c r="G106" s="19" t="n">
        <f aca="false">G105+B106</f>
        <v>22.1322877344606</v>
      </c>
    </row>
    <row r="107" customFormat="false" ht="15" hidden="false" customHeight="false" outlineLevel="0" collapsed="false">
      <c r="A107" s="0" t="n">
        <v>102</v>
      </c>
      <c r="B107" s="18" t="n">
        <f aca="false">B106*(1-IF(A106=0,Inputs!$B$12,IF(A106&lt;3,Inputs!$B$13,Inputs!$B$14)))</f>
        <v>0.0138886156215744</v>
      </c>
      <c r="C107" s="15" t="n">
        <f aca="false">COUNTIF(Capital!$C$8:$C$17,"&gt;"&amp;A107)/10</f>
        <v>0.1</v>
      </c>
      <c r="D107" s="15" t="n">
        <f aca="false">COUNTIF(Capital!$D$8:$D$17,"&gt;"&amp;A107)/10</f>
        <v>0</v>
      </c>
      <c r="E107" s="18" t="n">
        <f aca="false">B107*C107</f>
        <v>0.00138886156215744</v>
      </c>
      <c r="F107" s="18" t="n">
        <f aca="false">B107*D107</f>
        <v>0</v>
      </c>
      <c r="G107" s="19" t="n">
        <f aca="false">G106+B107</f>
        <v>22.1461763500822</v>
      </c>
    </row>
    <row r="108" customFormat="false" ht="15" hidden="false" customHeight="false" outlineLevel="0" collapsed="false">
      <c r="A108" s="0" t="n">
        <v>103</v>
      </c>
      <c r="B108" s="18" t="n">
        <f aca="false">B107*(1-IF(A107=0,Inputs!$B$12,IF(A107&lt;3,Inputs!$B$13,Inputs!$B$14)))</f>
        <v>0.0133330709967114</v>
      </c>
      <c r="C108" s="15" t="n">
        <f aca="false">COUNTIF(Capital!$C$8:$C$17,"&gt;"&amp;A108)/10</f>
        <v>0.1</v>
      </c>
      <c r="D108" s="15" t="n">
        <f aca="false">COUNTIF(Capital!$D$8:$D$17,"&gt;"&amp;A108)/10</f>
        <v>0</v>
      </c>
      <c r="E108" s="18" t="n">
        <f aca="false">B108*C108</f>
        <v>0.00133330709967114</v>
      </c>
      <c r="F108" s="18" t="n">
        <f aca="false">B108*D108</f>
        <v>0</v>
      </c>
      <c r="G108" s="19" t="n">
        <f aca="false">G107+B108</f>
        <v>22.1595094210789</v>
      </c>
    </row>
    <row r="109" customFormat="false" ht="15" hidden="false" customHeight="false" outlineLevel="0" collapsed="false">
      <c r="A109" s="0" t="n">
        <v>104</v>
      </c>
      <c r="B109" s="18" t="n">
        <f aca="false">B108*(1-IF(A108=0,Inputs!$B$12,IF(A108&lt;3,Inputs!$B$13,Inputs!$B$14)))</f>
        <v>0.012799748156843</v>
      </c>
      <c r="C109" s="15" t="n">
        <f aca="false">COUNTIF(Capital!$C$8:$C$17,"&gt;"&amp;A109)/10</f>
        <v>0.1</v>
      </c>
      <c r="D109" s="15" t="n">
        <f aca="false">COUNTIF(Capital!$D$8:$D$17,"&gt;"&amp;A109)/10</f>
        <v>0</v>
      </c>
      <c r="E109" s="18" t="n">
        <f aca="false">B109*C109</f>
        <v>0.0012799748156843</v>
      </c>
      <c r="F109" s="18" t="n">
        <f aca="false">B109*D109</f>
        <v>0</v>
      </c>
      <c r="G109" s="19" t="n">
        <f aca="false">G108+B109</f>
        <v>22.1723091692357</v>
      </c>
    </row>
    <row r="110" customFormat="false" ht="15" hidden="false" customHeight="false" outlineLevel="0" collapsed="false">
      <c r="A110" s="0" t="n">
        <v>105</v>
      </c>
      <c r="B110" s="18" t="n">
        <f aca="false">B109*(1-IF(A109=0,Inputs!$B$12,IF(A109&lt;3,Inputs!$B$13,Inputs!$B$14)))</f>
        <v>0.0122877582305693</v>
      </c>
      <c r="C110" s="15" t="n">
        <f aca="false">COUNTIF(Capital!$C$8:$C$17,"&gt;"&amp;A110)/10</f>
        <v>0.1</v>
      </c>
      <c r="D110" s="15" t="n">
        <f aca="false">COUNTIF(Capital!$D$8:$D$17,"&gt;"&amp;A110)/10</f>
        <v>0</v>
      </c>
      <c r="E110" s="18" t="n">
        <f aca="false">B110*C110</f>
        <v>0.00122877582305693</v>
      </c>
      <c r="F110" s="18" t="n">
        <f aca="false">B110*D110</f>
        <v>0</v>
      </c>
      <c r="G110" s="19" t="n">
        <f aca="false">G109+B110</f>
        <v>22.1845969274663</v>
      </c>
    </row>
    <row r="111" customFormat="false" ht="15" hidden="false" customHeight="false" outlineLevel="0" collapsed="false">
      <c r="A111" s="0" t="n">
        <v>106</v>
      </c>
      <c r="B111" s="18" t="n">
        <f aca="false">B110*(1-IF(A110=0,Inputs!$B$12,IF(A110&lt;3,Inputs!$B$13,Inputs!$B$14)))</f>
        <v>0.0117962479013465</v>
      </c>
      <c r="C111" s="15" t="n">
        <f aca="false">COUNTIF(Capital!$C$8:$C$17,"&gt;"&amp;A111)/10</f>
        <v>0.1</v>
      </c>
      <c r="D111" s="15" t="n">
        <f aca="false">COUNTIF(Capital!$D$8:$D$17,"&gt;"&amp;A111)/10</f>
        <v>0</v>
      </c>
      <c r="E111" s="18" t="n">
        <f aca="false">B111*C111</f>
        <v>0.00117962479013465</v>
      </c>
      <c r="F111" s="18" t="n">
        <f aca="false">B111*D111</f>
        <v>0</v>
      </c>
      <c r="G111" s="19" t="n">
        <f aca="false">G110+B111</f>
        <v>22.1963931753677</v>
      </c>
    </row>
    <row r="112" customFormat="false" ht="15" hidden="false" customHeight="false" outlineLevel="0" collapsed="false">
      <c r="A112" s="0" t="n">
        <v>107</v>
      </c>
      <c r="B112" s="18" t="n">
        <f aca="false">B111*(1-IF(A111=0,Inputs!$B$12,IF(A111&lt;3,Inputs!$B$13,Inputs!$B$14)))</f>
        <v>0.0113243979852926</v>
      </c>
      <c r="C112" s="15" t="n">
        <f aca="false">COUNTIF(Capital!$C$8:$C$17,"&gt;"&amp;A112)/10</f>
        <v>0.1</v>
      </c>
      <c r="D112" s="15" t="n">
        <f aca="false">COUNTIF(Capital!$D$8:$D$17,"&gt;"&amp;A112)/10</f>
        <v>0</v>
      </c>
      <c r="E112" s="18" t="n">
        <f aca="false">B112*C112</f>
        <v>0.00113243979852926</v>
      </c>
      <c r="F112" s="18" t="n">
        <f aca="false">B112*D112</f>
        <v>0</v>
      </c>
      <c r="G112" s="19" t="n">
        <f aca="false">G111+B112</f>
        <v>22.207717573353</v>
      </c>
    </row>
    <row r="113" customFormat="false" ht="15" hidden="false" customHeight="false" outlineLevel="0" collapsed="false">
      <c r="A113" s="0" t="n">
        <v>108</v>
      </c>
      <c r="B113" s="18" t="n">
        <f aca="false">B112*(1-IF(A112=0,Inputs!$B$12,IF(A112&lt;3,Inputs!$B$13,Inputs!$B$14)))</f>
        <v>0.0108714220658809</v>
      </c>
      <c r="C113" s="15" t="n">
        <f aca="false">COUNTIF(Capital!$C$8:$C$17,"&gt;"&amp;A113)/10</f>
        <v>0</v>
      </c>
      <c r="D113" s="15" t="n">
        <f aca="false">COUNTIF(Capital!$D$8:$D$17,"&gt;"&amp;A113)/10</f>
        <v>0</v>
      </c>
      <c r="E113" s="18" t="n">
        <f aca="false">B113*C113</f>
        <v>0</v>
      </c>
      <c r="F113" s="18" t="n">
        <f aca="false">B113*D113</f>
        <v>0</v>
      </c>
      <c r="G113" s="19" t="n">
        <f aca="false">G112+B113</f>
        <v>22.2185889954188</v>
      </c>
    </row>
    <row r="114" customFormat="false" ht="15" hidden="false" customHeight="false" outlineLevel="0" collapsed="false">
      <c r="A114" s="0" t="n">
        <v>109</v>
      </c>
      <c r="B114" s="18" t="n">
        <f aca="false">B113*(1-IF(A113=0,Inputs!$B$12,IF(A113&lt;3,Inputs!$B$13,Inputs!$B$14)))</f>
        <v>0.0104365651832457</v>
      </c>
      <c r="C114" s="15" t="n">
        <f aca="false">COUNTIF(Capital!$C$8:$C$17,"&gt;"&amp;A114)/10</f>
        <v>0</v>
      </c>
      <c r="D114" s="15" t="n">
        <f aca="false">COUNTIF(Capital!$D$8:$D$17,"&gt;"&amp;A114)/10</f>
        <v>0</v>
      </c>
      <c r="E114" s="18" t="n">
        <f aca="false">B114*C114</f>
        <v>0</v>
      </c>
      <c r="F114" s="18" t="n">
        <f aca="false">B114*D114</f>
        <v>0</v>
      </c>
      <c r="G114" s="19" t="n">
        <f aca="false">G113+B114</f>
        <v>22.2290255606021</v>
      </c>
    </row>
    <row r="115" customFormat="false" ht="15" hidden="false" customHeight="false" outlineLevel="0" collapsed="false">
      <c r="A115" s="0" t="n">
        <v>110</v>
      </c>
      <c r="B115" s="18" t="n">
        <f aca="false">B114*(1-IF(A114=0,Inputs!$B$12,IF(A114&lt;3,Inputs!$B$13,Inputs!$B$14)))</f>
        <v>0.0100191025759159</v>
      </c>
      <c r="C115" s="15" t="n">
        <f aca="false">COUNTIF(Capital!$C$8:$C$17,"&gt;"&amp;A115)/10</f>
        <v>0</v>
      </c>
      <c r="D115" s="15" t="n">
        <f aca="false">COUNTIF(Capital!$D$8:$D$17,"&gt;"&amp;A115)/10</f>
        <v>0</v>
      </c>
      <c r="E115" s="18" t="n">
        <f aca="false">B115*C115</f>
        <v>0</v>
      </c>
      <c r="F115" s="18" t="n">
        <f aca="false">B115*D115</f>
        <v>0</v>
      </c>
      <c r="G115" s="19" t="n">
        <f aca="false">G114+B115</f>
        <v>22.239044663178</v>
      </c>
    </row>
    <row r="116" customFormat="false" ht="15" hidden="false" customHeight="false" outlineLevel="0" collapsed="false">
      <c r="A116" s="0" t="n">
        <v>111</v>
      </c>
      <c r="B116" s="18" t="n">
        <f aca="false">B115*(1-IF(A115=0,Inputs!$B$12,IF(A115&lt;3,Inputs!$B$13,Inputs!$B$14)))</f>
        <v>0.00961833847287923</v>
      </c>
      <c r="C116" s="15" t="n">
        <f aca="false">COUNTIF(Capital!$C$8:$C$17,"&gt;"&amp;A116)/10</f>
        <v>0</v>
      </c>
      <c r="D116" s="15" t="n">
        <f aca="false">COUNTIF(Capital!$D$8:$D$17,"&gt;"&amp;A116)/10</f>
        <v>0</v>
      </c>
      <c r="E116" s="18" t="n">
        <f aca="false">B116*C116</f>
        <v>0</v>
      </c>
      <c r="F116" s="18" t="n">
        <f aca="false">B116*D116</f>
        <v>0</v>
      </c>
      <c r="G116" s="19" t="n">
        <f aca="false">G115+B116</f>
        <v>22.2486630016509</v>
      </c>
    </row>
    <row r="117" customFormat="false" ht="15" hidden="false" customHeight="false" outlineLevel="0" collapsed="false">
      <c r="A117" s="0" t="n">
        <v>112</v>
      </c>
      <c r="B117" s="18" t="n">
        <f aca="false">B116*(1-IF(A116=0,Inputs!$B$12,IF(A116&lt;3,Inputs!$B$13,Inputs!$B$14)))</f>
        <v>0.00923360493396406</v>
      </c>
      <c r="C117" s="15" t="n">
        <f aca="false">COUNTIF(Capital!$C$8:$C$17,"&gt;"&amp;A117)/10</f>
        <v>0</v>
      </c>
      <c r="D117" s="15" t="n">
        <f aca="false">COUNTIF(Capital!$D$8:$D$17,"&gt;"&amp;A117)/10</f>
        <v>0</v>
      </c>
      <c r="E117" s="18" t="n">
        <f aca="false">B117*C117</f>
        <v>0</v>
      </c>
      <c r="F117" s="18" t="n">
        <f aca="false">B117*D117</f>
        <v>0</v>
      </c>
      <c r="G117" s="19" t="n">
        <f aca="false">G116+B117</f>
        <v>22.2578966065848</v>
      </c>
    </row>
    <row r="118" customFormat="false" ht="15" hidden="false" customHeight="false" outlineLevel="0" collapsed="false">
      <c r="A118" s="0" t="n">
        <v>113</v>
      </c>
      <c r="B118" s="18" t="n">
        <f aca="false">B117*(1-IF(A117=0,Inputs!$B$12,IF(A117&lt;3,Inputs!$B$13,Inputs!$B$14)))</f>
        <v>0.0088642607366055</v>
      </c>
      <c r="C118" s="15" t="n">
        <f aca="false">COUNTIF(Capital!$C$8:$C$17,"&gt;"&amp;A118)/10</f>
        <v>0</v>
      </c>
      <c r="D118" s="15" t="n">
        <f aca="false">COUNTIF(Capital!$D$8:$D$17,"&gt;"&amp;A118)/10</f>
        <v>0</v>
      </c>
      <c r="E118" s="18" t="n">
        <f aca="false">B118*C118</f>
        <v>0</v>
      </c>
      <c r="F118" s="18" t="n">
        <f aca="false">B118*D118</f>
        <v>0</v>
      </c>
      <c r="G118" s="19" t="n">
        <f aca="false">G117+B118</f>
        <v>22.2667608673214</v>
      </c>
    </row>
    <row r="119" customFormat="false" ht="15" hidden="false" customHeight="false" outlineLevel="0" collapsed="false">
      <c r="A119" s="0" t="n">
        <v>114</v>
      </c>
      <c r="B119" s="18" t="n">
        <f aca="false">B118*(1-IF(A118=0,Inputs!$B$12,IF(A118&lt;3,Inputs!$B$13,Inputs!$B$14)))</f>
        <v>0.00850969030714128</v>
      </c>
      <c r="C119" s="15" t="n">
        <f aca="false">COUNTIF(Capital!$C$8:$C$17,"&gt;"&amp;A119)/10</f>
        <v>0</v>
      </c>
      <c r="D119" s="15" t="n">
        <f aca="false">COUNTIF(Capital!$D$8:$D$17,"&gt;"&amp;A119)/10</f>
        <v>0</v>
      </c>
      <c r="E119" s="18" t="n">
        <f aca="false">B119*C119</f>
        <v>0</v>
      </c>
      <c r="F119" s="18" t="n">
        <f aca="false">B119*D119</f>
        <v>0</v>
      </c>
      <c r="G119" s="19" t="n">
        <f aca="false">G118+B119</f>
        <v>22.2752705576286</v>
      </c>
    </row>
    <row r="120" customFormat="false" ht="15" hidden="false" customHeight="false" outlineLevel="0" collapsed="false">
      <c r="A120" s="0" t="n">
        <v>115</v>
      </c>
      <c r="B120" s="18" t="n">
        <f aca="false">B119*(1-IF(A119=0,Inputs!$B$12,IF(A119&lt;3,Inputs!$B$13,Inputs!$B$14)))</f>
        <v>0.00816930269485562</v>
      </c>
      <c r="C120" s="15" t="n">
        <f aca="false">COUNTIF(Capital!$C$8:$C$17,"&gt;"&amp;A120)/10</f>
        <v>0</v>
      </c>
      <c r="D120" s="15" t="n">
        <f aca="false">COUNTIF(Capital!$D$8:$D$17,"&gt;"&amp;A120)/10</f>
        <v>0</v>
      </c>
      <c r="E120" s="18" t="n">
        <f aca="false">B120*C120</f>
        <v>0</v>
      </c>
      <c r="F120" s="18" t="n">
        <f aca="false">B120*D120</f>
        <v>0</v>
      </c>
      <c r="G120" s="19" t="n">
        <f aca="false">G119+B120</f>
        <v>22.2834398603234</v>
      </c>
    </row>
    <row r="121" customFormat="false" ht="15" hidden="false" customHeight="false" outlineLevel="0" collapsed="false">
      <c r="A121" s="0" t="n">
        <v>116</v>
      </c>
      <c r="B121" s="18" t="n">
        <f aca="false">B120*(1-IF(A120=0,Inputs!$B$12,IF(A120&lt;3,Inputs!$B$13,Inputs!$B$14)))</f>
        <v>0.0078425305870614</v>
      </c>
      <c r="C121" s="15" t="n">
        <f aca="false">COUNTIF(Capital!$C$8:$C$17,"&gt;"&amp;A121)/10</f>
        <v>0</v>
      </c>
      <c r="D121" s="15" t="n">
        <f aca="false">COUNTIF(Capital!$D$8:$D$17,"&gt;"&amp;A121)/10</f>
        <v>0</v>
      </c>
      <c r="E121" s="18" t="n">
        <f aca="false">B121*C121</f>
        <v>0</v>
      </c>
      <c r="F121" s="18" t="n">
        <f aca="false">B121*D121</f>
        <v>0</v>
      </c>
      <c r="G121" s="19" t="n">
        <f aca="false">G120+B121</f>
        <v>22.2912823909105</v>
      </c>
    </row>
    <row r="122" customFormat="false" ht="15" hidden="false" customHeight="false" outlineLevel="0" collapsed="false">
      <c r="A122" s="0" t="n">
        <v>117</v>
      </c>
      <c r="B122" s="18" t="n">
        <f aca="false">B121*(1-IF(A121=0,Inputs!$B$12,IF(A121&lt;3,Inputs!$B$13,Inputs!$B$14)))</f>
        <v>0.00752882936357894</v>
      </c>
      <c r="C122" s="15" t="n">
        <f aca="false">COUNTIF(Capital!$C$8:$C$17,"&gt;"&amp;A122)/10</f>
        <v>0</v>
      </c>
      <c r="D122" s="15" t="n">
        <f aca="false">COUNTIF(Capital!$D$8:$D$17,"&gt;"&amp;A122)/10</f>
        <v>0</v>
      </c>
      <c r="E122" s="18" t="n">
        <f aca="false">B122*C122</f>
        <v>0</v>
      </c>
      <c r="F122" s="18" t="n">
        <f aca="false">B122*D122</f>
        <v>0</v>
      </c>
      <c r="G122" s="19" t="n">
        <f aca="false">G121+B122</f>
        <v>22.2988112202741</v>
      </c>
    </row>
    <row r="123" customFormat="false" ht="15" hidden="false" customHeight="false" outlineLevel="0" collapsed="false">
      <c r="A123" s="0" t="n">
        <v>118</v>
      </c>
      <c r="B123" s="18" t="n">
        <f aca="false">B122*(1-IF(A122=0,Inputs!$B$12,IF(A122&lt;3,Inputs!$B$13,Inputs!$B$14)))</f>
        <v>0.00722767618903579</v>
      </c>
      <c r="C123" s="15" t="n">
        <f aca="false">COUNTIF(Capital!$C$8:$C$17,"&gt;"&amp;A123)/10</f>
        <v>0</v>
      </c>
      <c r="D123" s="15" t="n">
        <f aca="false">COUNTIF(Capital!$D$8:$D$17,"&gt;"&amp;A123)/10</f>
        <v>0</v>
      </c>
      <c r="E123" s="18" t="n">
        <f aca="false">B123*C123</f>
        <v>0</v>
      </c>
      <c r="F123" s="18" t="n">
        <f aca="false">B123*D123</f>
        <v>0</v>
      </c>
      <c r="G123" s="19" t="n">
        <f aca="false">G122+B123</f>
        <v>22.3060388964631</v>
      </c>
    </row>
    <row r="124" customFormat="false" ht="15" hidden="false" customHeight="false" outlineLevel="0" collapsed="false">
      <c r="A124" s="0" t="n">
        <v>119</v>
      </c>
      <c r="B124" s="18" t="n">
        <f aca="false">B123*(1-IF(A123=0,Inputs!$B$12,IF(A123&lt;3,Inputs!$B$13,Inputs!$B$14)))</f>
        <v>0.00693856914147435</v>
      </c>
      <c r="C124" s="15" t="n">
        <f aca="false">COUNTIF(Capital!$C$8:$C$17,"&gt;"&amp;A124)/10</f>
        <v>0</v>
      </c>
      <c r="D124" s="15" t="n">
        <f aca="false">COUNTIF(Capital!$D$8:$D$17,"&gt;"&amp;A124)/10</f>
        <v>0</v>
      </c>
      <c r="E124" s="18" t="n">
        <f aca="false">B124*C124</f>
        <v>0</v>
      </c>
      <c r="F124" s="18" t="n">
        <f aca="false">B124*D124</f>
        <v>0</v>
      </c>
      <c r="G124" s="19" t="n">
        <f aca="false">G123+B124</f>
        <v>22.3129774656046</v>
      </c>
    </row>
    <row r="125" customFormat="false" ht="15" hidden="false" customHeight="false" outlineLevel="0" collapsed="false">
      <c r="A125" s="0" t="n">
        <v>120</v>
      </c>
      <c r="B125" s="18" t="n">
        <f aca="false">B124*(1-IF(A124=0,Inputs!$B$12,IF(A124&lt;3,Inputs!$B$13,Inputs!$B$14)))</f>
        <v>0.00666102637581538</v>
      </c>
      <c r="C125" s="15" t="n">
        <f aca="false">COUNTIF(Capital!$C$8:$C$17,"&gt;"&amp;A125)/10</f>
        <v>0</v>
      </c>
      <c r="D125" s="15" t="n">
        <f aca="false">COUNTIF(Capital!$D$8:$D$17,"&gt;"&amp;A125)/10</f>
        <v>0</v>
      </c>
      <c r="E125" s="18" t="n">
        <f aca="false">B125*C125</f>
        <v>0</v>
      </c>
      <c r="F125" s="18" t="n">
        <f aca="false">B125*D125</f>
        <v>0</v>
      </c>
      <c r="G125" s="19" t="n">
        <f aca="false">G124+B125</f>
        <v>22.3196384919804</v>
      </c>
    </row>
    <row r="126" customFormat="false" ht="15" hidden="false" customHeight="false" outlineLevel="0" collapsed="false">
      <c r="A126" s="0" t="n">
        <v>121</v>
      </c>
      <c r="B126" s="18" t="n">
        <f aca="false">B125*(1-IF(A125=0,Inputs!$B$12,IF(A125&lt;3,Inputs!$B$13,Inputs!$B$14)))</f>
        <v>0.00639458532078276</v>
      </c>
      <c r="C126" s="15" t="n">
        <f aca="false">COUNTIF(Capital!$C$8:$C$17,"&gt;"&amp;A126)/10</f>
        <v>0</v>
      </c>
      <c r="D126" s="15" t="n">
        <f aca="false">COUNTIF(Capital!$D$8:$D$17,"&gt;"&amp;A126)/10</f>
        <v>0</v>
      </c>
      <c r="E126" s="18" t="n">
        <f aca="false">B126*C126</f>
        <v>0</v>
      </c>
      <c r="F126" s="18" t="n">
        <f aca="false">B126*D126</f>
        <v>0</v>
      </c>
      <c r="G126" s="19" t="n">
        <f aca="false">G125+B126</f>
        <v>22.3260330773012</v>
      </c>
    </row>
    <row r="127" customFormat="false" ht="15" hidden="false" customHeight="false" outlineLevel="0" collapsed="false">
      <c r="A127" s="0" t="n">
        <v>122</v>
      </c>
      <c r="B127" s="18" t="n">
        <f aca="false">B126*(1-IF(A126=0,Inputs!$B$12,IF(A126&lt;3,Inputs!$B$13,Inputs!$B$14)))</f>
        <v>0.00613880190795145</v>
      </c>
      <c r="C127" s="15" t="n">
        <f aca="false">COUNTIF(Capital!$C$8:$C$17,"&gt;"&amp;A127)/10</f>
        <v>0</v>
      </c>
      <c r="D127" s="15" t="n">
        <f aca="false">COUNTIF(Capital!$D$8:$D$17,"&gt;"&amp;A127)/10</f>
        <v>0</v>
      </c>
      <c r="E127" s="18" t="n">
        <f aca="false">B127*C127</f>
        <v>0</v>
      </c>
      <c r="F127" s="18" t="n">
        <f aca="false">B127*D127</f>
        <v>0</v>
      </c>
      <c r="G127" s="19" t="n">
        <f aca="false">G126+B127</f>
        <v>22.3321718792091</v>
      </c>
    </row>
    <row r="128" customFormat="false" ht="15" hidden="false" customHeight="false" outlineLevel="0" collapsed="false">
      <c r="A128" s="0" t="n">
        <v>123</v>
      </c>
      <c r="B128" s="18" t="n">
        <f aca="false">B127*(1-IF(A127=0,Inputs!$B$12,IF(A127&lt;3,Inputs!$B$13,Inputs!$B$14)))</f>
        <v>0.0058932498316334</v>
      </c>
      <c r="C128" s="15" t="n">
        <f aca="false">COUNTIF(Capital!$C$8:$C$17,"&gt;"&amp;A128)/10</f>
        <v>0</v>
      </c>
      <c r="D128" s="15" t="n">
        <f aca="false">COUNTIF(Capital!$D$8:$D$17,"&gt;"&amp;A128)/10</f>
        <v>0</v>
      </c>
      <c r="E128" s="18" t="n">
        <f aca="false">B128*C128</f>
        <v>0</v>
      </c>
      <c r="F128" s="18" t="n">
        <f aca="false">B128*D128</f>
        <v>0</v>
      </c>
      <c r="G128" s="19" t="n">
        <f aca="false">G127+B128</f>
        <v>22.3380651290408</v>
      </c>
    </row>
    <row r="129" customFormat="false" ht="15" hidden="false" customHeight="false" outlineLevel="0" collapsed="false">
      <c r="A129" s="0" t="n">
        <v>124</v>
      </c>
      <c r="B129" s="18" t="n">
        <f aca="false">B128*(1-IF(A128=0,Inputs!$B$12,IF(A128&lt;3,Inputs!$B$13,Inputs!$B$14)))</f>
        <v>0.00565751983836806</v>
      </c>
      <c r="C129" s="15" t="n">
        <f aca="false">COUNTIF(Capital!$C$8:$C$17,"&gt;"&amp;A129)/10</f>
        <v>0</v>
      </c>
      <c r="D129" s="15" t="n">
        <f aca="false">COUNTIF(Capital!$D$8:$D$17,"&gt;"&amp;A129)/10</f>
        <v>0</v>
      </c>
      <c r="E129" s="18" t="n">
        <f aca="false">B129*C129</f>
        <v>0</v>
      </c>
      <c r="F129" s="18" t="n">
        <f aca="false">B129*D129</f>
        <v>0</v>
      </c>
      <c r="G129" s="19" t="n">
        <f aca="false">G128+B129</f>
        <v>22.3437226488791</v>
      </c>
    </row>
    <row r="130" customFormat="false" ht="15" hidden="false" customHeight="false" outlineLevel="0" collapsed="false">
      <c r="A130" s="0" t="n">
        <v>125</v>
      </c>
      <c r="B130" s="18" t="n">
        <f aca="false">B129*(1-IF(A129=0,Inputs!$B$12,IF(A129&lt;3,Inputs!$B$13,Inputs!$B$14)))</f>
        <v>0.00543121904483334</v>
      </c>
      <c r="C130" s="15" t="n">
        <f aca="false">COUNTIF(Capital!$C$8:$C$17,"&gt;"&amp;A130)/10</f>
        <v>0</v>
      </c>
      <c r="D130" s="15" t="n">
        <f aca="false">COUNTIF(Capital!$D$8:$D$17,"&gt;"&amp;A130)/10</f>
        <v>0</v>
      </c>
      <c r="E130" s="18" t="n">
        <f aca="false">B130*C130</f>
        <v>0</v>
      </c>
      <c r="F130" s="18" t="n">
        <f aca="false">B130*D130</f>
        <v>0</v>
      </c>
      <c r="G130" s="19" t="n">
        <f aca="false">G129+B130</f>
        <v>22.349153867924</v>
      </c>
    </row>
    <row r="131" customFormat="false" ht="15" hidden="false" customHeight="false" outlineLevel="0" collapsed="false">
      <c r="A131" s="0" t="n">
        <v>126</v>
      </c>
      <c r="B131" s="18" t="n">
        <f aca="false">B130*(1-IF(A130=0,Inputs!$B$12,IF(A130&lt;3,Inputs!$B$13,Inputs!$B$14)))</f>
        <v>0.00521397028304</v>
      </c>
      <c r="C131" s="15" t="n">
        <f aca="false">COUNTIF(Capital!$C$8:$C$17,"&gt;"&amp;A131)/10</f>
        <v>0</v>
      </c>
      <c r="D131" s="15" t="n">
        <f aca="false">COUNTIF(Capital!$D$8:$D$17,"&gt;"&amp;A131)/10</f>
        <v>0</v>
      </c>
      <c r="E131" s="18" t="n">
        <f aca="false">B131*C131</f>
        <v>0</v>
      </c>
      <c r="F131" s="18" t="n">
        <f aca="false">B131*D131</f>
        <v>0</v>
      </c>
      <c r="G131" s="19" t="n">
        <f aca="false">G130+B131</f>
        <v>22.354367838207</v>
      </c>
    </row>
    <row r="132" customFormat="false" ht="15" hidden="false" customHeight="false" outlineLevel="0" collapsed="false">
      <c r="A132" s="0" t="n">
        <v>127</v>
      </c>
      <c r="B132" s="18" t="n">
        <f aca="false">B131*(1-IF(A131=0,Inputs!$B$12,IF(A131&lt;3,Inputs!$B$13,Inputs!$B$14)))</f>
        <v>0.0050054114717184</v>
      </c>
      <c r="C132" s="15" t="n">
        <f aca="false">COUNTIF(Capital!$C$8:$C$17,"&gt;"&amp;A132)/10</f>
        <v>0</v>
      </c>
      <c r="D132" s="15" t="n">
        <f aca="false">COUNTIF(Capital!$D$8:$D$17,"&gt;"&amp;A132)/10</f>
        <v>0</v>
      </c>
      <c r="E132" s="18" t="n">
        <f aca="false">B132*C132</f>
        <v>0</v>
      </c>
      <c r="F132" s="18" t="n">
        <f aca="false">B132*D132</f>
        <v>0</v>
      </c>
      <c r="G132" s="19" t="n">
        <f aca="false">G131+B132</f>
        <v>22.3593732496787</v>
      </c>
    </row>
    <row r="133" customFormat="false" ht="15" hidden="false" customHeight="false" outlineLevel="0" collapsed="false">
      <c r="A133" s="0" t="n">
        <v>128</v>
      </c>
      <c r="B133" s="18" t="n">
        <f aca="false">B132*(1-IF(A132=0,Inputs!$B$12,IF(A132&lt;3,Inputs!$B$13,Inputs!$B$14)))</f>
        <v>0.00480519501284967</v>
      </c>
      <c r="C133" s="15" t="n">
        <f aca="false">COUNTIF(Capital!$C$8:$C$17,"&gt;"&amp;A133)/10</f>
        <v>0</v>
      </c>
      <c r="D133" s="15" t="n">
        <f aca="false">COUNTIF(Capital!$D$8:$D$17,"&gt;"&amp;A133)/10</f>
        <v>0</v>
      </c>
      <c r="E133" s="18" t="n">
        <f aca="false">B133*C133</f>
        <v>0</v>
      </c>
      <c r="F133" s="18" t="n">
        <f aca="false">B133*D133</f>
        <v>0</v>
      </c>
      <c r="G133" s="19" t="n">
        <f aca="false">G132+B133</f>
        <v>22.3641784446916</v>
      </c>
    </row>
    <row r="134" customFormat="false" ht="15" hidden="false" customHeight="false" outlineLevel="0" collapsed="false">
      <c r="A134" s="0" t="n">
        <v>129</v>
      </c>
      <c r="B134" s="18" t="n">
        <f aca="false">B133*(1-IF(A133=0,Inputs!$B$12,IF(A133&lt;3,Inputs!$B$13,Inputs!$B$14)))</f>
        <v>0.00461298721233568</v>
      </c>
      <c r="C134" s="15" t="n">
        <f aca="false">COUNTIF(Capital!$C$8:$C$17,"&gt;"&amp;A134)/10</f>
        <v>0</v>
      </c>
      <c r="D134" s="15" t="n">
        <f aca="false">COUNTIF(Capital!$D$8:$D$17,"&gt;"&amp;A134)/10</f>
        <v>0</v>
      </c>
      <c r="E134" s="18" t="n">
        <f aca="false">B134*C134</f>
        <v>0</v>
      </c>
      <c r="F134" s="18" t="n">
        <f aca="false">B134*D134</f>
        <v>0</v>
      </c>
      <c r="G134" s="19" t="n">
        <f aca="false">G133+B134</f>
        <v>22.3687914319039</v>
      </c>
    </row>
    <row r="135" customFormat="false" ht="15" hidden="false" customHeight="false" outlineLevel="0" collapsed="false">
      <c r="A135" s="0" t="n">
        <v>130</v>
      </c>
      <c r="B135" s="18" t="n">
        <f aca="false">B134*(1-IF(A134=0,Inputs!$B$12,IF(A134&lt;3,Inputs!$B$13,Inputs!$B$14)))</f>
        <v>0.00442846772384225</v>
      </c>
      <c r="C135" s="15" t="n">
        <f aca="false">COUNTIF(Capital!$C$8:$C$17,"&gt;"&amp;A135)/10</f>
        <v>0</v>
      </c>
      <c r="D135" s="15" t="n">
        <f aca="false">COUNTIF(Capital!$D$8:$D$17,"&gt;"&amp;A135)/10</f>
        <v>0</v>
      </c>
      <c r="E135" s="18" t="n">
        <f aca="false">B135*C135</f>
        <v>0</v>
      </c>
      <c r="F135" s="18" t="n">
        <f aca="false">B135*D135</f>
        <v>0</v>
      </c>
      <c r="G135" s="19" t="n">
        <f aca="false">G134+B135</f>
        <v>22.3732198996278</v>
      </c>
    </row>
    <row r="136" customFormat="false" ht="15" hidden="false" customHeight="false" outlineLevel="0" collapsed="false">
      <c r="A136" s="0" t="n">
        <v>131</v>
      </c>
      <c r="B136" s="18" t="n">
        <f aca="false">B135*(1-IF(A135=0,Inputs!$B$12,IF(A135&lt;3,Inputs!$B$13,Inputs!$B$14)))</f>
        <v>0.00425132901488856</v>
      </c>
      <c r="C136" s="15" t="n">
        <f aca="false">COUNTIF(Capital!$C$8:$C$17,"&gt;"&amp;A136)/10</f>
        <v>0</v>
      </c>
      <c r="D136" s="15" t="n">
        <f aca="false">COUNTIF(Capital!$D$8:$D$17,"&gt;"&amp;A136)/10</f>
        <v>0</v>
      </c>
      <c r="E136" s="18" t="n">
        <f aca="false">B136*C136</f>
        <v>0</v>
      </c>
      <c r="F136" s="18" t="n">
        <f aca="false">B136*D136</f>
        <v>0</v>
      </c>
      <c r="G136" s="19" t="n">
        <f aca="false">G135+B136</f>
        <v>22.3774712286427</v>
      </c>
    </row>
    <row r="137" customFormat="false" ht="15" hidden="false" customHeight="false" outlineLevel="0" collapsed="false">
      <c r="A137" s="0" t="n">
        <v>132</v>
      </c>
      <c r="B137" s="18" t="n">
        <f aca="false">B136*(1-IF(A136=0,Inputs!$B$12,IF(A136&lt;3,Inputs!$B$13,Inputs!$B$14)))</f>
        <v>0.00408127585429302</v>
      </c>
      <c r="C137" s="15" t="n">
        <f aca="false">COUNTIF(Capital!$C$8:$C$17,"&gt;"&amp;A137)/10</f>
        <v>0</v>
      </c>
      <c r="D137" s="15" t="n">
        <f aca="false">COUNTIF(Capital!$D$8:$D$17,"&gt;"&amp;A137)/10</f>
        <v>0</v>
      </c>
      <c r="E137" s="18" t="n">
        <f aca="false">B137*C137</f>
        <v>0</v>
      </c>
      <c r="F137" s="18" t="n">
        <f aca="false">B137*D137</f>
        <v>0</v>
      </c>
      <c r="G137" s="19" t="n">
        <f aca="false">G136+B137</f>
        <v>22.381552504497</v>
      </c>
    </row>
    <row r="138" customFormat="false" ht="15" hidden="false" customHeight="false" outlineLevel="0" collapsed="false">
      <c r="A138" s="0" t="n">
        <v>133</v>
      </c>
      <c r="B138" s="18" t="n">
        <f aca="false">B137*(1-IF(A137=0,Inputs!$B$12,IF(A137&lt;3,Inputs!$B$13,Inputs!$B$14)))</f>
        <v>0.0039180248201213</v>
      </c>
      <c r="C138" s="15" t="n">
        <f aca="false">COUNTIF(Capital!$C$8:$C$17,"&gt;"&amp;A138)/10</f>
        <v>0</v>
      </c>
      <c r="D138" s="15" t="n">
        <f aca="false">COUNTIF(Capital!$D$8:$D$17,"&gt;"&amp;A138)/10</f>
        <v>0</v>
      </c>
      <c r="E138" s="18" t="n">
        <f aca="false">B138*C138</f>
        <v>0</v>
      </c>
      <c r="F138" s="18" t="n">
        <f aca="false">B138*D138</f>
        <v>0</v>
      </c>
      <c r="G138" s="19" t="n">
        <f aca="false">G137+B138</f>
        <v>22.3854705293171</v>
      </c>
    </row>
    <row r="139" customFormat="false" ht="15" hidden="false" customHeight="false" outlineLevel="0" collapsed="false">
      <c r="A139" s="0" t="n">
        <v>134</v>
      </c>
      <c r="B139" s="18" t="n">
        <f aca="false">B138*(1-IF(A138=0,Inputs!$B$12,IF(A138&lt;3,Inputs!$B$13,Inputs!$B$14)))</f>
        <v>0.00376130382731645</v>
      </c>
      <c r="C139" s="15" t="n">
        <f aca="false">COUNTIF(Capital!$C$8:$C$17,"&gt;"&amp;A139)/10</f>
        <v>0</v>
      </c>
      <c r="D139" s="15" t="n">
        <f aca="false">COUNTIF(Capital!$D$8:$D$17,"&gt;"&amp;A139)/10</f>
        <v>0</v>
      </c>
      <c r="E139" s="18" t="n">
        <f aca="false">B139*C139</f>
        <v>0</v>
      </c>
      <c r="F139" s="18" t="n">
        <f aca="false">B139*D139</f>
        <v>0</v>
      </c>
      <c r="G139" s="19" t="n">
        <f aca="false">G138+B139</f>
        <v>22.3892318331444</v>
      </c>
    </row>
    <row r="140" customFormat="false" ht="15" hidden="false" customHeight="false" outlineLevel="0" collapsed="false">
      <c r="A140" s="0" t="n">
        <v>135</v>
      </c>
      <c r="B140" s="18" t="n">
        <f aca="false">B139*(1-IF(A139=0,Inputs!$B$12,IF(A139&lt;3,Inputs!$B$13,Inputs!$B$14)))</f>
        <v>0.00361085167422379</v>
      </c>
      <c r="C140" s="15" t="n">
        <f aca="false">COUNTIF(Capital!$C$8:$C$17,"&gt;"&amp;A140)/10</f>
        <v>0</v>
      </c>
      <c r="D140" s="15" t="n">
        <f aca="false">COUNTIF(Capital!$D$8:$D$17,"&gt;"&amp;A140)/10</f>
        <v>0</v>
      </c>
      <c r="E140" s="18" t="n">
        <f aca="false">B140*C140</f>
        <v>0</v>
      </c>
      <c r="F140" s="18" t="n">
        <f aca="false">B140*D140</f>
        <v>0</v>
      </c>
      <c r="G140" s="19" t="n">
        <f aca="false">G139+B140</f>
        <v>22.3928426848186</v>
      </c>
    </row>
    <row r="141" customFormat="false" ht="15" hidden="false" customHeight="false" outlineLevel="0" collapsed="false">
      <c r="A141" s="0" t="n">
        <v>136</v>
      </c>
      <c r="B141" s="18" t="n">
        <f aca="false">B140*(1-IF(A140=0,Inputs!$B$12,IF(A140&lt;3,Inputs!$B$13,Inputs!$B$14)))</f>
        <v>0.00346641760725484</v>
      </c>
      <c r="C141" s="15" t="n">
        <f aca="false">COUNTIF(Capital!$C$8:$C$17,"&gt;"&amp;A141)/10</f>
        <v>0</v>
      </c>
      <c r="D141" s="15" t="n">
        <f aca="false">COUNTIF(Capital!$D$8:$D$17,"&gt;"&amp;A141)/10</f>
        <v>0</v>
      </c>
      <c r="E141" s="18" t="n">
        <f aca="false">B141*C141</f>
        <v>0</v>
      </c>
      <c r="F141" s="18" t="n">
        <f aca="false">B141*D141</f>
        <v>0</v>
      </c>
      <c r="G141" s="19" t="n">
        <f aca="false">G140+B141</f>
        <v>22.3963091024259</v>
      </c>
    </row>
    <row r="142" customFormat="false" ht="15" hidden="false" customHeight="false" outlineLevel="0" collapsed="false">
      <c r="A142" s="0" t="n">
        <v>137</v>
      </c>
      <c r="B142" s="18" t="n">
        <f aca="false">B141*(1-IF(A141=0,Inputs!$B$12,IF(A141&lt;3,Inputs!$B$13,Inputs!$B$14)))</f>
        <v>0.00332776090296464</v>
      </c>
      <c r="C142" s="15" t="n">
        <f aca="false">COUNTIF(Capital!$C$8:$C$17,"&gt;"&amp;A142)/10</f>
        <v>0</v>
      </c>
      <c r="D142" s="15" t="n">
        <f aca="false">COUNTIF(Capital!$D$8:$D$17,"&gt;"&amp;A142)/10</f>
        <v>0</v>
      </c>
      <c r="E142" s="18" t="n">
        <f aca="false">B142*C142</f>
        <v>0</v>
      </c>
      <c r="F142" s="18" t="n">
        <f aca="false">B142*D142</f>
        <v>0</v>
      </c>
      <c r="G142" s="19" t="n">
        <f aca="false">G141+B142</f>
        <v>22.3996368633288</v>
      </c>
    </row>
    <row r="143" customFormat="false" ht="15" hidden="false" customHeight="false" outlineLevel="0" collapsed="false">
      <c r="A143" s="0" t="n">
        <v>138</v>
      </c>
      <c r="B143" s="18" t="n">
        <f aca="false">B142*(1-IF(A142=0,Inputs!$B$12,IF(A142&lt;3,Inputs!$B$13,Inputs!$B$14)))</f>
        <v>0.00319465046684606</v>
      </c>
      <c r="C143" s="15" t="n">
        <f aca="false">COUNTIF(Capital!$C$8:$C$17,"&gt;"&amp;A143)/10</f>
        <v>0</v>
      </c>
      <c r="D143" s="15" t="n">
        <f aca="false">COUNTIF(Capital!$D$8:$D$17,"&gt;"&amp;A143)/10</f>
        <v>0</v>
      </c>
      <c r="E143" s="18" t="n">
        <f aca="false">B143*C143</f>
        <v>0</v>
      </c>
      <c r="F143" s="18" t="n">
        <f aca="false">B143*D143</f>
        <v>0</v>
      </c>
      <c r="G143" s="19" t="n">
        <f aca="false">G142+B143</f>
        <v>22.4028315137957</v>
      </c>
    </row>
    <row r="144" customFormat="false" ht="15" hidden="false" customHeight="false" outlineLevel="0" collapsed="false">
      <c r="A144" s="0" t="n">
        <v>139</v>
      </c>
      <c r="B144" s="18" t="n">
        <f aca="false">B143*(1-IF(A143=0,Inputs!$B$12,IF(A143&lt;3,Inputs!$B$13,Inputs!$B$14)))</f>
        <v>0.00306686444817222</v>
      </c>
      <c r="C144" s="15" t="n">
        <f aca="false">COUNTIF(Capital!$C$8:$C$17,"&gt;"&amp;A144)/10</f>
        <v>0</v>
      </c>
      <c r="D144" s="15" t="n">
        <f aca="false">COUNTIF(Capital!$D$8:$D$17,"&gt;"&amp;A144)/10</f>
        <v>0</v>
      </c>
      <c r="E144" s="18" t="n">
        <f aca="false">B144*C144</f>
        <v>0</v>
      </c>
      <c r="F144" s="18" t="n">
        <f aca="false">B144*D144</f>
        <v>0</v>
      </c>
      <c r="G144" s="19" t="n">
        <f aca="false">G143+B144</f>
        <v>22.4058983782438</v>
      </c>
    </row>
    <row r="145" customFormat="false" ht="15" hidden="false" customHeight="false" outlineLevel="0" collapsed="false">
      <c r="A145" s="0" t="n">
        <v>140</v>
      </c>
      <c r="B145" s="18" t="n">
        <f aca="false">B144*(1-IF(A144=0,Inputs!$B$12,IF(A144&lt;3,Inputs!$B$13,Inputs!$B$14)))</f>
        <v>0.00294418987024533</v>
      </c>
      <c r="C145" s="15" t="n">
        <f aca="false">COUNTIF(Capital!$C$8:$C$17,"&gt;"&amp;A145)/10</f>
        <v>0</v>
      </c>
      <c r="D145" s="15" t="n">
        <f aca="false">COUNTIF(Capital!$D$8:$D$17,"&gt;"&amp;A145)/10</f>
        <v>0</v>
      </c>
      <c r="E145" s="18" t="n">
        <f aca="false">B145*C145</f>
        <v>0</v>
      </c>
      <c r="F145" s="18" t="n">
        <f aca="false">B145*D145</f>
        <v>0</v>
      </c>
      <c r="G145" s="19" t="n">
        <f aca="false">G144+B145</f>
        <v>22.4088425681141</v>
      </c>
    </row>
    <row r="146" customFormat="false" ht="15" hidden="false" customHeight="false" outlineLevel="0" collapsed="false">
      <c r="A146" s="0" t="n">
        <v>141</v>
      </c>
      <c r="B146" s="18" t="n">
        <f aca="false">B145*(1-IF(A145=0,Inputs!$B$12,IF(A145&lt;3,Inputs!$B$13,Inputs!$B$14)))</f>
        <v>0.00282642227543551</v>
      </c>
      <c r="C146" s="15" t="n">
        <f aca="false">COUNTIF(Capital!$C$8:$C$17,"&gt;"&amp;A146)/10</f>
        <v>0</v>
      </c>
      <c r="D146" s="15" t="n">
        <f aca="false">COUNTIF(Capital!$D$8:$D$17,"&gt;"&amp;A146)/10</f>
        <v>0</v>
      </c>
      <c r="E146" s="18" t="n">
        <f aca="false">B146*C146</f>
        <v>0</v>
      </c>
      <c r="F146" s="18" t="n">
        <f aca="false">B146*D146</f>
        <v>0</v>
      </c>
      <c r="G146" s="19" t="n">
        <f aca="false">G145+B146</f>
        <v>22.4116689903895</v>
      </c>
    </row>
    <row r="147" customFormat="false" ht="15" hidden="false" customHeight="false" outlineLevel="0" collapsed="false">
      <c r="A147" s="0" t="n">
        <v>142</v>
      </c>
      <c r="B147" s="18" t="n">
        <f aca="false">B146*(1-IF(A146=0,Inputs!$B$12,IF(A146&lt;3,Inputs!$B$13,Inputs!$B$14)))</f>
        <v>0.00271336538441809</v>
      </c>
      <c r="C147" s="15" t="n">
        <f aca="false">COUNTIF(Capital!$C$8:$C$17,"&gt;"&amp;A147)/10</f>
        <v>0</v>
      </c>
      <c r="D147" s="15" t="n">
        <f aca="false">COUNTIF(Capital!$D$8:$D$17,"&gt;"&amp;A147)/10</f>
        <v>0</v>
      </c>
      <c r="E147" s="18" t="n">
        <f aca="false">B147*C147</f>
        <v>0</v>
      </c>
      <c r="F147" s="18" t="n">
        <f aca="false">B147*D147</f>
        <v>0</v>
      </c>
      <c r="G147" s="19" t="n">
        <f aca="false">G146+B147</f>
        <v>22.414382355774</v>
      </c>
    </row>
    <row r="148" customFormat="false" ht="15" hidden="false" customHeight="false" outlineLevel="0" collapsed="false">
      <c r="A148" s="0" t="n">
        <v>143</v>
      </c>
      <c r="B148" s="18" t="n">
        <f aca="false">B147*(1-IF(A147=0,Inputs!$B$12,IF(A147&lt;3,Inputs!$B$13,Inputs!$B$14)))</f>
        <v>0.00260483076904137</v>
      </c>
      <c r="C148" s="15" t="n">
        <f aca="false">COUNTIF(Capital!$C$8:$C$17,"&gt;"&amp;A148)/10</f>
        <v>0</v>
      </c>
      <c r="D148" s="15" t="n">
        <f aca="false">COUNTIF(Capital!$D$8:$D$17,"&gt;"&amp;A148)/10</f>
        <v>0</v>
      </c>
      <c r="E148" s="18" t="n">
        <f aca="false">B148*C148</f>
        <v>0</v>
      </c>
      <c r="F148" s="18" t="n">
        <f aca="false">B148*D148</f>
        <v>0</v>
      </c>
      <c r="G148" s="19" t="n">
        <f aca="false">G147+B148</f>
        <v>22.416987186543</v>
      </c>
    </row>
    <row r="149" customFormat="false" ht="15" hidden="false" customHeight="false" outlineLevel="0" collapsed="false">
      <c r="A149" s="0" t="n">
        <v>144</v>
      </c>
      <c r="B149" s="18" t="n">
        <f aca="false">B148*(1-IF(A148=0,Inputs!$B$12,IF(A148&lt;3,Inputs!$B$13,Inputs!$B$14)))</f>
        <v>0.00250063753827971</v>
      </c>
      <c r="C149" s="15" t="n">
        <f aca="false">COUNTIF(Capital!$C$8:$C$17,"&gt;"&amp;A149)/10</f>
        <v>0</v>
      </c>
      <c r="D149" s="15" t="n">
        <f aca="false">COUNTIF(Capital!$D$8:$D$17,"&gt;"&amp;A149)/10</f>
        <v>0</v>
      </c>
      <c r="E149" s="18" t="n">
        <f aca="false">B149*C149</f>
        <v>0</v>
      </c>
      <c r="F149" s="18" t="n">
        <f aca="false">B149*D149</f>
        <v>0</v>
      </c>
      <c r="G149" s="19" t="n">
        <f aca="false">G148+B149</f>
        <v>22.4194878240813</v>
      </c>
    </row>
    <row r="150" customFormat="false" ht="15" hidden="false" customHeight="false" outlineLevel="0" collapsed="false">
      <c r="A150" s="0" t="n">
        <v>145</v>
      </c>
      <c r="B150" s="18" t="n">
        <f aca="false">B149*(1-IF(A149=0,Inputs!$B$12,IF(A149&lt;3,Inputs!$B$13,Inputs!$B$14)))</f>
        <v>0.00240061203674853</v>
      </c>
      <c r="C150" s="15" t="n">
        <f aca="false">COUNTIF(Capital!$C$8:$C$17,"&gt;"&amp;A150)/10</f>
        <v>0</v>
      </c>
      <c r="D150" s="15" t="n">
        <f aca="false">COUNTIF(Capital!$D$8:$D$17,"&gt;"&amp;A150)/10</f>
        <v>0</v>
      </c>
      <c r="E150" s="18" t="n">
        <f aca="false">B150*C150</f>
        <v>0</v>
      </c>
      <c r="F150" s="18" t="n">
        <f aca="false">B150*D150</f>
        <v>0</v>
      </c>
      <c r="G150" s="19" t="n">
        <f aca="false">G149+B150</f>
        <v>22.421888436118</v>
      </c>
    </row>
    <row r="151" customFormat="false" ht="15" hidden="false" customHeight="false" outlineLevel="0" collapsed="false">
      <c r="A151" s="0" t="n">
        <v>146</v>
      </c>
      <c r="B151" s="18" t="n">
        <f aca="false">B150*(1-IF(A150=0,Inputs!$B$12,IF(A150&lt;3,Inputs!$B$13,Inputs!$B$14)))</f>
        <v>0.00230458755527858</v>
      </c>
      <c r="C151" s="15" t="n">
        <f aca="false">COUNTIF(Capital!$C$8:$C$17,"&gt;"&amp;A151)/10</f>
        <v>0</v>
      </c>
      <c r="D151" s="15" t="n">
        <f aca="false">COUNTIF(Capital!$D$8:$D$17,"&gt;"&amp;A151)/10</f>
        <v>0</v>
      </c>
      <c r="E151" s="18" t="n">
        <f aca="false">B151*C151</f>
        <v>0</v>
      </c>
      <c r="F151" s="18" t="n">
        <f aca="false">B151*D151</f>
        <v>0</v>
      </c>
      <c r="G151" s="19" t="n">
        <f aca="false">G150+B151</f>
        <v>22.4241930236733</v>
      </c>
    </row>
    <row r="152" customFormat="false" ht="15" hidden="false" customHeight="false" outlineLevel="0" collapsed="false">
      <c r="A152" s="0" t="n">
        <v>147</v>
      </c>
      <c r="B152" s="18" t="n">
        <f aca="false">B151*(1-IF(A151=0,Inputs!$B$12,IF(A151&lt;3,Inputs!$B$13,Inputs!$B$14)))</f>
        <v>0.00221240405306744</v>
      </c>
      <c r="C152" s="15" t="n">
        <f aca="false">COUNTIF(Capital!$C$8:$C$17,"&gt;"&amp;A152)/10</f>
        <v>0</v>
      </c>
      <c r="D152" s="15" t="n">
        <f aca="false">COUNTIF(Capital!$D$8:$D$17,"&gt;"&amp;A152)/10</f>
        <v>0</v>
      </c>
      <c r="E152" s="18" t="n">
        <f aca="false">B152*C152</f>
        <v>0</v>
      </c>
      <c r="F152" s="18" t="n">
        <f aca="false">B152*D152</f>
        <v>0</v>
      </c>
      <c r="G152" s="19" t="n">
        <f aca="false">G151+B152</f>
        <v>22.4264054277264</v>
      </c>
    </row>
    <row r="153" customFormat="false" ht="15" hidden="false" customHeight="false" outlineLevel="0" collapsed="false">
      <c r="A153" s="0" t="n">
        <v>148</v>
      </c>
      <c r="B153" s="18" t="n">
        <f aca="false">B152*(1-IF(A152=0,Inputs!$B$12,IF(A152&lt;3,Inputs!$B$13,Inputs!$B$14)))</f>
        <v>0.00212390789094474</v>
      </c>
      <c r="C153" s="15" t="n">
        <f aca="false">COUNTIF(Capital!$C$8:$C$17,"&gt;"&amp;A153)/10</f>
        <v>0</v>
      </c>
      <c r="D153" s="15" t="n">
        <f aca="false">COUNTIF(Capital!$D$8:$D$17,"&gt;"&amp;A153)/10</f>
        <v>0</v>
      </c>
      <c r="E153" s="18" t="n">
        <f aca="false">B153*C153</f>
        <v>0</v>
      </c>
      <c r="F153" s="18" t="n">
        <f aca="false">B153*D153</f>
        <v>0</v>
      </c>
      <c r="G153" s="19" t="n">
        <f aca="false">G152+B153</f>
        <v>22.4285293356173</v>
      </c>
    </row>
    <row r="154" customFormat="false" ht="15" hidden="false" customHeight="false" outlineLevel="0" collapsed="false">
      <c r="A154" s="0" t="n">
        <v>149</v>
      </c>
      <c r="B154" s="18" t="n">
        <f aca="false">B153*(1-IF(A153=0,Inputs!$B$12,IF(A153&lt;3,Inputs!$B$13,Inputs!$B$14)))</f>
        <v>0.00203895157530695</v>
      </c>
      <c r="C154" s="15" t="n">
        <f aca="false">COUNTIF(Capital!$C$8:$C$17,"&gt;"&amp;A154)/10</f>
        <v>0</v>
      </c>
      <c r="D154" s="15" t="n">
        <f aca="false">COUNTIF(Capital!$D$8:$D$17,"&gt;"&amp;A154)/10</f>
        <v>0</v>
      </c>
      <c r="E154" s="18" t="n">
        <f aca="false">B154*C154</f>
        <v>0</v>
      </c>
      <c r="F154" s="18" t="n">
        <f aca="false">B154*D154</f>
        <v>0</v>
      </c>
      <c r="G154" s="19" t="n">
        <f aca="false">G153+B154</f>
        <v>22.4305682871926</v>
      </c>
    </row>
    <row r="155" customFormat="false" ht="15" hidden="false" customHeight="false" outlineLevel="0" collapsed="false">
      <c r="A155" s="0" t="n">
        <v>150</v>
      </c>
      <c r="B155" s="18" t="n">
        <f aca="false">B154*(1-IF(A154=0,Inputs!$B$12,IF(A154&lt;3,Inputs!$B$13,Inputs!$B$14)))</f>
        <v>0.00195739351229467</v>
      </c>
      <c r="C155" s="15" t="n">
        <f aca="false">COUNTIF(Capital!$C$8:$C$17,"&gt;"&amp;A155)/10</f>
        <v>0</v>
      </c>
      <c r="D155" s="15" t="n">
        <f aca="false">COUNTIF(Capital!$D$8:$D$17,"&gt;"&amp;A155)/10</f>
        <v>0</v>
      </c>
      <c r="E155" s="18" t="n">
        <f aca="false">B155*C155</f>
        <v>0</v>
      </c>
      <c r="F155" s="18" t="n">
        <f aca="false">B155*D155</f>
        <v>0</v>
      </c>
      <c r="G155" s="19" t="n">
        <f aca="false">G154+B155</f>
        <v>22.4325256807049</v>
      </c>
    </row>
    <row r="156" customFormat="false" ht="15" hidden="false" customHeight="false" outlineLevel="0" collapsed="false">
      <c r="A156" s="0" t="n">
        <v>151</v>
      </c>
      <c r="B156" s="18" t="n">
        <f aca="false">B155*(1-IF(A155=0,Inputs!$B$12,IF(A155&lt;3,Inputs!$B$13,Inputs!$B$14)))</f>
        <v>0.00187909777180289</v>
      </c>
      <c r="C156" s="15" t="n">
        <f aca="false">COUNTIF(Capital!$C$8:$C$17,"&gt;"&amp;A156)/10</f>
        <v>0</v>
      </c>
      <c r="D156" s="15" t="n">
        <f aca="false">COUNTIF(Capital!$D$8:$D$17,"&gt;"&amp;A156)/10</f>
        <v>0</v>
      </c>
      <c r="E156" s="18" t="n">
        <f aca="false">B156*C156</f>
        <v>0</v>
      </c>
      <c r="F156" s="18" t="n">
        <f aca="false">B156*D156</f>
        <v>0</v>
      </c>
      <c r="G156" s="19" t="n">
        <f aca="false">G155+B156</f>
        <v>22.4344047784767</v>
      </c>
    </row>
    <row r="157" customFormat="false" ht="15" hidden="false" customHeight="false" outlineLevel="0" collapsed="false">
      <c r="A157" s="0" t="n">
        <v>152</v>
      </c>
      <c r="B157" s="18" t="n">
        <f aca="false">B156*(1-IF(A156=0,Inputs!$B$12,IF(A156&lt;3,Inputs!$B$13,Inputs!$B$14)))</f>
        <v>0.00180393386093077</v>
      </c>
      <c r="C157" s="15" t="n">
        <f aca="false">COUNTIF(Capital!$C$8:$C$17,"&gt;"&amp;A157)/10</f>
        <v>0</v>
      </c>
      <c r="D157" s="15" t="n">
        <f aca="false">COUNTIF(Capital!$D$8:$D$17,"&gt;"&amp;A157)/10</f>
        <v>0</v>
      </c>
      <c r="E157" s="18" t="n">
        <f aca="false">B157*C157</f>
        <v>0</v>
      </c>
      <c r="F157" s="18" t="n">
        <f aca="false">B157*D157</f>
        <v>0</v>
      </c>
      <c r="G157" s="19" t="n">
        <f aca="false">G156+B157</f>
        <v>22.4362087123376</v>
      </c>
    </row>
    <row r="158" customFormat="false" ht="15" hidden="false" customHeight="false" outlineLevel="0" collapsed="false">
      <c r="A158" s="0" t="n">
        <v>153</v>
      </c>
      <c r="B158" s="18" t="n">
        <f aca="false">B157*(1-IF(A157=0,Inputs!$B$12,IF(A157&lt;3,Inputs!$B$13,Inputs!$B$14)))</f>
        <v>0.00173177650649354</v>
      </c>
      <c r="C158" s="15" t="n">
        <f aca="false">COUNTIF(Capital!$C$8:$C$17,"&gt;"&amp;A158)/10</f>
        <v>0</v>
      </c>
      <c r="D158" s="15" t="n">
        <f aca="false">COUNTIF(Capital!$D$8:$D$17,"&gt;"&amp;A158)/10</f>
        <v>0</v>
      </c>
      <c r="E158" s="18" t="n">
        <f aca="false">B158*C158</f>
        <v>0</v>
      </c>
      <c r="F158" s="18" t="n">
        <f aca="false">B158*D158</f>
        <v>0</v>
      </c>
      <c r="G158" s="19" t="n">
        <f aca="false">G157+B158</f>
        <v>22.4379404888441</v>
      </c>
    </row>
    <row r="159" customFormat="false" ht="15" hidden="false" customHeight="false" outlineLevel="0" collapsed="false">
      <c r="A159" s="0" t="n">
        <v>154</v>
      </c>
      <c r="B159" s="18" t="n">
        <f aca="false">B158*(1-IF(A158=0,Inputs!$B$12,IF(A158&lt;3,Inputs!$B$13,Inputs!$B$14)))</f>
        <v>0.0016625054462338</v>
      </c>
      <c r="C159" s="15" t="n">
        <f aca="false">COUNTIF(Capital!$C$8:$C$17,"&gt;"&amp;A159)/10</f>
        <v>0</v>
      </c>
      <c r="D159" s="15" t="n">
        <f aca="false">COUNTIF(Capital!$D$8:$D$17,"&gt;"&amp;A159)/10</f>
        <v>0</v>
      </c>
      <c r="E159" s="18" t="n">
        <f aca="false">B159*C159</f>
        <v>0</v>
      </c>
      <c r="F159" s="18" t="n">
        <f aca="false">B159*D159</f>
        <v>0</v>
      </c>
      <c r="G159" s="19" t="n">
        <f aca="false">G158+B159</f>
        <v>22.4396029942904</v>
      </c>
    </row>
    <row r="160" customFormat="false" ht="15" hidden="false" customHeight="false" outlineLevel="0" collapsed="false">
      <c r="A160" s="0" t="n">
        <v>155</v>
      </c>
      <c r="B160" s="18" t="n">
        <f aca="false">B159*(1-IF(A159=0,Inputs!$B$12,IF(A159&lt;3,Inputs!$B$13,Inputs!$B$14)))</f>
        <v>0.00159600522838445</v>
      </c>
      <c r="C160" s="15" t="n">
        <f aca="false">COUNTIF(Capital!$C$8:$C$17,"&gt;"&amp;A160)/10</f>
        <v>0</v>
      </c>
      <c r="D160" s="15" t="n">
        <f aca="false">COUNTIF(Capital!$D$8:$D$17,"&gt;"&amp;A160)/10</f>
        <v>0</v>
      </c>
      <c r="E160" s="18" t="n">
        <f aca="false">B160*C160</f>
        <v>0</v>
      </c>
      <c r="F160" s="18" t="n">
        <f aca="false">B160*D160</f>
        <v>0</v>
      </c>
      <c r="G160" s="19" t="n">
        <f aca="false">G159+B160</f>
        <v>22.4411989995188</v>
      </c>
    </row>
    <row r="161" customFormat="false" ht="15" hidden="false" customHeight="false" outlineLevel="0" collapsed="false">
      <c r="A161" s="0" t="n">
        <v>156</v>
      </c>
      <c r="B161" s="18" t="n">
        <f aca="false">B160*(1-IF(A160=0,Inputs!$B$12,IF(A160&lt;3,Inputs!$B$13,Inputs!$B$14)))</f>
        <v>0.00153216501924907</v>
      </c>
      <c r="C161" s="15" t="n">
        <f aca="false">COUNTIF(Capital!$C$8:$C$17,"&gt;"&amp;A161)/10</f>
        <v>0</v>
      </c>
      <c r="D161" s="15" t="n">
        <f aca="false">COUNTIF(Capital!$D$8:$D$17,"&gt;"&amp;A161)/10</f>
        <v>0</v>
      </c>
      <c r="E161" s="18" t="n">
        <f aca="false">B161*C161</f>
        <v>0</v>
      </c>
      <c r="F161" s="18" t="n">
        <f aca="false">B161*D161</f>
        <v>0</v>
      </c>
      <c r="G161" s="19" t="n">
        <f aca="false">G160+B161</f>
        <v>22.442731164538</v>
      </c>
    </row>
    <row r="162" customFormat="false" ht="15" hidden="false" customHeight="false" outlineLevel="0" collapsed="false">
      <c r="A162" s="0" t="n">
        <v>157</v>
      </c>
      <c r="B162" s="18" t="n">
        <f aca="false">B161*(1-IF(A161=0,Inputs!$B$12,IF(A161&lt;3,Inputs!$B$13,Inputs!$B$14)))</f>
        <v>0.00147087841847911</v>
      </c>
      <c r="C162" s="15" t="n">
        <f aca="false">COUNTIF(Capital!$C$8:$C$17,"&gt;"&amp;A162)/10</f>
        <v>0</v>
      </c>
      <c r="D162" s="15" t="n">
        <f aca="false">COUNTIF(Capital!$D$8:$D$17,"&gt;"&amp;A162)/10</f>
        <v>0</v>
      </c>
      <c r="E162" s="18" t="n">
        <f aca="false">B162*C162</f>
        <v>0</v>
      </c>
      <c r="F162" s="18" t="n">
        <f aca="false">B162*D162</f>
        <v>0</v>
      </c>
      <c r="G162" s="19" t="n">
        <f aca="false">G161+B162</f>
        <v>22.4442020429565</v>
      </c>
    </row>
    <row r="163" customFormat="false" ht="15" hidden="false" customHeight="false" outlineLevel="0" collapsed="false">
      <c r="A163" s="0" t="n">
        <v>158</v>
      </c>
      <c r="B163" s="18" t="n">
        <f aca="false">B162*(1-IF(A162=0,Inputs!$B$12,IF(A162&lt;3,Inputs!$B$13,Inputs!$B$14)))</f>
        <v>0.00141204328173994</v>
      </c>
      <c r="C163" s="15" t="n">
        <f aca="false">COUNTIF(Capital!$C$8:$C$17,"&gt;"&amp;A163)/10</f>
        <v>0</v>
      </c>
      <c r="D163" s="15" t="n">
        <f aca="false">COUNTIF(Capital!$D$8:$D$17,"&gt;"&amp;A163)/10</f>
        <v>0</v>
      </c>
      <c r="E163" s="18" t="n">
        <f aca="false">B163*C163</f>
        <v>0</v>
      </c>
      <c r="F163" s="18" t="n">
        <f aca="false">B163*D163</f>
        <v>0</v>
      </c>
      <c r="G163" s="19" t="n">
        <f aca="false">G162+B163</f>
        <v>22.4456140862382</v>
      </c>
    </row>
    <row r="164" customFormat="false" ht="15" hidden="false" customHeight="false" outlineLevel="0" collapsed="false">
      <c r="A164" s="0" t="n">
        <v>159</v>
      </c>
      <c r="B164" s="18" t="n">
        <f aca="false">B163*(1-IF(A163=0,Inputs!$B$12,IF(A163&lt;3,Inputs!$B$13,Inputs!$B$14)))</f>
        <v>0.00135556155047034</v>
      </c>
      <c r="C164" s="15" t="n">
        <f aca="false">COUNTIF(Capital!$C$8:$C$17,"&gt;"&amp;A164)/10</f>
        <v>0</v>
      </c>
      <c r="D164" s="15" t="n">
        <f aca="false">COUNTIF(Capital!$D$8:$D$17,"&gt;"&amp;A164)/10</f>
        <v>0</v>
      </c>
      <c r="E164" s="18" t="n">
        <f aca="false">B164*C164</f>
        <v>0</v>
      </c>
      <c r="F164" s="18" t="n">
        <f aca="false">B164*D164</f>
        <v>0</v>
      </c>
      <c r="G164" s="19" t="n">
        <f aca="false">G163+B164</f>
        <v>22.4469696477887</v>
      </c>
    </row>
    <row r="165" customFormat="false" ht="15" hidden="false" customHeight="false" outlineLevel="0" collapsed="false">
      <c r="A165" s="0" t="n">
        <v>160</v>
      </c>
      <c r="B165" s="18" t="n">
        <f aca="false">B164*(1-IF(A164=0,Inputs!$B$12,IF(A164&lt;3,Inputs!$B$13,Inputs!$B$14)))</f>
        <v>0.00130133908845153</v>
      </c>
      <c r="C165" s="15" t="n">
        <f aca="false">COUNTIF(Capital!$C$8:$C$17,"&gt;"&amp;A165)/10</f>
        <v>0</v>
      </c>
      <c r="D165" s="15" t="n">
        <f aca="false">COUNTIF(Capital!$D$8:$D$17,"&gt;"&amp;A165)/10</f>
        <v>0</v>
      </c>
      <c r="E165" s="18" t="n">
        <f aca="false">B165*C165</f>
        <v>0</v>
      </c>
      <c r="F165" s="18" t="n">
        <f aca="false">B165*D165</f>
        <v>0</v>
      </c>
      <c r="G165" s="19" t="n">
        <f aca="false">G164+B165</f>
        <v>22.4482709868772</v>
      </c>
    </row>
    <row r="166" customFormat="false" ht="15" hidden="false" customHeight="false" outlineLevel="0" collapsed="false">
      <c r="A166" s="0" t="n">
        <v>161</v>
      </c>
      <c r="B166" s="18" t="n">
        <f aca="false">B165*(1-IF(A165=0,Inputs!$B$12,IF(A165&lt;3,Inputs!$B$13,Inputs!$B$14)))</f>
        <v>0.00124928552491347</v>
      </c>
      <c r="C166" s="15" t="n">
        <f aca="false">COUNTIF(Capital!$C$8:$C$17,"&gt;"&amp;A166)/10</f>
        <v>0</v>
      </c>
      <c r="D166" s="15" t="n">
        <f aca="false">COUNTIF(Capital!$D$8:$D$17,"&gt;"&amp;A166)/10</f>
        <v>0</v>
      </c>
      <c r="E166" s="18" t="n">
        <f aca="false">B166*C166</f>
        <v>0</v>
      </c>
      <c r="F166" s="18" t="n">
        <f aca="false">B166*D166</f>
        <v>0</v>
      </c>
      <c r="G166" s="19" t="n">
        <f aca="false">G165+B166</f>
        <v>22.4495202724021</v>
      </c>
    </row>
    <row r="167" customFormat="false" ht="15" hidden="false" customHeight="false" outlineLevel="0" collapsed="false">
      <c r="A167" s="0" t="n">
        <v>162</v>
      </c>
      <c r="B167" s="18" t="n">
        <f aca="false">B166*(1-IF(A166=0,Inputs!$B$12,IF(A166&lt;3,Inputs!$B$13,Inputs!$B$14)))</f>
        <v>0.00119931410391693</v>
      </c>
      <c r="C167" s="15" t="n">
        <f aca="false">COUNTIF(Capital!$C$8:$C$17,"&gt;"&amp;A167)/10</f>
        <v>0</v>
      </c>
      <c r="D167" s="15" t="n">
        <f aca="false">COUNTIF(Capital!$D$8:$D$17,"&gt;"&amp;A167)/10</f>
        <v>0</v>
      </c>
      <c r="E167" s="18" t="n">
        <f aca="false">B167*C167</f>
        <v>0</v>
      </c>
      <c r="F167" s="18" t="n">
        <f aca="false">B167*D167</f>
        <v>0</v>
      </c>
      <c r="G167" s="19" t="n">
        <f aca="false">G166+B167</f>
        <v>22.450719586506</v>
      </c>
    </row>
    <row r="168" customFormat="false" ht="15" hidden="false" customHeight="false" outlineLevel="0" collapsed="false">
      <c r="A168" s="0" t="n">
        <v>163</v>
      </c>
      <c r="B168" s="18" t="n">
        <f aca="false">B167*(1-IF(A167=0,Inputs!$B$12,IF(A167&lt;3,Inputs!$B$13,Inputs!$B$14)))</f>
        <v>0.00115134153976025</v>
      </c>
      <c r="C168" s="15" t="n">
        <f aca="false">COUNTIF(Capital!$C$8:$C$17,"&gt;"&amp;A168)/10</f>
        <v>0</v>
      </c>
      <c r="D168" s="15" t="n">
        <f aca="false">COUNTIF(Capital!$D$8:$D$17,"&gt;"&amp;A168)/10</f>
        <v>0</v>
      </c>
      <c r="E168" s="18" t="n">
        <f aca="false">B168*C168</f>
        <v>0</v>
      </c>
      <c r="F168" s="18" t="n">
        <f aca="false">B168*D168</f>
        <v>0</v>
      </c>
      <c r="G168" s="19" t="n">
        <f aca="false">G167+B168</f>
        <v>22.4518709280457</v>
      </c>
    </row>
    <row r="169" customFormat="false" ht="15" hidden="false" customHeight="false" outlineLevel="0" collapsed="false">
      <c r="A169" s="0" t="n">
        <v>164</v>
      </c>
      <c r="B169" s="18" t="n">
        <f aca="false">B168*(1-IF(A168=0,Inputs!$B$12,IF(A168&lt;3,Inputs!$B$13,Inputs!$B$14)))</f>
        <v>0.00110528787816984</v>
      </c>
      <c r="C169" s="15" t="n">
        <f aca="false">COUNTIF(Capital!$C$8:$C$17,"&gt;"&amp;A169)/10</f>
        <v>0</v>
      </c>
      <c r="D169" s="15" t="n">
        <f aca="false">COUNTIF(Capital!$D$8:$D$17,"&gt;"&amp;A169)/10</f>
        <v>0</v>
      </c>
      <c r="E169" s="18" t="n">
        <f aca="false">B169*C169</f>
        <v>0</v>
      </c>
      <c r="F169" s="18" t="n">
        <f aca="false">B169*D169</f>
        <v>0</v>
      </c>
      <c r="G169" s="19" t="n">
        <f aca="false">G168+B169</f>
        <v>22.4529762159239</v>
      </c>
    </row>
    <row r="170" customFormat="false" ht="15" hidden="false" customHeight="false" outlineLevel="0" collapsed="false">
      <c r="A170" s="0" t="n">
        <v>165</v>
      </c>
      <c r="B170" s="18" t="n">
        <f aca="false">B169*(1-IF(A169=0,Inputs!$B$12,IF(A169&lt;3,Inputs!$B$13,Inputs!$B$14)))</f>
        <v>0.00106107636304305</v>
      </c>
      <c r="C170" s="15" t="n">
        <f aca="false">COUNTIF(Capital!$C$8:$C$17,"&gt;"&amp;A170)/10</f>
        <v>0</v>
      </c>
      <c r="D170" s="15" t="n">
        <f aca="false">COUNTIF(Capital!$D$8:$D$17,"&gt;"&amp;A170)/10</f>
        <v>0</v>
      </c>
      <c r="E170" s="18" t="n">
        <f aca="false">B170*C170</f>
        <v>0</v>
      </c>
      <c r="F170" s="18" t="n">
        <f aca="false">B170*D170</f>
        <v>0</v>
      </c>
      <c r="G170" s="19" t="n">
        <f aca="false">G169+B170</f>
        <v>22.454037292287</v>
      </c>
    </row>
    <row r="171" customFormat="false" ht="15" hidden="false" customHeight="false" outlineLevel="0" collapsed="false">
      <c r="A171" s="0" t="n">
        <v>166</v>
      </c>
      <c r="B171" s="18" t="n">
        <f aca="false">B170*(1-IF(A170=0,Inputs!$B$12,IF(A170&lt;3,Inputs!$B$13,Inputs!$B$14)))</f>
        <v>0.00101863330852133</v>
      </c>
      <c r="C171" s="15" t="n">
        <f aca="false">COUNTIF(Capital!$C$8:$C$17,"&gt;"&amp;A171)/10</f>
        <v>0</v>
      </c>
      <c r="D171" s="15" t="n">
        <f aca="false">COUNTIF(Capital!$D$8:$D$17,"&gt;"&amp;A171)/10</f>
        <v>0</v>
      </c>
      <c r="E171" s="18" t="n">
        <f aca="false">B171*C171</f>
        <v>0</v>
      </c>
      <c r="F171" s="18" t="n">
        <f aca="false">B171*D171</f>
        <v>0</v>
      </c>
      <c r="G171" s="19" t="n">
        <f aca="false">G170+B171</f>
        <v>22.4550559255955</v>
      </c>
    </row>
    <row r="172" customFormat="false" ht="15" hidden="false" customHeight="false" outlineLevel="0" collapsed="false">
      <c r="A172" s="0" t="n">
        <v>167</v>
      </c>
      <c r="B172" s="18" t="n">
        <f aca="false">B171*(1-IF(A171=0,Inputs!$B$12,IF(A171&lt;3,Inputs!$B$13,Inputs!$B$14)))</f>
        <v>0.000977887976180474</v>
      </c>
      <c r="C172" s="15" t="n">
        <f aca="false">COUNTIF(Capital!$C$8:$C$17,"&gt;"&amp;A172)/10</f>
        <v>0</v>
      </c>
      <c r="D172" s="15" t="n">
        <f aca="false">COUNTIF(Capital!$D$8:$D$17,"&gt;"&amp;A172)/10</f>
        <v>0</v>
      </c>
      <c r="E172" s="18" t="n">
        <f aca="false">B172*C172</f>
        <v>0</v>
      </c>
      <c r="F172" s="18" t="n">
        <f aca="false">B172*D172</f>
        <v>0</v>
      </c>
      <c r="G172" s="19" t="n">
        <f aca="false">G171+B172</f>
        <v>22.4560338135717</v>
      </c>
    </row>
    <row r="173" customFormat="false" ht="15" hidden="false" customHeight="false" outlineLevel="0" collapsed="false">
      <c r="A173" s="0" t="n">
        <v>168</v>
      </c>
      <c r="B173" s="18" t="n">
        <f aca="false">B172*(1-IF(A172=0,Inputs!$B$12,IF(A172&lt;3,Inputs!$B$13,Inputs!$B$14)))</f>
        <v>0.000938772457133255</v>
      </c>
      <c r="C173" s="15" t="n">
        <f aca="false">COUNTIF(Capital!$C$8:$C$17,"&gt;"&amp;A173)/10</f>
        <v>0</v>
      </c>
      <c r="D173" s="15" t="n">
        <f aca="false">COUNTIF(Capital!$D$8:$D$17,"&gt;"&amp;A173)/10</f>
        <v>0</v>
      </c>
      <c r="E173" s="18" t="n">
        <f aca="false">B173*C173</f>
        <v>0</v>
      </c>
      <c r="F173" s="18" t="n">
        <f aca="false">B173*D173</f>
        <v>0</v>
      </c>
      <c r="G173" s="19" t="n">
        <f aca="false">G172+B173</f>
        <v>22.4569725860288</v>
      </c>
    </row>
    <row r="174" customFormat="false" ht="15" hidden="false" customHeight="false" outlineLevel="0" collapsed="false">
      <c r="A174" s="0" t="n">
        <v>169</v>
      </c>
      <c r="B174" s="18" t="n">
        <f aca="false">B173*(1-IF(A173=0,Inputs!$B$12,IF(A173&lt;3,Inputs!$B$13,Inputs!$B$14)))</f>
        <v>0.000901221558847925</v>
      </c>
      <c r="C174" s="15" t="n">
        <f aca="false">COUNTIF(Capital!$C$8:$C$17,"&gt;"&amp;A174)/10</f>
        <v>0</v>
      </c>
      <c r="D174" s="15" t="n">
        <f aca="false">COUNTIF(Capital!$D$8:$D$17,"&gt;"&amp;A174)/10</f>
        <v>0</v>
      </c>
      <c r="E174" s="18" t="n">
        <f aca="false">B174*C174</f>
        <v>0</v>
      </c>
      <c r="F174" s="18" t="n">
        <f aca="false">B174*D174</f>
        <v>0</v>
      </c>
      <c r="G174" s="19" t="n">
        <f aca="false">G173+B174</f>
        <v>22.4578738075876</v>
      </c>
    </row>
    <row r="175" customFormat="false" ht="15" hidden="false" customHeight="false" outlineLevel="0" collapsed="false">
      <c r="A175" s="0" t="n">
        <v>170</v>
      </c>
      <c r="B175" s="18" t="n">
        <f aca="false">B174*(1-IF(A174=0,Inputs!$B$12,IF(A174&lt;3,Inputs!$B$13,Inputs!$B$14)))</f>
        <v>0.000865172696494008</v>
      </c>
      <c r="C175" s="15" t="n">
        <f aca="false">COUNTIF(Capital!$C$8:$C$17,"&gt;"&amp;A175)/10</f>
        <v>0</v>
      </c>
      <c r="D175" s="15" t="n">
        <f aca="false">COUNTIF(Capital!$D$8:$D$17,"&gt;"&amp;A175)/10</f>
        <v>0</v>
      </c>
      <c r="E175" s="18" t="n">
        <f aca="false">B175*C175</f>
        <v>0</v>
      </c>
      <c r="F175" s="18" t="n">
        <f aca="false">B175*D175</f>
        <v>0</v>
      </c>
      <c r="G175" s="19" t="n">
        <f aca="false">G174+B175</f>
        <v>22.4587389802841</v>
      </c>
    </row>
    <row r="176" customFormat="false" ht="15" hidden="false" customHeight="false" outlineLevel="0" collapsed="false">
      <c r="A176" s="0" t="n">
        <v>171</v>
      </c>
      <c r="B176" s="18" t="n">
        <f aca="false">B175*(1-IF(A175=0,Inputs!$B$12,IF(A175&lt;3,Inputs!$B$13,Inputs!$B$14)))</f>
        <v>0.000830565788634247</v>
      </c>
      <c r="C176" s="15" t="n">
        <f aca="false">COUNTIF(Capital!$C$8:$C$17,"&gt;"&amp;A176)/10</f>
        <v>0</v>
      </c>
      <c r="D176" s="15" t="n">
        <f aca="false">COUNTIF(Capital!$D$8:$D$17,"&gt;"&amp;A176)/10</f>
        <v>0</v>
      </c>
      <c r="E176" s="18" t="n">
        <f aca="false">B176*C176</f>
        <v>0</v>
      </c>
      <c r="F176" s="18" t="n">
        <f aca="false">B176*D176</f>
        <v>0</v>
      </c>
      <c r="G176" s="19" t="n">
        <f aca="false">G175+B176</f>
        <v>22.4595695460728</v>
      </c>
    </row>
    <row r="177" customFormat="false" ht="15" hidden="false" customHeight="false" outlineLevel="0" collapsed="false">
      <c r="A177" s="0" t="n">
        <v>172</v>
      </c>
      <c r="B177" s="18" t="n">
        <f aca="false">B176*(1-IF(A176=0,Inputs!$B$12,IF(A176&lt;3,Inputs!$B$13,Inputs!$B$14)))</f>
        <v>0.000797343157088877</v>
      </c>
      <c r="C177" s="15" t="n">
        <f aca="false">COUNTIF(Capital!$C$8:$C$17,"&gt;"&amp;A177)/10</f>
        <v>0</v>
      </c>
      <c r="D177" s="15" t="n">
        <f aca="false">COUNTIF(Capital!$D$8:$D$17,"&gt;"&amp;A177)/10</f>
        <v>0</v>
      </c>
      <c r="E177" s="18" t="n">
        <f aca="false">B177*C177</f>
        <v>0</v>
      </c>
      <c r="F177" s="18" t="n">
        <f aca="false">B177*D177</f>
        <v>0</v>
      </c>
      <c r="G177" s="19" t="n">
        <f aca="false">G176+B177</f>
        <v>22.4603668892299</v>
      </c>
    </row>
    <row r="178" customFormat="false" ht="15" hidden="false" customHeight="false" outlineLevel="0" collapsed="false">
      <c r="A178" s="0" t="n">
        <v>173</v>
      </c>
      <c r="B178" s="18" t="n">
        <f aca="false">B177*(1-IF(A177=0,Inputs!$B$12,IF(A177&lt;3,Inputs!$B$13,Inputs!$B$14)))</f>
        <v>0.000765449430805322</v>
      </c>
      <c r="C178" s="15" t="n">
        <f aca="false">COUNTIF(Capital!$C$8:$C$17,"&gt;"&amp;A178)/10</f>
        <v>0</v>
      </c>
      <c r="D178" s="15" t="n">
        <f aca="false">COUNTIF(Capital!$D$8:$D$17,"&gt;"&amp;A178)/10</f>
        <v>0</v>
      </c>
      <c r="E178" s="18" t="n">
        <f aca="false">B178*C178</f>
        <v>0</v>
      </c>
      <c r="F178" s="18" t="n">
        <f aca="false">B178*D178</f>
        <v>0</v>
      </c>
      <c r="G178" s="19" t="n">
        <f aca="false">G177+B178</f>
        <v>22.4611323386607</v>
      </c>
    </row>
    <row r="179" customFormat="false" ht="15" hidden="false" customHeight="false" outlineLevel="0" collapsed="false">
      <c r="A179" s="0" t="n">
        <v>174</v>
      </c>
      <c r="B179" s="18" t="n">
        <f aca="false">B178*(1-IF(A178=0,Inputs!$B$12,IF(A178&lt;3,Inputs!$B$13,Inputs!$B$14)))</f>
        <v>0.000734831453573109</v>
      </c>
      <c r="C179" s="15" t="n">
        <f aca="false">COUNTIF(Capital!$C$8:$C$17,"&gt;"&amp;A179)/10</f>
        <v>0</v>
      </c>
      <c r="D179" s="15" t="n">
        <f aca="false">COUNTIF(Capital!$D$8:$D$17,"&gt;"&amp;A179)/10</f>
        <v>0</v>
      </c>
      <c r="E179" s="18" t="n">
        <f aca="false">B179*C179</f>
        <v>0</v>
      </c>
      <c r="F179" s="18" t="n">
        <f aca="false">B179*D179</f>
        <v>0</v>
      </c>
      <c r="G179" s="19" t="n">
        <f aca="false">G178+B179</f>
        <v>22.4618671701142</v>
      </c>
    </row>
    <row r="180" customFormat="false" ht="15" hidden="false" customHeight="false" outlineLevel="0" collapsed="false">
      <c r="A180" s="0" t="n">
        <v>175</v>
      </c>
      <c r="B180" s="18" t="n">
        <f aca="false">B179*(1-IF(A179=0,Inputs!$B$12,IF(A179&lt;3,Inputs!$B$13,Inputs!$B$14)))</f>
        <v>0.000705438195430185</v>
      </c>
      <c r="C180" s="15" t="n">
        <f aca="false">COUNTIF(Capital!$C$8:$C$17,"&gt;"&amp;A180)/10</f>
        <v>0</v>
      </c>
      <c r="D180" s="15" t="n">
        <f aca="false">COUNTIF(Capital!$D$8:$D$17,"&gt;"&amp;A180)/10</f>
        <v>0</v>
      </c>
      <c r="E180" s="18" t="n">
        <f aca="false">B180*C180</f>
        <v>0</v>
      </c>
      <c r="F180" s="18" t="n">
        <f aca="false">B180*D180</f>
        <v>0</v>
      </c>
      <c r="G180" s="19" t="n">
        <f aca="false">G179+B180</f>
        <v>22.4625726083097</v>
      </c>
    </row>
    <row r="181" customFormat="false" ht="15" hidden="false" customHeight="false" outlineLevel="0" collapsed="false">
      <c r="A181" s="0" t="n">
        <v>176</v>
      </c>
      <c r="B181" s="18" t="n">
        <f aca="false">B180*(1-IF(A180=0,Inputs!$B$12,IF(A180&lt;3,Inputs!$B$13,Inputs!$B$14)))</f>
        <v>0.000677220667612978</v>
      </c>
      <c r="C181" s="15" t="n">
        <f aca="false">COUNTIF(Capital!$C$8:$C$17,"&gt;"&amp;A181)/10</f>
        <v>0</v>
      </c>
      <c r="D181" s="15" t="n">
        <f aca="false">COUNTIF(Capital!$D$8:$D$17,"&gt;"&amp;A181)/10</f>
        <v>0</v>
      </c>
      <c r="E181" s="18" t="n">
        <f aca="false">B181*C181</f>
        <v>0</v>
      </c>
      <c r="F181" s="18" t="n">
        <f aca="false">B181*D181</f>
        <v>0</v>
      </c>
      <c r="G181" s="19" t="n">
        <f aca="false">G180+B181</f>
        <v>22.4632498289773</v>
      </c>
    </row>
    <row r="182" customFormat="false" ht="15" hidden="false" customHeight="false" outlineLevel="0" collapsed="false">
      <c r="A182" s="0" t="n">
        <v>177</v>
      </c>
      <c r="B182" s="18" t="n">
        <f aca="false">B181*(1-IF(A181=0,Inputs!$B$12,IF(A181&lt;3,Inputs!$B$13,Inputs!$B$14)))</f>
        <v>0.000650131840908458</v>
      </c>
      <c r="C182" s="15" t="n">
        <f aca="false">COUNTIF(Capital!$C$8:$C$17,"&gt;"&amp;A182)/10</f>
        <v>0</v>
      </c>
      <c r="D182" s="15" t="n">
        <f aca="false">COUNTIF(Capital!$D$8:$D$17,"&gt;"&amp;A182)/10</f>
        <v>0</v>
      </c>
      <c r="E182" s="18" t="n">
        <f aca="false">B182*C182</f>
        <v>0</v>
      </c>
      <c r="F182" s="18" t="n">
        <f aca="false">B182*D182</f>
        <v>0</v>
      </c>
      <c r="G182" s="19" t="n">
        <f aca="false">G181+B182</f>
        <v>22.4638999608182</v>
      </c>
    </row>
    <row r="183" customFormat="false" ht="15" hidden="false" customHeight="false" outlineLevel="0" collapsed="false">
      <c r="A183" s="0" t="n">
        <v>178</v>
      </c>
      <c r="B183" s="18" t="n">
        <f aca="false">B182*(1-IF(A182=0,Inputs!$B$12,IF(A182&lt;3,Inputs!$B$13,Inputs!$B$14)))</f>
        <v>0.00062412656727212</v>
      </c>
      <c r="C183" s="15" t="n">
        <f aca="false">COUNTIF(Capital!$C$8:$C$17,"&gt;"&amp;A183)/10</f>
        <v>0</v>
      </c>
      <c r="D183" s="15" t="n">
        <f aca="false">COUNTIF(Capital!$D$8:$D$17,"&gt;"&amp;A183)/10</f>
        <v>0</v>
      </c>
      <c r="E183" s="18" t="n">
        <f aca="false">B183*C183</f>
        <v>0</v>
      </c>
      <c r="F183" s="18" t="n">
        <f aca="false">B183*D183</f>
        <v>0</v>
      </c>
      <c r="G183" s="19" t="n">
        <f aca="false">G182+B183</f>
        <v>22.4645240873855</v>
      </c>
    </row>
    <row r="184" customFormat="false" ht="15" hidden="false" customHeight="false" outlineLevel="0" collapsed="false">
      <c r="A184" s="0" t="n">
        <v>179</v>
      </c>
      <c r="B184" s="18" t="n">
        <f aca="false">B183*(1-IF(A183=0,Inputs!$B$12,IF(A183&lt;3,Inputs!$B$13,Inputs!$B$14)))</f>
        <v>0.000599161504581235</v>
      </c>
      <c r="C184" s="15" t="n">
        <f aca="false">COUNTIF(Capital!$C$8:$C$17,"&gt;"&amp;A184)/10</f>
        <v>0</v>
      </c>
      <c r="D184" s="15" t="n">
        <f aca="false">COUNTIF(Capital!$D$8:$D$17,"&gt;"&amp;A184)/10</f>
        <v>0</v>
      </c>
      <c r="E184" s="18" t="n">
        <f aca="false">B184*C184</f>
        <v>0</v>
      </c>
      <c r="F184" s="18" t="n">
        <f aca="false">B184*D184</f>
        <v>0</v>
      </c>
      <c r="G184" s="19" t="n">
        <f aca="false">G183+B184</f>
        <v>22.46512324889</v>
      </c>
    </row>
    <row r="185" customFormat="false" ht="15" hidden="false" customHeight="false" outlineLevel="0" collapsed="false">
      <c r="A185" s="0" t="n">
        <v>180</v>
      </c>
      <c r="B185" s="18" t="n">
        <f aca="false">B184*(1-IF(A184=0,Inputs!$B$12,IF(A184&lt;3,Inputs!$B$13,Inputs!$B$14)))</f>
        <v>0.000575195044397986</v>
      </c>
      <c r="C185" s="15" t="n">
        <f aca="false">COUNTIF(Capital!$C$8:$C$17,"&gt;"&amp;A185)/10</f>
        <v>0</v>
      </c>
      <c r="D185" s="15" t="n">
        <f aca="false">COUNTIF(Capital!$D$8:$D$17,"&gt;"&amp;A185)/10</f>
        <v>0</v>
      </c>
      <c r="E185" s="18" t="n">
        <f aca="false">B185*C185</f>
        <v>0</v>
      </c>
      <c r="F185" s="18" t="n">
        <f aca="false">B185*D185</f>
        <v>0</v>
      </c>
      <c r="G185" s="19" t="n">
        <f aca="false">G184+B185</f>
        <v>22.4656984439344</v>
      </c>
    </row>
    <row r="187" customFormat="false" ht="15" hidden="false" customHeight="false" outlineLevel="0" collapsed="false">
      <c r="A187" s="3" t="s">
        <v>51</v>
      </c>
    </row>
    <row r="188" customFormat="false" ht="15" hidden="false" customHeight="false" outlineLevel="0" collapsed="false">
      <c r="A188" s="0" t="s">
        <v>52</v>
      </c>
      <c r="B188" s="14" t="n">
        <f aca="false">SUM(B5:B185)</f>
        <v>22.4656984439344</v>
      </c>
    </row>
    <row r="189" customFormat="false" ht="15" hidden="false" customHeight="false" outlineLevel="0" collapsed="false">
      <c r="A189" s="0" t="s">
        <v>53</v>
      </c>
      <c r="B189" s="15" t="n">
        <f aca="false">SUM(E5:E185)/SUM(B5:B185)</f>
        <v>0.662379216555087</v>
      </c>
    </row>
    <row r="190" customFormat="false" ht="15" hidden="false" customHeight="false" outlineLevel="0" collapsed="false">
      <c r="A190" s="0" t="s">
        <v>54</v>
      </c>
      <c r="B190" s="15" t="n">
        <f aca="false">Inputs!$B$9</f>
        <v>0.55</v>
      </c>
    </row>
    <row r="191" customFormat="false" ht="15" hidden="false" customHeight="false" outlineLevel="0" collapsed="false">
      <c r="A191" s="0" t="s">
        <v>55</v>
      </c>
      <c r="B191" s="15" t="n">
        <f aca="false">B189*B190</f>
        <v>0.364308569105298</v>
      </c>
    </row>
    <row r="192" customFormat="false" ht="15" hidden="false" customHeight="false" outlineLevel="0" collapsed="false">
      <c r="A192" s="0" t="s">
        <v>56</v>
      </c>
      <c r="B192" s="15" t="n">
        <f aca="false">B190-B191</f>
        <v>0.185691430894702</v>
      </c>
    </row>
    <row r="193" customFormat="false" ht="15" hidden="false" customHeight="false" outlineLevel="0" collapsed="false">
      <c r="A193" s="0" t="s">
        <v>57</v>
      </c>
      <c r="B193" s="12" t="n">
        <f aca="false">B190*Inputs!$B$5+(1-B190)*(Inputs!$B$6+Inputs!$B$8*Inputs!$B$7)</f>
        <v>1546.272</v>
      </c>
    </row>
    <row r="194" customFormat="false" ht="15" hidden="false" customHeight="false" outlineLevel="0" collapsed="false">
      <c r="A194" s="0" t="s">
        <v>58</v>
      </c>
      <c r="B194" s="12" t="n">
        <f aca="false">B191*Inputs!$B$5+(1-B191)*(Inputs!$B$6+Inputs!$B$8*Inputs!$B$7)</f>
        <v>1508.42065872642</v>
      </c>
    </row>
    <row r="195" customFormat="false" ht="15" hidden="false" customHeight="false" outlineLevel="0" collapsed="false">
      <c r="A195" s="0" t="s">
        <v>59</v>
      </c>
      <c r="B195" s="12" t="n">
        <f aca="false">B193-B194</f>
        <v>37.8513412735761</v>
      </c>
    </row>
    <row r="196" customFormat="false" ht="15" hidden="false" customHeight="false" outlineLevel="0" collapsed="false">
      <c r="A196" s="0" t="s">
        <v>60</v>
      </c>
      <c r="B196" s="15" t="n">
        <f aca="false">SUM(F5:F185)/SUM(B5:B185)*B190</f>
        <v>0.356160795480056</v>
      </c>
    </row>
    <row r="197" customFormat="false" ht="15" hidden="false" customHeight="false" outlineLevel="0" collapsed="false">
      <c r="A197" s="0" t="s">
        <v>61</v>
      </c>
      <c r="B197" s="12" t="n">
        <f aca="false">B196*Inputs!$B$5*(1+Inputs!$B$16)+(1-B196)*(Inputs!$B$6+Inputs!$B$8*Inputs!$B$7)</f>
        <v>1535.92938570047</v>
      </c>
    </row>
    <row r="198" customFormat="false" ht="15" hidden="false" customHeight="false" outlineLevel="0" collapsed="false">
      <c r="A198" s="0" t="s">
        <v>62</v>
      </c>
      <c r="B198" s="20" t="n">
        <f aca="false">B197/B194-1</f>
        <v>0.0182367742147429</v>
      </c>
    </row>
    <row r="199" customFormat="false" ht="15" hidden="false" customHeight="false" outlineLevel="0" collapsed="false">
      <c r="A199" s="0" t="s">
        <v>63</v>
      </c>
      <c r="B199" s="20" t="n">
        <f aca="false">Inputs!$B$16*B191*Inputs!$B$5/B194</f>
        <v>0.0197802062953152</v>
      </c>
    </row>
    <row r="200" customFormat="false" ht="15" hidden="false" customHeight="false" outlineLevel="0" collapsed="false">
      <c r="A200" s="0" t="s">
        <v>64</v>
      </c>
      <c r="B200" s="15" t="n">
        <f aca="false">1-B198/B199</f>
        <v>0.0780291194909246</v>
      </c>
    </row>
    <row r="201" customFormat="false" ht="15" hidden="false" customHeight="false" outlineLevel="0" collapsed="false">
      <c r="A201" s="0" t="s">
        <v>65</v>
      </c>
      <c r="B201" s="15" t="n">
        <f aca="false">AVERAGE(Capital!E8:E17)</f>
        <v>0.303947655613755</v>
      </c>
    </row>
    <row r="202" customFormat="false" ht="15" hidden="false" customHeight="false" outlineLevel="0" collapsed="false">
      <c r="A202" s="0" t="s">
        <v>66</v>
      </c>
      <c r="B202" s="14" t="n">
        <f aca="false">AVERAGE(Capital!F8:F17)</f>
        <v>14.8808117346561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64"/>
    <col collapsed="false" customWidth="true" hidden="false" outlineLevel="0" max="6" min="3" style="0" width="13"/>
    <col collapsed="false" customWidth="true" hidden="false" outlineLevel="0" max="7" min="7" style="0" width="2"/>
    <col collapsed="false" customWidth="true" hidden="false" outlineLevel="0" max="8" min="8" style="0" width="60"/>
  </cols>
  <sheetData>
    <row r="1" customFormat="false" ht="16.15" hidden="false" customHeight="false" outlineLevel="0" collapsed="false">
      <c r="A1" s="6" t="s">
        <v>67</v>
      </c>
    </row>
    <row r="2" customFormat="false" ht="15" hidden="false" customHeight="false" outlineLevel="0" collapsed="false">
      <c r="A2" s="2" t="s">
        <v>68</v>
      </c>
    </row>
    <row r="3" customFormat="false" ht="15" hidden="false" customHeight="false" outlineLevel="0" collapsed="false">
      <c r="A3" s="2" t="s">
        <v>69</v>
      </c>
    </row>
    <row r="5" customFormat="false" ht="15" hidden="false" customHeight="false" outlineLevel="0" collapsed="false">
      <c r="A5" s="17" t="s">
        <v>70</v>
      </c>
      <c r="B5" s="17" t="s">
        <v>71</v>
      </c>
      <c r="C5" s="17" t="s">
        <v>72</v>
      </c>
      <c r="D5" s="17" t="s">
        <v>73</v>
      </c>
      <c r="E5" s="17" t="s">
        <v>74</v>
      </c>
      <c r="F5" s="17" t="s">
        <v>75</v>
      </c>
      <c r="H5" s="17" t="s">
        <v>76</v>
      </c>
    </row>
    <row r="6" customFormat="false" ht="28.35" hidden="false" customHeight="false" outlineLevel="0" collapsed="false">
      <c r="A6" s="21" t="s">
        <v>77</v>
      </c>
      <c r="B6" s="5" t="s">
        <v>52</v>
      </c>
      <c r="C6" s="22" t="n">
        <v>22.5</v>
      </c>
      <c r="D6" s="22" t="n">
        <f aca="false">Mix!$B$188</f>
        <v>22.4656984439344</v>
      </c>
      <c r="E6" s="22" t="n">
        <f aca="false">D6-C6</f>
        <v>-0.034301556065568</v>
      </c>
      <c r="F6" s="21" t="str">
        <f aca="false">IF(ISNUMBER(D6)=FALSE(),"to check",IF(ABS(E6)&lt;=0.05,"reproduced",IF(ABS(E6)&lt;=0.05*3,"rounding","to check")))</f>
        <v>reproduced</v>
      </c>
      <c r="H6" s="5" t="s">
        <v>78</v>
      </c>
    </row>
    <row r="7" customFormat="false" ht="15" hidden="false" customHeight="false" outlineLevel="0" collapsed="false">
      <c r="A7" s="21" t="s">
        <v>79</v>
      </c>
      <c r="B7" s="5" t="s">
        <v>80</v>
      </c>
      <c r="C7" s="23" t="n">
        <v>0.364</v>
      </c>
      <c r="D7" s="23" t="n">
        <f aca="false">Mix!$B$191</f>
        <v>0.364308569105298</v>
      </c>
      <c r="E7" s="23" t="n">
        <f aca="false">D7-C7</f>
        <v>0.000308569105297862</v>
      </c>
      <c r="F7" s="21" t="str">
        <f aca="false">IF(ISNUMBER(D7)=FALSE(),"to check",IF(ABS(E7)&lt;=0.0005,"reproduced",IF(ABS(E7)&lt;=0.0005*3,"rounding","to check")))</f>
        <v>reproduced</v>
      </c>
    </row>
    <row r="8" customFormat="false" ht="15" hidden="false" customHeight="false" outlineLevel="0" collapsed="false">
      <c r="A8" s="21" t="s">
        <v>79</v>
      </c>
      <c r="B8" s="5" t="s">
        <v>81</v>
      </c>
      <c r="C8" s="23" t="n">
        <v>0.186</v>
      </c>
      <c r="D8" s="23" t="n">
        <f aca="false">Mix!$B$192</f>
        <v>0.185691430894702</v>
      </c>
      <c r="E8" s="23" t="n">
        <f aca="false">D8-C8</f>
        <v>-0.000308569105297807</v>
      </c>
      <c r="F8" s="21" t="str">
        <f aca="false">IF(ISNUMBER(D8)=FALSE(),"to check",IF(ABS(E8)&lt;=0.0005,"reproduced",IF(ABS(E8)&lt;=0.0005*3,"rounding","to check")))</f>
        <v>reproduced</v>
      </c>
    </row>
    <row r="9" customFormat="false" ht="15" hidden="false" customHeight="false" outlineLevel="0" collapsed="false">
      <c r="A9" s="21" t="s">
        <v>79</v>
      </c>
      <c r="B9" s="5" t="s">
        <v>82</v>
      </c>
      <c r="C9" s="24" t="n">
        <v>0.08</v>
      </c>
      <c r="D9" s="24" t="n">
        <f aca="false">Mix!$B$200</f>
        <v>0.0780291194909246</v>
      </c>
      <c r="E9" s="24" t="n">
        <f aca="false">D9-C9</f>
        <v>-0.00197088050907539</v>
      </c>
      <c r="F9" s="21" t="str">
        <f aca="false">IF(ISNUMBER(D9)=FALSE(),"to check",IF(ABS(E9)&lt;=0.005,"reproduced",IF(ABS(E9)&lt;=0.005*3,"rounding","to check")))</f>
        <v>reproduced</v>
      </c>
    </row>
    <row r="10" customFormat="false" ht="15" hidden="false" customHeight="false" outlineLevel="0" collapsed="false">
      <c r="A10" s="21" t="s">
        <v>79</v>
      </c>
      <c r="B10" s="5" t="s">
        <v>83</v>
      </c>
      <c r="C10" s="25" t="n">
        <v>0.0182</v>
      </c>
      <c r="D10" s="25" t="n">
        <f aca="false">Mix!$B$198</f>
        <v>0.0182367742147429</v>
      </c>
      <c r="E10" s="25" t="n">
        <f aca="false">D10-C10</f>
        <v>3.67742147429004E-005</v>
      </c>
      <c r="F10" s="21" t="str">
        <f aca="false">IF(ISNUMBER(D10)=FALSE(),"to check",IF(ABS(E10)&lt;=0.00005,"reproduced",IF(ABS(E10)&lt;=0.00005*3,"rounding","to check")))</f>
        <v>reproduced</v>
      </c>
    </row>
    <row r="11" customFormat="false" ht="15" hidden="false" customHeight="false" outlineLevel="0" collapsed="false">
      <c r="A11" s="21" t="s">
        <v>79</v>
      </c>
      <c r="B11" s="5" t="s">
        <v>84</v>
      </c>
      <c r="C11" s="25" t="n">
        <v>0.0198</v>
      </c>
      <c r="D11" s="25" t="n">
        <f aca="false">Mix!$B$199</f>
        <v>0.0197802062953152</v>
      </c>
      <c r="E11" s="25" t="n">
        <f aca="false">D11-C11</f>
        <v>-1.97937046848111E-005</v>
      </c>
      <c r="F11" s="21" t="str">
        <f aca="false">IF(ISNUMBER(D11)=FALSE(),"to check",IF(ABS(E11)&lt;=0.00005,"reproduced",IF(ABS(E11)&lt;=0.00005*3,"rounding","to check")))</f>
        <v>reproduced</v>
      </c>
    </row>
    <row r="12" customFormat="false" ht="15" hidden="false" customHeight="false" outlineLevel="0" collapsed="false">
      <c r="A12" s="21" t="s">
        <v>79</v>
      </c>
      <c r="B12" s="5" t="s">
        <v>85</v>
      </c>
      <c r="C12" s="23" t="n">
        <v>0.356</v>
      </c>
      <c r="D12" s="23" t="n">
        <f aca="false">Mix!$B$196</f>
        <v>0.356160795480056</v>
      </c>
      <c r="E12" s="23" t="n">
        <f aca="false">D12-C12</f>
        <v>0.000160795480056319</v>
      </c>
      <c r="F12" s="21" t="str">
        <f aca="false">IF(ISNUMBER(D12)=FALSE(),"to check",IF(ABS(E12)&lt;=0.0005,"reproduced",IF(ABS(E12)&lt;=0.0005*3,"rounding","to check")))</f>
        <v>reproduced</v>
      </c>
    </row>
    <row r="13" customFormat="false" ht="15" hidden="false" customHeight="false" outlineLevel="0" collapsed="false">
      <c r="A13" s="21" t="s">
        <v>79</v>
      </c>
      <c r="B13" s="5" t="s">
        <v>65</v>
      </c>
      <c r="C13" s="24" t="n">
        <v>0.3</v>
      </c>
      <c r="D13" s="24" t="n">
        <f aca="false">Mix!$B$201</f>
        <v>0.303947655613755</v>
      </c>
      <c r="E13" s="24" t="n">
        <f aca="false">D13-C13</f>
        <v>0.00394765561375465</v>
      </c>
      <c r="F13" s="21" t="str">
        <f aca="false">IF(ISNUMBER(D13)=FALSE(),"to check",IF(ABS(E13)&lt;=0.005,"reproduced",IF(ABS(E13)&lt;=0.005*3,"rounding","to check")))</f>
        <v>reproduced</v>
      </c>
    </row>
    <row r="14" customFormat="false" ht="15" hidden="false" customHeight="false" outlineLevel="0" collapsed="false">
      <c r="A14" s="21" t="s">
        <v>79</v>
      </c>
      <c r="B14" s="5" t="s">
        <v>66</v>
      </c>
      <c r="C14" s="22" t="n">
        <v>14.9</v>
      </c>
      <c r="D14" s="22" t="n">
        <f aca="false">Mix!$B$202</f>
        <v>14.8808117346561</v>
      </c>
      <c r="E14" s="22" t="n">
        <f aca="false">D14-C14</f>
        <v>-0.01918826534388</v>
      </c>
      <c r="F14" s="21" t="str">
        <f aca="false">IF(ISNUMBER(D14)=FALSE(),"to check",IF(ABS(E14)&lt;=0.05,"reproduced",IF(ABS(E14)&lt;=0.05*3,"rounding","to check")))</f>
        <v>reproduced</v>
      </c>
    </row>
    <row r="15" customFormat="false" ht="15" hidden="false" customHeight="false" outlineLevel="0" collapsed="false">
      <c r="A15" s="21" t="s">
        <v>79</v>
      </c>
      <c r="B15" s="5" t="s">
        <v>86</v>
      </c>
      <c r="C15" s="22" t="n">
        <v>26.7</v>
      </c>
      <c r="D15" s="22" t="n">
        <f aca="false">Capital!$C$12</f>
        <v>26.6844349338655</v>
      </c>
      <c r="E15" s="22" t="n">
        <f aca="false">D15-C15</f>
        <v>-0.0155650661344708</v>
      </c>
      <c r="F15" s="21" t="str">
        <f aca="false">IF(ISNUMBER(D15)=FALSE(),"to check",IF(ABS(E15)&lt;=0.05,"reproduced",IF(ABS(E15)&lt;=0.05*3,"rounding","to check")))</f>
        <v>reproduced</v>
      </c>
    </row>
    <row r="16" customFormat="false" ht="15" hidden="false" customHeight="false" outlineLevel="0" collapsed="false">
      <c r="A16" s="21" t="s">
        <v>87</v>
      </c>
      <c r="B16" s="5" t="s">
        <v>88</v>
      </c>
      <c r="C16" s="26" t="n">
        <v>1546</v>
      </c>
      <c r="D16" s="26" t="n">
        <f aca="false">Mix!$B$193</f>
        <v>1546.272</v>
      </c>
      <c r="E16" s="26" t="n">
        <f aca="false">D16-C16</f>
        <v>0.271999999999935</v>
      </c>
      <c r="F16" s="21" t="str">
        <f aca="false">IF(ISNUMBER(D16)=FALSE(),"to check",IF(ABS(E16)&lt;=0.5,"reproduced",IF(ABS(E16)&lt;=0.5*3,"rounding","to check")))</f>
        <v>reproduced</v>
      </c>
    </row>
    <row r="17" customFormat="false" ht="15" hidden="false" customHeight="false" outlineLevel="0" collapsed="false">
      <c r="A17" s="21" t="s">
        <v>87</v>
      </c>
      <c r="B17" s="5" t="s">
        <v>89</v>
      </c>
      <c r="C17" s="26" t="n">
        <v>1508</v>
      </c>
      <c r="D17" s="26" t="n">
        <f aca="false">Mix!$B$194</f>
        <v>1508.42065872642</v>
      </c>
      <c r="E17" s="26" t="n">
        <f aca="false">D17-C17</f>
        <v>0.420658726423881</v>
      </c>
      <c r="F17" s="21" t="str">
        <f aca="false">IF(ISNUMBER(D17)=FALSE(),"to check",IF(ABS(E17)&lt;=0.5,"reproduced",IF(ABS(E17)&lt;=0.5*3,"rounding","to check")))</f>
        <v>reproduced</v>
      </c>
    </row>
    <row r="18" customFormat="false" ht="15" hidden="false" customHeight="false" outlineLevel="0" collapsed="false">
      <c r="A18" s="21" t="s">
        <v>87</v>
      </c>
      <c r="B18" s="5" t="s">
        <v>59</v>
      </c>
      <c r="C18" s="26" t="n">
        <v>38</v>
      </c>
      <c r="D18" s="26" t="n">
        <f aca="false">Mix!$B$195</f>
        <v>37.8513412735761</v>
      </c>
      <c r="E18" s="26" t="n">
        <f aca="false">D18-C18</f>
        <v>-0.148658726423946</v>
      </c>
      <c r="F18" s="21" t="str">
        <f aca="false">IF(ISNUMBER(D18)=FALSE(),"to check",IF(ABS(E18)&lt;=0.5,"reproduced",IF(ABS(E18)&lt;=0.5*3,"rounding","to check")))</f>
        <v>reproduced</v>
      </c>
    </row>
    <row r="19" customFormat="false" ht="15" hidden="false" customHeight="false" outlineLevel="0" collapsed="false">
      <c r="A19" s="21" t="s">
        <v>90</v>
      </c>
      <c r="B19" s="5" t="s">
        <v>91</v>
      </c>
      <c r="C19" s="27" t="n">
        <v>0</v>
      </c>
      <c r="D19" s="27" t="n">
        <f aca="false">Mix!$B$191+Mix!$B$192-Mix!$B$190</f>
        <v>0</v>
      </c>
      <c r="E19" s="27" t="n">
        <f aca="false">D19-C19</f>
        <v>0</v>
      </c>
      <c r="F19" s="21" t="str">
        <f aca="false">IF(ISNUMBER(D19)=FALSE(),"to check",IF(ABS(E19)&lt;=0.000000000001,"reproduced",IF(ABS(E19)&lt;=0.000000000001*3,"rounding","to check")))</f>
        <v>reproduced</v>
      </c>
    </row>
    <row r="21" customFormat="false" ht="15" hidden="false" customHeight="false" outlineLevel="0" collapsed="false">
      <c r="A21" s="17" t="s">
        <v>92</v>
      </c>
      <c r="C21" s="17" t="n">
        <f aca="false">COUNTIF(F6:F19,"reproduced")</f>
        <v>14</v>
      </c>
    </row>
    <row r="22" customFormat="false" ht="15" hidden="false" customHeight="false" outlineLevel="0" collapsed="false">
      <c r="A22" s="17" t="s">
        <v>93</v>
      </c>
      <c r="C22" s="17" t="n">
        <f aca="false">COUNTIF(F6:F19,"rounding")</f>
        <v>0</v>
      </c>
    </row>
    <row r="23" customFormat="false" ht="15" hidden="false" customHeight="false" outlineLevel="0" collapsed="false">
      <c r="A23" s="17" t="s">
        <v>94</v>
      </c>
      <c r="C23" s="17" t="n">
        <f aca="false">COUNTIF(F6:F19,"to check")</f>
        <v>0</v>
      </c>
    </row>
    <row r="24" customFormat="false" ht="15" hidden="false" customHeight="false" outlineLevel="0" collapsed="false">
      <c r="A24" s="17" t="s">
        <v>95</v>
      </c>
      <c r="C24" s="17" t="str">
        <f aca="false">IF(C21=14,"ALL OK",C21&amp;" / 14 reproduced")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2026-08-26T19:32:58Z</dcterms:created>
  <dc:creator>openpyxl</dc:creator>
  <dc:description/>
  <dc:language>en-US</dc:language>
  <cp:lastModifiedBy/>
  <dcterms:modified xsi:type="dcterms:W3CDTF">2026-09-23T23:45:29Z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