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2. Month by month" sheetId="2" state="visible" r:id="rId4"/>
    <sheet name="3. What a flow can hold" sheetId="3" state="visible" r:id="rId5"/>
    <sheet name="4. The book's lease-up curve" sheetId="4" state="visible" r:id="rId6"/>
    <sheet name="5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<sst xmlns="http://schemas.openxmlformats.org/spreadsheetml/2006/main" count="111" uniqueCount="75">
  <si>
    <t xml:space="preserve">The Lease-Up Tracker</t>
  </si>
  <si>
    <t xml:space="preserve">Companion workbook to Self-Storage Real Estate</t>
  </si>
  <si>
    <t xml:space="preserve">What this is</t>
  </si>
  <si>
    <t xml:space="preserve">A store fills against its own departures. Each month it gains arrivals and loses a share of what it already has, so the net gain shrinks as the store fills. This sheet tracks that, month by month, against the plan.</t>
  </si>
  <si>
    <t xml:space="preserve">The question it exists to ask</t>
  </si>
  <si>
    <t xml:space="preserve">Not 'what occupancy do you project' but 'how many new customers a month, for ever, does that occupancy require?'. Occupancy equals move-ins times length of stay. Sheet 3 inverts it: give it your move-in flow and it tells you the occupancy that flow can hold — which is often well below the plan.</t>
  </si>
  <si>
    <t xml:space="preserve">Conventions</t>
  </si>
  <si>
    <t xml:space="preserve">Blue on pale blue is an input. Black is a formula. Nothing is locked.</t>
  </si>
  <si>
    <t xml:space="preserve">Revised 24 September 2026</t>
  </si>
  <si>
    <t xml:space="preserve">Revised 24 September 2026. Sheet 2 gains column J: the occupancy the month's flow can hold at the length of stay you enter in D2. Column I estimates the length of stay from the month's own move-outs, which overstates it while the store is filling (Appendix D). Sheet 3 is live (it held values) and sheet 5 checks the file against Chapters 3, 13 and 14.</t>
  </si>
  <si>
    <t xml:space="preserve">Against the plan</t>
  </si>
  <si>
    <t xml:space="preserve">Units in the store</t>
  </si>
  <si>
    <t xml:space="preserve">Length of stay, months</t>
  </si>
  <si>
    <t xml:space="preserve">Your own, measured from the move-in and move-out series once the store is mature; the book's 13.8 pre-filled.</t>
  </si>
  <si>
    <t xml:space="preserve">Month</t>
  </si>
  <si>
    <t xml:space="preserve">Move-ins</t>
  </si>
  <si>
    <t xml:space="preserve">Move-outs</t>
  </si>
  <si>
    <t xml:space="preserve">Enquiries</t>
  </si>
  <si>
    <t xml:space="preserve">Net gain</t>
  </si>
  <si>
    <t xml:space="preserve">Units occupied</t>
  </si>
  <si>
    <t xml:space="preserve">Occupancy</t>
  </si>
  <si>
    <t xml:space="preserve">Conversion</t>
  </si>
  <si>
    <t xml:space="preserve">Occupancy this flow can hold</t>
  </si>
  <si>
    <t xml:space="preserve">Occupancy this flow can hold, at the length of stay in D2</t>
  </si>
  <si>
    <t xml:space="preserve">⚠ Column I reads the length of stay off the month's own move-outs. While the store is still filling its customers are young and leave less often than a mature base, so column I overstates what the flow can hold (Appendix D): in the book's lease-up, twelve over the first year's churn is 16.4 months against a true 13.8. Column J uses the length of stay in D2 and is the one to hold a plan to.</t>
  </si>
  <si>
    <t xml:space="preserve">Occupancy is move-ins times length of stay</t>
  </si>
  <si>
    <t xml:space="preserve">The identity of Chapter 3, live. Net operating income is linear in occupancy at a given length of stay: revenue and the variable costs move with it, the fixed costs do not.</t>
  </si>
  <si>
    <t xml:space="preserve">Units in the store (sheet 2)</t>
  </si>
  <si>
    <t xml:space="preserve">Length of stay, months (sheet 2)</t>
  </si>
  <si>
    <t xml:space="preserve">Reference occupancy</t>
  </si>
  <si>
    <t xml:space="preserve">Net operating income at that occupancy</t>
  </si>
  <si>
    <t xml:space="preserve">Fixed costs</t>
  </si>
  <si>
    <t xml:space="preserve">Physical ceiling</t>
  </si>
  <si>
    <t xml:space="preserve">Move-ins a month needed to hold the reference occupancy</t>
  </si>
  <si>
    <t xml:space="preserve">Break-even occupancy</t>
  </si>
  <si>
    <t xml:space="preserve">Move-ins a month at which the store breaks even</t>
  </si>
  <si>
    <t xml:space="preserve">Move-ins a month</t>
  </si>
  <si>
    <t xml:space="preserve">Units held</t>
  </si>
  <si>
    <t xml:space="preserve">Net operating income</t>
  </si>
  <si>
    <t xml:space="preserve">Row 21 stops at the physical ceiling: above it, too many units are between customers. A flow that the ceiling caps is a flow the store cannot use.</t>
  </si>
  <si>
    <t xml:space="preserve">Five years of a new store</t>
  </si>
  <si>
    <t xml:space="preserve">Cohort by cohort, not stabilised income scaled by occupancy — watch the in-place rate column climb. Break-even occupancy is 36.3 per cent; this store crosses it in month 25 and reaches 95 per cent of its stabilised level in month 65.</t>
  </si>
  <si>
    <t xml:space="preserve">Move-ins that month</t>
  </si>
  <si>
    <t xml:space="preserve">In-place rate</t>
  </si>
  <si>
    <t xml:space="preserve">Above break-even?</t>
  </si>
  <si>
    <t xml:space="preserve">No</t>
  </si>
  <si>
    <t xml:space="preserve">Yes</t>
  </si>
  <si>
    <t xml:space="preserve">Values from the model workbook, sheet 9, where the same curve is live.</t>
  </si>
  <si>
    <t xml:space="preserve">Checks: the tracker against the book</t>
  </si>
  <si>
    <t xml:space="preserve">Column D is a live formula pointing into the workbook. A tolerance is the precision at which the book prints the figure; rows without a printed figure hold for any inputs.</t>
  </si>
  <si>
    <t xml:space="preserve">Source</t>
  </si>
  <si>
    <t xml:space="preserve">Figure</t>
  </si>
  <si>
    <t xml:space="preserve">Printed</t>
  </si>
  <si>
    <t xml:space="preserve">Computed</t>
  </si>
  <si>
    <t xml:space="preserve">Variance</t>
  </si>
  <si>
    <t xml:space="preserve">Status</t>
  </si>
  <si>
    <t xml:space="preserve">Ch. 3</t>
  </si>
  <si>
    <t xml:space="preserve">Move-ins a month that hold 79.6 per cent</t>
  </si>
  <si>
    <t xml:space="preserve">Ch. 14</t>
  </si>
  <si>
    <t xml:space="preserve">15 a month: occupancy</t>
  </si>
  <si>
    <t xml:space="preserve">15 a month: net operating income</t>
  </si>
  <si>
    <t xml:space="preserve">20 a month: net operating income</t>
  </si>
  <si>
    <t xml:space="preserve">30 a month: net operating income</t>
  </si>
  <si>
    <t xml:space="preserve">34.0 a month: net operating income</t>
  </si>
  <si>
    <t xml:space="preserve">38 a month: occupancy</t>
  </si>
  <si>
    <t xml:space="preserve">38 a month: net operating income</t>
  </si>
  <si>
    <t xml:space="preserve">Ch. 13</t>
  </si>
  <si>
    <t xml:space="preserve">Sheet 2</t>
  </si>
  <si>
    <t xml:space="preserve">Units occupied equal the running total of net gains</t>
  </si>
  <si>
    <t xml:space="preserve">Net gain is move-ins less move-outs, every month</t>
  </si>
  <si>
    <t xml:space="preserve">Sheet 3</t>
  </si>
  <si>
    <t xml:space="preserve">Every flow row obeys units = move-ins × length of stay, or the ceiling</t>
  </si>
  <si>
    <t xml:space="preserve">Lines reproduced</t>
  </si>
  <si>
    <t xml:space="preserve">Lines to check, or waiting for inputs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</si>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</sst>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General"/>
    <numFmt numFmtId="167" formatCode="0.0%"/>
    <numFmt numFmtId="168" formatCode="0"/>
    <numFmt numFmtId="169" formatCode="\£#,##0"/>
    <numFmt numFmtId="170" formatCode="0.0"/>
    <numFmt numFmtId="171" formatCode="\£#,##0.00"/>
    <numFmt numFmtId="172" formatCode="0.00%"/>
    <numFmt numFmtId="173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  <font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9" hidden="false" customHeight="true" outlineLevel="0" collapsed="false">
      <c r="A5" s="4" t="s">
        <v>3</v>
      </c>
    </row>
    <row r="7" customFormat="false" ht="15" hidden="false" customHeight="false" outlineLevel="0" collapsed="false">
      <c r="A7" s="3" t="s">
        <v>4</v>
      </c>
    </row>
    <row r="8" customFormat="false" ht="39" hidden="false" customHeight="true" outlineLevel="0" collapsed="false">
      <c r="A8" s="4" t="s">
        <v>5</v>
      </c>
    </row>
    <row r="10" customFormat="false" ht="15" hidden="false" customHeight="false" outlineLevel="0" collapsed="false">
      <c r="A10" s="3" t="s">
        <v>6</v>
      </c>
    </row>
    <row r="11" customFormat="false" ht="15" hidden="false" customHeight="true" outlineLevel="0" collapsed="false">
      <c r="A11" s="4" t="s">
        <v>7</v>
      </c>
    </row>
    <row r="13" customFormat="false" ht="15" hidden="false" customHeight="false" outlineLevel="0" collapsed="false">
      <c r="A13" s="3" t="s">
        <v>8</v>
      </c>
    </row>
    <row r="14" customFormat="false" ht="41.75" hidden="false" customHeight="false" outlineLevel="0" collapsed="false">
      <c r="A14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5" min="2" style="0" width="11"/>
    <col collapsed="false" customWidth="true" hidden="false" outlineLevel="0" max="6" min="6" style="0" width="14"/>
    <col collapsed="false" customWidth="true" hidden="false" outlineLevel="0" max="8" min="7" style="0" width="12"/>
    <col collapsed="false" customWidth="true" hidden="false" outlineLevel="0" max="9" min="9" style="0" width="26"/>
    <col collapsed="false" customWidth="true" hidden="false" outlineLevel="0" max="10" min="10" style="0" width="22"/>
  </cols>
  <sheetData>
    <row r="1" customFormat="false" ht="16.15" hidden="false" customHeight="false" outlineLevel="0" collapsed="false">
      <c r="A1" s="5" t="s">
        <v>10</v>
      </c>
    </row>
    <row r="2" customFormat="false" ht="23.85" hidden="false" customHeight="false" outlineLevel="0" collapsed="false">
      <c r="A2" s="6" t="s">
        <v>11</v>
      </c>
      <c r="B2" s="7" t="n">
        <v>590</v>
      </c>
      <c r="C2" s="3" t="s">
        <v>12</v>
      </c>
      <c r="D2" s="8" t="n">
        <v>13.8030343468202</v>
      </c>
      <c r="E2" s="2" t="s">
        <v>13</v>
      </c>
    </row>
    <row r="4" customFormat="false" ht="41.75" hidden="false" customHeight="false" outlineLevel="0" collapsed="false">
      <c r="A4" s="9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</row>
    <row r="5" customFormat="false" ht="15" hidden="false" customHeight="false" outlineLevel="0" collapsed="false">
      <c r="A5" s="0" t="n">
        <v>1</v>
      </c>
      <c r="B5" s="7"/>
      <c r="C5" s="7"/>
      <c r="D5" s="7"/>
      <c r="E5" s="10" t="n">
        <f aca="false">N(B5)-N(C5)</f>
        <v>0</v>
      </c>
      <c r="F5" s="10" t="n">
        <f aca="false">N(E5)</f>
        <v>0</v>
      </c>
      <c r="G5" s="11" t="n">
        <f aca="false">IF($B$2=0,"",F5/$B$2)</f>
        <v>0</v>
      </c>
      <c r="H5" s="11" t="str">
        <f aca="false">IF(N(D5)=0,"",B5/D5)</f>
        <v/>
      </c>
      <c r="I5" s="11" t="str">
        <f aca="false">IF(N(C5)=0,"",IF($B$2=0,"",B5/C5*F5/$B$2))</f>
        <v/>
      </c>
      <c r="J5" s="12" t="str">
        <f aca="false">IF(OR(N(B5)=0,N($D$2)=0,N($B$2)=0),"",B5*$D$2/$B$2)</f>
        <v/>
      </c>
    </row>
    <row r="6" customFormat="false" ht="15" hidden="false" customHeight="false" outlineLevel="0" collapsed="false">
      <c r="A6" s="0" t="n">
        <v>2</v>
      </c>
      <c r="B6" s="7"/>
      <c r="C6" s="7"/>
      <c r="D6" s="7"/>
      <c r="E6" s="10" t="n">
        <f aca="false">N(B6)-N(C6)</f>
        <v>0</v>
      </c>
      <c r="F6" s="10" t="n">
        <f aca="false">F5+E6</f>
        <v>0</v>
      </c>
      <c r="G6" s="11" t="n">
        <f aca="false">IF($B$2=0,"",F6/$B$2)</f>
        <v>0</v>
      </c>
      <c r="H6" s="11" t="str">
        <f aca="false">IF(N(D6)=0,"",B6/D6)</f>
        <v/>
      </c>
      <c r="I6" s="11" t="str">
        <f aca="false">IF(N(C6)=0,"",IF($B$2=0,"",B6/C6*F6/$B$2))</f>
        <v/>
      </c>
      <c r="J6" s="12" t="str">
        <f aca="false">IF(OR(N(B6)=0,N($D$2)=0,N($B$2)=0),"",B6*$D$2/$B$2)</f>
        <v/>
      </c>
    </row>
    <row r="7" customFormat="false" ht="15" hidden="false" customHeight="false" outlineLevel="0" collapsed="false">
      <c r="A7" s="0" t="n">
        <v>3</v>
      </c>
      <c r="B7" s="7"/>
      <c r="C7" s="7"/>
      <c r="D7" s="7"/>
      <c r="E7" s="10" t="n">
        <f aca="false">N(B7)-N(C7)</f>
        <v>0</v>
      </c>
      <c r="F7" s="10" t="n">
        <f aca="false">F6+E7</f>
        <v>0</v>
      </c>
      <c r="G7" s="11" t="n">
        <f aca="false">IF($B$2=0,"",F7/$B$2)</f>
        <v>0</v>
      </c>
      <c r="H7" s="11" t="str">
        <f aca="false">IF(N(D7)=0,"",B7/D7)</f>
        <v/>
      </c>
      <c r="I7" s="11" t="str">
        <f aca="false">IF(N(C7)=0,"",IF($B$2=0,"",B7/C7*F7/$B$2))</f>
        <v/>
      </c>
      <c r="J7" s="12" t="str">
        <f aca="false">IF(OR(N(B7)=0,N($D$2)=0,N($B$2)=0),"",B7*$D$2/$B$2)</f>
        <v/>
      </c>
    </row>
    <row r="8" customFormat="false" ht="15" hidden="false" customHeight="false" outlineLevel="0" collapsed="false">
      <c r="A8" s="0" t="n">
        <v>4</v>
      </c>
      <c r="B8" s="7"/>
      <c r="C8" s="7"/>
      <c r="D8" s="7"/>
      <c r="E8" s="10" t="n">
        <f aca="false">N(B8)-N(C8)</f>
        <v>0</v>
      </c>
      <c r="F8" s="10" t="n">
        <f aca="false">F7+E8</f>
        <v>0</v>
      </c>
      <c r="G8" s="11" t="n">
        <f aca="false">IF($B$2=0,"",F8/$B$2)</f>
        <v>0</v>
      </c>
      <c r="H8" s="11" t="str">
        <f aca="false">IF(N(D8)=0,"",B8/D8)</f>
        <v/>
      </c>
      <c r="I8" s="11" t="str">
        <f aca="false">IF(N(C8)=0,"",IF($B$2=0,"",B8/C8*F8/$B$2))</f>
        <v/>
      </c>
      <c r="J8" s="12" t="str">
        <f aca="false">IF(OR(N(B8)=0,N($D$2)=0,N($B$2)=0),"",B8*$D$2/$B$2)</f>
        <v/>
      </c>
    </row>
    <row r="9" customFormat="false" ht="15" hidden="false" customHeight="false" outlineLevel="0" collapsed="false">
      <c r="A9" s="0" t="n">
        <v>5</v>
      </c>
      <c r="B9" s="7"/>
      <c r="C9" s="7"/>
      <c r="D9" s="7"/>
      <c r="E9" s="10" t="n">
        <f aca="false">N(B9)-N(C9)</f>
        <v>0</v>
      </c>
      <c r="F9" s="10" t="n">
        <f aca="false">F8+E9</f>
        <v>0</v>
      </c>
      <c r="G9" s="11" t="n">
        <f aca="false">IF($B$2=0,"",F9/$B$2)</f>
        <v>0</v>
      </c>
      <c r="H9" s="11" t="str">
        <f aca="false">IF(N(D9)=0,"",B9/D9)</f>
        <v/>
      </c>
      <c r="I9" s="11" t="str">
        <f aca="false">IF(N(C9)=0,"",IF($B$2=0,"",B9/C9*F9/$B$2))</f>
        <v/>
      </c>
      <c r="J9" s="12" t="str">
        <f aca="false">IF(OR(N(B9)=0,N($D$2)=0,N($B$2)=0),"",B9*$D$2/$B$2)</f>
        <v/>
      </c>
    </row>
    <row r="10" customFormat="false" ht="15" hidden="false" customHeight="false" outlineLevel="0" collapsed="false">
      <c r="A10" s="0" t="n">
        <v>6</v>
      </c>
      <c r="B10" s="7"/>
      <c r="C10" s="7"/>
      <c r="D10" s="7"/>
      <c r="E10" s="10" t="n">
        <f aca="false">N(B10)-N(C10)</f>
        <v>0</v>
      </c>
      <c r="F10" s="10" t="n">
        <f aca="false">F9+E10</f>
        <v>0</v>
      </c>
      <c r="G10" s="11" t="n">
        <f aca="false">IF($B$2=0,"",F10/$B$2)</f>
        <v>0</v>
      </c>
      <c r="H10" s="11" t="str">
        <f aca="false">IF(N(D10)=0,"",B10/D10)</f>
        <v/>
      </c>
      <c r="I10" s="11" t="str">
        <f aca="false">IF(N(C10)=0,"",IF($B$2=0,"",B10/C10*F10/$B$2))</f>
        <v/>
      </c>
      <c r="J10" s="12" t="str">
        <f aca="false">IF(OR(N(B10)=0,N($D$2)=0,N($B$2)=0),"",B10*$D$2/$B$2)</f>
        <v/>
      </c>
    </row>
    <row r="11" customFormat="false" ht="15" hidden="false" customHeight="false" outlineLevel="0" collapsed="false">
      <c r="A11" s="0" t="n">
        <v>7</v>
      </c>
      <c r="B11" s="7"/>
      <c r="C11" s="7"/>
      <c r="D11" s="7"/>
      <c r="E11" s="10" t="n">
        <f aca="false">N(B11)-N(C11)</f>
        <v>0</v>
      </c>
      <c r="F11" s="10" t="n">
        <f aca="false">F10+E11</f>
        <v>0</v>
      </c>
      <c r="G11" s="11" t="n">
        <f aca="false">IF($B$2=0,"",F11/$B$2)</f>
        <v>0</v>
      </c>
      <c r="H11" s="11" t="str">
        <f aca="false">IF(N(D11)=0,"",B11/D11)</f>
        <v/>
      </c>
      <c r="I11" s="11" t="str">
        <f aca="false">IF(N(C11)=0,"",IF($B$2=0,"",B11/C11*F11/$B$2))</f>
        <v/>
      </c>
      <c r="J11" s="12" t="str">
        <f aca="false">IF(OR(N(B11)=0,N($D$2)=0,N($B$2)=0),"",B11*$D$2/$B$2)</f>
        <v/>
      </c>
    </row>
    <row r="12" customFormat="false" ht="15" hidden="false" customHeight="false" outlineLevel="0" collapsed="false">
      <c r="A12" s="0" t="n">
        <v>8</v>
      </c>
      <c r="B12" s="7"/>
      <c r="C12" s="7"/>
      <c r="D12" s="7"/>
      <c r="E12" s="10" t="n">
        <f aca="false">N(B12)-N(C12)</f>
        <v>0</v>
      </c>
      <c r="F12" s="10" t="n">
        <f aca="false">F11+E12</f>
        <v>0</v>
      </c>
      <c r="G12" s="11" t="n">
        <f aca="false">IF($B$2=0,"",F12/$B$2)</f>
        <v>0</v>
      </c>
      <c r="H12" s="11" t="str">
        <f aca="false">IF(N(D12)=0,"",B12/D12)</f>
        <v/>
      </c>
      <c r="I12" s="11" t="str">
        <f aca="false">IF(N(C12)=0,"",IF($B$2=0,"",B12/C12*F12/$B$2))</f>
        <v/>
      </c>
      <c r="J12" s="12" t="str">
        <f aca="false">IF(OR(N(B12)=0,N($D$2)=0,N($B$2)=0),"",B12*$D$2/$B$2)</f>
        <v/>
      </c>
    </row>
    <row r="13" customFormat="false" ht="15" hidden="false" customHeight="false" outlineLevel="0" collapsed="false">
      <c r="A13" s="0" t="n">
        <v>9</v>
      </c>
      <c r="B13" s="7"/>
      <c r="C13" s="7"/>
      <c r="D13" s="7"/>
      <c r="E13" s="10" t="n">
        <f aca="false">N(B13)-N(C13)</f>
        <v>0</v>
      </c>
      <c r="F13" s="10" t="n">
        <f aca="false">F12+E13</f>
        <v>0</v>
      </c>
      <c r="G13" s="11" t="n">
        <f aca="false">IF($B$2=0,"",F13/$B$2)</f>
        <v>0</v>
      </c>
      <c r="H13" s="11" t="str">
        <f aca="false">IF(N(D13)=0,"",B13/D13)</f>
        <v/>
      </c>
      <c r="I13" s="11" t="str">
        <f aca="false">IF(N(C13)=0,"",IF($B$2=0,"",B13/C13*F13/$B$2))</f>
        <v/>
      </c>
      <c r="J13" s="12" t="str">
        <f aca="false">IF(OR(N(B13)=0,N($D$2)=0,N($B$2)=0),"",B13*$D$2/$B$2)</f>
        <v/>
      </c>
    </row>
    <row r="14" customFormat="false" ht="15" hidden="false" customHeight="false" outlineLevel="0" collapsed="false">
      <c r="A14" s="0" t="n">
        <v>10</v>
      </c>
      <c r="B14" s="7"/>
      <c r="C14" s="7"/>
      <c r="D14" s="7"/>
      <c r="E14" s="10" t="n">
        <f aca="false">N(B14)-N(C14)</f>
        <v>0</v>
      </c>
      <c r="F14" s="10" t="n">
        <f aca="false">F13+E14</f>
        <v>0</v>
      </c>
      <c r="G14" s="11" t="n">
        <f aca="false">IF($B$2=0,"",F14/$B$2)</f>
        <v>0</v>
      </c>
      <c r="H14" s="11" t="str">
        <f aca="false">IF(N(D14)=0,"",B14/D14)</f>
        <v/>
      </c>
      <c r="I14" s="11" t="str">
        <f aca="false">IF(N(C14)=0,"",IF($B$2=0,"",B14/C14*F14/$B$2))</f>
        <v/>
      </c>
      <c r="J14" s="12" t="str">
        <f aca="false">IF(OR(N(B14)=0,N($D$2)=0,N($B$2)=0),"",B14*$D$2/$B$2)</f>
        <v/>
      </c>
    </row>
    <row r="15" customFormat="false" ht="15" hidden="false" customHeight="false" outlineLevel="0" collapsed="false">
      <c r="A15" s="0" t="n">
        <v>11</v>
      </c>
      <c r="B15" s="7"/>
      <c r="C15" s="7"/>
      <c r="D15" s="7"/>
      <c r="E15" s="10" t="n">
        <f aca="false">N(B15)-N(C15)</f>
        <v>0</v>
      </c>
      <c r="F15" s="10" t="n">
        <f aca="false">F14+E15</f>
        <v>0</v>
      </c>
      <c r="G15" s="11" t="n">
        <f aca="false">IF($B$2=0,"",F15/$B$2)</f>
        <v>0</v>
      </c>
      <c r="H15" s="11" t="str">
        <f aca="false">IF(N(D15)=0,"",B15/D15)</f>
        <v/>
      </c>
      <c r="I15" s="11" t="str">
        <f aca="false">IF(N(C15)=0,"",IF($B$2=0,"",B15/C15*F15/$B$2))</f>
        <v/>
      </c>
      <c r="J15" s="12" t="str">
        <f aca="false">IF(OR(N(B15)=0,N($D$2)=0,N($B$2)=0),"",B15*$D$2/$B$2)</f>
        <v/>
      </c>
    </row>
    <row r="16" customFormat="false" ht="15" hidden="false" customHeight="false" outlineLevel="0" collapsed="false">
      <c r="A16" s="0" t="n">
        <v>12</v>
      </c>
      <c r="B16" s="7"/>
      <c r="C16" s="7"/>
      <c r="D16" s="7"/>
      <c r="E16" s="10" t="n">
        <f aca="false">N(B16)-N(C16)</f>
        <v>0</v>
      </c>
      <c r="F16" s="10" t="n">
        <f aca="false">F15+E16</f>
        <v>0</v>
      </c>
      <c r="G16" s="11" t="n">
        <f aca="false">IF($B$2=0,"",F16/$B$2)</f>
        <v>0</v>
      </c>
      <c r="H16" s="11" t="str">
        <f aca="false">IF(N(D16)=0,"",B16/D16)</f>
        <v/>
      </c>
      <c r="I16" s="11" t="str">
        <f aca="false">IF(N(C16)=0,"",IF($B$2=0,"",B16/C16*F16/$B$2))</f>
        <v/>
      </c>
      <c r="J16" s="12" t="str">
        <f aca="false">IF(OR(N(B16)=0,N($D$2)=0,N($B$2)=0),"",B16*$D$2/$B$2)</f>
        <v/>
      </c>
    </row>
    <row r="17" customFormat="false" ht="15" hidden="false" customHeight="false" outlineLevel="0" collapsed="false">
      <c r="A17" s="0" t="n">
        <v>13</v>
      </c>
      <c r="B17" s="7"/>
      <c r="C17" s="7"/>
      <c r="D17" s="7"/>
      <c r="E17" s="10" t="n">
        <f aca="false">N(B17)-N(C17)</f>
        <v>0</v>
      </c>
      <c r="F17" s="10" t="n">
        <f aca="false">F16+E17</f>
        <v>0</v>
      </c>
      <c r="G17" s="11" t="n">
        <f aca="false">IF($B$2=0,"",F17/$B$2)</f>
        <v>0</v>
      </c>
      <c r="H17" s="11" t="str">
        <f aca="false">IF(N(D17)=0,"",B17/D17)</f>
        <v/>
      </c>
      <c r="I17" s="11" t="str">
        <f aca="false">IF(N(C17)=0,"",IF($B$2=0,"",B17/C17*F17/$B$2))</f>
        <v/>
      </c>
      <c r="J17" s="12" t="str">
        <f aca="false">IF(OR(N(B17)=0,N($D$2)=0,N($B$2)=0),"",B17*$D$2/$B$2)</f>
        <v/>
      </c>
    </row>
    <row r="18" customFormat="false" ht="15" hidden="false" customHeight="false" outlineLevel="0" collapsed="false">
      <c r="A18" s="0" t="n">
        <v>14</v>
      </c>
      <c r="B18" s="7"/>
      <c r="C18" s="7"/>
      <c r="D18" s="7"/>
      <c r="E18" s="10" t="n">
        <f aca="false">N(B18)-N(C18)</f>
        <v>0</v>
      </c>
      <c r="F18" s="10" t="n">
        <f aca="false">F17+E18</f>
        <v>0</v>
      </c>
      <c r="G18" s="11" t="n">
        <f aca="false">IF($B$2=0,"",F18/$B$2)</f>
        <v>0</v>
      </c>
      <c r="H18" s="11" t="str">
        <f aca="false">IF(N(D18)=0,"",B18/D18)</f>
        <v/>
      </c>
      <c r="I18" s="11" t="str">
        <f aca="false">IF(N(C18)=0,"",IF($B$2=0,"",B18/C18*F18/$B$2))</f>
        <v/>
      </c>
      <c r="J18" s="12" t="str">
        <f aca="false">IF(OR(N(B18)=0,N($D$2)=0,N($B$2)=0),"",B18*$D$2/$B$2)</f>
        <v/>
      </c>
    </row>
    <row r="19" customFormat="false" ht="15" hidden="false" customHeight="false" outlineLevel="0" collapsed="false">
      <c r="A19" s="0" t="n">
        <v>15</v>
      </c>
      <c r="B19" s="7"/>
      <c r="C19" s="7"/>
      <c r="D19" s="7"/>
      <c r="E19" s="10" t="n">
        <f aca="false">N(B19)-N(C19)</f>
        <v>0</v>
      </c>
      <c r="F19" s="10" t="n">
        <f aca="false">F18+E19</f>
        <v>0</v>
      </c>
      <c r="G19" s="11" t="n">
        <f aca="false">IF($B$2=0,"",F19/$B$2)</f>
        <v>0</v>
      </c>
      <c r="H19" s="11" t="str">
        <f aca="false">IF(N(D19)=0,"",B19/D19)</f>
        <v/>
      </c>
      <c r="I19" s="11" t="str">
        <f aca="false">IF(N(C19)=0,"",IF($B$2=0,"",B19/C19*F19/$B$2))</f>
        <v/>
      </c>
      <c r="J19" s="12" t="str">
        <f aca="false">IF(OR(N(B19)=0,N($D$2)=0,N($B$2)=0),"",B19*$D$2/$B$2)</f>
        <v/>
      </c>
    </row>
    <row r="20" customFormat="false" ht="15" hidden="false" customHeight="false" outlineLevel="0" collapsed="false">
      <c r="A20" s="0" t="n">
        <v>16</v>
      </c>
      <c r="B20" s="7"/>
      <c r="C20" s="7"/>
      <c r="D20" s="7"/>
      <c r="E20" s="10" t="n">
        <f aca="false">N(B20)-N(C20)</f>
        <v>0</v>
      </c>
      <c r="F20" s="10" t="n">
        <f aca="false">F19+E20</f>
        <v>0</v>
      </c>
      <c r="G20" s="11" t="n">
        <f aca="false">IF($B$2=0,"",F20/$B$2)</f>
        <v>0</v>
      </c>
      <c r="H20" s="11" t="str">
        <f aca="false">IF(N(D20)=0,"",B20/D20)</f>
        <v/>
      </c>
      <c r="I20" s="11" t="str">
        <f aca="false">IF(N(C20)=0,"",IF($B$2=0,"",B20/C20*F20/$B$2))</f>
        <v/>
      </c>
      <c r="J20" s="12" t="str">
        <f aca="false">IF(OR(N(B20)=0,N($D$2)=0,N($B$2)=0),"",B20*$D$2/$B$2)</f>
        <v/>
      </c>
    </row>
    <row r="21" customFormat="false" ht="15" hidden="false" customHeight="false" outlineLevel="0" collapsed="false">
      <c r="A21" s="0" t="n">
        <v>17</v>
      </c>
      <c r="B21" s="7"/>
      <c r="C21" s="7"/>
      <c r="D21" s="7"/>
      <c r="E21" s="10" t="n">
        <f aca="false">N(B21)-N(C21)</f>
        <v>0</v>
      </c>
      <c r="F21" s="10" t="n">
        <f aca="false">F20+E21</f>
        <v>0</v>
      </c>
      <c r="G21" s="11" t="n">
        <f aca="false">IF($B$2=0,"",F21/$B$2)</f>
        <v>0</v>
      </c>
      <c r="H21" s="11" t="str">
        <f aca="false">IF(N(D21)=0,"",B21/D21)</f>
        <v/>
      </c>
      <c r="I21" s="11" t="str">
        <f aca="false">IF(N(C21)=0,"",IF($B$2=0,"",B21/C21*F21/$B$2))</f>
        <v/>
      </c>
      <c r="J21" s="12" t="str">
        <f aca="false">IF(OR(N(B21)=0,N($D$2)=0,N($B$2)=0),"",B21*$D$2/$B$2)</f>
        <v/>
      </c>
    </row>
    <row r="22" customFormat="false" ht="15" hidden="false" customHeight="false" outlineLevel="0" collapsed="false">
      <c r="A22" s="0" t="n">
        <v>18</v>
      </c>
      <c r="B22" s="7"/>
      <c r="C22" s="7"/>
      <c r="D22" s="7"/>
      <c r="E22" s="10" t="n">
        <f aca="false">N(B22)-N(C22)</f>
        <v>0</v>
      </c>
      <c r="F22" s="10" t="n">
        <f aca="false">F21+E22</f>
        <v>0</v>
      </c>
      <c r="G22" s="11" t="n">
        <f aca="false">IF($B$2=0,"",F22/$B$2)</f>
        <v>0</v>
      </c>
      <c r="H22" s="11" t="str">
        <f aca="false">IF(N(D22)=0,"",B22/D22)</f>
        <v/>
      </c>
      <c r="I22" s="11" t="str">
        <f aca="false">IF(N(C22)=0,"",IF($B$2=0,"",B22/C22*F22/$B$2))</f>
        <v/>
      </c>
      <c r="J22" s="12" t="str">
        <f aca="false">IF(OR(N(B22)=0,N($D$2)=0,N($B$2)=0),"",B22*$D$2/$B$2)</f>
        <v/>
      </c>
    </row>
    <row r="23" customFormat="false" ht="15" hidden="false" customHeight="false" outlineLevel="0" collapsed="false">
      <c r="A23" s="0" t="n">
        <v>19</v>
      </c>
      <c r="B23" s="7"/>
      <c r="C23" s="7"/>
      <c r="D23" s="7"/>
      <c r="E23" s="10" t="n">
        <f aca="false">N(B23)-N(C23)</f>
        <v>0</v>
      </c>
      <c r="F23" s="10" t="n">
        <f aca="false">F22+E23</f>
        <v>0</v>
      </c>
      <c r="G23" s="11" t="n">
        <f aca="false">IF($B$2=0,"",F23/$B$2)</f>
        <v>0</v>
      </c>
      <c r="H23" s="11" t="str">
        <f aca="false">IF(N(D23)=0,"",B23/D23)</f>
        <v/>
      </c>
      <c r="I23" s="11" t="str">
        <f aca="false">IF(N(C23)=0,"",IF($B$2=0,"",B23/C23*F23/$B$2))</f>
        <v/>
      </c>
      <c r="J23" s="12" t="str">
        <f aca="false">IF(OR(N(B23)=0,N($D$2)=0,N($B$2)=0),"",B23*$D$2/$B$2)</f>
        <v/>
      </c>
    </row>
    <row r="24" customFormat="false" ht="15" hidden="false" customHeight="false" outlineLevel="0" collapsed="false">
      <c r="A24" s="0" t="n">
        <v>20</v>
      </c>
      <c r="B24" s="7"/>
      <c r="C24" s="7"/>
      <c r="D24" s="7"/>
      <c r="E24" s="10" t="n">
        <f aca="false">N(B24)-N(C24)</f>
        <v>0</v>
      </c>
      <c r="F24" s="10" t="n">
        <f aca="false">F23+E24</f>
        <v>0</v>
      </c>
      <c r="G24" s="11" t="n">
        <f aca="false">IF($B$2=0,"",F24/$B$2)</f>
        <v>0</v>
      </c>
      <c r="H24" s="11" t="str">
        <f aca="false">IF(N(D24)=0,"",B24/D24)</f>
        <v/>
      </c>
      <c r="I24" s="11" t="str">
        <f aca="false">IF(N(C24)=0,"",IF($B$2=0,"",B24/C24*F24/$B$2))</f>
        <v/>
      </c>
      <c r="J24" s="12" t="str">
        <f aca="false">IF(OR(N(B24)=0,N($D$2)=0,N($B$2)=0),"",B24*$D$2/$B$2)</f>
        <v/>
      </c>
    </row>
    <row r="25" customFormat="false" ht="15" hidden="false" customHeight="false" outlineLevel="0" collapsed="false">
      <c r="A25" s="0" t="n">
        <v>21</v>
      </c>
      <c r="B25" s="7"/>
      <c r="C25" s="7"/>
      <c r="D25" s="7"/>
      <c r="E25" s="10" t="n">
        <f aca="false">N(B25)-N(C25)</f>
        <v>0</v>
      </c>
      <c r="F25" s="10" t="n">
        <f aca="false">F24+E25</f>
        <v>0</v>
      </c>
      <c r="G25" s="11" t="n">
        <f aca="false">IF($B$2=0,"",F25/$B$2)</f>
        <v>0</v>
      </c>
      <c r="H25" s="11" t="str">
        <f aca="false">IF(N(D25)=0,"",B25/D25)</f>
        <v/>
      </c>
      <c r="I25" s="11" t="str">
        <f aca="false">IF(N(C25)=0,"",IF($B$2=0,"",B25/C25*F25/$B$2))</f>
        <v/>
      </c>
      <c r="J25" s="12" t="str">
        <f aca="false">IF(OR(N(B25)=0,N($D$2)=0,N($B$2)=0),"",B25*$D$2/$B$2)</f>
        <v/>
      </c>
    </row>
    <row r="26" customFormat="false" ht="15" hidden="false" customHeight="false" outlineLevel="0" collapsed="false">
      <c r="A26" s="0" t="n">
        <v>22</v>
      </c>
      <c r="B26" s="7"/>
      <c r="C26" s="7"/>
      <c r="D26" s="7"/>
      <c r="E26" s="10" t="n">
        <f aca="false">N(B26)-N(C26)</f>
        <v>0</v>
      </c>
      <c r="F26" s="10" t="n">
        <f aca="false">F25+E26</f>
        <v>0</v>
      </c>
      <c r="G26" s="11" t="n">
        <f aca="false">IF($B$2=0,"",F26/$B$2)</f>
        <v>0</v>
      </c>
      <c r="H26" s="11" t="str">
        <f aca="false">IF(N(D26)=0,"",B26/D26)</f>
        <v/>
      </c>
      <c r="I26" s="11" t="str">
        <f aca="false">IF(N(C26)=0,"",IF($B$2=0,"",B26/C26*F26/$B$2))</f>
        <v/>
      </c>
      <c r="J26" s="12" t="str">
        <f aca="false">IF(OR(N(B26)=0,N($D$2)=0,N($B$2)=0),"",B26*$D$2/$B$2)</f>
        <v/>
      </c>
    </row>
    <row r="27" customFormat="false" ht="15" hidden="false" customHeight="false" outlineLevel="0" collapsed="false">
      <c r="A27" s="0" t="n">
        <v>23</v>
      </c>
      <c r="B27" s="7"/>
      <c r="C27" s="7"/>
      <c r="D27" s="7"/>
      <c r="E27" s="10" t="n">
        <f aca="false">N(B27)-N(C27)</f>
        <v>0</v>
      </c>
      <c r="F27" s="10" t="n">
        <f aca="false">F26+E27</f>
        <v>0</v>
      </c>
      <c r="G27" s="11" t="n">
        <f aca="false">IF($B$2=0,"",F27/$B$2)</f>
        <v>0</v>
      </c>
      <c r="H27" s="11" t="str">
        <f aca="false">IF(N(D27)=0,"",B27/D27)</f>
        <v/>
      </c>
      <c r="I27" s="11" t="str">
        <f aca="false">IF(N(C27)=0,"",IF($B$2=0,"",B27/C27*F27/$B$2))</f>
        <v/>
      </c>
      <c r="J27" s="12" t="str">
        <f aca="false">IF(OR(N(B27)=0,N($D$2)=0,N($B$2)=0),"",B27*$D$2/$B$2)</f>
        <v/>
      </c>
    </row>
    <row r="28" customFormat="false" ht="15" hidden="false" customHeight="false" outlineLevel="0" collapsed="false">
      <c r="A28" s="0" t="n">
        <v>24</v>
      </c>
      <c r="B28" s="7"/>
      <c r="C28" s="7"/>
      <c r="D28" s="7"/>
      <c r="E28" s="10" t="n">
        <f aca="false">N(B28)-N(C28)</f>
        <v>0</v>
      </c>
      <c r="F28" s="10" t="n">
        <f aca="false">F27+E28</f>
        <v>0</v>
      </c>
      <c r="G28" s="11" t="n">
        <f aca="false">IF($B$2=0,"",F28/$B$2)</f>
        <v>0</v>
      </c>
      <c r="H28" s="11" t="str">
        <f aca="false">IF(N(D28)=0,"",B28/D28)</f>
        <v/>
      </c>
      <c r="I28" s="11" t="str">
        <f aca="false">IF(N(C28)=0,"",IF($B$2=0,"",B28/C28*F28/$B$2))</f>
        <v/>
      </c>
      <c r="J28" s="12" t="str">
        <f aca="false">IF(OR(N(B28)=0,N($D$2)=0,N($B$2)=0),"",B28*$D$2/$B$2)</f>
        <v/>
      </c>
    </row>
    <row r="29" customFormat="false" ht="15" hidden="false" customHeight="false" outlineLevel="0" collapsed="false">
      <c r="A29" s="0" t="n">
        <v>25</v>
      </c>
      <c r="B29" s="7"/>
      <c r="C29" s="7"/>
      <c r="D29" s="7"/>
      <c r="E29" s="10" t="n">
        <f aca="false">N(B29)-N(C29)</f>
        <v>0</v>
      </c>
      <c r="F29" s="10" t="n">
        <f aca="false">F28+E29</f>
        <v>0</v>
      </c>
      <c r="G29" s="11" t="n">
        <f aca="false">IF($B$2=0,"",F29/$B$2)</f>
        <v>0</v>
      </c>
      <c r="H29" s="11" t="str">
        <f aca="false">IF(N(D29)=0,"",B29/D29)</f>
        <v/>
      </c>
      <c r="I29" s="11" t="str">
        <f aca="false">IF(N(C29)=0,"",IF($B$2=0,"",B29/C29*F29/$B$2))</f>
        <v/>
      </c>
      <c r="J29" s="12" t="str">
        <f aca="false">IF(OR(N(B29)=0,N($D$2)=0,N($B$2)=0),"",B29*$D$2/$B$2)</f>
        <v/>
      </c>
    </row>
    <row r="30" customFormat="false" ht="15" hidden="false" customHeight="false" outlineLevel="0" collapsed="false">
      <c r="A30" s="0" t="n">
        <v>26</v>
      </c>
      <c r="B30" s="7"/>
      <c r="C30" s="7"/>
      <c r="D30" s="7"/>
      <c r="E30" s="10" t="n">
        <f aca="false">N(B30)-N(C30)</f>
        <v>0</v>
      </c>
      <c r="F30" s="10" t="n">
        <f aca="false">F29+E30</f>
        <v>0</v>
      </c>
      <c r="G30" s="11" t="n">
        <f aca="false">IF($B$2=0,"",F30/$B$2)</f>
        <v>0</v>
      </c>
      <c r="H30" s="11" t="str">
        <f aca="false">IF(N(D30)=0,"",B30/D30)</f>
        <v/>
      </c>
      <c r="I30" s="11" t="str">
        <f aca="false">IF(N(C30)=0,"",IF($B$2=0,"",B30/C30*F30/$B$2))</f>
        <v/>
      </c>
      <c r="J30" s="12" t="str">
        <f aca="false">IF(OR(N(B30)=0,N($D$2)=0,N($B$2)=0),"",B30*$D$2/$B$2)</f>
        <v/>
      </c>
    </row>
    <row r="31" customFormat="false" ht="15" hidden="false" customHeight="false" outlineLevel="0" collapsed="false">
      <c r="A31" s="0" t="n">
        <v>27</v>
      </c>
      <c r="B31" s="7"/>
      <c r="C31" s="7"/>
      <c r="D31" s="7"/>
      <c r="E31" s="10" t="n">
        <f aca="false">N(B31)-N(C31)</f>
        <v>0</v>
      </c>
      <c r="F31" s="10" t="n">
        <f aca="false">F30+E31</f>
        <v>0</v>
      </c>
      <c r="G31" s="11" t="n">
        <f aca="false">IF($B$2=0,"",F31/$B$2)</f>
        <v>0</v>
      </c>
      <c r="H31" s="11" t="str">
        <f aca="false">IF(N(D31)=0,"",B31/D31)</f>
        <v/>
      </c>
      <c r="I31" s="11" t="str">
        <f aca="false">IF(N(C31)=0,"",IF($B$2=0,"",B31/C31*F31/$B$2))</f>
        <v/>
      </c>
      <c r="J31" s="12" t="str">
        <f aca="false">IF(OR(N(B31)=0,N($D$2)=0,N($B$2)=0),"",B31*$D$2/$B$2)</f>
        <v/>
      </c>
    </row>
    <row r="32" customFormat="false" ht="15" hidden="false" customHeight="false" outlineLevel="0" collapsed="false">
      <c r="A32" s="0" t="n">
        <v>28</v>
      </c>
      <c r="B32" s="7"/>
      <c r="C32" s="7"/>
      <c r="D32" s="7"/>
      <c r="E32" s="10" t="n">
        <f aca="false">N(B32)-N(C32)</f>
        <v>0</v>
      </c>
      <c r="F32" s="10" t="n">
        <f aca="false">F31+E32</f>
        <v>0</v>
      </c>
      <c r="G32" s="11" t="n">
        <f aca="false">IF($B$2=0,"",F32/$B$2)</f>
        <v>0</v>
      </c>
      <c r="H32" s="11" t="str">
        <f aca="false">IF(N(D32)=0,"",B32/D32)</f>
        <v/>
      </c>
      <c r="I32" s="11" t="str">
        <f aca="false">IF(N(C32)=0,"",IF($B$2=0,"",B32/C32*F32/$B$2))</f>
        <v/>
      </c>
      <c r="J32" s="12" t="str">
        <f aca="false">IF(OR(N(B32)=0,N($D$2)=0,N($B$2)=0),"",B32*$D$2/$B$2)</f>
        <v/>
      </c>
    </row>
    <row r="33" customFormat="false" ht="15" hidden="false" customHeight="false" outlineLevel="0" collapsed="false">
      <c r="A33" s="0" t="n">
        <v>29</v>
      </c>
      <c r="B33" s="7"/>
      <c r="C33" s="7"/>
      <c r="D33" s="7"/>
      <c r="E33" s="10" t="n">
        <f aca="false">N(B33)-N(C33)</f>
        <v>0</v>
      </c>
      <c r="F33" s="10" t="n">
        <f aca="false">F32+E33</f>
        <v>0</v>
      </c>
      <c r="G33" s="11" t="n">
        <f aca="false">IF($B$2=0,"",F33/$B$2)</f>
        <v>0</v>
      </c>
      <c r="H33" s="11" t="str">
        <f aca="false">IF(N(D33)=0,"",B33/D33)</f>
        <v/>
      </c>
      <c r="I33" s="11" t="str">
        <f aca="false">IF(N(C33)=0,"",IF($B$2=0,"",B33/C33*F33/$B$2))</f>
        <v/>
      </c>
      <c r="J33" s="12" t="str">
        <f aca="false">IF(OR(N(B33)=0,N($D$2)=0,N($B$2)=0),"",B33*$D$2/$B$2)</f>
        <v/>
      </c>
    </row>
    <row r="34" customFormat="false" ht="15" hidden="false" customHeight="false" outlineLevel="0" collapsed="false">
      <c r="A34" s="0" t="n">
        <v>30</v>
      </c>
      <c r="B34" s="7"/>
      <c r="C34" s="7"/>
      <c r="D34" s="7"/>
      <c r="E34" s="10" t="n">
        <f aca="false">N(B34)-N(C34)</f>
        <v>0</v>
      </c>
      <c r="F34" s="10" t="n">
        <f aca="false">F33+E34</f>
        <v>0</v>
      </c>
      <c r="G34" s="11" t="n">
        <f aca="false">IF($B$2=0,"",F34/$B$2)</f>
        <v>0</v>
      </c>
      <c r="H34" s="11" t="str">
        <f aca="false">IF(N(D34)=0,"",B34/D34)</f>
        <v/>
      </c>
      <c r="I34" s="11" t="str">
        <f aca="false">IF(N(C34)=0,"",IF($B$2=0,"",B34/C34*F34/$B$2))</f>
        <v/>
      </c>
      <c r="J34" s="12" t="str">
        <f aca="false">IF(OR(N(B34)=0,N($D$2)=0,N($B$2)=0),"",B34*$D$2/$B$2)</f>
        <v/>
      </c>
    </row>
    <row r="35" customFormat="false" ht="15" hidden="false" customHeight="false" outlineLevel="0" collapsed="false">
      <c r="A35" s="0" t="n">
        <v>31</v>
      </c>
      <c r="B35" s="7"/>
      <c r="C35" s="7"/>
      <c r="D35" s="7"/>
      <c r="E35" s="10" t="n">
        <f aca="false">N(B35)-N(C35)</f>
        <v>0</v>
      </c>
      <c r="F35" s="10" t="n">
        <f aca="false">F34+E35</f>
        <v>0</v>
      </c>
      <c r="G35" s="11" t="n">
        <f aca="false">IF($B$2=0,"",F35/$B$2)</f>
        <v>0</v>
      </c>
      <c r="H35" s="11" t="str">
        <f aca="false">IF(N(D35)=0,"",B35/D35)</f>
        <v/>
      </c>
      <c r="I35" s="11" t="str">
        <f aca="false">IF(N(C35)=0,"",IF($B$2=0,"",B35/C35*F35/$B$2))</f>
        <v/>
      </c>
      <c r="J35" s="12" t="str">
        <f aca="false">IF(OR(N(B35)=0,N($D$2)=0,N($B$2)=0),"",B35*$D$2/$B$2)</f>
        <v/>
      </c>
    </row>
    <row r="36" customFormat="false" ht="15" hidden="false" customHeight="false" outlineLevel="0" collapsed="false">
      <c r="A36" s="0" t="n">
        <v>32</v>
      </c>
      <c r="B36" s="7"/>
      <c r="C36" s="7"/>
      <c r="D36" s="7"/>
      <c r="E36" s="10" t="n">
        <f aca="false">N(B36)-N(C36)</f>
        <v>0</v>
      </c>
      <c r="F36" s="10" t="n">
        <f aca="false">F35+E36</f>
        <v>0</v>
      </c>
      <c r="G36" s="11" t="n">
        <f aca="false">IF($B$2=0,"",F36/$B$2)</f>
        <v>0</v>
      </c>
      <c r="H36" s="11" t="str">
        <f aca="false">IF(N(D36)=0,"",B36/D36)</f>
        <v/>
      </c>
      <c r="I36" s="11" t="str">
        <f aca="false">IF(N(C36)=0,"",IF($B$2=0,"",B36/C36*F36/$B$2))</f>
        <v/>
      </c>
      <c r="J36" s="12" t="str">
        <f aca="false">IF(OR(N(B36)=0,N($D$2)=0,N($B$2)=0),"",B36*$D$2/$B$2)</f>
        <v/>
      </c>
    </row>
    <row r="37" customFormat="false" ht="15" hidden="false" customHeight="false" outlineLevel="0" collapsed="false">
      <c r="A37" s="0" t="n">
        <v>33</v>
      </c>
      <c r="B37" s="7"/>
      <c r="C37" s="7"/>
      <c r="D37" s="7"/>
      <c r="E37" s="10" t="n">
        <f aca="false">N(B37)-N(C37)</f>
        <v>0</v>
      </c>
      <c r="F37" s="10" t="n">
        <f aca="false">F36+E37</f>
        <v>0</v>
      </c>
      <c r="G37" s="11" t="n">
        <f aca="false">IF($B$2=0,"",F37/$B$2)</f>
        <v>0</v>
      </c>
      <c r="H37" s="11" t="str">
        <f aca="false">IF(N(D37)=0,"",B37/D37)</f>
        <v/>
      </c>
      <c r="I37" s="11" t="str">
        <f aca="false">IF(N(C37)=0,"",IF($B$2=0,"",B37/C37*F37/$B$2))</f>
        <v/>
      </c>
      <c r="J37" s="12" t="str">
        <f aca="false">IF(OR(N(B37)=0,N($D$2)=0,N($B$2)=0),"",B37*$D$2/$B$2)</f>
        <v/>
      </c>
    </row>
    <row r="38" customFormat="false" ht="15" hidden="false" customHeight="false" outlineLevel="0" collapsed="false">
      <c r="A38" s="0" t="n">
        <v>34</v>
      </c>
      <c r="B38" s="7"/>
      <c r="C38" s="7"/>
      <c r="D38" s="7"/>
      <c r="E38" s="10" t="n">
        <f aca="false">N(B38)-N(C38)</f>
        <v>0</v>
      </c>
      <c r="F38" s="10" t="n">
        <f aca="false">F37+E38</f>
        <v>0</v>
      </c>
      <c r="G38" s="11" t="n">
        <f aca="false">IF($B$2=0,"",F38/$B$2)</f>
        <v>0</v>
      </c>
      <c r="H38" s="11" t="str">
        <f aca="false">IF(N(D38)=0,"",B38/D38)</f>
        <v/>
      </c>
      <c r="I38" s="11" t="str">
        <f aca="false">IF(N(C38)=0,"",IF($B$2=0,"",B38/C38*F38/$B$2))</f>
        <v/>
      </c>
      <c r="J38" s="12" t="str">
        <f aca="false">IF(OR(N(B38)=0,N($D$2)=0,N($B$2)=0),"",B38*$D$2/$B$2)</f>
        <v/>
      </c>
    </row>
    <row r="39" customFormat="false" ht="15" hidden="false" customHeight="false" outlineLevel="0" collapsed="false">
      <c r="A39" s="0" t="n">
        <v>35</v>
      </c>
      <c r="B39" s="7"/>
      <c r="C39" s="7"/>
      <c r="D39" s="7"/>
      <c r="E39" s="10" t="n">
        <f aca="false">N(B39)-N(C39)</f>
        <v>0</v>
      </c>
      <c r="F39" s="10" t="n">
        <f aca="false">F38+E39</f>
        <v>0</v>
      </c>
      <c r="G39" s="11" t="n">
        <f aca="false">IF($B$2=0,"",F39/$B$2)</f>
        <v>0</v>
      </c>
      <c r="H39" s="11" t="str">
        <f aca="false">IF(N(D39)=0,"",B39/D39)</f>
        <v/>
      </c>
      <c r="I39" s="11" t="str">
        <f aca="false">IF(N(C39)=0,"",IF($B$2=0,"",B39/C39*F39/$B$2))</f>
        <v/>
      </c>
      <c r="J39" s="12" t="str">
        <f aca="false">IF(OR(N(B39)=0,N($D$2)=0,N($B$2)=0),"",B39*$D$2/$B$2)</f>
        <v/>
      </c>
    </row>
    <row r="40" customFormat="false" ht="15" hidden="false" customHeight="false" outlineLevel="0" collapsed="false">
      <c r="A40" s="0" t="n">
        <v>36</v>
      </c>
      <c r="B40" s="7"/>
      <c r="C40" s="7"/>
      <c r="D40" s="7"/>
      <c r="E40" s="10" t="n">
        <f aca="false">N(B40)-N(C40)</f>
        <v>0</v>
      </c>
      <c r="F40" s="10" t="n">
        <f aca="false">F39+E40</f>
        <v>0</v>
      </c>
      <c r="G40" s="11" t="n">
        <f aca="false">IF($B$2=0,"",F40/$B$2)</f>
        <v>0</v>
      </c>
      <c r="H40" s="11" t="str">
        <f aca="false">IF(N(D40)=0,"",B40/D40)</f>
        <v/>
      </c>
      <c r="I40" s="11" t="str">
        <f aca="false">IF(N(C40)=0,"",IF($B$2=0,"",B40/C40*F40/$B$2))</f>
        <v/>
      </c>
      <c r="J40" s="12" t="str">
        <f aca="false">IF(OR(N(B40)=0,N($D$2)=0,N($B$2)=0),"",B40*$D$2/$B$2)</f>
        <v/>
      </c>
    </row>
    <row r="43" customFormat="false" ht="48" hidden="false" customHeight="true" outlineLevel="0" collapsed="false">
      <c r="A43" s="13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6"/>
    <col collapsed="false" customWidth="true" hidden="false" outlineLevel="0" max="4" min="3" style="0" width="12"/>
    <col collapsed="false" customWidth="true" hidden="false" outlineLevel="0" max="5" min="5" style="0" width="18"/>
  </cols>
  <sheetData>
    <row r="1" customFormat="false" ht="16.15" hidden="false" customHeight="false" outlineLevel="0" collapsed="false">
      <c r="A1" s="5" t="s">
        <v>25</v>
      </c>
    </row>
    <row r="2" customFormat="false" ht="15" hidden="false" customHeight="false" outlineLevel="0" collapsed="false">
      <c r="A2" s="2" t="s">
        <v>26</v>
      </c>
    </row>
    <row r="4" customFormat="false" ht="15" hidden="false" customHeight="false" outlineLevel="0" collapsed="false">
      <c r="A4" s="14" t="s">
        <v>27</v>
      </c>
      <c r="B4" s="15" t="n">
        <f aca="false">'2. Month by month'!B2</f>
        <v>590</v>
      </c>
    </row>
    <row r="5" customFormat="false" ht="15" hidden="false" customHeight="false" outlineLevel="0" collapsed="false">
      <c r="A5" s="14" t="s">
        <v>28</v>
      </c>
      <c r="B5" s="16" t="n">
        <f aca="false">'2. Month by month'!D2</f>
        <v>13.8030343468202</v>
      </c>
    </row>
    <row r="6" customFormat="false" ht="15" hidden="false" customHeight="false" outlineLevel="0" collapsed="false">
      <c r="A6" s="14" t="s">
        <v>29</v>
      </c>
      <c r="B6" s="17" t="n">
        <v>0.796</v>
      </c>
    </row>
    <row r="7" customFormat="false" ht="15" hidden="false" customHeight="false" outlineLevel="0" collapsed="false">
      <c r="A7" s="14" t="s">
        <v>30</v>
      </c>
      <c r="B7" s="18" t="n">
        <v>510124.323364391</v>
      </c>
    </row>
    <row r="8" customFormat="false" ht="15" hidden="false" customHeight="false" outlineLevel="0" collapsed="false">
      <c r="A8" s="14" t="s">
        <v>31</v>
      </c>
      <c r="B8" s="18" t="n">
        <v>427900</v>
      </c>
    </row>
    <row r="9" customFormat="false" ht="15" hidden="false" customHeight="false" outlineLevel="0" collapsed="false">
      <c r="A9" s="14" t="s">
        <v>32</v>
      </c>
      <c r="B9" s="17" t="n">
        <v>0.93</v>
      </c>
    </row>
    <row r="10" customFormat="false" ht="15" hidden="false" customHeight="false" outlineLevel="0" collapsed="false">
      <c r="A10" s="19" t="s">
        <v>33</v>
      </c>
      <c r="B10" s="20" t="n">
        <f aca="false">B6*B4/B5</f>
        <v>34.0244027653378</v>
      </c>
    </row>
    <row r="11" customFormat="false" ht="15" hidden="false" customHeight="false" outlineLevel="0" collapsed="false">
      <c r="A11" s="19" t="s">
        <v>34</v>
      </c>
      <c r="B11" s="21" t="n">
        <f aca="false">B6*B8/(B7+B8)</f>
        <v>0.363112545715603</v>
      </c>
    </row>
    <row r="12" customFormat="false" ht="15" hidden="false" customHeight="false" outlineLevel="0" collapsed="false">
      <c r="A12" s="19" t="s">
        <v>35</v>
      </c>
      <c r="B12" s="20" t="n">
        <f aca="false">B11*B4/B5</f>
        <v>15.5209642017272</v>
      </c>
    </row>
    <row r="14" customFormat="false" ht="28.35" hidden="false" customHeight="false" outlineLevel="0" collapsed="false">
      <c r="A14" s="22" t="s">
        <v>36</v>
      </c>
      <c r="B14" s="22" t="s">
        <v>12</v>
      </c>
      <c r="C14" s="22" t="s">
        <v>37</v>
      </c>
      <c r="D14" s="22" t="s">
        <v>20</v>
      </c>
      <c r="E14" s="22" t="s">
        <v>38</v>
      </c>
    </row>
    <row r="15" customFormat="false" ht="15" hidden="false" customHeight="false" outlineLevel="0" collapsed="false">
      <c r="A15" s="23" t="n">
        <v>15</v>
      </c>
      <c r="B15" s="16" t="n">
        <f aca="false">$B$5</f>
        <v>13.8030343468202</v>
      </c>
      <c r="C15" s="24" t="n">
        <f aca="false">MIN(A15*B15,$B$9*$B$4)</f>
        <v>207.045515202302</v>
      </c>
      <c r="D15" s="12" t="n">
        <f aca="false">C15/$B$4</f>
        <v>0.3509246020378</v>
      </c>
      <c r="E15" s="25" t="n">
        <f aca="false">($B$7+$B$8)*D15/$B$6-$B$8</f>
        <v>-14362.5472632842</v>
      </c>
    </row>
    <row r="16" customFormat="false" ht="15" hidden="false" customHeight="false" outlineLevel="0" collapsed="false">
      <c r="A16" s="23" t="n">
        <v>20</v>
      </c>
      <c r="B16" s="16" t="n">
        <f aca="false">$B$5</f>
        <v>13.8030343468202</v>
      </c>
      <c r="C16" s="24" t="n">
        <f aca="false">MIN(A16*B16,$B$9*$B$4)</f>
        <v>276.060686936403</v>
      </c>
      <c r="D16" s="12" t="n">
        <f aca="false">C16/$B$4</f>
        <v>0.467899469383734</v>
      </c>
      <c r="E16" s="25" t="n">
        <f aca="false">($B$7+$B$8)*D16/$B$6-$B$8</f>
        <v>123483.270315621</v>
      </c>
    </row>
    <row r="17" customFormat="false" ht="15" hidden="false" customHeight="false" outlineLevel="0" collapsed="false">
      <c r="A17" s="23" t="n">
        <v>25</v>
      </c>
      <c r="B17" s="16" t="n">
        <f aca="false">$B$5</f>
        <v>13.8030343468202</v>
      </c>
      <c r="C17" s="24" t="n">
        <f aca="false">MIN(A17*B17,$B$9*$B$4)</f>
        <v>345.075858670504</v>
      </c>
      <c r="D17" s="12" t="n">
        <f aca="false">C17/$B$4</f>
        <v>0.584874336729667</v>
      </c>
      <c r="E17" s="25" t="n">
        <f aca="false">($B$7+$B$8)*D17/$B$6-$B$8</f>
        <v>261329.087894526</v>
      </c>
    </row>
    <row r="18" customFormat="false" ht="15" hidden="false" customHeight="false" outlineLevel="0" collapsed="false">
      <c r="A18" s="23" t="n">
        <v>30</v>
      </c>
      <c r="B18" s="16" t="n">
        <f aca="false">$B$5</f>
        <v>13.8030343468202</v>
      </c>
      <c r="C18" s="24" t="n">
        <f aca="false">MIN(A18*B18,$B$9*$B$4)</f>
        <v>414.091030404605</v>
      </c>
      <c r="D18" s="12" t="n">
        <f aca="false">C18/$B$4</f>
        <v>0.701849204075601</v>
      </c>
      <c r="E18" s="25" t="n">
        <f aca="false">($B$7+$B$8)*D18/$B$6-$B$8</f>
        <v>399174.905473432</v>
      </c>
    </row>
    <row r="19" customFormat="false" ht="15" hidden="false" customHeight="false" outlineLevel="0" collapsed="false">
      <c r="A19" s="23" t="n">
        <f aca="false">B10</f>
        <v>34.0244027653378</v>
      </c>
      <c r="B19" s="16" t="n">
        <f aca="false">$B$5</f>
        <v>13.8030343468202</v>
      </c>
      <c r="C19" s="24" t="n">
        <f aca="false">MIN(A19*B19,$B$9*$B$4)</f>
        <v>469.64</v>
      </c>
      <c r="D19" s="12" t="n">
        <f aca="false">C19/$B$4</f>
        <v>0.796</v>
      </c>
      <c r="E19" s="25" t="n">
        <f aca="false">($B$7+$B$8)*D19/$B$6-$B$8</f>
        <v>510124.32336439</v>
      </c>
    </row>
    <row r="20" customFormat="false" ht="15" hidden="false" customHeight="false" outlineLevel="0" collapsed="false">
      <c r="A20" s="23" t="n">
        <v>38</v>
      </c>
      <c r="B20" s="16" t="n">
        <f aca="false">$B$5</f>
        <v>13.8030343468202</v>
      </c>
      <c r="C20" s="24" t="n">
        <f aca="false">MIN(A20*B20,$B$9*$B$4)</f>
        <v>524.515305179166</v>
      </c>
      <c r="D20" s="12" t="n">
        <f aca="false">C20/$B$4</f>
        <v>0.889008991829094</v>
      </c>
      <c r="E20" s="25" t="n">
        <f aca="false">($B$7+$B$8)*D20/$B$6-$B$8</f>
        <v>619728.21359968</v>
      </c>
    </row>
    <row r="21" customFormat="false" ht="15" hidden="false" customHeight="false" outlineLevel="0" collapsed="false">
      <c r="A21" s="23" t="n">
        <v>42</v>
      </c>
      <c r="B21" s="16" t="n">
        <f aca="false">$B$5</f>
        <v>13.8030343468202</v>
      </c>
      <c r="C21" s="24" t="n">
        <f aca="false">MIN(A21*B21,$B$9*$B$4)</f>
        <v>548.7</v>
      </c>
      <c r="D21" s="12" t="n">
        <f aca="false">C21/$B$4</f>
        <v>0.93</v>
      </c>
      <c r="E21" s="25" t="n">
        <f aca="false">($B$7+$B$8)*D21/$B$6-$B$8</f>
        <v>668032.940614175</v>
      </c>
    </row>
    <row r="23" customFormat="false" ht="15" hidden="false" customHeight="false" outlineLevel="0" collapsed="false">
      <c r="A23" s="2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16.15" hidden="false" customHeight="false" outlineLevel="0" collapsed="false">
      <c r="A1" s="5" t="s">
        <v>40</v>
      </c>
    </row>
    <row r="2" customFormat="false" ht="262.65" hidden="false" customHeight="false" outlineLevel="0" collapsed="false">
      <c r="A2" s="26" t="s">
        <v>41</v>
      </c>
    </row>
    <row r="4" customFormat="false" ht="28.35" hidden="false" customHeight="false" outlineLevel="0" collapsed="false">
      <c r="A4" s="9" t="s">
        <v>14</v>
      </c>
      <c r="B4" s="9" t="s">
        <v>42</v>
      </c>
      <c r="C4" s="9" t="s">
        <v>20</v>
      </c>
      <c r="D4" s="9" t="s">
        <v>43</v>
      </c>
      <c r="E4" s="9" t="s">
        <v>38</v>
      </c>
      <c r="F4" s="9" t="s">
        <v>44</v>
      </c>
    </row>
    <row r="5" customFormat="false" ht="15" hidden="false" customHeight="false" outlineLevel="0" collapsed="false">
      <c r="A5" s="0" t="n">
        <v>0</v>
      </c>
      <c r="B5" s="27" t="n">
        <v>0</v>
      </c>
      <c r="C5" s="11" t="n">
        <v>0</v>
      </c>
      <c r="D5" s="28" t="n">
        <v>32.6495672244663</v>
      </c>
      <c r="E5" s="29" t="n">
        <v>-427900</v>
      </c>
      <c r="F5" s="10" t="s">
        <v>45</v>
      </c>
    </row>
    <row r="6" customFormat="false" ht="15" hidden="false" customHeight="false" outlineLevel="0" collapsed="false">
      <c r="A6" s="0" t="n">
        <v>3</v>
      </c>
      <c r="B6" s="27" t="n">
        <v>6.56270346217442</v>
      </c>
      <c r="C6" s="11" t="n">
        <v>0.0214749933604846</v>
      </c>
      <c r="D6" s="28" t="n">
        <v>19.7052974674913</v>
      </c>
      <c r="E6" s="29" t="n">
        <v>-423198.147919391</v>
      </c>
      <c r="F6" s="10" t="s">
        <v>45</v>
      </c>
    </row>
    <row r="7" customFormat="false" ht="15" hidden="false" customHeight="false" outlineLevel="0" collapsed="false">
      <c r="A7" s="0" t="n">
        <v>6</v>
      </c>
      <c r="B7" s="27" t="n">
        <v>11.8595778948291</v>
      </c>
      <c r="C7" s="11" t="n">
        <v>0.0652375584086572</v>
      </c>
      <c r="D7" s="28" t="n">
        <v>24.3987273678085</v>
      </c>
      <c r="E7" s="29" t="n">
        <v>-390786.24620532</v>
      </c>
      <c r="F7" s="10" t="s">
        <v>45</v>
      </c>
    </row>
    <row r="8" customFormat="false" ht="15" hidden="false" customHeight="false" outlineLevel="0" collapsed="false">
      <c r="A8" s="0" t="n">
        <v>9</v>
      </c>
      <c r="B8" s="27" t="n">
        <v>16.1347792530838</v>
      </c>
      <c r="C8" s="11" t="n">
        <v>0.121608467317334</v>
      </c>
      <c r="D8" s="28" t="n">
        <v>26.9031385195351</v>
      </c>
      <c r="E8" s="29" t="n">
        <v>-339130.611346218</v>
      </c>
      <c r="F8" s="10" t="s">
        <v>45</v>
      </c>
    </row>
    <row r="9" customFormat="false" ht="15" hidden="false" customHeight="false" outlineLevel="0" collapsed="false">
      <c r="A9" s="0" t="n">
        <v>12</v>
      </c>
      <c r="B9" s="27" t="n">
        <v>19.5853701413527</v>
      </c>
      <c r="C9" s="11" t="n">
        <v>0.184033907081192</v>
      </c>
      <c r="D9" s="28" t="n">
        <v>28.4221600565494</v>
      </c>
      <c r="E9" s="29" t="n">
        <v>-276569.496336481</v>
      </c>
      <c r="F9" s="10" t="s">
        <v>45</v>
      </c>
    </row>
    <row r="10" customFormat="false" ht="15" hidden="false" customHeight="false" outlineLevel="0" collapsed="false">
      <c r="A10" s="0" t="n">
        <v>15</v>
      </c>
      <c r="B10" s="27" t="n">
        <v>22.3704032849296</v>
      </c>
      <c r="C10" s="11" t="n">
        <v>0.247900105132773</v>
      </c>
      <c r="D10" s="28" t="n">
        <v>29.5375540046511</v>
      </c>
      <c r="E10" s="29" t="n">
        <v>-208407.240852208</v>
      </c>
      <c r="F10" s="10" t="s">
        <v>45</v>
      </c>
    </row>
    <row r="11" customFormat="false" ht="15" hidden="false" customHeight="false" outlineLevel="0" collapsed="false">
      <c r="A11" s="0" t="n">
        <v>18</v>
      </c>
      <c r="B11" s="27" t="n">
        <v>24.6182529611088</v>
      </c>
      <c r="C11" s="11" t="n">
        <v>0.310289213715007</v>
      </c>
      <c r="D11" s="28" t="n">
        <v>30.3863629032042</v>
      </c>
      <c r="E11" s="29" t="n">
        <v>-138930.309199794</v>
      </c>
      <c r="F11" s="10" t="s">
        <v>45</v>
      </c>
    </row>
    <row r="12" customFormat="false" ht="15" hidden="false" customHeight="false" outlineLevel="0" collapsed="false">
      <c r="A12" s="0" t="n">
        <v>21</v>
      </c>
      <c r="B12" s="27" t="n">
        <v>26.4325323273533</v>
      </c>
      <c r="C12" s="11" t="n">
        <v>0.3692790975593</v>
      </c>
      <c r="D12" s="28" t="n">
        <v>31.0939354796229</v>
      </c>
      <c r="E12" s="29" t="n">
        <v>-70610.4475890567</v>
      </c>
      <c r="F12" s="10" t="s">
        <v>45</v>
      </c>
    </row>
    <row r="13" customFormat="false" ht="15" hidden="false" customHeight="false" outlineLevel="0" collapsed="false">
      <c r="A13" s="0" t="n">
        <v>24</v>
      </c>
      <c r="B13" s="27" t="n">
        <v>27.8968694018749</v>
      </c>
      <c r="C13" s="11" t="n">
        <v>0.423834593539659</v>
      </c>
      <c r="D13" s="28" t="n">
        <v>31.6859588468397</v>
      </c>
      <c r="E13" s="29" t="n">
        <v>-5446.27586921782</v>
      </c>
      <c r="F13" s="10" t="s">
        <v>45</v>
      </c>
    </row>
    <row r="14" customFormat="false" ht="15" hidden="false" customHeight="false" outlineLevel="0" collapsed="false">
      <c r="A14" s="0" t="n">
        <v>27</v>
      </c>
      <c r="B14" s="27" t="n">
        <v>29.0787618423193</v>
      </c>
      <c r="C14" s="11" t="n">
        <v>0.473397470538862</v>
      </c>
      <c r="D14" s="28" t="n">
        <v>32.2065058559935</v>
      </c>
      <c r="E14" s="29" t="n">
        <v>55633.713723564</v>
      </c>
      <c r="F14" s="10" t="s">
        <v>46</v>
      </c>
    </row>
    <row r="15" customFormat="false" ht="15" hidden="false" customHeight="false" outlineLevel="0" collapsed="false">
      <c r="A15" s="0" t="n">
        <v>30</v>
      </c>
      <c r="B15" s="27" t="n">
        <v>30.0326882060535</v>
      </c>
      <c r="C15" s="11" t="n">
        <v>0.517847798556296</v>
      </c>
      <c r="D15" s="28" t="n">
        <v>32.6613624010983</v>
      </c>
      <c r="E15" s="29" t="n">
        <v>111877.603338759</v>
      </c>
      <c r="F15" s="10" t="s">
        <v>46</v>
      </c>
    </row>
    <row r="16" customFormat="false" ht="15" hidden="false" customHeight="false" outlineLevel="0" collapsed="false">
      <c r="A16" s="0" t="n">
        <v>33</v>
      </c>
      <c r="B16" s="27" t="n">
        <v>30.8026191035596</v>
      </c>
      <c r="C16" s="11" t="n">
        <v>0.557266361819189</v>
      </c>
      <c r="D16" s="28" t="n">
        <v>33.0705615528837</v>
      </c>
      <c r="E16" s="29" t="n">
        <v>163152.948070067</v>
      </c>
      <c r="F16" s="10" t="s">
        <v>46</v>
      </c>
    </row>
    <row r="17" customFormat="false" ht="15" hidden="false" customHeight="false" outlineLevel="0" collapsed="false">
      <c r="A17" s="0" t="n">
        <v>36</v>
      </c>
      <c r="B17" s="27" t="n">
        <v>31.4240439949046</v>
      </c>
      <c r="C17" s="11" t="n">
        <v>0.591930120656619</v>
      </c>
      <c r="D17" s="28" t="n">
        <v>33.4353370950792</v>
      </c>
      <c r="E17" s="29" t="n">
        <v>209351.106212905</v>
      </c>
      <c r="F17" s="10" t="s">
        <v>46</v>
      </c>
    </row>
    <row r="18" customFormat="false" ht="15" hidden="false" customHeight="false" outlineLevel="0" collapsed="false">
      <c r="A18" s="0" t="n">
        <v>39</v>
      </c>
      <c r="B18" s="27" t="n">
        <v>31.9256070531401</v>
      </c>
      <c r="C18" s="11" t="n">
        <v>0.622176350774414</v>
      </c>
      <c r="D18" s="28" t="n">
        <v>33.7663923135868</v>
      </c>
      <c r="E18" s="29" t="n">
        <v>250713.174266771</v>
      </c>
      <c r="F18" s="10" t="s">
        <v>46</v>
      </c>
    </row>
    <row r="19" customFormat="false" ht="15" hidden="false" customHeight="false" outlineLevel="0" collapsed="false">
      <c r="A19" s="0" t="n">
        <v>42</v>
      </c>
      <c r="B19" s="27" t="n">
        <v>32.3304274986842</v>
      </c>
      <c r="C19" s="11" t="n">
        <v>0.648412898296713</v>
      </c>
      <c r="D19" s="28" t="n">
        <v>34.0628583111233</v>
      </c>
      <c r="E19" s="29" t="n">
        <v>287407.678567989</v>
      </c>
      <c r="F19" s="10" t="s">
        <v>46</v>
      </c>
    </row>
    <row r="20" customFormat="false" ht="15" hidden="false" customHeight="false" outlineLevel="0" collapsed="false">
      <c r="A20" s="0" t="n">
        <v>45</v>
      </c>
      <c r="B20" s="27" t="n">
        <v>32.6571652646335</v>
      </c>
      <c r="C20" s="11" t="n">
        <v>0.671041787797866</v>
      </c>
      <c r="D20" s="28" t="n">
        <v>34.3253533030837</v>
      </c>
      <c r="E20" s="29" t="n">
        <v>319680.604258778</v>
      </c>
      <c r="F20" s="10" t="s">
        <v>46</v>
      </c>
    </row>
    <row r="21" customFormat="false" ht="15" hidden="false" customHeight="false" outlineLevel="0" collapsed="false">
      <c r="A21" s="0" t="n">
        <v>48</v>
      </c>
      <c r="B21" s="27" t="n">
        <v>32.9208811141481</v>
      </c>
      <c r="C21" s="11" t="n">
        <v>0.690474364332013</v>
      </c>
      <c r="D21" s="28" t="n">
        <v>34.5557299577343</v>
      </c>
      <c r="E21" s="29" t="n">
        <v>347867.13298852</v>
      </c>
      <c r="F21" s="10" t="s">
        <v>46</v>
      </c>
    </row>
    <row r="22" customFormat="false" ht="15" hidden="false" customHeight="false" outlineLevel="0" collapsed="false">
      <c r="A22" s="0" t="n">
        <v>51</v>
      </c>
      <c r="B22" s="27" t="n">
        <v>33.1337308564579</v>
      </c>
      <c r="C22" s="11" t="n">
        <v>0.70708928676129</v>
      </c>
      <c r="D22" s="28" t="n">
        <v>34.7563230723492</v>
      </c>
      <c r="E22" s="29" t="n">
        <v>372320.123997288</v>
      </c>
      <c r="F22" s="10" t="s">
        <v>46</v>
      </c>
    </row>
    <row r="23" customFormat="false" ht="15" hidden="false" customHeight="false" outlineLevel="0" collapsed="false">
      <c r="A23" s="0" t="n">
        <v>54</v>
      </c>
      <c r="B23" s="27" t="n">
        <v>33.3055256609216</v>
      </c>
      <c r="C23" s="11" t="n">
        <v>0.72124781121118</v>
      </c>
      <c r="D23" s="28" t="n">
        <v>34.9301343153943</v>
      </c>
      <c r="E23" s="29" t="n">
        <v>393426.200871961</v>
      </c>
      <c r="F23" s="10" t="s">
        <v>46</v>
      </c>
    </row>
    <row r="24" customFormat="false" ht="15" hidden="false" customHeight="false" outlineLevel="0" collapsed="false">
      <c r="A24" s="0" t="n">
        <v>57</v>
      </c>
      <c r="B24" s="27" t="n">
        <v>33.4441842964477</v>
      </c>
      <c r="C24" s="11" t="n">
        <v>0.733271395086818</v>
      </c>
      <c r="D24" s="28" t="n">
        <v>35.0800106811805</v>
      </c>
      <c r="E24" s="29" t="n">
        <v>411552.104821443</v>
      </c>
      <c r="F24" s="10" t="s">
        <v>46</v>
      </c>
    </row>
    <row r="25" customFormat="false" ht="15" hidden="false" customHeight="false" outlineLevel="0" collapsed="false">
      <c r="A25" s="0" t="n">
        <v>60</v>
      </c>
      <c r="B25" s="27" t="n">
        <v>33.5560981419563</v>
      </c>
      <c r="C25" s="11" t="n">
        <v>0.743455124248992</v>
      </c>
      <c r="D25" s="28" t="n">
        <v>35.2088481956302</v>
      </c>
      <c r="E25" s="29" t="n">
        <v>427059.05495269</v>
      </c>
      <c r="F25" s="10" t="s">
        <v>46</v>
      </c>
    </row>
    <row r="26" customFormat="false" ht="15" hidden="false" customHeight="false" outlineLevel="0" collapsed="false">
      <c r="A26" s="0" t="n">
        <v>63</v>
      </c>
      <c r="B26" s="27" t="n">
        <v>33.6464257928019</v>
      </c>
      <c r="C26" s="11" t="n">
        <v>0.752056305772041</v>
      </c>
      <c r="D26" s="28" t="n">
        <v>35.3192132404285</v>
      </c>
      <c r="E26" s="29" t="n">
        <v>440273.625289077</v>
      </c>
      <c r="F26" s="10" t="s">
        <v>46</v>
      </c>
    </row>
    <row r="27" customFormat="false" ht="15" hidden="false" customHeight="false" outlineLevel="0" collapsed="false">
      <c r="A27" s="0" t="n">
        <v>66</v>
      </c>
      <c r="B27" s="27" t="n">
        <v>33.7193308428447</v>
      </c>
      <c r="C27" s="11" t="n">
        <v>0.759305437966272</v>
      </c>
      <c r="D27" s="28" t="n">
        <v>35.4135356608986</v>
      </c>
      <c r="E27" s="29" t="n">
        <v>451501.168357858</v>
      </c>
      <c r="F27" s="10" t="s">
        <v>46</v>
      </c>
    </row>
    <row r="28" customFormat="false" ht="15" hidden="false" customHeight="false" outlineLevel="0" collapsed="false">
      <c r="A28" s="0" t="n">
        <v>69</v>
      </c>
      <c r="B28" s="27" t="n">
        <v>33.7781738025806</v>
      </c>
      <c r="C28" s="11" t="n">
        <v>0.765400817476119</v>
      </c>
      <c r="D28" s="28" t="n">
        <v>35.4939205534968</v>
      </c>
      <c r="E28" s="29" t="n">
        <v>461010.573826139</v>
      </c>
      <c r="F28" s="10" t="s">
        <v>46</v>
      </c>
    </row>
    <row r="29" customFormat="false" ht="15" hidden="false" customHeight="false" outlineLevel="0" collapsed="false">
      <c r="A29" s="0" t="n">
        <v>72</v>
      </c>
      <c r="B29" s="27" t="n">
        <v>33.8256669996697</v>
      </c>
      <c r="C29" s="11" t="n">
        <v>0.770517109371972</v>
      </c>
      <c r="D29" s="28" t="n">
        <v>35.5622958872533</v>
      </c>
      <c r="E29" s="29" t="n">
        <v>469045.619063578</v>
      </c>
      <c r="F29" s="10" t="s">
        <v>46</v>
      </c>
    </row>
    <row r="31" customFormat="false" ht="15" hidden="false" customHeight="false" outlineLevel="0" collapsed="false">
      <c r="A31" s="2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70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13"/>
  </cols>
  <sheetData>
    <row r="1" customFormat="false" ht="16.15" hidden="false" customHeight="false" outlineLevel="0" collapsed="false">
      <c r="A1" s="5" t="s">
        <v>48</v>
      </c>
    </row>
    <row r="2" customFormat="false" ht="15" hidden="false" customHeight="false" outlineLevel="0" collapsed="false">
      <c r="A2" s="2" t="s">
        <v>49</v>
      </c>
    </row>
    <row r="4" customFormat="false" ht="15" hidden="false" customHeight="false" outlineLevel="0" collapsed="false">
      <c r="A4" s="22" t="s">
        <v>50</v>
      </c>
      <c r="B4" s="22" t="s">
        <v>51</v>
      </c>
      <c r="C4" s="22" t="s">
        <v>52</v>
      </c>
      <c r="D4" s="22" t="s">
        <v>53</v>
      </c>
      <c r="E4" s="22" t="s">
        <v>54</v>
      </c>
      <c r="F4" s="22" t="s">
        <v>55</v>
      </c>
    </row>
    <row r="5" customFormat="false" ht="15" hidden="false" customHeight="false" outlineLevel="0" collapsed="false">
      <c r="A5" s="0" t="s">
        <v>56</v>
      </c>
      <c r="B5" s="4" t="s">
        <v>57</v>
      </c>
      <c r="C5" s="0" t="n">
        <v>34</v>
      </c>
      <c r="D5" s="27" t="n">
        <f aca="false">'3. What a flow can hold'!B10</f>
        <v>34.0244027653378</v>
      </c>
      <c r="E5" s="10" t="n">
        <f aca="false">IF(ISNUMBER(D5),D5-C5,"")</f>
        <v>0.0244027653377898</v>
      </c>
      <c r="F5" s="0" t="str">
        <f aca="false">IF(ISNUMBER(D5)=FALSE(),"to check",IF(ABS(E5)&lt;=0.05,"reproduced",IF(ABS(E5)&lt;=0.05*3,"rounding","to check")))</f>
        <v>reproduced</v>
      </c>
    </row>
    <row r="6" customFormat="false" ht="15" hidden="false" customHeight="false" outlineLevel="0" collapsed="false">
      <c r="A6" s="0" t="s">
        <v>58</v>
      </c>
      <c r="B6" s="4" t="s">
        <v>59</v>
      </c>
      <c r="C6" s="30" t="n">
        <v>0.351</v>
      </c>
      <c r="D6" s="30" t="n">
        <f aca="false">'3. What a flow can hold'!D15</f>
        <v>0.3509246020378</v>
      </c>
      <c r="E6" s="30" t="n">
        <f aca="false">IF(ISNUMBER(D6),D6-C6,"")</f>
        <v>-7.53979621995193E-005</v>
      </c>
      <c r="F6" s="0" t="str">
        <f aca="false">IF(ISNUMBER(D6)=FALSE(),"to check",IF(ABS(E6)&lt;=0.0005,"reproduced",IF(ABS(E6)&lt;=0.0005*3,"rounding","to check")))</f>
        <v>reproduced</v>
      </c>
    </row>
    <row r="7" customFormat="false" ht="15" hidden="false" customHeight="false" outlineLevel="0" collapsed="false">
      <c r="A7" s="0" t="s">
        <v>58</v>
      </c>
      <c r="B7" s="4" t="s">
        <v>60</v>
      </c>
      <c r="C7" s="31" t="n">
        <v>-14363</v>
      </c>
      <c r="D7" s="31" t="n">
        <f aca="false">'3. What a flow can hold'!E15</f>
        <v>-14362.5472632842</v>
      </c>
      <c r="E7" s="31" t="n">
        <f aca="false">IF(ISNUMBER(D7),D7-C7,"")</f>
        <v>0.452736715844367</v>
      </c>
      <c r="F7" s="0" t="str">
        <f aca="false">IF(ISNUMBER(D7)=FALSE(),"to check",IF(ABS(E7)&lt;=1,"reproduced",IF(ABS(E7)&lt;=1*3,"rounding","to check")))</f>
        <v>reproduced</v>
      </c>
    </row>
    <row r="8" customFormat="false" ht="15" hidden="false" customHeight="false" outlineLevel="0" collapsed="false">
      <c r="A8" s="0" t="s">
        <v>58</v>
      </c>
      <c r="B8" s="4" t="s">
        <v>61</v>
      </c>
      <c r="C8" s="31" t="n">
        <v>123483</v>
      </c>
      <c r="D8" s="31" t="n">
        <f aca="false">'3. What a flow can hold'!E16</f>
        <v>123483.270315621</v>
      </c>
      <c r="E8" s="31" t="n">
        <f aca="false">IF(ISNUMBER(D8),D8-C8,"")</f>
        <v>0.270315621048212</v>
      </c>
      <c r="F8" s="0" t="str">
        <f aca="false">IF(ISNUMBER(D8)=FALSE(),"to check",IF(ABS(E8)&lt;=1,"reproduced",IF(ABS(E8)&lt;=1*3,"rounding","to check")))</f>
        <v>reproduced</v>
      </c>
    </row>
    <row r="9" customFormat="false" ht="15" hidden="false" customHeight="false" outlineLevel="0" collapsed="false">
      <c r="A9" s="0" t="s">
        <v>58</v>
      </c>
      <c r="B9" s="4" t="s">
        <v>62</v>
      </c>
      <c r="C9" s="31" t="n">
        <v>399175</v>
      </c>
      <c r="D9" s="31" t="n">
        <f aca="false">'3. What a flow can hold'!E18</f>
        <v>399174.905473432</v>
      </c>
      <c r="E9" s="31" t="n">
        <f aca="false">IF(ISNUMBER(D9),D9-C9,"")</f>
        <v>-0.0945265684276819</v>
      </c>
      <c r="F9" s="0" t="str">
        <f aca="false">IF(ISNUMBER(D9)=FALSE(),"to check",IF(ABS(E9)&lt;=1,"reproduced",IF(ABS(E9)&lt;=1*3,"rounding","to check")))</f>
        <v>reproduced</v>
      </c>
    </row>
    <row r="10" customFormat="false" ht="15" hidden="false" customHeight="false" outlineLevel="0" collapsed="false">
      <c r="A10" s="0" t="s">
        <v>58</v>
      </c>
      <c r="B10" s="4" t="s">
        <v>63</v>
      </c>
      <c r="C10" s="31" t="n">
        <v>510124</v>
      </c>
      <c r="D10" s="31" t="n">
        <f aca="false">'3. What a flow can hold'!E19</f>
        <v>510124.32336439</v>
      </c>
      <c r="E10" s="31" t="n">
        <f aca="false">IF(ISNUMBER(D10),D10-C10,"")</f>
        <v>0.323364390409552</v>
      </c>
      <c r="F10" s="0" t="str">
        <f aca="false">IF(ISNUMBER(D10)=FALSE(),"to check",IF(ABS(E10)&lt;=1,"reproduced",IF(ABS(E10)&lt;=1*3,"rounding","to check")))</f>
        <v>reproduced</v>
      </c>
    </row>
    <row r="11" customFormat="false" ht="15" hidden="false" customHeight="false" outlineLevel="0" collapsed="false">
      <c r="A11" s="0" t="s">
        <v>58</v>
      </c>
      <c r="B11" s="4" t="s">
        <v>64</v>
      </c>
      <c r="C11" s="30" t="n">
        <v>0.889</v>
      </c>
      <c r="D11" s="30" t="n">
        <f aca="false">'3. What a flow can hold'!D20</f>
        <v>0.889008991829094</v>
      </c>
      <c r="E11" s="30" t="n">
        <f aca="false">IF(ISNUMBER(D11),D11-C11,"")</f>
        <v>8.99182909441798E-006</v>
      </c>
      <c r="F11" s="0" t="str">
        <f aca="false">IF(ISNUMBER(D11)=FALSE(),"to check",IF(ABS(E11)&lt;=0.0005,"reproduced",IF(ABS(E11)&lt;=0.0005*3,"rounding","to check")))</f>
        <v>reproduced</v>
      </c>
    </row>
    <row r="12" customFormat="false" ht="15" hidden="false" customHeight="false" outlineLevel="0" collapsed="false">
      <c r="A12" s="0" t="s">
        <v>58</v>
      </c>
      <c r="B12" s="4" t="s">
        <v>65</v>
      </c>
      <c r="C12" s="31" t="n">
        <v>619728</v>
      </c>
      <c r="D12" s="31" t="n">
        <f aca="false">'3. What a flow can hold'!E20</f>
        <v>619728.21359968</v>
      </c>
      <c r="E12" s="31" t="n">
        <f aca="false">IF(ISNUMBER(D12),D12-C12,"")</f>
        <v>0.213599679991603</v>
      </c>
      <c r="F12" s="0" t="str">
        <f aca="false">IF(ISNUMBER(D12)=FALSE(),"to check",IF(ABS(E12)&lt;=1,"reproduced",IF(ABS(E12)&lt;=1*3,"rounding","to check")))</f>
        <v>reproduced</v>
      </c>
    </row>
    <row r="13" customFormat="false" ht="15" hidden="false" customHeight="false" outlineLevel="0" collapsed="false">
      <c r="A13" s="0" t="s">
        <v>66</v>
      </c>
      <c r="B13" s="4" t="s">
        <v>34</v>
      </c>
      <c r="C13" s="30" t="n">
        <v>0.363</v>
      </c>
      <c r="D13" s="30" t="n">
        <f aca="false">'3. What a flow can hold'!B11</f>
        <v>0.363112545715603</v>
      </c>
      <c r="E13" s="30" t="n">
        <f aca="false">IF(ISNUMBER(D13),D13-C13,"")</f>
        <v>0.000112545715603152</v>
      </c>
      <c r="F13" s="0" t="str">
        <f aca="false">IF(ISNUMBER(D13)=FALSE(),"to check",IF(ABS(E13)&lt;=0.0005,"reproduced",IF(ABS(E13)&lt;=0.0005*3,"rounding","to check")))</f>
        <v>reproduced</v>
      </c>
    </row>
    <row r="14" customFormat="false" ht="15" hidden="false" customHeight="false" outlineLevel="0" collapsed="false">
      <c r="A14" s="0" t="s">
        <v>67</v>
      </c>
      <c r="B14" s="4" t="s">
        <v>68</v>
      </c>
      <c r="D14" s="0" t="str">
        <f aca="false">IF(ABS(SUM('2. Month by month'!E5:E40)-'2. Month by month'!F40)&lt;0.000000001,"OK","CHECK")</f>
        <v>OK</v>
      </c>
      <c r="F14" s="0" t="str">
        <f aca="false">IF(D14="","",IF(D14="OK","reproduced",IF(RIGHT(D14,7)="to fill","to fill","to check")))</f>
        <v>reproduced</v>
      </c>
    </row>
    <row r="15" customFormat="false" ht="15" hidden="false" customHeight="false" outlineLevel="0" collapsed="false">
      <c r="A15" s="0" t="s">
        <v>67</v>
      </c>
      <c r="B15" s="4" t="s">
        <v>69</v>
      </c>
      <c r="D15" s="0" t="str">
        <f aca="false">IF(ABS(SUMPRODUCT('2. Month by month'!E5:E40-N(+'2. Month by month'!B5:B40)+N(+'2. Month by month'!C5:C40)))&lt;0.000000001,"OK","CHECK")</f>
        <v>OK</v>
      </c>
      <c r="F15" s="0" t="str">
        <f aca="false">IF(D15="","",IF(D15="OK","reproduced",IF(RIGHT(D15,7)="to fill","to fill","to check")))</f>
        <v>reproduced</v>
      </c>
    </row>
    <row r="16" customFormat="false" ht="15" hidden="false" customHeight="false" outlineLevel="0" collapsed="false">
      <c r="A16" s="0" t="s">
        <v>70</v>
      </c>
      <c r="B16" s="4" t="s">
        <v>71</v>
      </c>
      <c r="D16" s="0" t="str">
        <f aca="false">IF(SUMPRODUCT(ABS('3. What a flow can hold'!C15:C21-('3. What a flow can hold'!A15:A21*'3. What a flow can hold'!B15:B21&lt;'3. What a flow can hold'!B9*'3. What a flow can hold'!B4)*'3. What a flow can hold'!A15:A21*'3. What a flow can hold'!B15:B21-('3. What a flow can hold'!A15:A21*'3. What a flow can hold'!B15:B21&gt;='3. What a flow can hold'!B9*'3. What a flow can hold'!B4)*'3. What a flow can hold'!B9*'3. What a flow can hold'!B4))&lt;0.000000001,"OK","CHECK")</f>
        <v>OK</v>
      </c>
      <c r="F16" s="0" t="str">
        <f aca="false">IF(D16="","",IF(D16="OK","reproduced",IF(RIGHT(D16,7)="to fill","to fill","to check")))</f>
        <v>reproduced</v>
      </c>
    </row>
    <row r="18" customFormat="false" ht="15" hidden="false" customHeight="false" outlineLevel="0" collapsed="false">
      <c r="A18" s="19" t="s">
        <v>72</v>
      </c>
      <c r="C18" s="10" t="n">
        <f aca="false">COUNTIF(F5:F16,"reproduced")</f>
        <v>12</v>
      </c>
    </row>
    <row r="19" customFormat="false" ht="15" hidden="false" customHeight="false" outlineLevel="0" collapsed="false">
      <c r="A19" s="19" t="s">
        <v>73</v>
      </c>
      <c r="C19" s="10" t="n">
        <f aca="false">12-C18</f>
        <v>0</v>
      </c>
    </row>
    <row r="20" customFormat="false" ht="15" hidden="false" customHeight="false" outlineLevel="0" collapsed="false">
      <c r="A20" s="19" t="s">
        <v>74</v>
      </c>
      <c r="C20" s="19" t="str">
        <f aca="false">IF(C18=12,"ALL OK",IF(COUNTIF(F5:F16,"to check")+COUNTIF(F5:F16,"rounding")=0,"INPUTS MISSING","SOME FAIL"))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2026-08-26T15:48:02Z</dcterms:created>
  <dc:creator>openpyxl</dc:creator>
  <dc:description/>
  <dc:language>en-US</dc:language>
  <cp:lastModifiedBy/>
  <dcterms:modified xsi:type="dcterms:W3CDTF">2026-09-23T23:34:11Z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