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Assumptions" sheetId="1" state="visible" r:id="rId3"/>
    <sheet name="Service level table" sheetId="2" state="visible" r:id="rId4"/>
    <sheet name="Fill rate solver" sheetId="3" state="visible" r:id="rId5"/>
    <sheet name="Three policies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<sst xmlns="http://schemas.openxmlformats.org/spreadsheetml/2006/main" count="245" uniqueCount="216">
  <si>
    <t xml:space="preserve">Aldermere Filtration, reference AF-7. Blue cells are the only inputs.</t>
  </si>
  <si>
    <t xml:space="preserve">Parameter</t>
  </si>
  <si>
    <t xml:space="preserve">Value</t>
  </si>
  <si>
    <t xml:space="preserve">Unit</t>
  </si>
  <si>
    <t xml:space="preserve">Mean weekly demand</t>
  </si>
  <si>
    <t xml:space="preserve">units</t>
  </si>
  <si>
    <t xml:space="preserve">Standard deviation of weekly demand</t>
  </si>
  <si>
    <t xml:space="preserve">Weeks per year</t>
  </si>
  <si>
    <t xml:space="preserve">weeks</t>
  </si>
  <si>
    <t xml:space="preserve">Mean replenishment lead time</t>
  </si>
  <si>
    <t xml:space="preserve">Standard deviation of lead time</t>
  </si>
  <si>
    <t xml:space="preserve">Selling price</t>
  </si>
  <si>
    <t xml:space="preserve">EUR per unit</t>
  </si>
  <si>
    <t xml:space="preserve">Purchase cost delivered</t>
  </si>
  <si>
    <t xml:space="preserve">Cost of capital</t>
  </si>
  <si>
    <t xml:space="preserve">per year</t>
  </si>
  <si>
    <t xml:space="preserve">Storage</t>
  </si>
  <si>
    <t xml:space="preserve">Obsolescence</t>
  </si>
  <si>
    <t xml:space="preserve">Insurance</t>
  </si>
  <si>
    <t xml:space="preserve">Cost of placing one order</t>
  </si>
  <si>
    <t xml:space="preserve">EUR</t>
  </si>
  <si>
    <t xml:space="preserve">Cycle service level voted by the board</t>
  </si>
  <si>
    <t xml:space="preserve">probability</t>
  </si>
  <si>
    <t xml:space="preserve">Unit margin</t>
  </si>
  <si>
    <t xml:space="preserve">Total holding rate</t>
  </si>
  <si>
    <t xml:space="preserve">Annual demand</t>
  </si>
  <si>
    <t xml:space="preserve">units per year</t>
  </si>
  <si>
    <t xml:space="preserve">Holding cost of one unit for one year</t>
  </si>
  <si>
    <t xml:space="preserve">EUR per unit per year</t>
  </si>
  <si>
    <t xml:space="preserve">Standard deviation of demand during lead time</t>
  </si>
  <si>
    <t xml:space="preserve">Economic order quantity</t>
  </si>
  <si>
    <t xml:space="preserve">Orders per year</t>
  </si>
  <si>
    <t xml:space="preserve">orders per year</t>
  </si>
  <si>
    <t xml:space="preserve">Annual ordering cost</t>
  </si>
  <si>
    <t xml:space="preserve">EUR per year</t>
  </si>
  <si>
    <t xml:space="preserve">z at the cycle service level voted by the board</t>
  </si>
  <si>
    <t xml:space="preserve">standard deviations</t>
  </si>
  <si>
    <t xml:space="preserve">Expected shortage per cycle, in sigma units</t>
  </si>
  <si>
    <t xml:space="preserve">sigma units</t>
  </si>
  <si>
    <t xml:space="preserve">Units missing per year at the board service level</t>
  </si>
  <si>
    <t xml:space="preserve">The same stock read at every cycle service level</t>
  </si>
  <si>
    <t xml:space="preserve">Cycle service level</t>
  </si>
  <si>
    <t xml:space="preserve">z</t>
  </si>
  <si>
    <t xml:space="preserve">Safety stock</t>
  </si>
  <si>
    <t xml:space="preserve">Inventory value</t>
  </si>
  <si>
    <t xml:space="preserve">Holding cost</t>
  </si>
  <si>
    <t xml:space="preserve">Shortage cost</t>
  </si>
  <si>
    <t xml:space="preserve">Total cost</t>
  </si>
  <si>
    <t xml:space="preserve">Fill rate</t>
  </si>
  <si>
    <t xml:space="preserve">Units missing per year</t>
  </si>
  <si>
    <t xml:space="preserve">Settings of the search</t>
  </si>
  <si>
    <t xml:space="preserve">Setting</t>
  </si>
  <si>
    <t xml:space="preserve">Target fill rate</t>
  </si>
  <si>
    <t xml:space="preserve">Lower bound on z</t>
  </si>
  <si>
    <t xml:space="preserve">Upper bound on z</t>
  </si>
  <si>
    <t xml:space="preserve">Expected shortage per cycle required, in sigma units</t>
  </si>
  <si>
    <t xml:space="preserve">Result of the search</t>
  </si>
  <si>
    <t xml:space="preserve">Result</t>
  </si>
  <si>
    <t xml:space="preserve">Status of the search</t>
  </si>
  <si>
    <t xml:space="preserve">Width of the bracket at the last step</t>
  </si>
  <si>
    <t xml:space="preserve">Gap to the required expected shortage</t>
  </si>
  <si>
    <t xml:space="preserve">z that delivers the target fill rate</t>
  </si>
  <si>
    <t xml:space="preserve">Cycle service level that delivers the target fill rate</t>
  </si>
  <si>
    <t xml:space="preserve">Fill rate obtained</t>
  </si>
  <si>
    <t xml:space="preserve">The search itself, one bisection step per column</t>
  </si>
  <si>
    <t xml:space="preserve">Bisection on z</t>
  </si>
  <si>
    <t xml:space="preserve">Start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</si>
  <si>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</si>
  <si>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</si>
  <si>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</si>
  <si>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</si>
  <si>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</si>
  <si>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</si>
  <si>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</si>
  <si>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</si>
  <si>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</si>
  <si>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</si>
  <si>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</si>
  <si>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</si>
  <si>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</si>
  <si>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</si>
  <si>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</si>
  <si>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</si>
  <si>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</si>
  <si>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</si>
  <si>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</si>
  <si>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</si>
  <si>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</si>
  <si>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</si>
  <si>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</si>
  <si>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</si>
  <si>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</si>
  <si>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</si>
  <si>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</si>
  <si>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</si>
  <si>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</si>
  <si>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</si>
  <si>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</si>
  <si>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</si>
  <si>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</si>
  <si>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</si>
  <si>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</si>
  <si>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</si>
  <si>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</si>
  <si>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</si>
  <si>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</si>
  <si>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</si>
  <si>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</si>
  <si>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</si>
  <si>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</si>
  <si>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</si>
  <si>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</si>
  <si>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</si>
  <si>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</si>
  <si>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</si>
  <si>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Midpoint z</t>
  </si>
  <si>
    <t xml:space="preserve">Expected shortage per cycle at the midpoint</t>
  </si>
  <si>
    <t xml:space="preserve">The same reference, read three ways</t>
  </si>
  <si>
    <t xml:space="preserve">Policy</t>
  </si>
  <si>
    <t xml:space="preserve">Board vote</t>
  </si>
  <si>
    <t xml:space="preserve">98 % fill rate</t>
  </si>
  <si>
    <t xml:space="preserve">Economic optimum</t>
  </si>
  <si>
    <t xml:space="preserve">Inventory value released, board vote to 98 % fill rate</t>
  </si>
  <si>
    <t xml:space="preserve">Change in total cost, board vote to 98 % fill rate</t>
  </si>
  <si>
    <t xml:space="preserve">Total cost gap, board vote to economic optimum</t>
  </si>
  <si>
    <t xml:space="preserve">Whole dispute over the service level, 97 % to 99.5 %</t>
  </si>
  <si>
    <t xml:space="preserve">Every figure printed in the book, reproduced here</t>
  </si>
  <si>
    <t xml:space="preserve">Figure</t>
  </si>
  <si>
    <t xml:space="preserve">Book</t>
  </si>
  <si>
    <t xml:space="preserve">Workbook</t>
  </si>
  <si>
    <t xml:space="preserve">Difference</t>
  </si>
  <si>
    <t xml:space="preserve">Status</t>
  </si>
  <si>
    <t xml:space="preserve">Service level table, 90.00 % : z</t>
  </si>
  <si>
    <t xml:space="preserve">Service level table, 90.00 % : safety stock</t>
  </si>
  <si>
    <t xml:space="preserve">Service level table, 90.00 % : inventory value</t>
  </si>
  <si>
    <t xml:space="preserve">Service level table, 90.00 % : holding cost</t>
  </si>
  <si>
    <t xml:space="preserve">Service level table, 90.00 % : shortage cost</t>
  </si>
  <si>
    <t xml:space="preserve">Service level table, 90.00 % : total cost</t>
  </si>
  <si>
    <t xml:space="preserve">Service level table, 90.00 % : fill rate</t>
  </si>
  <si>
    <t xml:space="preserve">Service level table, 90.00 % : units missing per year</t>
  </si>
  <si>
    <t xml:space="preserve">Service level table, 95.00 % : z</t>
  </si>
  <si>
    <t xml:space="preserve">Service level table, 95.00 % : safety stock</t>
  </si>
  <si>
    <t xml:space="preserve">Service level table, 95.00 % : inventory value</t>
  </si>
  <si>
    <t xml:space="preserve">Service level table, 95.00 % : holding cost</t>
  </si>
  <si>
    <t xml:space="preserve">Service level table, 95.00 % : shortage cost</t>
  </si>
  <si>
    <t xml:space="preserve">Service level table, 95.00 % : total cost</t>
  </si>
  <si>
    <t xml:space="preserve">Service level table, 95.00 % : fill rate</t>
  </si>
  <si>
    <t xml:space="preserve">Service level table, 95.00 % : units missing per year</t>
  </si>
  <si>
    <t xml:space="preserve">Service level table, 97.00 % : z</t>
  </si>
  <si>
    <t xml:space="preserve">Service level table, 97.00 % : safety stock</t>
  </si>
  <si>
    <t xml:space="preserve">Service level table, 97.00 % : inventory value</t>
  </si>
  <si>
    <t xml:space="preserve">Service level table, 97.00 % : holding cost</t>
  </si>
  <si>
    <t xml:space="preserve">Service level table, 97.00 % : shortage cost</t>
  </si>
  <si>
    <t xml:space="preserve">Service level table, 97.00 % : total cost</t>
  </si>
  <si>
    <t xml:space="preserve">Service level table, 97.00 % : fill rate</t>
  </si>
  <si>
    <t xml:space="preserve">Service level table, 97.00 % : units missing per year</t>
  </si>
  <si>
    <t xml:space="preserve">Service level table, 98.00 % : z</t>
  </si>
  <si>
    <t xml:space="preserve">Service level table, 98.00 % : safety stock</t>
  </si>
  <si>
    <t xml:space="preserve">Service level table, 98.00 % : inventory value</t>
  </si>
  <si>
    <t xml:space="preserve">Service level table, 98.00 % : holding cost</t>
  </si>
  <si>
    <t xml:space="preserve">Service level table, 98.00 % : shortage cost</t>
  </si>
  <si>
    <t xml:space="preserve">Service level table, 98.00 % : total cost</t>
  </si>
  <si>
    <t xml:space="preserve">Service level table, 98.00 % : fill rate</t>
  </si>
  <si>
    <t xml:space="preserve">Service level table, 98.00 % : units missing per year</t>
  </si>
  <si>
    <t xml:space="preserve">Service level table, 99.00 % : z</t>
  </si>
  <si>
    <t xml:space="preserve">Service level table, 99.00 % : safety stock</t>
  </si>
  <si>
    <t xml:space="preserve">Service level table, 99.00 % : inventory value</t>
  </si>
  <si>
    <t xml:space="preserve">Service level table, 99.00 % : holding cost</t>
  </si>
  <si>
    <t xml:space="preserve">Service level table, 99.00 % : shortage cost</t>
  </si>
  <si>
    <t xml:space="preserve">Service level table, 99.00 % : total cost</t>
  </si>
  <si>
    <t xml:space="preserve">Service level table, 99.00 % : fill rate</t>
  </si>
  <si>
    <t xml:space="preserve">Service level table, 99.00 % : units missing per year</t>
  </si>
  <si>
    <t xml:space="preserve">Service level table, 99.50 % : z</t>
  </si>
  <si>
    <t xml:space="preserve">Service level table, 99.50 % : safety stock</t>
  </si>
  <si>
    <t xml:space="preserve">Service level table, 99.50 % : inventory value</t>
  </si>
  <si>
    <t xml:space="preserve">Service level table, 99.50 % : holding cost</t>
  </si>
  <si>
    <t xml:space="preserve">Service level table, 99.50 % : shortage cost</t>
  </si>
  <si>
    <t xml:space="preserve">Service level table, 99.50 % : total cost</t>
  </si>
  <si>
    <t xml:space="preserve">Service level table, 99.50 % : fill rate</t>
  </si>
  <si>
    <t xml:space="preserve">Service level table, 99.50 % : units missing per year</t>
  </si>
  <si>
    <t xml:space="preserve">Service level table, 99.90 % : z</t>
  </si>
  <si>
    <t xml:space="preserve">Service level table, 99.90 % : safety stock</t>
  </si>
  <si>
    <t xml:space="preserve">Service level table, 99.90 % : inventory value</t>
  </si>
  <si>
    <t xml:space="preserve">Service level table, 99.90 % : holding cost</t>
  </si>
  <si>
    <t xml:space="preserve">Service level table, 99.90 % : shortage cost</t>
  </si>
  <si>
    <t xml:space="preserve">Service level table, 99.90 % : total cost</t>
  </si>
  <si>
    <t xml:space="preserve">Service level table, 99.90 % : fill rate</t>
  </si>
  <si>
    <t xml:space="preserve">Service level table, 99.90 % : units missing per year</t>
  </si>
  <si>
    <t xml:space="preserve">Three policies, board vote : cycle service level</t>
  </si>
  <si>
    <t xml:space="preserve">Three policies, board vote : z</t>
  </si>
  <si>
    <t xml:space="preserve">Three policies, board vote : safety stock</t>
  </si>
  <si>
    <t xml:space="preserve">Three policies, board vote : inventory value</t>
  </si>
  <si>
    <t xml:space="preserve">Three policies, board vote : holding cost</t>
  </si>
  <si>
    <t xml:space="preserve">Three policies, board vote : shortage cost</t>
  </si>
  <si>
    <t xml:space="preserve">Three policies, board vote : total cost</t>
  </si>
  <si>
    <t xml:space="preserve">Three policies, board vote : fill rate</t>
  </si>
  <si>
    <t xml:space="preserve">Three policies, board vote : units missing per year</t>
  </si>
  <si>
    <t xml:space="preserve">Three policies, 98 % fill rate : cycle service level</t>
  </si>
  <si>
    <t xml:space="preserve">Three policies, 98 % fill rate : z</t>
  </si>
  <si>
    <t xml:space="preserve">Three policies, 98 % fill rate : safety stock</t>
  </si>
  <si>
    <t xml:space="preserve">Three policies, 98 % fill rate : inventory value</t>
  </si>
  <si>
    <t xml:space="preserve">Three policies, 98 % fill rate : holding cost</t>
  </si>
  <si>
    <t xml:space="preserve">Three policies, 98 % fill rate : shortage cost</t>
  </si>
  <si>
    <t xml:space="preserve">Three policies, 98 % fill rate : total cost</t>
  </si>
  <si>
    <t xml:space="preserve">Three policies, 98 % fill rate : fill rate</t>
  </si>
  <si>
    <t xml:space="preserve">Three policies, 98 % fill rate : units missing per year</t>
  </si>
  <si>
    <t xml:space="preserve">Three policies, economic optimum : cycle service level</t>
  </si>
  <si>
    <t xml:space="preserve">Three policies, economic optimum : z</t>
  </si>
  <si>
    <t xml:space="preserve">Three policies, economic optimum : safety stock</t>
  </si>
  <si>
    <t xml:space="preserve">Three policies, economic optimum : inventory value</t>
  </si>
  <si>
    <t xml:space="preserve">Three policies, economic optimum : holding cost</t>
  </si>
  <si>
    <t xml:space="preserve">Three policies, economic optimum : shortage cost</t>
  </si>
  <si>
    <t xml:space="preserve">Three policies, economic optimum : total cost</t>
  </si>
  <si>
    <t xml:space="preserve">Three policies, economic optimum : fill rate</t>
  </si>
  <si>
    <t xml:space="preserve">Three policies, economic optimum : units missing per year</t>
  </si>
  <si>
    <t xml:space="preserve">Fill rate obtained by the second policy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</si>
</sst>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00%"/>
    <numFmt numFmtId="167" formatCode="#,##0.00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Segoe UI"/>
      <family val="0"/>
      <charset val="1"/>
    </font>
    <font>
      <b val="true"/>
      <sz val="10"/>
      <color rgb="FFEFE7DA"/>
      <name val="Segoe UI"/>
      <family val="0"/>
      <charset val="1"/>
    </font>
    <font>
      <sz val="10"/>
      <name val="Segoe UI"/>
      <family val="0"/>
      <charset val="1"/>
    </font>
    <font>
      <sz val="10"/>
      <color rgb="FF0000C0"/>
      <name val="Segoe UI"/>
      <family val="0"/>
      <charset val="1"/>
    </font>
    <font>
      <b val="true"/>
      <sz val="10"/>
      <name val="Segoe U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4228"/>
        <bgColor rgb="FF333333"/>
      </patternFill>
    </fill>
    <fill>
      <patternFill patternType="solid">
        <fgColor rgb="FFEFE7D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0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FE7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4228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22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0</v>
      </c>
    </row>
    <row r="4" customFormat="false" ht="27.75" hidden="false" customHeight="true" outlineLevel="0" collapsed="false">
      <c r="B4" s="2" t="s">
        <v>1</v>
      </c>
      <c r="C4" s="2" t="s">
        <v>2</v>
      </c>
      <c r="D4" s="2" t="s">
        <v>3</v>
      </c>
    </row>
    <row r="5" customFormat="false" ht="15" hidden="false" customHeight="false" outlineLevel="0" collapsed="false">
      <c r="B5" s="3" t="s">
        <v>4</v>
      </c>
      <c r="C5" s="4" t="n">
        <v>1840</v>
      </c>
      <c r="D5" s="5" t="s">
        <v>5</v>
      </c>
    </row>
    <row r="6" customFormat="false" ht="15" hidden="false" customHeight="false" outlineLevel="0" collapsed="false">
      <c r="B6" s="3" t="s">
        <v>6</v>
      </c>
      <c r="C6" s="4" t="n">
        <v>462</v>
      </c>
      <c r="D6" s="5" t="s">
        <v>5</v>
      </c>
    </row>
    <row r="7" customFormat="false" ht="15" hidden="false" customHeight="false" outlineLevel="0" collapsed="false">
      <c r="B7" s="3" t="s">
        <v>7</v>
      </c>
      <c r="C7" s="4" t="n">
        <v>52</v>
      </c>
      <c r="D7" s="5" t="s">
        <v>8</v>
      </c>
    </row>
    <row r="8" customFormat="false" ht="15" hidden="false" customHeight="false" outlineLevel="0" collapsed="false">
      <c r="B8" s="3" t="s">
        <v>9</v>
      </c>
      <c r="C8" s="4" t="n">
        <v>6</v>
      </c>
      <c r="D8" s="5" t="s">
        <v>8</v>
      </c>
    </row>
    <row r="9" customFormat="false" ht="15" hidden="false" customHeight="false" outlineLevel="0" collapsed="false">
      <c r="B9" s="3" t="s">
        <v>10</v>
      </c>
      <c r="C9" s="4" t="n">
        <v>1.9</v>
      </c>
      <c r="D9" s="5" t="s">
        <v>8</v>
      </c>
    </row>
    <row r="10" customFormat="false" ht="15" hidden="false" customHeight="false" outlineLevel="0" collapsed="false">
      <c r="B10" s="3" t="s">
        <v>11</v>
      </c>
      <c r="C10" s="4" t="n">
        <v>47.5</v>
      </c>
      <c r="D10" s="5" t="s">
        <v>12</v>
      </c>
    </row>
    <row r="11" customFormat="false" ht="15" hidden="false" customHeight="false" outlineLevel="0" collapsed="false">
      <c r="B11" s="3" t="s">
        <v>13</v>
      </c>
      <c r="C11" s="4" t="n">
        <v>28.6</v>
      </c>
      <c r="D11" s="5" t="s">
        <v>12</v>
      </c>
    </row>
    <row r="12" customFormat="false" ht="15" hidden="false" customHeight="false" outlineLevel="0" collapsed="false">
      <c r="B12" s="3" t="s">
        <v>14</v>
      </c>
      <c r="C12" s="6" t="n">
        <v>0.074</v>
      </c>
      <c r="D12" s="5" t="s">
        <v>15</v>
      </c>
    </row>
    <row r="13" customFormat="false" ht="15" hidden="false" customHeight="false" outlineLevel="0" collapsed="false">
      <c r="B13" s="3" t="s">
        <v>16</v>
      </c>
      <c r="C13" s="6" t="n">
        <v>0.031</v>
      </c>
      <c r="D13" s="5" t="s">
        <v>15</v>
      </c>
    </row>
    <row r="14" customFormat="false" ht="15" hidden="false" customHeight="false" outlineLevel="0" collapsed="false">
      <c r="B14" s="3" t="s">
        <v>17</v>
      </c>
      <c r="C14" s="6" t="n">
        <v>0.0225</v>
      </c>
      <c r="D14" s="5" t="s">
        <v>15</v>
      </c>
    </row>
    <row r="15" customFormat="false" ht="15" hidden="false" customHeight="false" outlineLevel="0" collapsed="false">
      <c r="B15" s="3" t="s">
        <v>18</v>
      </c>
      <c r="C15" s="6" t="n">
        <v>0.0065</v>
      </c>
      <c r="D15" s="5" t="s">
        <v>15</v>
      </c>
    </row>
    <row r="16" customFormat="false" ht="15" hidden="false" customHeight="false" outlineLevel="0" collapsed="false">
      <c r="B16" s="3" t="s">
        <v>19</v>
      </c>
      <c r="C16" s="4" t="n">
        <v>385</v>
      </c>
      <c r="D16" s="5" t="s">
        <v>20</v>
      </c>
    </row>
    <row r="17" customFormat="false" ht="15" hidden="false" customHeight="false" outlineLevel="0" collapsed="false">
      <c r="B17" s="3" t="s">
        <v>21</v>
      </c>
      <c r="C17" s="6" t="n">
        <v>0.98</v>
      </c>
      <c r="D17" s="5" t="s">
        <v>22</v>
      </c>
    </row>
    <row r="18" customFormat="false" ht="15" hidden="false" customHeight="false" outlineLevel="0" collapsed="false">
      <c r="B18" s="7" t="s">
        <v>23</v>
      </c>
      <c r="C18" s="8" t="n">
        <f aca="false">Assumptions!C10-Assumptions!C11</f>
        <v>18.9</v>
      </c>
      <c r="D18" s="7" t="s">
        <v>12</v>
      </c>
    </row>
    <row r="19" customFormat="false" ht="15" hidden="false" customHeight="false" outlineLevel="0" collapsed="false">
      <c r="B19" s="7" t="s">
        <v>24</v>
      </c>
      <c r="C19" s="9" t="n">
        <f aca="false">Assumptions!C12+Assumptions!C13+Assumptions!C14+Assumptions!C15</f>
        <v>0.134</v>
      </c>
      <c r="D19" s="7" t="s">
        <v>15</v>
      </c>
    </row>
    <row r="20" customFormat="false" ht="15" hidden="false" customHeight="false" outlineLevel="0" collapsed="false">
      <c r="B20" s="7" t="s">
        <v>25</v>
      </c>
      <c r="C20" s="8" t="n">
        <f aca="false">Assumptions!C5*Assumptions!C7</f>
        <v>95680</v>
      </c>
      <c r="D20" s="7" t="s">
        <v>26</v>
      </c>
    </row>
    <row r="21" customFormat="false" ht="15" hidden="false" customHeight="false" outlineLevel="0" collapsed="false">
      <c r="B21" s="7" t="s">
        <v>27</v>
      </c>
      <c r="C21" s="10" t="n">
        <f aca="false">Assumptions!C11*Assumptions!C19</f>
        <v>3.8324</v>
      </c>
      <c r="D21" s="7" t="s">
        <v>28</v>
      </c>
    </row>
    <row r="22" customFormat="false" ht="15" hidden="false" customHeight="false" outlineLevel="0" collapsed="false">
      <c r="B22" s="7" t="s">
        <v>29</v>
      </c>
      <c r="C22" s="8" t="n">
        <f aca="false">SQRT(Assumptions!C8*Assumptions!C6^2+Assumptions!C5^2*Assumptions!C9^2)</f>
        <v>3674.5992978827</v>
      </c>
      <c r="D22" s="7" t="s">
        <v>5</v>
      </c>
    </row>
    <row r="23" customFormat="false" ht="15" hidden="false" customHeight="false" outlineLevel="0" collapsed="false">
      <c r="B23" s="7" t="s">
        <v>30</v>
      </c>
      <c r="C23" s="8" t="n">
        <f aca="false">SQRT(2*Assumptions!C20*Assumptions!C16/Assumptions!C21)</f>
        <v>4384.50460109405</v>
      </c>
      <c r="D23" s="7" t="s">
        <v>5</v>
      </c>
    </row>
    <row r="24" customFormat="false" ht="15" hidden="false" customHeight="false" outlineLevel="0" collapsed="false">
      <c r="B24" s="7" t="s">
        <v>31</v>
      </c>
      <c r="C24" s="10" t="n">
        <f aca="false">Assumptions!C20/Assumptions!C23</f>
        <v>21.8223057574453</v>
      </c>
      <c r="D24" s="7" t="s">
        <v>32</v>
      </c>
    </row>
    <row r="25" customFormat="false" ht="15" hidden="false" customHeight="false" outlineLevel="0" collapsed="false">
      <c r="B25" s="7" t="s">
        <v>33</v>
      </c>
      <c r="C25" s="8" t="n">
        <f aca="false">Assumptions!C24*Assumptions!C16</f>
        <v>8401.58771661643</v>
      </c>
      <c r="D25" s="7" t="s">
        <v>34</v>
      </c>
    </row>
    <row r="26" customFormat="false" ht="15" hidden="false" customHeight="false" outlineLevel="0" collapsed="false">
      <c r="B26" s="7" t="s">
        <v>35</v>
      </c>
      <c r="C26" s="10" t="n">
        <f aca="false">_xlfn.NORM.S.INV(Assumptions!C17)</f>
        <v>2.05374891063182</v>
      </c>
      <c r="D26" s="7" t="s">
        <v>36</v>
      </c>
    </row>
    <row r="27" customFormat="false" ht="15" hidden="false" customHeight="false" outlineLevel="0" collapsed="false">
      <c r="B27" s="7" t="s">
        <v>37</v>
      </c>
      <c r="C27" s="10" t="n">
        <f aca="false">(_xlfn.NORM.S.DIST(Assumptions!C26,FALSE())-(Assumptions!C26)*(1-_xlfn.NORM.S.DIST(Assumptions!C26,TRUE())))</f>
        <v>0.00734315766810564</v>
      </c>
      <c r="D27" s="7" t="s">
        <v>38</v>
      </c>
    </row>
    <row r="28" customFormat="false" ht="15" hidden="false" customHeight="false" outlineLevel="0" collapsed="false">
      <c r="B28" s="7" t="s">
        <v>39</v>
      </c>
      <c r="C28" s="8" t="n">
        <f aca="false">Assumptions!C22*Assumptions!C27*Assumptions!C24</f>
        <v>588.834811716826</v>
      </c>
      <c r="D28" s="7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J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8" min="6" style="0" width="16"/>
    <col collapsed="false" customWidth="true" hidden="false" outlineLevel="0" max="9" min="9" style="0" width="14"/>
    <col collapsed="false" customWidth="true" hidden="false" outlineLevel="0" max="10" min="10" style="0" width="18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40</v>
      </c>
    </row>
    <row r="4" customFormat="false" ht="27.75" hidden="false" customHeight="true" outlineLevel="0" collapsed="false"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</row>
    <row r="5" customFormat="false" ht="15" hidden="false" customHeight="false" outlineLevel="0" collapsed="false">
      <c r="B5" s="6" t="n">
        <v>0.9</v>
      </c>
      <c r="C5" s="11" t="n">
        <f aca="false">_xlfn.NORM.S.INV(B5)</f>
        <v>1.2815515655446</v>
      </c>
      <c r="D5" s="12" t="n">
        <f aca="false">C5*Assumptions!C22</f>
        <v>4709.18848295066</v>
      </c>
      <c r="E5" s="12" t="n">
        <f aca="false">(Assumptions!C23/2+D5)*Assumptions!C11</f>
        <v>197381.206408034</v>
      </c>
      <c r="F5" s="12" t="n">
        <f aca="false">E5*Assumptions!C19</f>
        <v>26449.0816586765</v>
      </c>
      <c r="G5" s="12" t="n">
        <f aca="false">J5*Assumptions!C18</f>
        <v>71751.3062192069</v>
      </c>
      <c r="H5" s="12" t="n">
        <f aca="false">F5+G5+Assumptions!C25</f>
        <v>106601.9755945</v>
      </c>
      <c r="I5" s="13" t="n">
        <f aca="false">1-J5/Assumptions!C20</f>
        <v>0.960322267888549</v>
      </c>
      <c r="J5" s="12" t="n">
        <f aca="false">Assumptions!C22*(_xlfn.NORM.S.DIST(C5,FALSE())-(C5)*(1-_xlfn.NORM.S.DIST(C5,TRUE())))*Assumptions!C24</f>
        <v>3796.36540842364</v>
      </c>
    </row>
    <row r="6" customFormat="false" ht="15" hidden="false" customHeight="false" outlineLevel="0" collapsed="false">
      <c r="B6" s="6" t="n">
        <v>0.95</v>
      </c>
      <c r="C6" s="11" t="n">
        <f aca="false">_xlfn.NORM.S.INV(B6)</f>
        <v>1.64485362695147</v>
      </c>
      <c r="D6" s="12" t="n">
        <f aca="false">C6*Assumptions!C22</f>
        <v>6044.17798271568</v>
      </c>
      <c r="E6" s="12" t="n">
        <f aca="false">(Assumptions!C23/2+D6)*Assumptions!C11</f>
        <v>235561.906101313</v>
      </c>
      <c r="F6" s="12" t="n">
        <f aca="false">E6*Assumptions!C19</f>
        <v>31565.295417576</v>
      </c>
      <c r="G6" s="12" t="n">
        <f aca="false">J6*Assumptions!C18</f>
        <v>31664.4815025364</v>
      </c>
      <c r="H6" s="12" t="n">
        <f aca="false">F6+G6+Assumptions!C25</f>
        <v>71631.3646367289</v>
      </c>
      <c r="I6" s="13" t="n">
        <f aca="false">1-J6/Assumptions!C20</f>
        <v>0.982489868398113</v>
      </c>
      <c r="J6" s="12" t="n">
        <f aca="false">Assumptions!C22*(_xlfn.NORM.S.DIST(C6,FALSE())-(C6)*(1-_xlfn.NORM.S.DIST(C6,TRUE())))*Assumptions!C24</f>
        <v>1675.36939166859</v>
      </c>
    </row>
    <row r="7" customFormat="false" ht="15" hidden="false" customHeight="false" outlineLevel="0" collapsed="false">
      <c r="B7" s="6" t="n">
        <v>0.97</v>
      </c>
      <c r="C7" s="11" t="n">
        <f aca="false">_xlfn.NORM.S.INV(B7)</f>
        <v>1.88079360815125</v>
      </c>
      <c r="D7" s="12" t="n">
        <f aca="false">C7*Assumptions!C22</f>
        <v>6911.16287197485</v>
      </c>
      <c r="E7" s="12" t="n">
        <f aca="false">(Assumptions!C23/2+D7)*Assumptions!C11</f>
        <v>260357.673934126</v>
      </c>
      <c r="F7" s="12" t="n">
        <f aca="false">E7*Assumptions!C19</f>
        <v>34887.9283071728</v>
      </c>
      <c r="G7" s="12" t="n">
        <f aca="false">J7*Assumptions!C18</f>
        <v>17607.9644377386</v>
      </c>
      <c r="H7" s="12" t="n">
        <f aca="false">F7+G7+Assumptions!C25</f>
        <v>60897.4804615278</v>
      </c>
      <c r="I7" s="13" t="n">
        <f aca="false">1-J7/Assumptions!C20</f>
        <v>0.990262977319826</v>
      </c>
      <c r="J7" s="12" t="n">
        <f aca="false">Assumptions!C22*(_xlfn.NORM.S.DIST(C7,FALSE())-(C7)*(1-_xlfn.NORM.S.DIST(C7,TRUE())))*Assumptions!C24</f>
        <v>931.638330039078</v>
      </c>
    </row>
    <row r="8" customFormat="false" ht="15" hidden="false" customHeight="false" outlineLevel="0" collapsed="false">
      <c r="B8" s="6" t="n">
        <v>0.98</v>
      </c>
      <c r="C8" s="11" t="n">
        <f aca="false">_xlfn.NORM.S.INV(B8)</f>
        <v>2.05374891063182</v>
      </c>
      <c r="D8" s="12" t="n">
        <f aca="false">C8*Assumptions!C22</f>
        <v>7546.70430503505</v>
      </c>
      <c r="E8" s="12" t="n">
        <f aca="false">(Assumptions!C23/2+D8)*Assumptions!C11</f>
        <v>278534.158919647</v>
      </c>
      <c r="F8" s="12" t="n">
        <f aca="false">E8*Assumptions!C19</f>
        <v>37323.5772952327</v>
      </c>
      <c r="G8" s="12" t="n">
        <f aca="false">J8*Assumptions!C18</f>
        <v>11128.977941448</v>
      </c>
      <c r="H8" s="12" t="n">
        <f aca="false">F8+G8+Assumptions!C25</f>
        <v>56854.1429532972</v>
      </c>
      <c r="I8" s="13" t="n">
        <f aca="false">1-J8/Assumptions!C20</f>
        <v>0.993845790011321</v>
      </c>
      <c r="J8" s="12" t="n">
        <f aca="false">Assumptions!C22*(_xlfn.NORM.S.DIST(C8,FALSE())-(C8)*(1-_xlfn.NORM.S.DIST(C8,TRUE())))*Assumptions!C24</f>
        <v>588.834811716826</v>
      </c>
    </row>
    <row r="9" customFormat="false" ht="15" hidden="false" customHeight="false" outlineLevel="0" collapsed="false">
      <c r="B9" s="6" t="n">
        <v>0.99</v>
      </c>
      <c r="C9" s="11" t="n">
        <f aca="false">_xlfn.NORM.S.INV(B9)</f>
        <v>2.32634787404084</v>
      </c>
      <c r="D9" s="12" t="n">
        <f aca="false">C9*Assumptions!C22</f>
        <v>8548.39626458138</v>
      </c>
      <c r="E9" s="12" t="n">
        <f aca="false">(Assumptions!C23/2+D9)*Assumptions!C11</f>
        <v>307182.548962672</v>
      </c>
      <c r="F9" s="12" t="n">
        <f aca="false">E9*Assumptions!C19</f>
        <v>41162.4615609981</v>
      </c>
      <c r="G9" s="12" t="n">
        <f aca="false">J9*Assumptions!C18</f>
        <v>5135.71444816863</v>
      </c>
      <c r="H9" s="12" t="n">
        <f aca="false">F9+G9+Assumptions!C25</f>
        <v>54699.7637257831</v>
      </c>
      <c r="I9" s="13" t="n">
        <f aca="false">1-J9/Assumptions!C20</f>
        <v>0.997160002893149</v>
      </c>
      <c r="J9" s="12" t="n">
        <f aca="false">Assumptions!C22*(_xlfn.NORM.S.DIST(C9,FALSE())-(C9)*(1-_xlfn.NORM.S.DIST(C9,TRUE())))*Assumptions!C24</f>
        <v>271.730923183525</v>
      </c>
    </row>
    <row r="10" customFormat="false" ht="15" hidden="false" customHeight="false" outlineLevel="0" collapsed="false">
      <c r="B10" s="6" t="n">
        <v>0.995</v>
      </c>
      <c r="C10" s="11" t="n">
        <f aca="false">_xlfn.NORM.S.INV(B10)</f>
        <v>2.5758293035489</v>
      </c>
      <c r="D10" s="12" t="n">
        <f aca="false">C10*Assumptions!C22</f>
        <v>9465.14055028646</v>
      </c>
      <c r="E10" s="12" t="n">
        <f aca="false">(Assumptions!C23/2+D10)*Assumptions!C11</f>
        <v>333401.435533838</v>
      </c>
      <c r="F10" s="12" t="n">
        <f aca="false">E10*Assumptions!C19</f>
        <v>44675.7923615343</v>
      </c>
      <c r="G10" s="12" t="n">
        <f aca="false">J10*Assumptions!C18</f>
        <v>2395.48495074777</v>
      </c>
      <c r="H10" s="12" t="n">
        <f aca="false">F10+G10+Assumptions!C25</f>
        <v>55472.8650288985</v>
      </c>
      <c r="I10" s="13" t="n">
        <f aca="false">1-J10/Assumptions!C20</f>
        <v>0.998675321535438</v>
      </c>
      <c r="J10" s="12" t="n">
        <f aca="false">Assumptions!C22*(_xlfn.NORM.S.DIST(C10,FALSE())-(C10)*(1-_xlfn.NORM.S.DIST(C10,TRUE())))*Assumptions!C24</f>
        <v>126.7452354893</v>
      </c>
    </row>
    <row r="11" customFormat="false" ht="15" hidden="false" customHeight="false" outlineLevel="0" collapsed="false">
      <c r="B11" s="6" t="n">
        <v>0.999</v>
      </c>
      <c r="C11" s="11" t="n">
        <f aca="false">_xlfn.NORM.S.INV(B11)</f>
        <v>3.09023230616781</v>
      </c>
      <c r="D11" s="12" t="n">
        <f aca="false">C11*Assumptions!C22</f>
        <v>11355.3654625387</v>
      </c>
      <c r="E11" s="12" t="n">
        <f aca="false">(Assumptions!C23/2+D11)*Assumptions!C11</f>
        <v>387461.868024251</v>
      </c>
      <c r="F11" s="12" t="n">
        <f aca="false">E11*Assumptions!C19</f>
        <v>51919.8903152496</v>
      </c>
      <c r="G11" s="12" t="n">
        <f aca="false">J11*Assumptions!C18</f>
        <v>419.593881063555</v>
      </c>
      <c r="H11" s="12" t="n">
        <f aca="false">F11+G11+Assumptions!C25</f>
        <v>60741.0719129296</v>
      </c>
      <c r="I11" s="13" t="n">
        <f aca="false">1-J11/Assumptions!C20</f>
        <v>0.999767968912544</v>
      </c>
      <c r="J11" s="12" t="n">
        <f aca="false">Assumptions!C22*(_xlfn.NORM.S.DIST(C11,FALSE())-(C11)*(1-_xlfn.NORM.S.DIST(C11,TRUE())))*Assumptions!C24</f>
        <v>22.2007344478072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Y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51" min="3" style="0" width="11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50</v>
      </c>
    </row>
    <row r="4" customFormat="false" ht="27.75" hidden="false" customHeight="true" outlineLevel="0" collapsed="false">
      <c r="B4" s="2" t="s">
        <v>51</v>
      </c>
      <c r="C4" s="2" t="s">
        <v>2</v>
      </c>
    </row>
    <row r="5" customFormat="false" ht="15" hidden="false" customHeight="false" outlineLevel="0" collapsed="false">
      <c r="B5" s="3" t="s">
        <v>52</v>
      </c>
      <c r="C5" s="6" t="n">
        <v>0.98</v>
      </c>
    </row>
    <row r="6" customFormat="false" ht="15" hidden="false" customHeight="false" outlineLevel="0" collapsed="false">
      <c r="B6" s="3" t="s">
        <v>53</v>
      </c>
      <c r="C6" s="14" t="n">
        <v>-8</v>
      </c>
    </row>
    <row r="7" customFormat="false" ht="15" hidden="false" customHeight="false" outlineLevel="0" collapsed="false">
      <c r="B7" s="3" t="s">
        <v>54</v>
      </c>
      <c r="C7" s="14" t="n">
        <v>8</v>
      </c>
    </row>
    <row r="8" customFormat="false" ht="15" hidden="false" customHeight="false" outlineLevel="0" collapsed="false">
      <c r="B8" s="7" t="s">
        <v>55</v>
      </c>
      <c r="C8" s="10" t="n">
        <f aca="false">(1-C5)*Assumptions!C23/Assumptions!C22</f>
        <v>0.0238638515150232</v>
      </c>
    </row>
    <row r="10" customFormat="false" ht="15" hidden="false" customHeight="false" outlineLevel="0" collapsed="false">
      <c r="B10" s="1" t="s">
        <v>56</v>
      </c>
    </row>
    <row r="12" customFormat="false" ht="27.75" hidden="false" customHeight="true" outlineLevel="0" collapsed="false">
      <c r="B12" s="2" t="s">
        <v>57</v>
      </c>
      <c r="C12" s="2" t="s">
        <v>2</v>
      </c>
    </row>
    <row r="13" customFormat="false" ht="15" hidden="false" customHeight="false" outlineLevel="0" collapsed="false">
      <c r="B13" s="7" t="s">
        <v>58</v>
      </c>
      <c r="C13" s="7" t="str">
        <f aca="false">IF(AND(ABS(AY24-AY23)&lt;0.000000001,ABS(AY26-C8)&lt;0.000000001),"CONVERGED","NOT CONVERGED")</f>
        <v>CONVERGED</v>
      </c>
    </row>
    <row r="14" customFormat="false" ht="15" hidden="false" customHeight="false" outlineLevel="0" collapsed="false">
      <c r="B14" s="3" t="s">
        <v>59</v>
      </c>
      <c r="C14" s="11" t="n">
        <f aca="false">ABS(AY24-AY23)</f>
        <v>5.6843418860808E-014</v>
      </c>
    </row>
    <row r="15" customFormat="false" ht="15" hidden="false" customHeight="false" outlineLevel="0" collapsed="false">
      <c r="B15" s="3" t="s">
        <v>60</v>
      </c>
      <c r="C15" s="11" t="n">
        <f aca="false">ABS(AY26-C8)</f>
        <v>8.04911692853239E-016</v>
      </c>
    </row>
    <row r="16" customFormat="false" ht="15" hidden="false" customHeight="false" outlineLevel="0" collapsed="false">
      <c r="B16" s="3" t="s">
        <v>61</v>
      </c>
      <c r="C16" s="11" t="n">
        <f aca="false">AY25</f>
        <v>1.58877978975281</v>
      </c>
    </row>
    <row r="17" customFormat="false" ht="15" hidden="false" customHeight="false" outlineLevel="0" collapsed="false">
      <c r="B17" s="7" t="s">
        <v>62</v>
      </c>
      <c r="C17" s="9" t="n">
        <f aca="false">_xlfn.NORM.S.DIST(C16,TRUE())</f>
        <v>0.943944941194247</v>
      </c>
    </row>
    <row r="18" customFormat="false" ht="15" hidden="false" customHeight="false" outlineLevel="0" collapsed="false">
      <c r="B18" s="3" t="s">
        <v>63</v>
      </c>
      <c r="C18" s="13" t="n">
        <f aca="false">1-Assumptions!C22*(_xlfn.NORM.S.DIST(C16,FALSE())-(C16)*(1-_xlfn.NORM.S.DIST(C16,TRUE())))/Assumptions!C23</f>
        <v>0.979999999999999</v>
      </c>
    </row>
    <row r="20" customFormat="false" ht="15" hidden="false" customHeight="false" outlineLevel="0" collapsed="false">
      <c r="B20" s="1" t="s">
        <v>64</v>
      </c>
    </row>
    <row r="22" customFormat="false" ht="27.75" hidden="false" customHeight="true" outlineLevel="0" collapsed="false">
      <c r="B22" s="2" t="s">
        <v>65</v>
      </c>
      <c r="C22" s="2" t="s">
        <v>66</v>
      </c>
      <c r="D22" s="2" t="s">
        <v>67</v>
      </c>
      <c r="E22" s="2" t="s">
        <v>68</v>
      </c>
      <c r="F22" s="2" t="s">
        <v>69</v>
      </c>
      <c r="G22" s="2" t="s">
        <v>70</v>
      </c>
      <c r="H22" s="2" t="s">
        <v>71</v>
      </c>
      <c r="I22" s="2" t="s">
        <v>72</v>
      </c>
      <c r="J22" s="2" t="s">
        <v>73</v>
      </c>
      <c r="K22" s="2" t="s">
        <v>74</v>
      </c>
      <c r="L22" s="2" t="s">
        <v>75</v>
      </c>
      <c r="M22" s="2" t="s">
        <v>76</v>
      </c>
      <c r="N22" s="2" t="s">
        <v>77</v>
      </c>
      <c r="O22" s="2" t="s">
        <v>78</v>
      </c>
      <c r="P22" s="2" t="s">
        <v>79</v>
      </c>
      <c r="Q22" s="2" t="s">
        <v>80</v>
      </c>
      <c r="R22" s="2" t="s">
        <v>81</v>
      </c>
      <c r="S22" s="2" t="s">
        <v>82</v>
      </c>
      <c r="T22" s="2" t="s">
        <v>83</v>
      </c>
      <c r="U22" s="2" t="s">
        <v>84</v>
      </c>
      <c r="V22" s="2" t="s">
        <v>85</v>
      </c>
      <c r="W22" s="2" t="s">
        <v>86</v>
      </c>
      <c r="X22" s="2" t="s">
        <v>87</v>
      </c>
      <c r="Y22" s="2" t="s">
        <v>88</v>
      </c>
      <c r="Z22" s="2" t="s">
        <v>89</v>
      </c>
      <c r="AA22" s="2" t="s">
        <v>90</v>
      </c>
      <c r="AB22" s="2" t="s">
        <v>91</v>
      </c>
      <c r="AC22" s="2" t="s">
        <v>92</v>
      </c>
      <c r="AD22" s="2" t="s">
        <v>93</v>
      </c>
      <c r="AE22" s="2" t="s">
        <v>94</v>
      </c>
      <c r="AF22" s="2" t="s">
        <v>95</v>
      </c>
      <c r="AG22" s="2" t="s">
        <v>96</v>
      </c>
      <c r="AH22" s="2" t="s">
        <v>97</v>
      </c>
      <c r="AI22" s="2" t="s">
        <v>98</v>
      </c>
      <c r="AJ22" s="2" t="s">
        <v>99</v>
      </c>
      <c r="AK22" s="2" t="s">
        <v>100</v>
      </c>
      <c r="AL22" s="2" t="s">
        <v>101</v>
      </c>
      <c r="AM22" s="2" t="s">
        <v>102</v>
      </c>
      <c r="AN22" s="2" t="s">
        <v>103</v>
      </c>
      <c r="AO22" s="2" t="s">
        <v>104</v>
      </c>
      <c r="AP22" s="2" t="s">
        <v>105</v>
      </c>
      <c r="AQ22" s="2" t="s">
        <v>106</v>
      </c>
      <c r="AR22" s="2" t="s">
        <v>107</v>
      </c>
      <c r="AS22" s="2" t="s">
        <v>108</v>
      </c>
      <c r="AT22" s="2" t="s">
        <v>109</v>
      </c>
      <c r="AU22" s="2" t="s">
        <v>110</v>
      </c>
      <c r="AV22" s="2" t="s">
        <v>111</v>
      </c>
      <c r="AW22" s="2" t="s">
        <v>112</v>
      </c>
      <c r="AX22" s="2" t="s">
        <v>113</v>
      </c>
      <c r="AY22" s="2" t="s">
        <v>114</v>
      </c>
    </row>
    <row r="23" customFormat="false" ht="15" hidden="false" customHeight="false" outlineLevel="0" collapsed="false">
      <c r="B23" s="3" t="s">
        <v>53</v>
      </c>
      <c r="C23" s="11" t="n">
        <f aca="false">C6</f>
        <v>-8</v>
      </c>
      <c r="D23" s="11" t="n">
        <f aca="false">IF(C26&gt;$C$8,C25,C23)</f>
        <v>0</v>
      </c>
      <c r="E23" s="11" t="n">
        <f aca="false">IF(D26&gt;$C$8,D25,D23)</f>
        <v>0</v>
      </c>
      <c r="F23" s="11" t="n">
        <f aca="false">IF(E26&gt;$C$8,E25,E23)</f>
        <v>0</v>
      </c>
      <c r="G23" s="11" t="n">
        <f aca="false">IF(F26&gt;$C$8,F25,F23)</f>
        <v>1</v>
      </c>
      <c r="H23" s="11" t="n">
        <f aca="false">IF(G26&gt;$C$8,G25,G23)</f>
        <v>1.5</v>
      </c>
      <c r="I23" s="11" t="n">
        <f aca="false">IF(H26&gt;$C$8,H25,H23)</f>
        <v>1.5</v>
      </c>
      <c r="J23" s="11" t="n">
        <f aca="false">IF(I26&gt;$C$8,I25,I23)</f>
        <v>1.5</v>
      </c>
      <c r="K23" s="11" t="n">
        <f aca="false">IF(J26&gt;$C$8,J25,J23)</f>
        <v>1.5625</v>
      </c>
      <c r="L23" s="11" t="n">
        <f aca="false">IF(K26&gt;$C$8,K25,K23)</f>
        <v>1.5625</v>
      </c>
      <c r="M23" s="11" t="n">
        <f aca="false">IF(L26&gt;$C$8,L25,L23)</f>
        <v>1.578125</v>
      </c>
      <c r="N23" s="11" t="n">
        <f aca="false">IF(M26&gt;$C$8,M25,M23)</f>
        <v>1.5859375</v>
      </c>
      <c r="O23" s="11" t="n">
        <f aca="false">IF(N26&gt;$C$8,N25,N23)</f>
        <v>1.5859375</v>
      </c>
      <c r="P23" s="11" t="n">
        <f aca="false">IF(O26&gt;$C$8,O25,O23)</f>
        <v>1.587890625</v>
      </c>
      <c r="Q23" s="11" t="n">
        <f aca="false">IF(P26&gt;$C$8,P25,P23)</f>
        <v>1.587890625</v>
      </c>
      <c r="R23" s="11" t="n">
        <f aca="false">IF(Q26&gt;$C$8,Q25,Q23)</f>
        <v>1.58837890625</v>
      </c>
      <c r="S23" s="11" t="n">
        <f aca="false">IF(R26&gt;$C$8,R25,R23)</f>
        <v>1.588623046875</v>
      </c>
      <c r="T23" s="11" t="n">
        <f aca="false">IF(S26&gt;$C$8,S25,S23)</f>
        <v>1.5887451171875</v>
      </c>
      <c r="U23" s="11" t="n">
        <f aca="false">IF(T26&gt;$C$8,T25,T23)</f>
        <v>1.5887451171875</v>
      </c>
      <c r="V23" s="11" t="n">
        <f aca="false">IF(U26&gt;$C$8,U25,U23)</f>
        <v>1.58877563476563</v>
      </c>
      <c r="W23" s="11" t="n">
        <f aca="false">IF(V26&gt;$C$8,V25,V23)</f>
        <v>1.58877563476563</v>
      </c>
      <c r="X23" s="11" t="n">
        <f aca="false">IF(W26&gt;$C$8,W25,W23)</f>
        <v>1.58877563476563</v>
      </c>
      <c r="Y23" s="11" t="n">
        <f aca="false">IF(X26&gt;$C$8,X25,X23)</f>
        <v>1.58877944946289</v>
      </c>
      <c r="Z23" s="11" t="n">
        <f aca="false">IF(Y26&gt;$C$8,Y25,Y23)</f>
        <v>1.58877944946289</v>
      </c>
      <c r="AA23" s="11" t="n">
        <f aca="false">IF(Z26&gt;$C$8,Z25,Z23)</f>
        <v>1.58877944946289</v>
      </c>
      <c r="AB23" s="11" t="n">
        <f aca="false">IF(AA26&gt;$C$8,AA25,AA23)</f>
        <v>1.58877944946289</v>
      </c>
      <c r="AC23" s="11" t="n">
        <f aca="false">IF(AB26&gt;$C$8,AB25,AB23)</f>
        <v>1.58877968788147</v>
      </c>
      <c r="AD23" s="11" t="n">
        <f aca="false">IF(AC26&gt;$C$8,AC25,AC23)</f>
        <v>1.58877968788147</v>
      </c>
      <c r="AE23" s="11" t="n">
        <f aca="false">IF(AD26&gt;$C$8,AD25,AD23)</f>
        <v>1.58877974748611</v>
      </c>
      <c r="AF23" s="11" t="n">
        <f aca="false">IF(AE26&gt;$C$8,AE25,AE23)</f>
        <v>1.58877977728844</v>
      </c>
      <c r="AG23" s="11" t="n">
        <f aca="false">IF(AF26&gt;$C$8,AF25,AF23)</f>
        <v>1.58877977728844</v>
      </c>
      <c r="AH23" s="11" t="n">
        <f aca="false">IF(AG26&gt;$C$8,AG25,AG23)</f>
        <v>1.58877978473902</v>
      </c>
      <c r="AI23" s="11" t="n">
        <f aca="false">IF(AH26&gt;$C$8,AH25,AH23)</f>
        <v>1.58877978846431</v>
      </c>
      <c r="AJ23" s="11" t="n">
        <f aca="false">IF(AI26&gt;$C$8,AI25,AI23)</f>
        <v>1.58877978846431</v>
      </c>
      <c r="AK23" s="11" t="n">
        <f aca="false">IF(AJ26&gt;$C$8,AJ25,AJ23)</f>
        <v>1.58877978939563</v>
      </c>
      <c r="AL23" s="11" t="n">
        <f aca="false">IF(AK26&gt;$C$8,AK25,AK23)</f>
        <v>1.58877978939563</v>
      </c>
      <c r="AM23" s="11" t="n">
        <f aca="false">IF(AL26&gt;$C$8,AL25,AL23)</f>
        <v>1.58877978962846</v>
      </c>
      <c r="AN23" s="11" t="n">
        <f aca="false">IF(AM26&gt;$C$8,AM25,AM23)</f>
        <v>1.58877978974488</v>
      </c>
      <c r="AO23" s="11" t="n">
        <f aca="false">IF(AN26&gt;$C$8,AN25,AN23)</f>
        <v>1.58877978974488</v>
      </c>
      <c r="AP23" s="11" t="n">
        <f aca="false">IF(AO26&gt;$C$8,AO25,AO23)</f>
        <v>1.58877978974488</v>
      </c>
      <c r="AQ23" s="11" t="n">
        <f aca="false">IF(AP26&gt;$C$8,AP25,AP23)</f>
        <v>1.58877978974488</v>
      </c>
      <c r="AR23" s="11" t="n">
        <f aca="false">IF(AQ26&gt;$C$8,AQ25,AQ23)</f>
        <v>1.58877978975215</v>
      </c>
      <c r="AS23" s="11" t="n">
        <f aca="false">IF(AR26&gt;$C$8,AR25,AR23)</f>
        <v>1.58877978975215</v>
      </c>
      <c r="AT23" s="11" t="n">
        <f aca="false">IF(AS26&gt;$C$8,AS25,AS23)</f>
        <v>1.58877978975215</v>
      </c>
      <c r="AU23" s="11" t="n">
        <f aca="false">IF(AT26&gt;$C$8,AT25,AT23)</f>
        <v>1.58877978975215</v>
      </c>
      <c r="AV23" s="11" t="n">
        <f aca="false">IF(AU26&gt;$C$8,AU25,AU23)</f>
        <v>1.58877978975261</v>
      </c>
      <c r="AW23" s="11" t="n">
        <f aca="false">IF(AV26&gt;$C$8,AV25,AV23)</f>
        <v>1.58877978975261</v>
      </c>
      <c r="AX23" s="11" t="n">
        <f aca="false">IF(AW26&gt;$C$8,AW25,AW23)</f>
        <v>1.58877978975272</v>
      </c>
      <c r="AY23" s="11" t="n">
        <f aca="false">IF(AX26&gt;$C$8,AX25,AX23)</f>
        <v>1.58877978975278</v>
      </c>
    </row>
    <row r="24" customFormat="false" ht="15" hidden="false" customHeight="false" outlineLevel="0" collapsed="false">
      <c r="B24" s="3" t="s">
        <v>54</v>
      </c>
      <c r="C24" s="11" t="n">
        <f aca="false">C7</f>
        <v>8</v>
      </c>
      <c r="D24" s="11" t="n">
        <f aca="false">IF(C26&gt;$C$8,C24,C25)</f>
        <v>8</v>
      </c>
      <c r="E24" s="11" t="n">
        <f aca="false">IF(D26&gt;$C$8,D24,D25)</f>
        <v>4</v>
      </c>
      <c r="F24" s="11" t="n">
        <f aca="false">IF(E26&gt;$C$8,E24,E25)</f>
        <v>2</v>
      </c>
      <c r="G24" s="11" t="n">
        <f aca="false">IF(F26&gt;$C$8,F24,F25)</f>
        <v>2</v>
      </c>
      <c r="H24" s="11" t="n">
        <f aca="false">IF(G26&gt;$C$8,G24,G25)</f>
        <v>2</v>
      </c>
      <c r="I24" s="11" t="n">
        <f aca="false">IF(H26&gt;$C$8,H24,H25)</f>
        <v>1.75</v>
      </c>
      <c r="J24" s="11" t="n">
        <f aca="false">IF(I26&gt;$C$8,I24,I25)</f>
        <v>1.625</v>
      </c>
      <c r="K24" s="11" t="n">
        <f aca="false">IF(J26&gt;$C$8,J24,J25)</f>
        <v>1.625</v>
      </c>
      <c r="L24" s="11" t="n">
        <f aca="false">IF(K26&gt;$C$8,K24,K25)</f>
        <v>1.59375</v>
      </c>
      <c r="M24" s="11" t="n">
        <f aca="false">IF(L26&gt;$C$8,L24,L25)</f>
        <v>1.59375</v>
      </c>
      <c r="N24" s="11" t="n">
        <f aca="false">IF(M26&gt;$C$8,M24,M25)</f>
        <v>1.59375</v>
      </c>
      <c r="O24" s="11" t="n">
        <f aca="false">IF(N26&gt;$C$8,N24,N25)</f>
        <v>1.58984375</v>
      </c>
      <c r="P24" s="11" t="n">
        <f aca="false">IF(O26&gt;$C$8,O24,O25)</f>
        <v>1.58984375</v>
      </c>
      <c r="Q24" s="11" t="n">
        <f aca="false">IF(P26&gt;$C$8,P24,P25)</f>
        <v>1.5888671875</v>
      </c>
      <c r="R24" s="11" t="n">
        <f aca="false">IF(Q26&gt;$C$8,Q24,Q25)</f>
        <v>1.5888671875</v>
      </c>
      <c r="S24" s="11" t="n">
        <f aca="false">IF(R26&gt;$C$8,R24,R25)</f>
        <v>1.5888671875</v>
      </c>
      <c r="T24" s="11" t="n">
        <f aca="false">IF(S26&gt;$C$8,S24,S25)</f>
        <v>1.5888671875</v>
      </c>
      <c r="U24" s="11" t="n">
        <f aca="false">IF(T26&gt;$C$8,T24,T25)</f>
        <v>1.58880615234375</v>
      </c>
      <c r="V24" s="11" t="n">
        <f aca="false">IF(U26&gt;$C$8,U24,U25)</f>
        <v>1.58880615234375</v>
      </c>
      <c r="W24" s="11" t="n">
        <f aca="false">IF(V26&gt;$C$8,V24,V25)</f>
        <v>1.58879089355469</v>
      </c>
      <c r="X24" s="11" t="n">
        <f aca="false">IF(W26&gt;$C$8,W24,W25)</f>
        <v>1.58878326416016</v>
      </c>
      <c r="Y24" s="11" t="n">
        <f aca="false">IF(X26&gt;$C$8,X24,X25)</f>
        <v>1.58878326416016</v>
      </c>
      <c r="Z24" s="11" t="n">
        <f aca="false">IF(Y26&gt;$C$8,Y24,Y25)</f>
        <v>1.58878135681152</v>
      </c>
      <c r="AA24" s="11" t="n">
        <f aca="false">IF(Z26&gt;$C$8,Z24,Z25)</f>
        <v>1.58878040313721</v>
      </c>
      <c r="AB24" s="11" t="n">
        <f aca="false">IF(AA26&gt;$C$8,AA24,AA25)</f>
        <v>1.58877992630005</v>
      </c>
      <c r="AC24" s="11" t="n">
        <f aca="false">IF(AB26&gt;$C$8,AB24,AB25)</f>
        <v>1.58877992630005</v>
      </c>
      <c r="AD24" s="11" t="n">
        <f aca="false">IF(AC26&gt;$C$8,AC24,AC25)</f>
        <v>1.58877980709076</v>
      </c>
      <c r="AE24" s="11" t="n">
        <f aca="false">IF(AD26&gt;$C$8,AD24,AD25)</f>
        <v>1.58877980709076</v>
      </c>
      <c r="AF24" s="11" t="n">
        <f aca="false">IF(AE26&gt;$C$8,AE24,AE25)</f>
        <v>1.58877980709076</v>
      </c>
      <c r="AG24" s="11" t="n">
        <f aca="false">IF(AF26&gt;$C$8,AF24,AF25)</f>
        <v>1.5887797921896</v>
      </c>
      <c r="AH24" s="11" t="n">
        <f aca="false">IF(AG26&gt;$C$8,AG24,AG25)</f>
        <v>1.5887797921896</v>
      </c>
      <c r="AI24" s="11" t="n">
        <f aca="false">IF(AH26&gt;$C$8,AH24,AH25)</f>
        <v>1.5887797921896</v>
      </c>
      <c r="AJ24" s="11" t="n">
        <f aca="false">IF(AI26&gt;$C$8,AI24,AI25)</f>
        <v>1.58877979032695</v>
      </c>
      <c r="AK24" s="11" t="n">
        <f aca="false">IF(AJ26&gt;$C$8,AJ24,AJ25)</f>
        <v>1.58877979032695</v>
      </c>
      <c r="AL24" s="11" t="n">
        <f aca="false">IF(AK26&gt;$C$8,AK24,AK25)</f>
        <v>1.58877978986129</v>
      </c>
      <c r="AM24" s="11" t="n">
        <f aca="false">IF(AL26&gt;$C$8,AL24,AL25)</f>
        <v>1.58877978986129</v>
      </c>
      <c r="AN24" s="11" t="n">
        <f aca="false">IF(AM26&gt;$C$8,AM24,AM25)</f>
        <v>1.58877978986129</v>
      </c>
      <c r="AO24" s="11" t="n">
        <f aca="false">IF(AN26&gt;$C$8,AN24,AN25)</f>
        <v>1.58877978980308</v>
      </c>
      <c r="AP24" s="11" t="n">
        <f aca="false">IF(AO26&gt;$C$8,AO24,AO25)</f>
        <v>1.58877978977398</v>
      </c>
      <c r="AQ24" s="11" t="n">
        <f aca="false">IF(AP26&gt;$C$8,AP24,AP25)</f>
        <v>1.58877978975943</v>
      </c>
      <c r="AR24" s="11" t="n">
        <f aca="false">IF(AQ26&gt;$C$8,AQ24,AQ25)</f>
        <v>1.58877978975943</v>
      </c>
      <c r="AS24" s="11" t="n">
        <f aca="false">IF(AR26&gt;$C$8,AR24,AR25)</f>
        <v>1.58877978975579</v>
      </c>
      <c r="AT24" s="11" t="n">
        <f aca="false">IF(AS26&gt;$C$8,AS24,AS25)</f>
        <v>1.58877978975397</v>
      </c>
      <c r="AU24" s="11" t="n">
        <f aca="false">IF(AT26&gt;$C$8,AT24,AT25)</f>
        <v>1.58877978975306</v>
      </c>
      <c r="AV24" s="11" t="n">
        <f aca="false">IF(AU26&gt;$C$8,AU24,AU25)</f>
        <v>1.58877978975306</v>
      </c>
      <c r="AW24" s="11" t="n">
        <f aca="false">IF(AV26&gt;$C$8,AV24,AV25)</f>
        <v>1.58877978975283</v>
      </c>
      <c r="AX24" s="11" t="n">
        <f aca="false">IF(AW26&gt;$C$8,AW24,AW25)</f>
        <v>1.58877978975283</v>
      </c>
      <c r="AY24" s="11" t="n">
        <f aca="false">IF(AX26&gt;$C$8,AX24,AX25)</f>
        <v>1.58877978975283</v>
      </c>
    </row>
    <row r="25" customFormat="false" ht="15" hidden="false" customHeight="false" outlineLevel="0" collapsed="false">
      <c r="B25" s="3" t="s">
        <v>115</v>
      </c>
      <c r="C25" s="11" t="n">
        <f aca="false">(C23+C24)/2</f>
        <v>0</v>
      </c>
      <c r="D25" s="11" t="n">
        <f aca="false">(D23+D24)/2</f>
        <v>4</v>
      </c>
      <c r="E25" s="11" t="n">
        <f aca="false">(E23+E24)/2</f>
        <v>2</v>
      </c>
      <c r="F25" s="11" t="n">
        <f aca="false">(F23+F24)/2</f>
        <v>1</v>
      </c>
      <c r="G25" s="11" t="n">
        <f aca="false">(G23+G24)/2</f>
        <v>1.5</v>
      </c>
      <c r="H25" s="11" t="n">
        <f aca="false">(H23+H24)/2</f>
        <v>1.75</v>
      </c>
      <c r="I25" s="11" t="n">
        <f aca="false">(I23+I24)/2</f>
        <v>1.625</v>
      </c>
      <c r="J25" s="11" t="n">
        <f aca="false">(J23+J24)/2</f>
        <v>1.5625</v>
      </c>
      <c r="K25" s="11" t="n">
        <f aca="false">(K23+K24)/2</f>
        <v>1.59375</v>
      </c>
      <c r="L25" s="11" t="n">
        <f aca="false">(L23+L24)/2</f>
        <v>1.578125</v>
      </c>
      <c r="M25" s="11" t="n">
        <f aca="false">(M23+M24)/2</f>
        <v>1.5859375</v>
      </c>
      <c r="N25" s="11" t="n">
        <f aca="false">(N23+N24)/2</f>
        <v>1.58984375</v>
      </c>
      <c r="O25" s="11" t="n">
        <f aca="false">(O23+O24)/2</f>
        <v>1.587890625</v>
      </c>
      <c r="P25" s="11" t="n">
        <f aca="false">(P23+P24)/2</f>
        <v>1.5888671875</v>
      </c>
      <c r="Q25" s="11" t="n">
        <f aca="false">(Q23+Q24)/2</f>
        <v>1.58837890625</v>
      </c>
      <c r="R25" s="11" t="n">
        <f aca="false">(R23+R24)/2</f>
        <v>1.588623046875</v>
      </c>
      <c r="S25" s="11" t="n">
        <f aca="false">(S23+S24)/2</f>
        <v>1.5887451171875</v>
      </c>
      <c r="T25" s="11" t="n">
        <f aca="false">(T23+T24)/2</f>
        <v>1.58880615234375</v>
      </c>
      <c r="U25" s="11" t="n">
        <f aca="false">(U23+U24)/2</f>
        <v>1.58877563476563</v>
      </c>
      <c r="V25" s="11" t="n">
        <f aca="false">(V23+V24)/2</f>
        <v>1.58879089355469</v>
      </c>
      <c r="W25" s="11" t="n">
        <f aca="false">(W23+W24)/2</f>
        <v>1.58878326416016</v>
      </c>
      <c r="X25" s="11" t="n">
        <f aca="false">(X23+X24)/2</f>
        <v>1.58877944946289</v>
      </c>
      <c r="Y25" s="11" t="n">
        <f aca="false">(Y23+Y24)/2</f>
        <v>1.58878135681152</v>
      </c>
      <c r="Z25" s="11" t="n">
        <f aca="false">(Z23+Z24)/2</f>
        <v>1.58878040313721</v>
      </c>
      <c r="AA25" s="11" t="n">
        <f aca="false">(AA23+AA24)/2</f>
        <v>1.58877992630005</v>
      </c>
      <c r="AB25" s="11" t="n">
        <f aca="false">(AB23+AB24)/2</f>
        <v>1.58877968788147</v>
      </c>
      <c r="AC25" s="11" t="n">
        <f aca="false">(AC23+AC24)/2</f>
        <v>1.58877980709076</v>
      </c>
      <c r="AD25" s="11" t="n">
        <f aca="false">(AD23+AD24)/2</f>
        <v>1.58877974748611</v>
      </c>
      <c r="AE25" s="11" t="n">
        <f aca="false">(AE23+AE24)/2</f>
        <v>1.58877977728844</v>
      </c>
      <c r="AF25" s="11" t="n">
        <f aca="false">(AF23+AF24)/2</f>
        <v>1.5887797921896</v>
      </c>
      <c r="AG25" s="11" t="n">
        <f aca="false">(AG23+AG24)/2</f>
        <v>1.58877978473902</v>
      </c>
      <c r="AH25" s="11" t="n">
        <f aca="false">(AH23+AH24)/2</f>
        <v>1.58877978846431</v>
      </c>
      <c r="AI25" s="11" t="n">
        <f aca="false">(AI23+AI24)/2</f>
        <v>1.58877979032695</v>
      </c>
      <c r="AJ25" s="11" t="n">
        <f aca="false">(AJ23+AJ24)/2</f>
        <v>1.58877978939563</v>
      </c>
      <c r="AK25" s="11" t="n">
        <f aca="false">(AK23+AK24)/2</f>
        <v>1.58877978986129</v>
      </c>
      <c r="AL25" s="11" t="n">
        <f aca="false">(AL23+AL24)/2</f>
        <v>1.58877978962846</v>
      </c>
      <c r="AM25" s="11" t="n">
        <f aca="false">(AM23+AM24)/2</f>
        <v>1.58877978974488</v>
      </c>
      <c r="AN25" s="11" t="n">
        <f aca="false">(AN23+AN24)/2</f>
        <v>1.58877978980308</v>
      </c>
      <c r="AO25" s="11" t="n">
        <f aca="false">(AO23+AO24)/2</f>
        <v>1.58877978977398</v>
      </c>
      <c r="AP25" s="11" t="n">
        <f aca="false">(AP23+AP24)/2</f>
        <v>1.58877978975943</v>
      </c>
      <c r="AQ25" s="11" t="n">
        <f aca="false">(AQ23+AQ24)/2</f>
        <v>1.58877978975215</v>
      </c>
      <c r="AR25" s="11" t="n">
        <f aca="false">(AR23+AR24)/2</f>
        <v>1.58877978975579</v>
      </c>
      <c r="AS25" s="11" t="n">
        <f aca="false">(AS23+AS24)/2</f>
        <v>1.58877978975397</v>
      </c>
      <c r="AT25" s="11" t="n">
        <f aca="false">(AT23+AT24)/2</f>
        <v>1.58877978975306</v>
      </c>
      <c r="AU25" s="11" t="n">
        <f aca="false">(AU23+AU24)/2</f>
        <v>1.58877978975261</v>
      </c>
      <c r="AV25" s="11" t="n">
        <f aca="false">(AV23+AV24)/2</f>
        <v>1.58877978975283</v>
      </c>
      <c r="AW25" s="11" t="n">
        <f aca="false">(AW23+AW24)/2</f>
        <v>1.58877978975272</v>
      </c>
      <c r="AX25" s="11" t="n">
        <f aca="false">(AX23+AX24)/2</f>
        <v>1.58877978975278</v>
      </c>
      <c r="AY25" s="11" t="n">
        <f aca="false">(AY23+AY24)/2</f>
        <v>1.58877978975281</v>
      </c>
    </row>
    <row r="26" customFormat="false" ht="15" hidden="false" customHeight="false" outlineLevel="0" collapsed="false">
      <c r="B26" s="3" t="s">
        <v>116</v>
      </c>
      <c r="C26" s="11" t="n">
        <f aca="false">(_xlfn.NORM.S.DIST(C25,FALSE())-(C25)*(1-_xlfn.NORM.S.DIST(C25,TRUE())))</f>
        <v>0.398942280401433</v>
      </c>
      <c r="D26" s="11" t="n">
        <f aca="false">(_xlfn.NORM.S.DIST(D25,FALSE())-(D25)*(1-_xlfn.NORM.S.DIST(D25,TRUE())))</f>
        <v>7.14525843240545E-006</v>
      </c>
      <c r="E26" s="11" t="n">
        <f aca="false">(_xlfn.NORM.S.DIST(E25,FALSE())-(E25)*(1-_xlfn.NORM.S.DIST(E25,TRUE())))</f>
        <v>0.00849070261682965</v>
      </c>
      <c r="F26" s="11" t="n">
        <f aca="false">(_xlfn.NORM.S.DIST(F25,FALSE())-(F25)*(1-_xlfn.NORM.S.DIST(F25,TRUE())))</f>
        <v>0.0833154705876864</v>
      </c>
      <c r="G26" s="11" t="n">
        <f aca="false">(_xlfn.NORM.S.DIST(G25,FALSE())-(G25)*(1-_xlfn.NORM.S.DIST(G25,TRUE())))</f>
        <v>0.0293067937626046</v>
      </c>
      <c r="H26" s="11" t="n">
        <f aca="false">(_xlfn.NORM.S.DIST(H25,FALSE())-(H25)*(1-_xlfn.NORM.S.DIST(H25,TRUE())))</f>
        <v>0.0161737943148316</v>
      </c>
      <c r="I26" s="11" t="n">
        <f aca="false">(_xlfn.NORM.S.DIST(I25,FALSE())-(I25)*(1-_xlfn.NORM.S.DIST(I25,TRUE())))</f>
        <v>0.0219061890808535</v>
      </c>
      <c r="J26" s="11" t="n">
        <f aca="false">(_xlfn.NORM.S.DIST(J25,FALSE())-(J25)*(1-_xlfn.NORM.S.DIST(J25,TRUE())))</f>
        <v>0.025376506642027</v>
      </c>
      <c r="K26" s="11" t="n">
        <f aca="false">(_xlfn.NORM.S.DIST(K25,FALSE())-(K25)*(1-_xlfn.NORM.S.DIST(K25,TRUE())))</f>
        <v>0.0235866371882408</v>
      </c>
      <c r="L26" s="11" t="n">
        <f aca="false">(_xlfn.NORM.S.DIST(L25,FALSE())-(L25)*(1-_xlfn.NORM.S.DIST(L25,TRUE())))</f>
        <v>0.0244675524077809</v>
      </c>
      <c r="M26" s="11" t="n">
        <f aca="false">(_xlfn.NORM.S.DIST(M25,FALSE())-(M25)*(1-_xlfn.NORM.S.DIST(M25,TRUE())))</f>
        <v>0.0240236330518035</v>
      </c>
      <c r="N26" s="11" t="n">
        <f aca="false">(_xlfn.NORM.S.DIST(N25,FALSE())-(N25)*(1-_xlfn.NORM.S.DIST(N25,TRUE())))</f>
        <v>0.0238042750398556</v>
      </c>
      <c r="O26" s="11" t="n">
        <f aca="false">(_xlfn.NORM.S.DIST(O25,FALSE())-(O25)*(1-_xlfn.NORM.S.DIST(O25,TRUE())))</f>
        <v>0.0239137383578038</v>
      </c>
      <c r="P26" s="11" t="n">
        <f aca="false">(_xlfn.NORM.S.DIST(P25,FALSE())-(P25)*(1-_xlfn.NORM.S.DIST(P25,TRUE())))</f>
        <v>0.0238589528604191</v>
      </c>
      <c r="Q26" s="11" t="n">
        <f aca="false">(_xlfn.NORM.S.DIST(Q25,FALSE())-(Q25)*(1-_xlfn.NORM.S.DIST(Q25,TRUE())))</f>
        <v>0.0238863321390653</v>
      </c>
      <c r="R26" s="11" t="n">
        <f aca="false">(_xlfn.NORM.S.DIST(R25,FALSE())-(R25)*(1-_xlfn.NORM.S.DIST(R25,TRUE())))</f>
        <v>0.0238726391335365</v>
      </c>
      <c r="S26" s="11" t="n">
        <f aca="false">(_xlfn.NORM.S.DIST(S25,FALSE())-(S25)*(1-_xlfn.NORM.S.DIST(S25,TRUE())))</f>
        <v>0.0238657951555897</v>
      </c>
      <c r="T26" s="11" t="n">
        <f aca="false">(_xlfn.NORM.S.DIST(T25,FALSE())-(T25)*(1-_xlfn.NORM.S.DIST(T25,TRUE())))</f>
        <v>0.0238623737976778</v>
      </c>
      <c r="U26" s="11" t="n">
        <f aca="false">(_xlfn.NORM.S.DIST(U25,FALSE())-(U25)*(1-_xlfn.NORM.S.DIST(U25,TRUE())))</f>
        <v>0.0238640844240493</v>
      </c>
      <c r="V26" s="11" t="n">
        <f aca="false">(_xlfn.NORM.S.DIST(V25,FALSE())-(V25)*(1-_xlfn.NORM.S.DIST(V25,TRUE())))</f>
        <v>0.0238632290977177</v>
      </c>
      <c r="W26" s="11" t="n">
        <f aca="false">(_xlfn.NORM.S.DIST(W25,FALSE())-(W25)*(1-_xlfn.NORM.S.DIST(W25,TRUE())))</f>
        <v>0.023863656757597</v>
      </c>
      <c r="X26" s="11" t="n">
        <f aca="false">(_xlfn.NORM.S.DIST(X25,FALSE())-(X25)*(1-_xlfn.NORM.S.DIST(X25,TRUE())))</f>
        <v>0.0238638705900016</v>
      </c>
      <c r="Y26" s="11" t="n">
        <f aca="false">(_xlfn.NORM.S.DIST(Y25,FALSE())-(Y25)*(1-_xlfn.NORM.S.DIST(Y25,TRUE())))</f>
        <v>0.023863763673594</v>
      </c>
      <c r="Z26" s="11" t="n">
        <f aca="false">(_xlfn.NORM.S.DIST(Z25,FALSE())-(Z25)*(1-_xlfn.NORM.S.DIST(Z25,TRUE())))</f>
        <v>0.0238638171317465</v>
      </c>
      <c r="AA26" s="11" t="n">
        <f aca="false">(_xlfn.NORM.S.DIST(AA25,FALSE())-(AA25)*(1-_xlfn.NORM.S.DIST(AA25,TRUE())))</f>
        <v>0.0238638438608613</v>
      </c>
      <c r="AB26" s="11" t="n">
        <f aca="false">(_xlfn.NORM.S.DIST(AB25,FALSE())-(AB25)*(1-_xlfn.NORM.S.DIST(AB25,TRUE())))</f>
        <v>0.0238638572254282</v>
      </c>
      <c r="AC26" s="11" t="n">
        <f aca="false">(_xlfn.NORM.S.DIST(AC25,FALSE())-(AC25)*(1-_xlfn.NORM.S.DIST(AC25,TRUE())))</f>
        <v>0.0238638505431439</v>
      </c>
      <c r="AD26" s="11" t="n">
        <f aca="false">(_xlfn.NORM.S.DIST(AD25,FALSE())-(AD25)*(1-_xlfn.NORM.S.DIST(AD25,TRUE())))</f>
        <v>0.0238638538842859</v>
      </c>
      <c r="AE26" s="11" t="n">
        <f aca="false">(_xlfn.NORM.S.DIST(AE25,FALSE())-(AE25)*(1-_xlfn.NORM.S.DIST(AE25,TRUE())))</f>
        <v>0.0238638522137148</v>
      </c>
      <c r="AF26" s="11" t="n">
        <f aca="false">(_xlfn.NORM.S.DIST(AF25,FALSE())-(AF25)*(1-_xlfn.NORM.S.DIST(AF25,TRUE())))</f>
        <v>0.0238638513784295</v>
      </c>
      <c r="AG26" s="11" t="n">
        <f aca="false">(_xlfn.NORM.S.DIST(AG25,FALSE())-(AG25)*(1-_xlfn.NORM.S.DIST(AG25,TRUE())))</f>
        <v>0.0238638517960721</v>
      </c>
      <c r="AH26" s="11" t="n">
        <f aca="false">(_xlfn.NORM.S.DIST(AH25,FALSE())-(AH25)*(1-_xlfn.NORM.S.DIST(AH25,TRUE())))</f>
        <v>0.0238638515872507</v>
      </c>
      <c r="AI26" s="11" t="n">
        <f aca="false">(_xlfn.NORM.S.DIST(AI25,FALSE())-(AI25)*(1-_xlfn.NORM.S.DIST(AI25,TRUE())))</f>
        <v>0.0238638514828401</v>
      </c>
      <c r="AJ26" s="11" t="n">
        <f aca="false">(_xlfn.NORM.S.DIST(AJ25,FALSE())-(AJ25)*(1-_xlfn.NORM.S.DIST(AJ25,TRUE())))</f>
        <v>0.0238638515350454</v>
      </c>
      <c r="AK26" s="11" t="n">
        <f aca="false">(_xlfn.NORM.S.DIST(AK25,FALSE())-(AK25)*(1-_xlfn.NORM.S.DIST(AK25,TRUE())))</f>
        <v>0.0238638515089427</v>
      </c>
      <c r="AL26" s="11" t="n">
        <f aca="false">(_xlfn.NORM.S.DIST(AL25,FALSE())-(AL25)*(1-_xlfn.NORM.S.DIST(AL25,TRUE())))</f>
        <v>0.0238638515219941</v>
      </c>
      <c r="AM26" s="11" t="n">
        <f aca="false">(_xlfn.NORM.S.DIST(AM25,FALSE())-(AM25)*(1-_xlfn.NORM.S.DIST(AM25,TRUE())))</f>
        <v>0.0238638515154684</v>
      </c>
      <c r="AN26" s="11" t="n">
        <f aca="false">(_xlfn.NORM.S.DIST(AN25,FALSE())-(AN25)*(1-_xlfn.NORM.S.DIST(AN25,TRUE())))</f>
        <v>0.0238638515122055</v>
      </c>
      <c r="AO26" s="11" t="n">
        <f aca="false">(_xlfn.NORM.S.DIST(AO25,FALSE())-(AO25)*(1-_xlfn.NORM.S.DIST(AO25,TRUE())))</f>
        <v>0.023863851513837</v>
      </c>
      <c r="AP26" s="11" t="n">
        <f aca="false">(_xlfn.NORM.S.DIST(AP25,FALSE())-(AP25)*(1-_xlfn.NORM.S.DIST(AP25,TRUE())))</f>
        <v>0.0238638515146527</v>
      </c>
      <c r="AQ26" s="11" t="n">
        <f aca="false">(_xlfn.NORM.S.DIST(AQ25,FALSE())-(AQ25)*(1-_xlfn.NORM.S.DIST(AQ25,TRUE())))</f>
        <v>0.0238638515150605</v>
      </c>
      <c r="AR26" s="11" t="n">
        <f aca="false">(_xlfn.NORM.S.DIST(AR25,FALSE())-(AR25)*(1-_xlfn.NORM.S.DIST(AR25,TRUE())))</f>
        <v>0.0238638515148567</v>
      </c>
      <c r="AS26" s="11" t="n">
        <f aca="false">(_xlfn.NORM.S.DIST(AS25,FALSE())-(AS25)*(1-_xlfn.NORM.S.DIST(AS25,TRUE())))</f>
        <v>0.0238638515149585</v>
      </c>
      <c r="AT26" s="11" t="n">
        <f aca="false">(_xlfn.NORM.S.DIST(AT25,FALSE())-(AT25)*(1-_xlfn.NORM.S.DIST(AT25,TRUE())))</f>
        <v>0.0238638515150096</v>
      </c>
      <c r="AU26" s="11" t="n">
        <f aca="false">(_xlfn.NORM.S.DIST(AU25,FALSE())-(AU25)*(1-_xlfn.NORM.S.DIST(AU25,TRUE())))</f>
        <v>0.023863851515035</v>
      </c>
      <c r="AV26" s="11" t="n">
        <f aca="false">(_xlfn.NORM.S.DIST(AV25,FALSE())-(AV25)*(1-_xlfn.NORM.S.DIST(AV25,TRUE())))</f>
        <v>0.0238638515150223</v>
      </c>
      <c r="AW26" s="11" t="n">
        <f aca="false">(_xlfn.NORM.S.DIST(AW25,FALSE())-(AW25)*(1-_xlfn.NORM.S.DIST(AW25,TRUE())))</f>
        <v>0.0238638515150286</v>
      </c>
      <c r="AX26" s="11" t="n">
        <f aca="false">(_xlfn.NORM.S.DIST(AX25,FALSE())-(AX25)*(1-_xlfn.NORM.S.DIST(AX25,TRUE())))</f>
        <v>0.0238638515150254</v>
      </c>
      <c r="AY26" s="11" t="n">
        <f aca="false">(_xlfn.NORM.S.DIST(AY25,FALSE())-(AY25)*(1-_xlfn.NORM.S.DIST(AY25,TRUE())))</f>
        <v>0.023863851515024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K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9" min="7" style="0" width="16"/>
    <col collapsed="false" customWidth="true" hidden="false" outlineLevel="0" max="10" min="10" style="0" width="14"/>
    <col collapsed="false" customWidth="true" hidden="false" outlineLevel="0" max="11" min="11" style="0" width="18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117</v>
      </c>
    </row>
    <row r="4" customFormat="false" ht="27.75" hidden="false" customHeight="true" outlineLevel="0" collapsed="false">
      <c r="B4" s="2" t="s">
        <v>118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</row>
    <row r="5" customFormat="false" ht="15" hidden="false" customHeight="false" outlineLevel="0" collapsed="false">
      <c r="B5" s="3" t="s">
        <v>119</v>
      </c>
      <c r="C5" s="13" t="n">
        <f aca="false">Assumptions!C17</f>
        <v>0.98</v>
      </c>
      <c r="D5" s="11" t="n">
        <f aca="false">_xlfn.NORM.S.INV(C5)</f>
        <v>2.05374891063182</v>
      </c>
      <c r="E5" s="12" t="n">
        <f aca="false">D5*Assumptions!C22</f>
        <v>7546.70430503505</v>
      </c>
      <c r="F5" s="12" t="n">
        <f aca="false">(Assumptions!C23/2+E5)*Assumptions!C11</f>
        <v>278534.158919647</v>
      </c>
      <c r="G5" s="12" t="n">
        <f aca="false">F5*Assumptions!C19</f>
        <v>37323.5772952327</v>
      </c>
      <c r="H5" s="12" t="n">
        <f aca="false">K5*Assumptions!C18</f>
        <v>11128.977941448</v>
      </c>
      <c r="I5" s="12" t="n">
        <f aca="false">G5+H5+Assumptions!C25</f>
        <v>56854.1429532972</v>
      </c>
      <c r="J5" s="13" t="n">
        <f aca="false">1-K5/Assumptions!C20</f>
        <v>0.993845790011321</v>
      </c>
      <c r="K5" s="12" t="n">
        <f aca="false">Assumptions!C22*(_xlfn.NORM.S.DIST(D5,FALSE())-(D5)*(1-_xlfn.NORM.S.DIST(D5,TRUE())))*Assumptions!C24</f>
        <v>588.834811716826</v>
      </c>
    </row>
    <row r="6" customFormat="false" ht="15" hidden="false" customHeight="false" outlineLevel="0" collapsed="false">
      <c r="B6" s="3" t="s">
        <v>120</v>
      </c>
      <c r="C6" s="13" t="n">
        <f aca="false">'Fill rate solver'!C17</f>
        <v>0.943944941194247</v>
      </c>
      <c r="D6" s="11" t="n">
        <f aca="false">_xlfn.NORM.S.INV(C6)</f>
        <v>1.58877978975281</v>
      </c>
      <c r="E6" s="12" t="n">
        <f aca="false">D6*Assumptions!C22</f>
        <v>5838.12909991588</v>
      </c>
      <c r="F6" s="12" t="n">
        <f aca="false">(Assumptions!C23/2+E6)*Assumptions!C11</f>
        <v>229668.908053239</v>
      </c>
      <c r="G6" s="12" t="n">
        <f aca="false">F6*Assumptions!C19</f>
        <v>30775.633679134</v>
      </c>
      <c r="H6" s="12" t="n">
        <f aca="false">K6*Assumptions!C18</f>
        <v>36167.0400000012</v>
      </c>
      <c r="I6" s="12" t="n">
        <f aca="false">G6+H6+Assumptions!C25</f>
        <v>75344.2613957516</v>
      </c>
      <c r="J6" s="13" t="n">
        <f aca="false">1-K6/Assumptions!C20</f>
        <v>0.979999999999999</v>
      </c>
      <c r="K6" s="12" t="n">
        <f aca="false">Assumptions!C22*(_xlfn.NORM.S.DIST(D6,FALSE())-(D6)*(1-_xlfn.NORM.S.DIST(D6,TRUE())))*Assumptions!C24</f>
        <v>1913.60000000006</v>
      </c>
    </row>
    <row r="7" customFormat="false" ht="15" hidden="false" customHeight="false" outlineLevel="0" collapsed="false">
      <c r="B7" s="3" t="s">
        <v>121</v>
      </c>
      <c r="C7" s="13" t="n">
        <f aca="false">1-Assumptions!C23*Assumptions!C21/(Assumptions!C20*Assumptions!C18)</f>
        <v>0.990708017336651</v>
      </c>
      <c r="D7" s="11" t="n">
        <f aca="false">_xlfn.NORM.S.INV(C7)</f>
        <v>2.3537728130395</v>
      </c>
      <c r="E7" s="12" t="n">
        <f aca="false">D7*Assumptions!C22</f>
        <v>8649.17192617033</v>
      </c>
      <c r="F7" s="12" t="n">
        <f aca="false">(Assumptions!C23/2+E7)*Assumptions!C11</f>
        <v>310064.732884116</v>
      </c>
      <c r="G7" s="12" t="n">
        <f aca="false">F7*Assumptions!C19</f>
        <v>41548.6742064716</v>
      </c>
      <c r="H7" s="12" t="n">
        <f aca="false">K7*Assumptions!C18</f>
        <v>4734.94512724964</v>
      </c>
      <c r="I7" s="12" t="n">
        <f aca="false">G7+H7+Assumptions!C25</f>
        <v>54685.2070503377</v>
      </c>
      <c r="J7" s="13" t="n">
        <f aca="false">1-K7/Assumptions!C20</f>
        <v>0.99738162419305</v>
      </c>
      <c r="K7" s="12" t="n">
        <f aca="false">Assumptions!C22*(_xlfn.NORM.S.DIST(D7,FALSE())-(D7)*(1-_xlfn.NORM.S.DIST(D7,TRUE())))*Assumptions!C24</f>
        <v>250.526197208976</v>
      </c>
    </row>
    <row r="8" customFormat="false" ht="15" hidden="false" customHeight="false" outlineLevel="0" collapsed="false">
      <c r="B8" s="7" t="s">
        <v>122</v>
      </c>
      <c r="C8" s="7"/>
      <c r="D8" s="7"/>
      <c r="E8" s="7"/>
      <c r="F8" s="8" t="n">
        <f aca="false">F5-F6</f>
        <v>48865.2508664082</v>
      </c>
      <c r="G8" s="7"/>
      <c r="H8" s="7"/>
      <c r="I8" s="7"/>
      <c r="J8" s="7"/>
      <c r="K8" s="7"/>
    </row>
    <row r="9" customFormat="false" ht="15" hidden="false" customHeight="false" outlineLevel="0" collapsed="false">
      <c r="B9" s="7" t="s">
        <v>123</v>
      </c>
      <c r="C9" s="7"/>
      <c r="D9" s="7"/>
      <c r="E9" s="7"/>
      <c r="F9" s="7"/>
      <c r="G9" s="7"/>
      <c r="H9" s="7"/>
      <c r="I9" s="8" t="n">
        <f aca="false">I6-I5</f>
        <v>18490.1184424544</v>
      </c>
      <c r="J9" s="7"/>
      <c r="K9" s="7"/>
    </row>
    <row r="10" customFormat="false" ht="15" hidden="false" customHeight="false" outlineLevel="0" collapsed="false">
      <c r="B10" s="7" t="s">
        <v>124</v>
      </c>
      <c r="C10" s="7"/>
      <c r="D10" s="7"/>
      <c r="E10" s="7"/>
      <c r="F10" s="7"/>
      <c r="G10" s="7"/>
      <c r="H10" s="7"/>
      <c r="I10" s="8" t="n">
        <f aca="false">I5-I7</f>
        <v>2168.93590295951</v>
      </c>
      <c r="J10" s="7"/>
      <c r="K10" s="7"/>
    </row>
    <row r="11" customFormat="false" ht="15" hidden="false" customHeight="false" outlineLevel="0" collapsed="false">
      <c r="B11" s="7" t="s">
        <v>125</v>
      </c>
      <c r="C11" s="7"/>
      <c r="D11" s="7"/>
      <c r="E11" s="7"/>
      <c r="F11" s="7"/>
      <c r="G11" s="7"/>
      <c r="H11" s="7"/>
      <c r="I11" s="8" t="n">
        <f aca="false">MAX('Service level table'!H7:H10)-MIN('Service level table'!H7:H10)</f>
        <v>6197.7167357447</v>
      </c>
      <c r="J11" s="7"/>
      <c r="K11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9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62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6" min="6" style="0" width="12"/>
  </cols>
  <sheetData>
    <row r="1" customFormat="false" ht="18" hidden="false" customHeight="true" outlineLevel="0" collapsed="false"/>
    <row r="2" customFormat="false" ht="15" hidden="false" customHeight="false" outlineLevel="0" collapsed="false">
      <c r="B2" s="1" t="s">
        <v>126</v>
      </c>
    </row>
    <row r="4" customFormat="false" ht="27.75" hidden="false" customHeight="true" outlineLevel="0" collapsed="false">
      <c r="B4" s="2" t="s">
        <v>127</v>
      </c>
      <c r="C4" s="2" t="s">
        <v>128</v>
      </c>
      <c r="D4" s="2" t="s">
        <v>129</v>
      </c>
      <c r="E4" s="2" t="s">
        <v>130</v>
      </c>
      <c r="F4" s="2" t="s">
        <v>131</v>
      </c>
    </row>
    <row r="5" customFormat="false" ht="15" hidden="false" customHeight="false" outlineLevel="0" collapsed="false">
      <c r="B5" s="3" t="s">
        <v>132</v>
      </c>
      <c r="C5" s="11" t="n">
        <v>1.28155156554431</v>
      </c>
      <c r="D5" s="11" t="n">
        <f aca="false">'Service level table'!C5</f>
        <v>1.2815515655446</v>
      </c>
      <c r="E5" s="11" t="n">
        <f aca="false">ABS(C5-D5)</f>
        <v>2.95763413760142E-013</v>
      </c>
      <c r="F5" s="3" t="str">
        <f aca="false">IF(E5&lt;=0.000000001*MAX(1,ABS(C5)),"OK","CHECK")</f>
        <v>OK</v>
      </c>
    </row>
    <row r="6" customFormat="false" ht="15" hidden="false" customHeight="false" outlineLevel="0" collapsed="false">
      <c r="B6" s="3" t="s">
        <v>133</v>
      </c>
      <c r="C6" s="12" t="n">
        <v>4709.18848294957</v>
      </c>
      <c r="D6" s="12" t="n">
        <f aca="false">'Service level table'!D5</f>
        <v>4709.18848295066</v>
      </c>
      <c r="E6" s="11" t="n">
        <f aca="false">ABS(C6-D6)</f>
        <v>1.08684616861865E-009</v>
      </c>
      <c r="F6" s="3" t="str">
        <f aca="false">IF(E6&lt;=0.000000001*MAX(1,ABS(C6)),"OK","CHECK")</f>
        <v>OK</v>
      </c>
    </row>
    <row r="7" customFormat="false" ht="15" hidden="false" customHeight="false" outlineLevel="0" collapsed="false">
      <c r="B7" s="3" t="s">
        <v>134</v>
      </c>
      <c r="C7" s="12" t="n">
        <v>197381.206408003</v>
      </c>
      <c r="D7" s="12" t="n">
        <f aca="false">'Service level table'!E5</f>
        <v>197381.206408034</v>
      </c>
      <c r="E7" s="11" t="n">
        <f aca="false">ABS(C7-D7)</f>
        <v>3.10537870973349E-008</v>
      </c>
      <c r="F7" s="3" t="str">
        <f aca="false">IF(E7&lt;=0.000000001*MAX(1,ABS(C7)),"OK","CHECK")</f>
        <v>OK</v>
      </c>
    </row>
    <row r="8" customFormat="false" ht="15" hidden="false" customHeight="false" outlineLevel="0" collapsed="false">
      <c r="B8" s="3" t="s">
        <v>135</v>
      </c>
      <c r="C8" s="12" t="n">
        <v>26449.0816586724</v>
      </c>
      <c r="D8" s="12" t="n">
        <f aca="false">'Service level table'!F5</f>
        <v>26449.0816586765</v>
      </c>
      <c r="E8" s="11" t="n">
        <f aca="false">ABS(C8-D8)</f>
        <v>4.16548573412001E-009</v>
      </c>
      <c r="F8" s="3" t="str">
        <f aca="false">IF(E8&lt;=0.000000001*MAX(1,ABS(C8)),"OK","CHECK")</f>
        <v>OK</v>
      </c>
    </row>
    <row r="9" customFormat="false" ht="15" hidden="false" customHeight="false" outlineLevel="0" collapsed="false">
      <c r="B9" s="3" t="s">
        <v>136</v>
      </c>
      <c r="C9" s="12" t="n">
        <v>71751.3062192516</v>
      </c>
      <c r="D9" s="12" t="n">
        <f aca="false">'Service level table'!G5</f>
        <v>71751.3062192069</v>
      </c>
      <c r="E9" s="11" t="n">
        <f aca="false">ABS(C9-D9)</f>
        <v>4.47616912424564E-008</v>
      </c>
      <c r="F9" s="3" t="str">
        <f aca="false">IF(E9&lt;=0.000000001*MAX(1,ABS(C9)),"OK","CHECK")</f>
        <v>OK</v>
      </c>
    </row>
    <row r="10" customFormat="false" ht="15" hidden="false" customHeight="false" outlineLevel="0" collapsed="false">
      <c r="B10" s="3" t="s">
        <v>137</v>
      </c>
      <c r="C10" s="12" t="n">
        <v>106601.97559454</v>
      </c>
      <c r="D10" s="12" t="n">
        <f aca="false">'Service level table'!H5</f>
        <v>106601.9755945</v>
      </c>
      <c r="E10" s="11" t="n">
        <f aca="false">ABS(C10-D10)</f>
        <v>4.05852915719152E-008</v>
      </c>
      <c r="F10" s="3" t="str">
        <f aca="false">IF(E10&lt;=0.000000001*MAX(1,ABS(C10)),"OK","CHECK")</f>
        <v>OK</v>
      </c>
    </row>
    <row r="11" customFormat="false" ht="15" hidden="false" customHeight="false" outlineLevel="0" collapsed="false">
      <c r="B11" s="3" t="s">
        <v>138</v>
      </c>
      <c r="C11" s="13" t="n">
        <v>0.960322267888524</v>
      </c>
      <c r="D11" s="13" t="n">
        <f aca="false">'Service level table'!I5</f>
        <v>0.960322267888549</v>
      </c>
      <c r="E11" s="11" t="n">
        <f aca="false">ABS(C11-D11)</f>
        <v>2.4757973449141E-014</v>
      </c>
      <c r="F11" s="3" t="str">
        <f aca="false">IF(E11&lt;=0.000000001*MAX(1,ABS(C11)),"OK","CHECK")</f>
        <v>OK</v>
      </c>
    </row>
    <row r="12" customFormat="false" ht="15" hidden="false" customHeight="false" outlineLevel="0" collapsed="false">
      <c r="B12" s="3" t="s">
        <v>139</v>
      </c>
      <c r="C12" s="12" t="n">
        <v>3796.36540842601</v>
      </c>
      <c r="D12" s="12" t="n">
        <f aca="false">'Service level table'!J5</f>
        <v>3796.36540842364</v>
      </c>
      <c r="E12" s="11" t="n">
        <f aca="false">ABS(C12-D12)</f>
        <v>2.36832420341671E-009</v>
      </c>
      <c r="F12" s="3" t="str">
        <f aca="false">IF(E12&lt;=0.000000001*MAX(1,ABS(C12)),"OK","CHECK")</f>
        <v>OK</v>
      </c>
    </row>
    <row r="13" customFormat="false" ht="15" hidden="false" customHeight="false" outlineLevel="0" collapsed="false">
      <c r="B13" s="3" t="s">
        <v>140</v>
      </c>
      <c r="C13" s="11" t="n">
        <v>1.64485362695132</v>
      </c>
      <c r="D13" s="11" t="n">
        <f aca="false">'Service level table'!C6</f>
        <v>1.64485362695147</v>
      </c>
      <c r="E13" s="11" t="n">
        <f aca="false">ABS(C13-D13)</f>
        <v>1.54543045027822E-013</v>
      </c>
      <c r="F13" s="3" t="str">
        <f aca="false">IF(E13&lt;=0.000000001*MAX(1,ABS(C13)),"OK","CHECK")</f>
        <v>OK</v>
      </c>
    </row>
    <row r="14" customFormat="false" ht="15" hidden="false" customHeight="false" outlineLevel="0" collapsed="false">
      <c r="B14" s="3" t="s">
        <v>141</v>
      </c>
      <c r="C14" s="12" t="n">
        <v>6044.17798271512</v>
      </c>
      <c r="D14" s="12" t="n">
        <f aca="false">'Service level table'!D6</f>
        <v>6044.17798271568</v>
      </c>
      <c r="E14" s="11" t="n">
        <f aca="false">ABS(C14-D14)</f>
        <v>5.67524693906307E-010</v>
      </c>
      <c r="F14" s="3" t="str">
        <f aca="false">IF(E14&lt;=0.000000001*MAX(1,ABS(C14)),"OK","CHECK")</f>
        <v>OK</v>
      </c>
    </row>
    <row r="15" customFormat="false" ht="15" hidden="false" customHeight="false" outlineLevel="0" collapsed="false">
      <c r="B15" s="3" t="s">
        <v>142</v>
      </c>
      <c r="C15" s="12" t="n">
        <v>235561.906101297</v>
      </c>
      <c r="D15" s="12" t="n">
        <f aca="false">'Service level table'!E6</f>
        <v>235561.906101313</v>
      </c>
      <c r="E15" s="11" t="n">
        <f aca="false">ABS(C15-D15)</f>
        <v>1.61817297339439E-008</v>
      </c>
      <c r="F15" s="3" t="str">
        <f aca="false">IF(E15&lt;=0.000000001*MAX(1,ABS(C15)),"OK","CHECK")</f>
        <v>OK</v>
      </c>
    </row>
    <row r="16" customFormat="false" ht="15" hidden="false" customHeight="false" outlineLevel="0" collapsed="false">
      <c r="B16" s="3" t="s">
        <v>143</v>
      </c>
      <c r="C16" s="12" t="n">
        <v>31565.2954175738</v>
      </c>
      <c r="D16" s="12" t="n">
        <f aca="false">'Service level table'!F6</f>
        <v>31565.295417576</v>
      </c>
      <c r="E16" s="11" t="n">
        <f aca="false">ABS(C16-D16)</f>
        <v>2.17914930544794E-009</v>
      </c>
      <c r="F16" s="3" t="str">
        <f aca="false">IF(E16&lt;=0.000000001*MAX(1,ABS(C16)),"OK","CHECK")</f>
        <v>OK</v>
      </c>
    </row>
    <row r="17" customFormat="false" ht="15" hidden="false" customHeight="false" outlineLevel="0" collapsed="false">
      <c r="B17" s="3" t="s">
        <v>144</v>
      </c>
      <c r="C17" s="12" t="n">
        <v>31664.481502548</v>
      </c>
      <c r="D17" s="12" t="n">
        <f aca="false">'Service level table'!G6</f>
        <v>31664.4815025364</v>
      </c>
      <c r="E17" s="11" t="n">
        <f aca="false">ABS(C17-D17)</f>
        <v>1.15942384582013E-008</v>
      </c>
      <c r="F17" s="3" t="str">
        <f aca="false">IF(E17&lt;=0.000000001*MAX(1,ABS(C17)),"OK","CHECK")</f>
        <v>OK</v>
      </c>
    </row>
    <row r="18" customFormat="false" ht="15" hidden="false" customHeight="false" outlineLevel="0" collapsed="false">
      <c r="B18" s="3" t="s">
        <v>145</v>
      </c>
      <c r="C18" s="12" t="n">
        <v>71631.3646367383</v>
      </c>
      <c r="D18" s="12" t="n">
        <f aca="false">'Service level table'!H6</f>
        <v>71631.3646367289</v>
      </c>
      <c r="E18" s="11" t="n">
        <f aca="false">ABS(C18-D18)</f>
        <v>9.41508915275335E-009</v>
      </c>
      <c r="F18" s="3" t="str">
        <f aca="false">IF(E18&lt;=0.000000001*MAX(1,ABS(C18)),"OK","CHECK")</f>
        <v>OK</v>
      </c>
    </row>
    <row r="19" customFormat="false" ht="15" hidden="false" customHeight="false" outlineLevel="0" collapsed="false">
      <c r="B19" s="3" t="s">
        <v>146</v>
      </c>
      <c r="C19" s="13" t="n">
        <v>0.982489868398106</v>
      </c>
      <c r="D19" s="13" t="n">
        <f aca="false">'Service level table'!I6</f>
        <v>0.982489868398113</v>
      </c>
      <c r="E19" s="11" t="n">
        <f aca="false">ABS(C19-D19)</f>
        <v>6.32827124036339E-015</v>
      </c>
      <c r="F19" s="3" t="str">
        <f aca="false">IF(E19&lt;=0.000000001*MAX(1,ABS(C19)),"OK","CHECK")</f>
        <v>OK</v>
      </c>
    </row>
    <row r="20" customFormat="false" ht="15" hidden="false" customHeight="false" outlineLevel="0" collapsed="false">
      <c r="B20" s="3" t="s">
        <v>147</v>
      </c>
      <c r="C20" s="12" t="n">
        <v>1675.36939166921</v>
      </c>
      <c r="D20" s="12" t="n">
        <f aca="false">'Service level table'!J6</f>
        <v>1675.36939166859</v>
      </c>
      <c r="E20" s="11" t="n">
        <f aca="false">ABS(C20-D20)</f>
        <v>6.1345417634584E-010</v>
      </c>
      <c r="F20" s="3" t="str">
        <f aca="false">IF(E20&lt;=0.000000001*MAX(1,ABS(C20)),"OK","CHECK")</f>
        <v>OK</v>
      </c>
    </row>
    <row r="21" customFormat="false" ht="15" hidden="false" customHeight="false" outlineLevel="0" collapsed="false">
      <c r="B21" s="3" t="s">
        <v>148</v>
      </c>
      <c r="C21" s="11" t="n">
        <v>1.88079360815164</v>
      </c>
      <c r="D21" s="11" t="n">
        <f aca="false">'Service level table'!C7</f>
        <v>1.88079360815125</v>
      </c>
      <c r="E21" s="11" t="n">
        <f aca="false">ABS(C21-D21)</f>
        <v>3.84581255730154E-013</v>
      </c>
      <c r="F21" s="3" t="str">
        <f aca="false">IF(E21&lt;=0.000000001*MAX(1,ABS(C21)),"OK","CHECK")</f>
        <v>OK</v>
      </c>
    </row>
    <row r="22" customFormat="false" ht="15" hidden="false" customHeight="false" outlineLevel="0" collapsed="false">
      <c r="B22" s="3" t="s">
        <v>149</v>
      </c>
      <c r="C22" s="12" t="n">
        <v>6911.16287197626</v>
      </c>
      <c r="D22" s="12" t="n">
        <f aca="false">'Service level table'!D7</f>
        <v>6911.16287197485</v>
      </c>
      <c r="E22" s="11" t="n">
        <f aca="false">ABS(C22-D22)</f>
        <v>1.41153577715158E-009</v>
      </c>
      <c r="F22" s="3" t="str">
        <f aca="false">IF(E22&lt;=0.000000001*MAX(1,ABS(C22)),"OK","CHECK")</f>
        <v>OK</v>
      </c>
    </row>
    <row r="23" customFormat="false" ht="15" hidden="false" customHeight="false" outlineLevel="0" collapsed="false">
      <c r="B23" s="3" t="s">
        <v>150</v>
      </c>
      <c r="C23" s="12" t="n">
        <v>260357.673934166</v>
      </c>
      <c r="D23" s="12" t="n">
        <f aca="false">'Service level table'!E7</f>
        <v>260357.673934126</v>
      </c>
      <c r="E23" s="11" t="n">
        <f aca="false">ABS(C23-D23)</f>
        <v>4.03379090130329E-008</v>
      </c>
      <c r="F23" s="3" t="str">
        <f aca="false">IF(E23&lt;=0.000000001*MAX(1,ABS(C23)),"OK","CHECK")</f>
        <v>OK</v>
      </c>
    </row>
    <row r="24" customFormat="false" ht="15" hidden="false" customHeight="false" outlineLevel="0" collapsed="false">
      <c r="B24" s="3" t="s">
        <v>151</v>
      </c>
      <c r="C24" s="12" t="n">
        <v>34887.9283071782</v>
      </c>
      <c r="D24" s="12" t="n">
        <f aca="false">'Service level table'!F7</f>
        <v>34887.9283071728</v>
      </c>
      <c r="E24" s="11" t="n">
        <f aca="false">ABS(C24-D24)</f>
        <v>5.41331246495247E-009</v>
      </c>
      <c r="F24" s="3" t="str">
        <f aca="false">IF(E24&lt;=0.000000001*MAX(1,ABS(C24)),"OK","CHECK")</f>
        <v>OK</v>
      </c>
    </row>
    <row r="25" customFormat="false" ht="15" hidden="false" customHeight="false" outlineLevel="0" collapsed="false">
      <c r="B25" s="3" t="s">
        <v>152</v>
      </c>
      <c r="C25" s="12" t="n">
        <v>17607.9644377213</v>
      </c>
      <c r="D25" s="12" t="n">
        <f aca="false">'Service level table'!G7</f>
        <v>17607.9644377386</v>
      </c>
      <c r="E25" s="11" t="n">
        <f aca="false">ABS(C25-D25)</f>
        <v>1.73022272065282E-008</v>
      </c>
      <c r="F25" s="3" t="str">
        <f aca="false">IF(E25&lt;=0.000000001*MAX(1,ABS(C25)),"OK","CHECK")</f>
        <v>OK</v>
      </c>
    </row>
    <row r="26" customFormat="false" ht="15" hidden="false" customHeight="false" outlineLevel="0" collapsed="false">
      <c r="B26" s="3" t="s">
        <v>153</v>
      </c>
      <c r="C26" s="12" t="n">
        <v>60897.480461516</v>
      </c>
      <c r="D26" s="12" t="n">
        <f aca="false">'Service level table'!H7</f>
        <v>60897.4804615278</v>
      </c>
      <c r="E26" s="11" t="n">
        <f aca="false">ABS(C26-D26)</f>
        <v>1.18889147415757E-008</v>
      </c>
      <c r="F26" s="3" t="str">
        <f aca="false">IF(E26&lt;=0.000000001*MAX(1,ABS(C26)),"OK","CHECK")</f>
        <v>OK</v>
      </c>
    </row>
    <row r="27" customFormat="false" ht="15" hidden="false" customHeight="false" outlineLevel="0" collapsed="false">
      <c r="B27" s="3" t="s">
        <v>154</v>
      </c>
      <c r="C27" s="13" t="n">
        <v>0.990262977319835</v>
      </c>
      <c r="D27" s="13" t="n">
        <f aca="false">'Service level table'!I7</f>
        <v>0.990262977319826</v>
      </c>
      <c r="E27" s="11" t="n">
        <f aca="false">ABS(C27-D27)</f>
        <v>9.54791801177635E-015</v>
      </c>
      <c r="F27" s="3" t="str">
        <f aca="false">IF(E27&lt;=0.000000001*MAX(1,ABS(C27)),"OK","CHECK")</f>
        <v>OK</v>
      </c>
    </row>
    <row r="28" customFormat="false" ht="15" hidden="false" customHeight="false" outlineLevel="0" collapsed="false">
      <c r="B28" s="3" t="s">
        <v>155</v>
      </c>
      <c r="C28" s="12" t="n">
        <v>931.638330038163</v>
      </c>
      <c r="D28" s="12" t="n">
        <f aca="false">'Service level table'!J7</f>
        <v>931.638330039078</v>
      </c>
      <c r="E28" s="11" t="n">
        <f aca="false">ABS(C28-D28)</f>
        <v>9.15292730496731E-010</v>
      </c>
      <c r="F28" s="3" t="str">
        <f aca="false">IF(E28&lt;=0.000000001*MAX(1,ABS(C28)),"OK","CHECK")</f>
        <v>OK</v>
      </c>
    </row>
    <row r="29" customFormat="false" ht="15" hidden="false" customHeight="false" outlineLevel="0" collapsed="false">
      <c r="B29" s="3" t="s">
        <v>156</v>
      </c>
      <c r="C29" s="11" t="n">
        <v>2.05374891063138</v>
      </c>
      <c r="D29" s="11" t="n">
        <f aca="false">'Service level table'!C8</f>
        <v>2.05374891063182</v>
      </c>
      <c r="E29" s="11" t="n">
        <f aca="false">ABS(C29-D29)</f>
        <v>4.37871960912162E-013</v>
      </c>
      <c r="F29" s="3" t="str">
        <f aca="false">IF(E29&lt;=0.000000001*MAX(1,ABS(C29)),"OK","CHECK")</f>
        <v>OK</v>
      </c>
    </row>
    <row r="30" customFormat="false" ht="15" hidden="false" customHeight="false" outlineLevel="0" collapsed="false">
      <c r="B30" s="3" t="s">
        <v>157</v>
      </c>
      <c r="C30" s="12" t="n">
        <v>7546.70430503344</v>
      </c>
      <c r="D30" s="12" t="n">
        <f aca="false">'Service level table'!D8</f>
        <v>7546.70430503505</v>
      </c>
      <c r="E30" s="11" t="n">
        <f aca="false">ABS(C30-D30)</f>
        <v>1.60889612743631E-009</v>
      </c>
      <c r="F30" s="3" t="str">
        <f aca="false">IF(E30&lt;=0.000000001*MAX(1,ABS(C30)),"OK","CHECK")</f>
        <v>OK</v>
      </c>
    </row>
    <row r="31" customFormat="false" ht="15" hidden="false" customHeight="false" outlineLevel="0" collapsed="false">
      <c r="B31" s="3" t="s">
        <v>158</v>
      </c>
      <c r="C31" s="12" t="n">
        <v>278534.158919601</v>
      </c>
      <c r="D31" s="12" t="n">
        <f aca="false">'Service level table'!E8</f>
        <v>278534.158919647</v>
      </c>
      <c r="E31" s="11" t="n">
        <f aca="false">ABS(C31-D31)</f>
        <v>4.61004674434662E-008</v>
      </c>
      <c r="F31" s="3" t="str">
        <f aca="false">IF(E31&lt;=0.000000001*MAX(1,ABS(C31)),"OK","CHECK")</f>
        <v>OK</v>
      </c>
    </row>
    <row r="32" customFormat="false" ht="15" hidden="false" customHeight="false" outlineLevel="0" collapsed="false">
      <c r="B32" s="3" t="s">
        <v>159</v>
      </c>
      <c r="C32" s="12" t="n">
        <v>37323.5772952266</v>
      </c>
      <c r="D32" s="12" t="n">
        <f aca="false">'Service level table'!F8</f>
        <v>37323.5772952327</v>
      </c>
      <c r="E32" s="11" t="n">
        <f aca="false">ABS(C32-D32)</f>
        <v>6.17001205682755E-009</v>
      </c>
      <c r="F32" s="3" t="str">
        <f aca="false">IF(E32&lt;=0.000000001*MAX(1,ABS(C32)),"OK","CHECK")</f>
        <v>OK</v>
      </c>
    </row>
    <row r="33" customFormat="false" ht="15" hidden="false" customHeight="false" outlineLevel="0" collapsed="false">
      <c r="B33" s="3" t="s">
        <v>160</v>
      </c>
      <c r="C33" s="12" t="n">
        <v>11128.9779414609</v>
      </c>
      <c r="D33" s="12" t="n">
        <f aca="false">'Service level table'!G8</f>
        <v>11128.977941448</v>
      </c>
      <c r="E33" s="11" t="n">
        <f aca="false">ABS(C33-D33)</f>
        <v>1.2913005775772E-008</v>
      </c>
      <c r="F33" s="3" t="str">
        <f aca="false">IF(E33&lt;=0.000000001*MAX(1,ABS(C33)),"OK","CHECK")</f>
        <v>OK</v>
      </c>
    </row>
    <row r="34" customFormat="false" ht="15" hidden="false" customHeight="false" outlineLevel="0" collapsed="false">
      <c r="B34" s="3" t="s">
        <v>161</v>
      </c>
      <c r="C34" s="12" t="n">
        <v>56854.1429533039</v>
      </c>
      <c r="D34" s="12" t="n">
        <f aca="false">'Service level table'!H8</f>
        <v>56854.1429532972</v>
      </c>
      <c r="E34" s="11" t="n">
        <f aca="false">ABS(C34-D34)</f>
        <v>6.74481270834804E-009</v>
      </c>
      <c r="F34" s="3" t="str">
        <f aca="false">IF(E34&lt;=0.000000001*MAX(1,ABS(C34)),"OK","CHECK")</f>
        <v>OK</v>
      </c>
    </row>
    <row r="35" customFormat="false" ht="15" hidden="false" customHeight="false" outlineLevel="0" collapsed="false">
      <c r="B35" s="3" t="s">
        <v>162</v>
      </c>
      <c r="C35" s="13" t="n">
        <v>0.993845790011314</v>
      </c>
      <c r="D35" s="13" t="n">
        <f aca="false">'Service level table'!I8</f>
        <v>0.993845790011321</v>
      </c>
      <c r="E35" s="11" t="n">
        <f aca="false">ABS(C35-D35)</f>
        <v>7.105427357601E-015</v>
      </c>
      <c r="F35" s="3" t="str">
        <f aca="false">IF(E35&lt;=0.000000001*MAX(1,ABS(C35)),"OK","CHECK")</f>
        <v>OK</v>
      </c>
    </row>
    <row r="36" customFormat="false" ht="15" hidden="false" customHeight="false" outlineLevel="0" collapsed="false">
      <c r="B36" s="3" t="s">
        <v>163</v>
      </c>
      <c r="C36" s="12" t="n">
        <v>588.834811717509</v>
      </c>
      <c r="D36" s="12" t="n">
        <f aca="false">'Service level table'!J8</f>
        <v>588.834811716826</v>
      </c>
      <c r="E36" s="11" t="n">
        <f aca="false">ABS(C36-D36)</f>
        <v>6.83257894706912E-010</v>
      </c>
      <c r="F36" s="3" t="str">
        <f aca="false">IF(E36&lt;=0.000000001*MAX(1,ABS(C36)),"OK","CHECK")</f>
        <v>OK</v>
      </c>
    </row>
    <row r="37" customFormat="false" ht="15" hidden="false" customHeight="false" outlineLevel="0" collapsed="false">
      <c r="B37" s="3" t="s">
        <v>164</v>
      </c>
      <c r="C37" s="11" t="n">
        <v>2.32634787404049</v>
      </c>
      <c r="D37" s="11" t="n">
        <f aca="false">'Service level table'!C9</f>
        <v>2.32634787404084</v>
      </c>
      <c r="E37" s="11" t="n">
        <f aca="false">ABS(C37-D37)</f>
        <v>3.47721851312599E-013</v>
      </c>
      <c r="F37" s="3" t="str">
        <f aca="false">IF(E37&lt;=0.000000001*MAX(1,ABS(C37)),"OK","CHECK")</f>
        <v>OK</v>
      </c>
    </row>
    <row r="38" customFormat="false" ht="15" hidden="false" customHeight="false" outlineLevel="0" collapsed="false">
      <c r="B38" s="3" t="s">
        <v>165</v>
      </c>
      <c r="C38" s="12" t="n">
        <v>8548.3962645801</v>
      </c>
      <c r="D38" s="12" t="n">
        <f aca="false">'Service level table'!D9</f>
        <v>8548.39626458138</v>
      </c>
      <c r="E38" s="11" t="n">
        <f aca="false">ABS(C38-D38)</f>
        <v>1.27693056128919E-009</v>
      </c>
      <c r="F38" s="3" t="str">
        <f aca="false">IF(E38&lt;=0.000000001*MAX(1,ABS(C38)),"OK","CHECK")</f>
        <v>OK</v>
      </c>
    </row>
    <row r="39" customFormat="false" ht="15" hidden="false" customHeight="false" outlineLevel="0" collapsed="false">
      <c r="B39" s="3" t="s">
        <v>166</v>
      </c>
      <c r="C39" s="12" t="n">
        <v>307182.548962636</v>
      </c>
      <c r="D39" s="12" t="n">
        <f aca="false">'Service level table'!E9</f>
        <v>307182.548962672</v>
      </c>
      <c r="E39" s="11" t="n">
        <f aca="false">ABS(C39-D39)</f>
        <v>3.64962033927441E-008</v>
      </c>
      <c r="F39" s="3" t="str">
        <f aca="false">IF(E39&lt;=0.000000001*MAX(1,ABS(C39)),"OK","CHECK")</f>
        <v>OK</v>
      </c>
    </row>
    <row r="40" customFormat="false" ht="15" hidden="false" customHeight="false" outlineLevel="0" collapsed="false">
      <c r="B40" s="3" t="s">
        <v>167</v>
      </c>
      <c r="C40" s="12" t="n">
        <v>41162.4615609932</v>
      </c>
      <c r="D40" s="12" t="n">
        <f aca="false">'Service level table'!F9</f>
        <v>41162.4615609981</v>
      </c>
      <c r="E40" s="11" t="n">
        <f aca="false">ABS(C40-D40)</f>
        <v>4.88944351673126E-009</v>
      </c>
      <c r="F40" s="3" t="str">
        <f aca="false">IF(E40&lt;=0.000000001*MAX(1,ABS(C40)),"OK","CHECK")</f>
        <v>OK</v>
      </c>
    </row>
    <row r="41" customFormat="false" ht="15" hidden="false" customHeight="false" outlineLevel="0" collapsed="false">
      <c r="B41" s="3" t="s">
        <v>168</v>
      </c>
      <c r="C41" s="12" t="n">
        <v>5135.71444817363</v>
      </c>
      <c r="D41" s="12" t="n">
        <f aca="false">'Service level table'!G9</f>
        <v>5135.71444816863</v>
      </c>
      <c r="E41" s="11" t="n">
        <f aca="false">ABS(C41-D41)</f>
        <v>5.0058588385582E-009</v>
      </c>
      <c r="F41" s="3" t="str">
        <f aca="false">IF(E41&lt;=0.000000001*MAX(1,ABS(C41)),"OK","CHECK")</f>
        <v>OK</v>
      </c>
    </row>
    <row r="42" customFormat="false" ht="15" hidden="false" customHeight="false" outlineLevel="0" collapsed="false">
      <c r="B42" s="3" t="s">
        <v>169</v>
      </c>
      <c r="C42" s="12" t="n">
        <v>54699.7637257833</v>
      </c>
      <c r="D42" s="12" t="n">
        <f aca="false">'Service level table'!H9</f>
        <v>54699.7637257831</v>
      </c>
      <c r="E42" s="11" t="n">
        <f aca="false">ABS(C42-D42)</f>
        <v>0</v>
      </c>
      <c r="F42" s="3" t="str">
        <f aca="false">IF(E42&lt;=0.000000001*MAX(1,ABS(C42)),"OK","CHECK")</f>
        <v>OK</v>
      </c>
    </row>
    <row r="43" customFormat="false" ht="15" hidden="false" customHeight="false" outlineLevel="0" collapsed="false">
      <c r="B43" s="3" t="s">
        <v>170</v>
      </c>
      <c r="C43" s="13" t="n">
        <v>0.997160002893146</v>
      </c>
      <c r="D43" s="13" t="n">
        <f aca="false">'Service level table'!I9</f>
        <v>0.997160002893149</v>
      </c>
      <c r="E43" s="11" t="n">
        <f aca="false">ABS(C43-D43)</f>
        <v>0</v>
      </c>
      <c r="F43" s="3" t="str">
        <f aca="false">IF(E43&lt;=0.000000001*MAX(1,ABS(C43)),"OK","CHECK")</f>
        <v>OK</v>
      </c>
    </row>
    <row r="44" customFormat="false" ht="15" hidden="false" customHeight="false" outlineLevel="0" collapsed="false">
      <c r="B44" s="3" t="s">
        <v>171</v>
      </c>
      <c r="C44" s="12" t="n">
        <v>271.73092318379</v>
      </c>
      <c r="D44" s="12" t="n">
        <f aca="false">'Service level table'!J9</f>
        <v>271.730923183525</v>
      </c>
      <c r="E44" s="11" t="n">
        <f aca="false">ABS(C44-D44)</f>
        <v>2.64890331891365E-010</v>
      </c>
      <c r="F44" s="3" t="str">
        <f aca="false">IF(E44&lt;=0.000000001*MAX(1,ABS(C44)),"OK","CHECK")</f>
        <v>OK</v>
      </c>
    </row>
    <row r="45" customFormat="false" ht="15" hidden="false" customHeight="false" outlineLevel="0" collapsed="false">
      <c r="B45" s="3" t="s">
        <v>172</v>
      </c>
      <c r="C45" s="11" t="n">
        <v>2.5758293035492</v>
      </c>
      <c r="D45" s="11" t="n">
        <f aca="false">'Service level table'!C10</f>
        <v>2.5758293035489</v>
      </c>
      <c r="E45" s="11" t="n">
        <f aca="false">ABS(C45-D45)</f>
        <v>2.98872038229092E-013</v>
      </c>
      <c r="F45" s="3" t="str">
        <f aca="false">IF(E45&lt;=0.000000001*MAX(1,ABS(C45)),"OK","CHECK")</f>
        <v>OK</v>
      </c>
    </row>
    <row r="46" customFormat="false" ht="15" hidden="false" customHeight="false" outlineLevel="0" collapsed="false">
      <c r="B46" s="3" t="s">
        <v>173</v>
      </c>
      <c r="C46" s="12" t="n">
        <v>9465.14055028756</v>
      </c>
      <c r="D46" s="12" t="n">
        <f aca="false">'Service level table'!D10</f>
        <v>9465.14055028646</v>
      </c>
      <c r="E46" s="11" t="n">
        <f aca="false">ABS(C46-D46)</f>
        <v>1.0986695997417E-009</v>
      </c>
      <c r="F46" s="3" t="str">
        <f aca="false">IF(E46&lt;=0.000000001*MAX(1,ABS(C46)),"OK","CHECK")</f>
        <v>OK</v>
      </c>
    </row>
    <row r="47" customFormat="false" ht="15" hidden="false" customHeight="false" outlineLevel="0" collapsed="false">
      <c r="B47" s="3" t="s">
        <v>174</v>
      </c>
      <c r="C47" s="12" t="n">
        <v>333401.435533869</v>
      </c>
      <c r="D47" s="12" t="n">
        <f aca="false">'Service level table'!E10</f>
        <v>333401.435533838</v>
      </c>
      <c r="E47" s="11" t="n">
        <f aca="false">ABS(C47-D47)</f>
        <v>3.13739292323589E-008</v>
      </c>
      <c r="F47" s="3" t="str">
        <f aca="false">IF(E47&lt;=0.000000001*MAX(1,ABS(C47)),"OK","CHECK")</f>
        <v>OK</v>
      </c>
    </row>
    <row r="48" customFormat="false" ht="15" hidden="false" customHeight="false" outlineLevel="0" collapsed="false">
      <c r="B48" s="3" t="s">
        <v>175</v>
      </c>
      <c r="C48" s="12" t="n">
        <v>44675.7923615385</v>
      </c>
      <c r="D48" s="12" t="n">
        <f aca="false">'Service level table'!F10</f>
        <v>44675.7923615343</v>
      </c>
      <c r="E48" s="11" t="n">
        <f aca="false">ABS(C48-D48)</f>
        <v>4.19822754338384E-009</v>
      </c>
      <c r="F48" s="3" t="str">
        <f aca="false">IF(E48&lt;=0.000000001*MAX(1,ABS(C48)),"OK","CHECK")</f>
        <v>OK</v>
      </c>
    </row>
    <row r="49" customFormat="false" ht="15" hidden="false" customHeight="false" outlineLevel="0" collapsed="false">
      <c r="B49" s="3" t="s">
        <v>176</v>
      </c>
      <c r="C49" s="12" t="n">
        <v>2395.48495074554</v>
      </c>
      <c r="D49" s="12" t="n">
        <f aca="false">'Service level table'!G10</f>
        <v>2395.48495074777</v>
      </c>
      <c r="E49" s="11" t="n">
        <f aca="false">ABS(C49-D49)</f>
        <v>2.23508322960697E-009</v>
      </c>
      <c r="F49" s="3" t="str">
        <f aca="false">IF(E49&lt;=0.000000001*MAX(1,ABS(C49)),"OK","CHECK")</f>
        <v>OK</v>
      </c>
    </row>
    <row r="50" customFormat="false" ht="15" hidden="false" customHeight="false" outlineLevel="0" collapsed="false">
      <c r="B50" s="3" t="s">
        <v>177</v>
      </c>
      <c r="C50" s="12" t="n">
        <v>55472.8650289004</v>
      </c>
      <c r="D50" s="12" t="n">
        <f aca="false">'Service level table'!H10</f>
        <v>55472.8650288985</v>
      </c>
      <c r="E50" s="11" t="n">
        <f aca="false">ABS(C50-D50)</f>
        <v>1.97178451344371E-009</v>
      </c>
      <c r="F50" s="3" t="str">
        <f aca="false">IF(E50&lt;=0.000000001*MAX(1,ABS(C50)),"OK","CHECK")</f>
        <v>OK</v>
      </c>
    </row>
    <row r="51" customFormat="false" ht="15" hidden="false" customHeight="false" outlineLevel="0" collapsed="false">
      <c r="B51" s="3" t="s">
        <v>178</v>
      </c>
      <c r="C51" s="13" t="n">
        <v>0.998675321535439</v>
      </c>
      <c r="D51" s="13" t="n">
        <f aca="false">'Service level table'!I10</f>
        <v>0.998675321535438</v>
      </c>
      <c r="E51" s="11" t="n">
        <f aca="false">ABS(C51-D51)</f>
        <v>0</v>
      </c>
      <c r="F51" s="3" t="str">
        <f aca="false">IF(E51&lt;=0.000000001*MAX(1,ABS(C51)),"OK","CHECK")</f>
        <v>OK</v>
      </c>
    </row>
    <row r="52" customFormat="false" ht="15" hidden="false" customHeight="false" outlineLevel="0" collapsed="false">
      <c r="B52" s="3" t="s">
        <v>179</v>
      </c>
      <c r="C52" s="12" t="n">
        <v>126.745235489182</v>
      </c>
      <c r="D52" s="12" t="n">
        <f aca="false">'Service level table'!J10</f>
        <v>126.7452354893</v>
      </c>
      <c r="E52" s="11" t="n">
        <f aca="false">ABS(C52-D52)</f>
        <v>1.18276943794626E-010</v>
      </c>
      <c r="F52" s="3" t="str">
        <f aca="false">IF(E52&lt;=0.000000001*MAX(1,ABS(C52)),"OK","CHECK")</f>
        <v>OK</v>
      </c>
    </row>
    <row r="53" customFormat="false" ht="15" hidden="false" customHeight="false" outlineLevel="0" collapsed="false">
      <c r="B53" s="3" t="s">
        <v>180</v>
      </c>
      <c r="C53" s="11" t="n">
        <v>3.09023230616776</v>
      </c>
      <c r="D53" s="11" t="n">
        <f aca="false">'Service level table'!C11</f>
        <v>3.09023230616781</v>
      </c>
      <c r="E53" s="11" t="n">
        <f aca="false">ABS(C53-D53)</f>
        <v>5.01820807130571E-014</v>
      </c>
      <c r="F53" s="3" t="str">
        <f aca="false">IF(E53&lt;=0.000000001*MAX(1,ABS(C53)),"OK","CHECK")</f>
        <v>OK</v>
      </c>
    </row>
    <row r="54" customFormat="false" ht="15" hidden="false" customHeight="false" outlineLevel="0" collapsed="false">
      <c r="B54" s="3" t="s">
        <v>181</v>
      </c>
      <c r="C54" s="12" t="n">
        <v>11355.3654625385</v>
      </c>
      <c r="D54" s="12" t="n">
        <f aca="false">'Service level table'!D11</f>
        <v>11355.3654625387</v>
      </c>
      <c r="E54" s="11" t="n">
        <f aca="false">ABS(C54-D54)</f>
        <v>1.8007995095104E-010</v>
      </c>
      <c r="F54" s="3" t="str">
        <f aca="false">IF(E54&lt;=0.000000001*MAX(1,ABS(C54)),"OK","CHECK")</f>
        <v>OK</v>
      </c>
    </row>
    <row r="55" customFormat="false" ht="15" hidden="false" customHeight="false" outlineLevel="0" collapsed="false">
      <c r="B55" s="3" t="s">
        <v>182</v>
      </c>
      <c r="C55" s="12" t="n">
        <v>387461.868024246</v>
      </c>
      <c r="D55" s="12" t="n">
        <f aca="false">'Service level table'!E11</f>
        <v>387461.868024251</v>
      </c>
      <c r="E55" s="11" t="n">
        <f aca="false">ABS(C55-D55)</f>
        <v>5.23868948221207E-009</v>
      </c>
      <c r="F55" s="3" t="str">
        <f aca="false">IF(E55&lt;=0.000000001*MAX(1,ABS(C55)),"OK","CHECK")</f>
        <v>OK</v>
      </c>
    </row>
    <row r="56" customFormat="false" ht="15" hidden="false" customHeight="false" outlineLevel="0" collapsed="false">
      <c r="B56" s="3" t="s">
        <v>183</v>
      </c>
      <c r="C56" s="12" t="n">
        <v>51919.8903152489</v>
      </c>
      <c r="D56" s="12" t="n">
        <f aca="false">'Service level table'!F11</f>
        <v>51919.8903152496</v>
      </c>
      <c r="E56" s="11" t="n">
        <f aca="false">ABS(C56-D56)</f>
        <v>7.05767888575792E-010</v>
      </c>
      <c r="F56" s="3" t="str">
        <f aca="false">IF(E56&lt;=0.000000001*MAX(1,ABS(C56)),"OK","CHECK")</f>
        <v>OK</v>
      </c>
    </row>
    <row r="57" customFormat="false" ht="15" hidden="false" customHeight="false" outlineLevel="0" collapsed="false">
      <c r="B57" s="3" t="s">
        <v>184</v>
      </c>
      <c r="C57" s="12" t="n">
        <v>419.593881063894</v>
      </c>
      <c r="D57" s="12" t="n">
        <f aca="false">'Service level table'!G11</f>
        <v>419.593881063555</v>
      </c>
      <c r="E57" s="11" t="n">
        <f aca="false">ABS(C57-D57)</f>
        <v>3.3907099350472E-010</v>
      </c>
      <c r="F57" s="3" t="str">
        <f aca="false">IF(E57&lt;=0.000000001*MAX(1,ABS(C57)),"OK","CHECK")</f>
        <v>OK</v>
      </c>
    </row>
    <row r="58" customFormat="false" ht="15" hidden="false" customHeight="false" outlineLevel="0" collapsed="false">
      <c r="B58" s="3" t="s">
        <v>185</v>
      </c>
      <c r="C58" s="12" t="n">
        <v>60741.0719129293</v>
      </c>
      <c r="D58" s="12" t="n">
        <f aca="false">'Service level table'!H11</f>
        <v>60741.0719129296</v>
      </c>
      <c r="E58" s="11" t="n">
        <f aca="false">ABS(C58-D58)</f>
        <v>3.71073838323355E-010</v>
      </c>
      <c r="F58" s="3" t="str">
        <f aca="false">IF(E58&lt;=0.000000001*MAX(1,ABS(C58)),"OK","CHECK")</f>
        <v>OK</v>
      </c>
    </row>
    <row r="59" customFormat="false" ht="15" hidden="false" customHeight="false" outlineLevel="0" collapsed="false">
      <c r="B59" s="3" t="s">
        <v>186</v>
      </c>
      <c r="C59" s="13" t="n">
        <v>0.999767968912544</v>
      </c>
      <c r="D59" s="13" t="n">
        <f aca="false">'Service level table'!I11</f>
        <v>0.999767968912544</v>
      </c>
      <c r="E59" s="11" t="n">
        <f aca="false">ABS(C59-D59)</f>
        <v>0</v>
      </c>
      <c r="F59" s="3" t="str">
        <f aca="false">IF(E59&lt;=0.000000001*MAX(1,ABS(C59)),"OK","CHECK")</f>
        <v>OK</v>
      </c>
    </row>
    <row r="60" customFormat="false" ht="15" hidden="false" customHeight="false" outlineLevel="0" collapsed="false">
      <c r="B60" s="3" t="s">
        <v>187</v>
      </c>
      <c r="C60" s="12" t="n">
        <v>22.2007344478251</v>
      </c>
      <c r="D60" s="12" t="n">
        <f aca="false">'Service level table'!J11</f>
        <v>22.2007344478072</v>
      </c>
      <c r="E60" s="11" t="n">
        <f aca="false">ABS(C60-D60)</f>
        <v>1.79412040779425E-011</v>
      </c>
      <c r="F60" s="3" t="str">
        <f aca="false">IF(E60&lt;=0.000000001*MAX(1,ABS(C60)),"OK","CHECK")</f>
        <v>OK</v>
      </c>
    </row>
    <row r="61" customFormat="false" ht="15" hidden="false" customHeight="false" outlineLevel="0" collapsed="false">
      <c r="B61" s="3" t="s">
        <v>188</v>
      </c>
      <c r="C61" s="13" t="n">
        <v>0.98</v>
      </c>
      <c r="D61" s="13" t="n">
        <f aca="false">'Three policies'!C5</f>
        <v>0.98</v>
      </c>
      <c r="E61" s="11" t="n">
        <f aca="false">ABS(C61-D61)</f>
        <v>0</v>
      </c>
      <c r="F61" s="3" t="str">
        <f aca="false">IF(E61&lt;=0.000000001*MAX(1,ABS(C61)),"OK","CHECK")</f>
        <v>OK</v>
      </c>
    </row>
    <row r="62" customFormat="false" ht="15" hidden="false" customHeight="false" outlineLevel="0" collapsed="false">
      <c r="B62" s="3" t="s">
        <v>189</v>
      </c>
      <c r="C62" s="11" t="n">
        <v>2.05374891063138</v>
      </c>
      <c r="D62" s="11" t="n">
        <f aca="false">'Three policies'!D5</f>
        <v>2.05374891063182</v>
      </c>
      <c r="E62" s="11" t="n">
        <f aca="false">ABS(C62-D62)</f>
        <v>4.37871960912162E-013</v>
      </c>
      <c r="F62" s="3" t="str">
        <f aca="false">IF(E62&lt;=0.000000001*MAX(1,ABS(C62)),"OK","CHECK")</f>
        <v>OK</v>
      </c>
    </row>
    <row r="63" customFormat="false" ht="15" hidden="false" customHeight="false" outlineLevel="0" collapsed="false">
      <c r="B63" s="3" t="s">
        <v>190</v>
      </c>
      <c r="C63" s="12" t="n">
        <v>7546.70430503344</v>
      </c>
      <c r="D63" s="12" t="n">
        <f aca="false">'Three policies'!E5</f>
        <v>7546.70430503505</v>
      </c>
      <c r="E63" s="11" t="n">
        <f aca="false">ABS(C63-D63)</f>
        <v>1.60889612743631E-009</v>
      </c>
      <c r="F63" s="3" t="str">
        <f aca="false">IF(E63&lt;=0.000000001*MAX(1,ABS(C63)),"OK","CHECK")</f>
        <v>OK</v>
      </c>
    </row>
    <row r="64" customFormat="false" ht="15" hidden="false" customHeight="false" outlineLevel="0" collapsed="false">
      <c r="B64" s="3" t="s">
        <v>191</v>
      </c>
      <c r="C64" s="12" t="n">
        <v>278534.158919601</v>
      </c>
      <c r="D64" s="12" t="n">
        <f aca="false">'Three policies'!F5</f>
        <v>278534.158919647</v>
      </c>
      <c r="E64" s="11" t="n">
        <f aca="false">ABS(C64-D64)</f>
        <v>4.61004674434662E-008</v>
      </c>
      <c r="F64" s="3" t="str">
        <f aca="false">IF(E64&lt;=0.000000001*MAX(1,ABS(C64)),"OK","CHECK")</f>
        <v>OK</v>
      </c>
    </row>
    <row r="65" customFormat="false" ht="15" hidden="false" customHeight="false" outlineLevel="0" collapsed="false">
      <c r="B65" s="3" t="s">
        <v>192</v>
      </c>
      <c r="C65" s="12" t="n">
        <v>37323.5772952266</v>
      </c>
      <c r="D65" s="12" t="n">
        <f aca="false">'Three policies'!G5</f>
        <v>37323.5772952327</v>
      </c>
      <c r="E65" s="11" t="n">
        <f aca="false">ABS(C65-D65)</f>
        <v>6.17001205682755E-009</v>
      </c>
      <c r="F65" s="3" t="str">
        <f aca="false">IF(E65&lt;=0.000000001*MAX(1,ABS(C65)),"OK","CHECK")</f>
        <v>OK</v>
      </c>
    </row>
    <row r="66" customFormat="false" ht="15" hidden="false" customHeight="false" outlineLevel="0" collapsed="false">
      <c r="B66" s="3" t="s">
        <v>193</v>
      </c>
      <c r="C66" s="12" t="n">
        <v>11128.9779414609</v>
      </c>
      <c r="D66" s="12" t="n">
        <f aca="false">'Three policies'!H5</f>
        <v>11128.977941448</v>
      </c>
      <c r="E66" s="11" t="n">
        <f aca="false">ABS(C66-D66)</f>
        <v>1.2913005775772E-008</v>
      </c>
      <c r="F66" s="3" t="str">
        <f aca="false">IF(E66&lt;=0.000000001*MAX(1,ABS(C66)),"OK","CHECK")</f>
        <v>OK</v>
      </c>
    </row>
    <row r="67" customFormat="false" ht="15" hidden="false" customHeight="false" outlineLevel="0" collapsed="false">
      <c r="B67" s="3" t="s">
        <v>194</v>
      </c>
      <c r="C67" s="12" t="n">
        <v>56854.1429533039</v>
      </c>
      <c r="D67" s="12" t="n">
        <f aca="false">'Three policies'!I5</f>
        <v>56854.1429532972</v>
      </c>
      <c r="E67" s="11" t="n">
        <f aca="false">ABS(C67-D67)</f>
        <v>6.74481270834804E-009</v>
      </c>
      <c r="F67" s="3" t="str">
        <f aca="false">IF(E67&lt;=0.000000001*MAX(1,ABS(C67)),"OK","CHECK")</f>
        <v>OK</v>
      </c>
    </row>
    <row r="68" customFormat="false" ht="15" hidden="false" customHeight="false" outlineLevel="0" collapsed="false">
      <c r="B68" s="3" t="s">
        <v>195</v>
      </c>
      <c r="C68" s="13" t="n">
        <v>0.993845790011314</v>
      </c>
      <c r="D68" s="13" t="n">
        <f aca="false">'Three policies'!J5</f>
        <v>0.993845790011321</v>
      </c>
      <c r="E68" s="11" t="n">
        <f aca="false">ABS(C68-D68)</f>
        <v>7.105427357601E-015</v>
      </c>
      <c r="F68" s="3" t="str">
        <f aca="false">IF(E68&lt;=0.000000001*MAX(1,ABS(C68)),"OK","CHECK")</f>
        <v>OK</v>
      </c>
    </row>
    <row r="69" customFormat="false" ht="15" hidden="false" customHeight="false" outlineLevel="0" collapsed="false">
      <c r="B69" s="3" t="s">
        <v>196</v>
      </c>
      <c r="C69" s="12" t="n">
        <v>588.834811717509</v>
      </c>
      <c r="D69" s="12" t="n">
        <f aca="false">'Three policies'!K5</f>
        <v>588.834811716826</v>
      </c>
      <c r="E69" s="11" t="n">
        <f aca="false">ABS(C69-D69)</f>
        <v>6.83257894706912E-010</v>
      </c>
      <c r="F69" s="3" t="str">
        <f aca="false">IF(E69&lt;=0.000000001*MAX(1,ABS(C69)),"OK","CHECK")</f>
        <v>OK</v>
      </c>
    </row>
    <row r="70" customFormat="false" ht="15" hidden="false" customHeight="false" outlineLevel="0" collapsed="false">
      <c r="B70" s="3" t="s">
        <v>197</v>
      </c>
      <c r="C70" s="13" t="n">
        <v>0.943944941194493</v>
      </c>
      <c r="D70" s="13" t="n">
        <f aca="false">'Three policies'!C6</f>
        <v>0.943944941194247</v>
      </c>
      <c r="E70" s="11" t="n">
        <f aca="false">ABS(C70-D70)</f>
        <v>2.4624746686186E-013</v>
      </c>
      <c r="F70" s="3" t="str">
        <f aca="false">IF(E70&lt;=0.000000001*MAX(1,ABS(C70)),"OK","CHECK")</f>
        <v>OK</v>
      </c>
    </row>
    <row r="71" customFormat="false" ht="15" hidden="false" customHeight="false" outlineLevel="0" collapsed="false">
      <c r="B71" s="3" t="s">
        <v>198</v>
      </c>
      <c r="C71" s="11" t="n">
        <v>1.58877978975534</v>
      </c>
      <c r="D71" s="11" t="n">
        <f aca="false">'Three policies'!D6</f>
        <v>1.58877978975281</v>
      </c>
      <c r="E71" s="11" t="n">
        <f aca="false">ABS(C71-D71)</f>
        <v>2.52953213930596E-012</v>
      </c>
      <c r="F71" s="3" t="str">
        <f aca="false">IF(E71&lt;=0.000000001*MAX(1,ABS(C71)),"OK","CHECK")</f>
        <v>OK</v>
      </c>
    </row>
    <row r="72" customFormat="false" ht="15" hidden="false" customHeight="false" outlineLevel="0" collapsed="false">
      <c r="B72" s="3" t="s">
        <v>199</v>
      </c>
      <c r="C72" s="12" t="n">
        <v>5838.12909992517</v>
      </c>
      <c r="D72" s="12" t="n">
        <f aca="false">'Three policies'!E6</f>
        <v>5838.12909991588</v>
      </c>
      <c r="E72" s="11" t="n">
        <f aca="false">ABS(C72-D72)</f>
        <v>9.29412635741755E-009</v>
      </c>
      <c r="F72" s="3" t="str">
        <f aca="false">IF(E72&lt;=0.000000001*MAX(1,ABS(C72)),"OK","CHECK")</f>
        <v>OK</v>
      </c>
    </row>
    <row r="73" customFormat="false" ht="15" hidden="false" customHeight="false" outlineLevel="0" collapsed="false">
      <c r="B73" s="3" t="s">
        <v>200</v>
      </c>
      <c r="C73" s="12" t="n">
        <v>229668.908053505</v>
      </c>
      <c r="D73" s="12" t="n">
        <f aca="false">'Three policies'!F6</f>
        <v>229668.908053239</v>
      </c>
      <c r="E73" s="11" t="n">
        <f aca="false">ABS(C73-D73)</f>
        <v>2.65805283561349E-007</v>
      </c>
      <c r="F73" s="3" t="str">
        <f aca="false">IF(E73&lt;=0.000000001*MAX(1,ABS(C73)),"OK","CHECK")</f>
        <v>OK</v>
      </c>
    </row>
    <row r="74" customFormat="false" ht="15" hidden="false" customHeight="false" outlineLevel="0" collapsed="false">
      <c r="B74" s="3" t="s">
        <v>201</v>
      </c>
      <c r="C74" s="12" t="n">
        <v>30775.6336791697</v>
      </c>
      <c r="D74" s="12" t="n">
        <f aca="false">'Three policies'!G6</f>
        <v>30775.633679134</v>
      </c>
      <c r="E74" s="11" t="n">
        <f aca="false">ABS(C74-D74)</f>
        <v>3.56158125214279E-008</v>
      </c>
      <c r="F74" s="3" t="str">
        <f aca="false">IF(E74&lt;=0.000000001*MAX(1,ABS(C74)),"OK","CHECK")</f>
        <v>OK</v>
      </c>
    </row>
    <row r="75" customFormat="false" ht="15" hidden="false" customHeight="false" outlineLevel="0" collapsed="false">
      <c r="B75" s="3" t="s">
        <v>202</v>
      </c>
      <c r="C75" s="12" t="n">
        <v>36167.0399997861</v>
      </c>
      <c r="D75" s="12" t="n">
        <f aca="false">'Three policies'!H6</f>
        <v>36167.0400000012</v>
      </c>
      <c r="E75" s="11" t="n">
        <f aca="false">ABS(C75-D75)</f>
        <v>2.15019099414349E-007</v>
      </c>
      <c r="F75" s="3" t="str">
        <f aca="false">IF(E75&lt;=0.000000001*MAX(1,ABS(C75)),"OK","CHECK")</f>
        <v>OK</v>
      </c>
    </row>
    <row r="76" customFormat="false" ht="15" hidden="false" customHeight="false" outlineLevel="0" collapsed="false">
      <c r="B76" s="3" t="s">
        <v>203</v>
      </c>
      <c r="C76" s="12" t="n">
        <v>75344.2613955722</v>
      </c>
      <c r="D76" s="12" t="n">
        <f aca="false">'Three policies'!I6</f>
        <v>75344.2613957516</v>
      </c>
      <c r="E76" s="11" t="n">
        <f aca="false">ABS(C76-D76)</f>
        <v>1.79396010935307E-007</v>
      </c>
      <c r="F76" s="3" t="str">
        <f aca="false">IF(E76&lt;=0.000000001*MAX(1,ABS(C76)),"OK","CHECK")</f>
        <v>OK</v>
      </c>
    </row>
    <row r="77" customFormat="false" ht="15" hidden="false" customHeight="false" outlineLevel="0" collapsed="false">
      <c r="B77" s="3" t="s">
        <v>204</v>
      </c>
      <c r="C77" s="13" t="n">
        <v>0.980000000000118</v>
      </c>
      <c r="D77" s="13" t="n">
        <f aca="false">'Three policies'!J6</f>
        <v>0.979999999999999</v>
      </c>
      <c r="E77" s="11" t="n">
        <f aca="false">ABS(C77-D77)</f>
        <v>1.18904885937354E-013</v>
      </c>
      <c r="F77" s="3" t="str">
        <f aca="false">IF(E77&lt;=0.000000001*MAX(1,ABS(C77)),"OK","CHECK")</f>
        <v>OK</v>
      </c>
    </row>
    <row r="78" customFormat="false" ht="15" hidden="false" customHeight="false" outlineLevel="0" collapsed="false">
      <c r="B78" s="3" t="s">
        <v>205</v>
      </c>
      <c r="C78" s="12" t="n">
        <v>1913.59999998868</v>
      </c>
      <c r="D78" s="12" t="n">
        <f aca="false">'Three policies'!K6</f>
        <v>1913.60000000006</v>
      </c>
      <c r="E78" s="11" t="n">
        <f aca="false">ABS(C78-D78)</f>
        <v>1.13768692244776E-008</v>
      </c>
      <c r="F78" s="3" t="str">
        <f aca="false">IF(E78&lt;=0.000000001*MAX(1,ABS(C78)),"OK","CHECK")</f>
        <v>OK</v>
      </c>
    </row>
    <row r="79" customFormat="false" ht="15" hidden="false" customHeight="false" outlineLevel="0" collapsed="false">
      <c r="B79" s="3" t="s">
        <v>206</v>
      </c>
      <c r="C79" s="13" t="n">
        <v>0.990708017336651</v>
      </c>
      <c r="D79" s="13" t="n">
        <f aca="false">'Three policies'!C7</f>
        <v>0.990708017336651</v>
      </c>
      <c r="E79" s="11" t="n">
        <f aca="false">ABS(C79-D79)</f>
        <v>0</v>
      </c>
      <c r="F79" s="3" t="str">
        <f aca="false">IF(E79&lt;=0.000000001*MAX(1,ABS(C79)),"OK","CHECK")</f>
        <v>OK</v>
      </c>
    </row>
    <row r="80" customFormat="false" ht="15" hidden="false" customHeight="false" outlineLevel="0" collapsed="false">
      <c r="B80" s="3" t="s">
        <v>207</v>
      </c>
      <c r="C80" s="11" t="n">
        <v>2.35377281303909</v>
      </c>
      <c r="D80" s="11" t="n">
        <f aca="false">'Three policies'!D7</f>
        <v>2.3537728130395</v>
      </c>
      <c r="E80" s="11" t="n">
        <f aca="false">ABS(C80-D80)</f>
        <v>4.14779321999959E-013</v>
      </c>
      <c r="F80" s="3" t="str">
        <f aca="false">IF(E80&lt;=0.000000001*MAX(1,ABS(C80)),"OK","CHECK")</f>
        <v>OK</v>
      </c>
    </row>
    <row r="81" customFormat="false" ht="15" hidden="false" customHeight="false" outlineLevel="0" collapsed="false">
      <c r="B81" s="3" t="s">
        <v>208</v>
      </c>
      <c r="C81" s="12" t="n">
        <v>8649.1719261688</v>
      </c>
      <c r="D81" s="12" t="n">
        <f aca="false">'Three policies'!E7</f>
        <v>8649.17192617033</v>
      </c>
      <c r="E81" s="11" t="n">
        <f aca="false">ABS(C81-D81)</f>
        <v>1.52431312017143E-009</v>
      </c>
      <c r="F81" s="3" t="str">
        <f aca="false">IF(E81&lt;=0.000000001*MAX(1,ABS(C81)),"OK","CHECK")</f>
        <v>OK</v>
      </c>
    </row>
    <row r="82" customFormat="false" ht="15" hidden="false" customHeight="false" outlineLevel="0" collapsed="false">
      <c r="B82" s="3" t="s">
        <v>209</v>
      </c>
      <c r="C82" s="12" t="n">
        <v>310064.732884073</v>
      </c>
      <c r="D82" s="12" t="n">
        <f aca="false">'Three policies'!F7</f>
        <v>310064.732884116</v>
      </c>
      <c r="E82" s="11" t="n">
        <f aca="false">ABS(C82-D82)</f>
        <v>4.35393303632736E-008</v>
      </c>
      <c r="F82" s="3" t="str">
        <f aca="false">IF(E82&lt;=0.000000001*MAX(1,ABS(C82)),"OK","CHECK")</f>
        <v>OK</v>
      </c>
    </row>
    <row r="83" customFormat="false" ht="15" hidden="false" customHeight="false" outlineLevel="0" collapsed="false">
      <c r="B83" s="3" t="s">
        <v>210</v>
      </c>
      <c r="C83" s="12" t="n">
        <v>41548.6742064658</v>
      </c>
      <c r="D83" s="12" t="n">
        <f aca="false">'Three policies'!G7</f>
        <v>41548.6742064716</v>
      </c>
      <c r="E83" s="11" t="n">
        <f aca="false">ABS(C83-D83)</f>
        <v>5.84259396418929E-009</v>
      </c>
      <c r="F83" s="3" t="str">
        <f aca="false">IF(E83&lt;=0.000000001*MAX(1,ABS(C83)),"OK","CHECK")</f>
        <v>OK</v>
      </c>
    </row>
    <row r="84" customFormat="false" ht="15" hidden="false" customHeight="false" outlineLevel="0" collapsed="false">
      <c r="B84" s="3" t="s">
        <v>211</v>
      </c>
      <c r="C84" s="12" t="n">
        <v>4734.94512725564</v>
      </c>
      <c r="D84" s="12" t="n">
        <f aca="false">'Three policies'!H7</f>
        <v>4734.94512724964</v>
      </c>
      <c r="E84" s="11" t="n">
        <f aca="false">ABS(C84-D84)</f>
        <v>5.99993654759601E-009</v>
      </c>
      <c r="F84" s="3" t="str">
        <f aca="false">IF(E84&lt;=0.000000001*MAX(1,ABS(C84)),"OK","CHECK")</f>
        <v>OK</v>
      </c>
    </row>
    <row r="85" customFormat="false" ht="15" hidden="false" customHeight="false" outlineLevel="0" collapsed="false">
      <c r="B85" s="3" t="s">
        <v>212</v>
      </c>
      <c r="C85" s="12" t="n">
        <v>54685.2070503378</v>
      </c>
      <c r="D85" s="12" t="n">
        <f aca="false">'Three policies'!I7</f>
        <v>54685.2070503377</v>
      </c>
      <c r="E85" s="11" t="n">
        <f aca="false">ABS(C85-D85)</f>
        <v>0</v>
      </c>
      <c r="F85" s="3" t="str">
        <f aca="false">IF(E85&lt;=0.000000001*MAX(1,ABS(C85)),"OK","CHECK")</f>
        <v>OK</v>
      </c>
    </row>
    <row r="86" customFormat="false" ht="15" hidden="false" customHeight="false" outlineLevel="0" collapsed="false">
      <c r="B86" s="3" t="s">
        <v>213</v>
      </c>
      <c r="C86" s="13" t="n">
        <v>0.997381624193047</v>
      </c>
      <c r="D86" s="13" t="n">
        <f aca="false">'Three policies'!J7</f>
        <v>0.99738162419305</v>
      </c>
      <c r="E86" s="11" t="n">
        <f aca="false">ABS(C86-D86)</f>
        <v>0</v>
      </c>
      <c r="F86" s="3" t="str">
        <f aca="false">IF(E86&lt;=0.000000001*MAX(1,ABS(C86)),"OK","CHECK")</f>
        <v>OK</v>
      </c>
    </row>
    <row r="87" customFormat="false" ht="15" hidden="false" customHeight="false" outlineLevel="0" collapsed="false">
      <c r="B87" s="3" t="s">
        <v>214</v>
      </c>
      <c r="C87" s="12" t="n">
        <v>250.526197209293</v>
      </c>
      <c r="D87" s="12" t="n">
        <f aca="false">'Three policies'!K7</f>
        <v>250.526197208976</v>
      </c>
      <c r="E87" s="11" t="n">
        <f aca="false">ABS(C87-D87)</f>
        <v>3.17413650918752E-010</v>
      </c>
      <c r="F87" s="3" t="str">
        <f aca="false">IF(E87&lt;=0.000000001*MAX(1,ABS(C87)),"OK","CHECK")</f>
        <v>OK</v>
      </c>
    </row>
    <row r="88" customFormat="false" ht="15" hidden="false" customHeight="false" outlineLevel="0" collapsed="false">
      <c r="B88" s="3" t="s">
        <v>122</v>
      </c>
      <c r="C88" s="12" t="n">
        <v>48865.2508660963</v>
      </c>
      <c r="D88" s="12" t="n">
        <f aca="false">'Three policies'!F8</f>
        <v>48865.2508664082</v>
      </c>
      <c r="E88" s="11" t="n">
        <f aca="false">ABS(C88-D88)</f>
        <v>3.11847543343902E-007</v>
      </c>
      <c r="F88" s="3" t="str">
        <f aca="false">IF(E88&lt;=0.000000001*MAX(1,ABS(C88)),"OK","CHECK")</f>
        <v>OK</v>
      </c>
    </row>
    <row r="89" customFormat="false" ht="15" hidden="false" customHeight="false" outlineLevel="0" collapsed="false">
      <c r="B89" s="3" t="s">
        <v>123</v>
      </c>
      <c r="C89" s="12" t="n">
        <v>18490.1184422683</v>
      </c>
      <c r="D89" s="12" t="n">
        <f aca="false">'Three policies'!I9</f>
        <v>18490.1184424544</v>
      </c>
      <c r="E89" s="11" t="n">
        <f aca="false">ABS(C89-D89)</f>
        <v>1.86140823643655E-007</v>
      </c>
      <c r="F89" s="3" t="str">
        <f aca="false">IF(E89&lt;=0.000000001*MAX(1,ABS(C89)),"OK","CHECK")</f>
        <v>OK</v>
      </c>
    </row>
    <row r="90" customFormat="false" ht="15" hidden="false" customHeight="false" outlineLevel="0" collapsed="false">
      <c r="B90" s="3" t="s">
        <v>124</v>
      </c>
      <c r="C90" s="12" t="n">
        <v>2168.9359029661</v>
      </c>
      <c r="D90" s="12" t="n">
        <f aca="false">'Three policies'!I10</f>
        <v>2168.93590295951</v>
      </c>
      <c r="E90" s="11" t="n">
        <f aca="false">ABS(C90-D90)</f>
        <v>6.584741640836E-009</v>
      </c>
      <c r="F90" s="3" t="str">
        <f aca="false">IF(E90&lt;=0.000000001*MAX(1,ABS(C90)),"OK","CHECK")</f>
        <v>OK</v>
      </c>
    </row>
    <row r="91" customFormat="false" ht="15" hidden="false" customHeight="false" outlineLevel="0" collapsed="false">
      <c r="B91" s="3" t="s">
        <v>125</v>
      </c>
      <c r="C91" s="12" t="n">
        <v>6197.71673573269</v>
      </c>
      <c r="D91" s="12" t="n">
        <f aca="false">'Three policies'!I11</f>
        <v>6197.7167357447</v>
      </c>
      <c r="E91" s="11" t="n">
        <f aca="false">ABS(C91-D91)</f>
        <v>1.20053300634027E-008</v>
      </c>
      <c r="F91" s="3" t="str">
        <f aca="false">IF(E91&lt;=0.000000001*MAX(1,ABS(C91)),"OK","CHECK")</f>
        <v>OK</v>
      </c>
    </row>
    <row r="92" customFormat="false" ht="15" hidden="false" customHeight="false" outlineLevel="0" collapsed="false">
      <c r="B92" s="3" t="s">
        <v>215</v>
      </c>
      <c r="C92" s="13" t="n">
        <v>0.980000000000118</v>
      </c>
      <c r="D92" s="13" t="n">
        <f aca="false">'Fill rate solver'!C18</f>
        <v>0.979999999999999</v>
      </c>
      <c r="E92" s="11" t="n">
        <f aca="false">ABS(C92-D92)</f>
        <v>1.18904885937354E-013</v>
      </c>
      <c r="F92" s="3" t="str">
        <f aca="false">IF(E92&lt;=0.000000001*MAX(1,ABS(C92)),"OK","CHECK")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2026-09-16T05:50:22Z</dcterms:created>
  <dc:creator>openpyxl</dc:creator>
  <dc:description/>
  <dc:language>en-US</dc:language>
  <cp:lastModifiedBy/>
  <dcterms:modified xsi:type="dcterms:W3CDTF">2026-09-16T05:50:22Z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