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3"/>
    <sheet name="Summary" sheetId="2" state="visible" r:id="rId4"/>
    <sheet name="Assumptions" sheetId="3" state="visible" r:id="rId5"/>
    <sheet name="Historical" sheetId="4" state="visible" r:id="rId6"/>
    <sheet name="Scenarios" sheetId="5" state="visible" r:id="rId7"/>
    <sheet name="Operations" sheetId="6" state="visible" r:id="rId8"/>
    <sheet name="Working Capital" sheetId="7" state="visible" r:id="rId9"/>
    <sheet name="Fixed Assets" sheetId="8" state="visible" r:id="rId10"/>
    <sheet name="Debt" sheetId="9" state="visible" r:id="rId11"/>
    <sheet name="Statements" sheetId="10" state="visible" r:id="rId12"/>
    <sheet name="DCF" sheetId="11" state="visible" r:id="rId13"/>
    <sheet name="LBO" sheetId="12" state="visible" r:id="rId14"/>
    <sheet name="LBO Debt" sheetId="13" state="visible" r:id="rId15"/>
    <sheet name="Checks" sheetId="14" state="visible" r:id="rId16"/>
    <sheet name="Progress" sheetId="15" state="visible" r:id="rId17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<sst xmlns="http://schemas.openxmlformats.org/spreadsheetml/2006/main" count="367" uniqueCount="289">
  <si>
    <t xml:space="preserve">How to use the blank build</t>
  </si>
  <si>
    <t xml:space="preserve">Historical, Assumptions and Scenarios are complete. Read them first; do not change them until the build ties.</t>
  </si>
  <si>
    <t xml:space="preserve">Build in this order: Operations and Fixed Assets together (depreciation feeds EBIT), Working Capital, DCF rows 5 to 11 (free cash flow, which the Debt sheet reads), Debt, Statements (including the cash-flow statement), the rest of DCF, LBO, LBO Debt.</t>
  </si>
  <si>
    <t xml:space="preserve">Yellow cells are the practice area. Every one of them held a formula in the complete model; Progress counts how many are still empty.</t>
  </si>
  <si>
    <t xml:space="preserve">Checks is live from the start. A check reading PASS on an empty model means nothing; the build is finished when Progress shows zero AND every check passes.</t>
  </si>
  <si>
    <t xml:space="preserve">Compare with Alder_Ridge_Complete_Model.xlsx only after a whole schedule is built and its own check passes.</t>
  </si>
  <si>
    <t xml:space="preserve">Target results: 2031 revenue 178,565,704; DCF enterprise value 230,620,021; LBO MOIC 2.35x; IRR 18.7%.</t>
  </si>
  <si>
    <t xml:space="preserve">Alder Ridge Blank Build</t>
  </si>
  <si>
    <t xml:space="preserve">Rebuild every yellow cell in dependency order; the Checks sheet stays live as you go</t>
  </si>
  <si>
    <t xml:space="preserve">Decision output</t>
  </si>
  <si>
    <t xml:space="preserve">2026 Revenue</t>
  </si>
  <si>
    <t xml:space="preserve">2026 EBITDA</t>
  </si>
  <si>
    <t xml:space="preserve">2031 Revenue</t>
  </si>
  <si>
    <t xml:space="preserve">2031 EBITDA</t>
  </si>
  <si>
    <t xml:space="preserve">Pre-deal net debt at 31 Dec 2026</t>
  </si>
  <si>
    <t xml:space="preserve">DCF Enterprise Value</t>
  </si>
  <si>
    <t xml:space="preserve">DCF Equity Value</t>
  </si>
  <si>
    <t xml:space="preserve">LBO MOIC</t>
  </si>
  <si>
    <t xml:space="preserve">LBO IRR</t>
  </si>
  <si>
    <t xml:space="preserve">LBO net debt / EBITDA at close</t>
  </si>
  <si>
    <t xml:space="preserve">LBO debt at exit</t>
  </si>
  <si>
    <t xml:space="preserve">Model status</t>
  </si>
  <si>
    <t xml:space="preserve">Assumptions</t>
  </si>
  <si>
    <t xml:space="preserve">Active assumptions: base inputs and scenario adjustments are entered on Scenarios</t>
  </si>
  <si>
    <t xml:space="preserve">Line item</t>
  </si>
  <si>
    <t xml:space="preserve">Control module unit growth</t>
  </si>
  <si>
    <t xml:space="preserve">Control module price growth</t>
  </si>
  <si>
    <t xml:space="preserve">Sensing array unit growth</t>
  </si>
  <si>
    <t xml:space="preserve">Sensing array price growth</t>
  </si>
  <si>
    <t xml:space="preserve">Service job growth</t>
  </si>
  <si>
    <t xml:space="preserve">Service price growth</t>
  </si>
  <si>
    <t xml:space="preserve">Control module COGS %</t>
  </si>
  <si>
    <t xml:space="preserve">Sensing array COGS %</t>
  </si>
  <si>
    <t xml:space="preserve">Service COGS %</t>
  </si>
  <si>
    <t xml:space="preserve">Operating expense growth</t>
  </si>
  <si>
    <t xml:space="preserve">DSO</t>
  </si>
  <si>
    <t xml:space="preserve">Inventory days</t>
  </si>
  <si>
    <t xml:space="preserve">DPO</t>
  </si>
  <si>
    <t xml:space="preserve">Capital expenditure % of revenue</t>
  </si>
  <si>
    <t xml:space="preserve">Depreciation rate (on opening PP&amp;E plus half of the year's capex)</t>
  </si>
  <si>
    <t xml:space="preserve">Tax rate</t>
  </si>
  <si>
    <t xml:space="preserve">Term loan interest rate</t>
  </si>
  <si>
    <t xml:space="preserve">Minimum cash</t>
  </si>
  <si>
    <t xml:space="preserve">Term loan mandatory amortization</t>
  </si>
  <si>
    <t xml:space="preserve">Historical Statements</t>
  </si>
  <si>
    <t xml:space="preserve">Reported facts, normalizations, and the opening balance sheet the forecast starts from</t>
  </si>
  <si>
    <t xml:space="preserve">2024A</t>
  </si>
  <si>
    <t xml:space="preserve">2025A</t>
  </si>
  <si>
    <t xml:space="preserve">2026 base year</t>
  </si>
  <si>
    <t xml:space="preserve">Source / note</t>
  </si>
  <si>
    <t xml:space="preserve">Reported revenue</t>
  </si>
  <si>
    <t xml:space="preserve">Audited income statement</t>
  </si>
  <si>
    <t xml:space="preserve">Reported COGS</t>
  </si>
  <si>
    <t xml:space="preserve">Reported operating expenses</t>
  </si>
  <si>
    <t xml:space="preserve">Includes 2025 one-off item below</t>
  </si>
  <si>
    <t xml:space="preserve">Reported EBITDA</t>
  </si>
  <si>
    <t xml:space="preserve">One-off: plant consolidation cost (add back)</t>
  </si>
  <si>
    <t xml:space="preserve">Board minute, March 2025; non-recurring</t>
  </si>
  <si>
    <t xml:space="preserve">Normalized EBITDA</t>
  </si>
  <si>
    <t xml:space="preserve">Reported EBITDA plus visible add-back</t>
  </si>
  <si>
    <t xml:space="preserve">Normalized EBITDA margin</t>
  </si>
  <si>
    <t xml:space="preserve">Revenue growth</t>
  </si>
  <si>
    <t xml:space="preserve">Opening balance sheet (31 December 2025)</t>
  </si>
  <si>
    <t xml:space="preserve">Cash</t>
  </si>
  <si>
    <t xml:space="preserve">Bank statement</t>
  </si>
  <si>
    <t xml:space="preserve">Receivables</t>
  </si>
  <si>
    <t xml:space="preserve">Aged debtor listing</t>
  </si>
  <si>
    <t xml:space="preserve">Inventory</t>
  </si>
  <si>
    <t xml:space="preserve">Stock count</t>
  </si>
  <si>
    <t xml:space="preserve">Other assets</t>
  </si>
  <si>
    <t xml:space="preserve">Held flat in the forecast</t>
  </si>
  <si>
    <t xml:space="preserve">Net PP&amp;E</t>
  </si>
  <si>
    <t xml:space="preserve">Fixed-asset register</t>
  </si>
  <si>
    <t xml:space="preserve">Total assets</t>
  </si>
  <si>
    <t xml:space="preserve">Payables</t>
  </si>
  <si>
    <t xml:space="preserve">Creditor listing</t>
  </si>
  <si>
    <t xml:space="preserve">Other liabilities</t>
  </si>
  <si>
    <t xml:space="preserve">Term debt</t>
  </si>
  <si>
    <t xml:space="preserve">Facility agreement</t>
  </si>
  <si>
    <t xml:space="preserve">Equity</t>
  </si>
  <si>
    <t xml:space="preserve">Reported equity; the only balancing figure in the workbook</t>
  </si>
  <si>
    <t xml:space="preserve">Opening balance check</t>
  </si>
  <si>
    <t xml:space="preserve">Opening net working capital</t>
  </si>
  <si>
    <t xml:space="preserve">2026 change in NWC on Working Capital row 12 starts from this balance</t>
  </si>
  <si>
    <t xml:space="preserve">Link checks</t>
  </si>
  <si>
    <t xml:space="preserve">Opening PP&amp;E ties to fixed-asset schedule</t>
  </si>
  <si>
    <t xml:space="preserve">Opening debt ties to debt schedule</t>
  </si>
  <si>
    <t xml:space="preserve">Opening cash ties to debt schedule</t>
  </si>
  <si>
    <t xml:space="preserve">Scenarios</t>
  </si>
  <si>
    <t xml:space="preserve">One engine, three economic states. Change the selector; every schedule reads the active row on Assumptions.</t>
  </si>
  <si>
    <t xml:space="preserve">Active scenario (1 = Base, 2 = Downside, 3 = Upside)</t>
  </si>
  <si>
    <t xml:space="preserve">Adjustment applied to every forecast year (2027-2031)</t>
  </si>
  <si>
    <t xml:space="preserve">Base</t>
  </si>
  <si>
    <t xml:space="preserve">Downside</t>
  </si>
  <si>
    <t xml:space="preserve">Upside</t>
  </si>
  <si>
    <t xml:space="preserve">Active</t>
  </si>
  <si>
    <t xml:space="preserve">Unit and job growth (percentage points)</t>
  </si>
  <si>
    <t xml:space="preserve">Price growth (percentage points)</t>
  </si>
  <si>
    <t xml:space="preserve">COGS % of revenue (percentage points)</t>
  </si>
  <si>
    <t xml:space="preserve">DSO (days)</t>
  </si>
  <si>
    <t xml:space="preserve">Inventory days (days)</t>
  </si>
  <si>
    <t xml:space="preserve">Capital expenditure % of revenue (percentage points)</t>
  </si>
  <si>
    <t xml:space="preserve">LBO exit multiple (x EBITDA)</t>
  </si>
  <si>
    <t xml:space="preserve">Base-case inputs (edit here; Assumptions shows the active values)</t>
  </si>
  <si>
    <t xml:space="preserve">Scenario comparison (stored results; the Active column is live)</t>
  </si>
  <si>
    <t xml:space="preserve">Active (live)</t>
  </si>
  <si>
    <t xml:space="preserve">Stored = live?</t>
  </si>
  <si>
    <t xml:space="preserve">2031 revenue</t>
  </si>
  <si>
    <t xml:space="preserve">Five-year unlevered FCF (2027-2031)</t>
  </si>
  <si>
    <t xml:space="preserve">Pre-deal term debt and revolver at end-2028</t>
  </si>
  <si>
    <t xml:space="preserve">Minimum LBO cash before sweep and revolver</t>
  </si>
  <si>
    <t xml:space="preserve">Peak LBO revolver balance</t>
  </si>
  <si>
    <t xml:space="preserve">DCF enterprise value</t>
  </si>
  <si>
    <t xml:space="preserve">DCF equity value</t>
  </si>
  <si>
    <t xml:space="preserve">LBO exit equity value</t>
  </si>
  <si>
    <t xml:space="preserve">How to refresh: set the selector to 1, 2 and 3 in turn and paste the Active column as values under each scenario.</t>
  </si>
  <si>
    <t xml:space="preserve">Operating Model</t>
  </si>
  <si>
    <t xml:space="preserve">Product volume, price, cost, and EBITDA</t>
  </si>
  <si>
    <t xml:space="preserve">Control module units</t>
  </si>
  <si>
    <t xml:space="preserve">Control module price</t>
  </si>
  <si>
    <t xml:space="preserve">Control module revenue</t>
  </si>
  <si>
    <t xml:space="preserve">Sensing array units</t>
  </si>
  <si>
    <t xml:space="preserve">Sensing array price</t>
  </si>
  <si>
    <t xml:space="preserve">Sensing array revenue</t>
  </si>
  <si>
    <t xml:space="preserve">Service jobs</t>
  </si>
  <si>
    <t xml:space="preserve">Service price</t>
  </si>
  <si>
    <t xml:space="preserve">Service revenue</t>
  </si>
  <si>
    <t xml:space="preserve">Total revenue</t>
  </si>
  <si>
    <t xml:space="preserve">Control module COGS</t>
  </si>
  <si>
    <t xml:space="preserve">Sensing array COGS</t>
  </si>
  <si>
    <t xml:space="preserve">Service COGS</t>
  </si>
  <si>
    <t xml:space="preserve">Total COGS</t>
  </si>
  <si>
    <t xml:space="preserve">Gross profit</t>
  </si>
  <si>
    <t xml:space="preserve">Operating expenses</t>
  </si>
  <si>
    <t xml:space="preserve">EBITDA</t>
  </si>
  <si>
    <t xml:space="preserve">EBITDA margin</t>
  </si>
  <si>
    <t xml:space="preserve">Depreciation</t>
  </si>
  <si>
    <t xml:space="preserve">EBIT</t>
  </si>
  <si>
    <t xml:space="preserve">Working Capital</t>
  </si>
  <si>
    <t xml:space="preserve">Days-based operating balances and cash movement</t>
  </si>
  <si>
    <t xml:space="preserve">Net working capital</t>
  </si>
  <si>
    <t xml:space="preserve">Change in NWC</t>
  </si>
  <si>
    <t xml:space="preserve">NWC check</t>
  </si>
  <si>
    <t xml:space="preserve">Status</t>
  </si>
  <si>
    <t xml:space="preserve">Fixed Assets</t>
  </si>
  <si>
    <t xml:space="preserve">Capital expenditure and depreciation roll-forward</t>
  </si>
  <si>
    <t xml:space="preserve">Opening net PP&amp;E</t>
  </si>
  <si>
    <t xml:space="preserve">Capital expenditure</t>
  </si>
  <si>
    <t xml:space="preserve">Depreciation rate</t>
  </si>
  <si>
    <t xml:space="preserve">Ending net PP&amp;E</t>
  </si>
  <si>
    <t xml:space="preserve">Roll-forward check</t>
  </si>
  <si>
    <t xml:space="preserve">Debt and Cash</t>
  </si>
  <si>
    <t xml:space="preserve">Minimum cash, mandatory amortization, optional sweep, and revolver</t>
  </si>
  <si>
    <t xml:space="preserve">Opening term debt</t>
  </si>
  <si>
    <t xml:space="preserve">Mandatory term amortization</t>
  </si>
  <si>
    <t xml:space="preserve">Interest rate</t>
  </si>
  <si>
    <t xml:space="preserve">Interest expense (term and revolver, on opening balances)</t>
  </si>
  <si>
    <t xml:space="preserve">Opening cash</t>
  </si>
  <si>
    <t xml:space="preserve">UFCF</t>
  </si>
  <si>
    <t xml:space="preserve">After-tax interest</t>
  </si>
  <si>
    <t xml:space="preserve">Cash before financing</t>
  </si>
  <si>
    <t xml:space="preserve">Revolver draw / (repayment)</t>
  </si>
  <si>
    <t xml:space="preserve">Optional term repayment</t>
  </si>
  <si>
    <t xml:space="preserve">Ending term debt</t>
  </si>
  <si>
    <t xml:space="preserve">Ending revolver</t>
  </si>
  <si>
    <t xml:space="preserve">Ending cash</t>
  </si>
  <si>
    <t xml:space="preserve">Net debt</t>
  </si>
  <si>
    <t xml:space="preserve">Integrated Statements</t>
  </si>
  <si>
    <t xml:space="preserve">Income statement, cash flow, and balance sheet</t>
  </si>
  <si>
    <t xml:space="preserve">Income statement</t>
  </si>
  <si>
    <t xml:space="preserve">Revenue</t>
  </si>
  <si>
    <t xml:space="preserve">COGS</t>
  </si>
  <si>
    <t xml:space="preserve">Interest</t>
  </si>
  <si>
    <t xml:space="preserve">Taxes</t>
  </si>
  <si>
    <t xml:space="preserve">Net income</t>
  </si>
  <si>
    <t xml:space="preserve">Balance sheet</t>
  </si>
  <si>
    <t xml:space="preserve">Debt</t>
  </si>
  <si>
    <t xml:space="preserve">Total liabilities and equity</t>
  </si>
  <si>
    <t xml:space="preserve">Balance check</t>
  </si>
  <si>
    <t xml:space="preserve">Cash-flow statement (indirect)</t>
  </si>
  <si>
    <t xml:space="preserve">Add back depreciation</t>
  </si>
  <si>
    <t xml:space="preserve">Less increase in net working capital</t>
  </si>
  <si>
    <t xml:space="preserve">Cash from operations</t>
  </si>
  <si>
    <t xml:space="preserve">Cash from investing</t>
  </si>
  <si>
    <t xml:space="preserve">Term debt repayment</t>
  </si>
  <si>
    <t xml:space="preserve">Cash from financing</t>
  </si>
  <si>
    <t xml:space="preserve">Net change in cash</t>
  </si>
  <si>
    <t xml:space="preserve">Ending cash (cash-flow statement)</t>
  </si>
  <si>
    <t xml:space="preserve">Cash check (vs balance sheet)</t>
  </si>
  <si>
    <t xml:space="preserve">Discounted Cash Flow</t>
  </si>
  <si>
    <t xml:space="preserve">Unlevered free cash flow and terminal value</t>
  </si>
  <si>
    <t xml:space="preserve">NOPAT</t>
  </si>
  <si>
    <t xml:space="preserve">Unlevered free cash flow</t>
  </si>
  <si>
    <t xml:space="preserve">Discount factor</t>
  </si>
  <si>
    <t xml:space="preserve">Discount period (years from valuation date)</t>
  </si>
  <si>
    <t xml:space="preserve">WACC</t>
  </si>
  <si>
    <t xml:space="preserve">Terminal growth</t>
  </si>
  <si>
    <t xml:space="preserve">PV explicit FCF</t>
  </si>
  <si>
    <t xml:space="preserve">Terminal value</t>
  </si>
  <si>
    <t xml:space="preserve">PV terminal value</t>
  </si>
  <si>
    <t xml:space="preserve">Enterprise value</t>
  </si>
  <si>
    <t xml:space="preserve">Less net debt at valuation date</t>
  </si>
  <si>
    <t xml:space="preserve">Equity value</t>
  </si>
  <si>
    <t xml:space="preserve">Terminal value share</t>
  </si>
  <si>
    <t xml:space="preserve">Growth below WACC check</t>
  </si>
  <si>
    <t xml:space="preserve">Valuation check</t>
  </si>
  <si>
    <t xml:space="preserve">Terminal value cross-check</t>
  </si>
  <si>
    <t xml:space="preserve">Exit-multiple terminal value (2031 EBITDA x LBO exit multiple)</t>
  </si>
  <si>
    <t xml:space="preserve">PV of exit-multiple terminal value</t>
  </si>
  <si>
    <t xml:space="preserve">Enterprise value, exit-multiple method</t>
  </si>
  <si>
    <t xml:space="preserve">Implied EBITDA multiple of the perpetuity terminal value</t>
  </si>
  <si>
    <t xml:space="preserve">Implied perpetual growth of the exit-multiple terminal value</t>
  </si>
  <si>
    <t xml:space="preserve">Gap between methods (exit-multiple EV less perpetuity EV)</t>
  </si>
  <si>
    <t xml:space="preserve">Enterprise value sensitivity (perpetuity method): WACC down, terminal growth across</t>
  </si>
  <si>
    <t xml:space="preserve">WACC \ growth</t>
  </si>
  <si>
    <t xml:space="preserve">Sensitivity check (grid at base WACC and growth less live EV)</t>
  </si>
  <si>
    <t xml:space="preserve">LBO Returns</t>
  </si>
  <si>
    <t xml:space="preserve">Sources and uses, exit bridge, MOIC, and IRR</t>
  </si>
  <si>
    <t xml:space="preserve">Entry and sources</t>
  </si>
  <si>
    <t xml:space="preserve">Amount</t>
  </si>
  <si>
    <t xml:space="preserve">Entry EBITDA</t>
  </si>
  <si>
    <t xml:space="preserve">Entry multiple</t>
  </si>
  <si>
    <t xml:space="preserve">Purchase enterprise value</t>
  </si>
  <si>
    <t xml:space="preserve">Transaction fees</t>
  </si>
  <si>
    <t xml:space="preserve">Minimum cash funded</t>
  </si>
  <si>
    <t xml:space="preserve">Total uses</t>
  </si>
  <si>
    <t xml:space="preserve">New debt</t>
  </si>
  <si>
    <t xml:space="preserve">Sponsor equity</t>
  </si>
  <si>
    <t xml:space="preserve">Sources and uses check</t>
  </si>
  <si>
    <t xml:space="preserve">Exit EBITDA</t>
  </si>
  <si>
    <t xml:space="preserve">Exit multiple</t>
  </si>
  <si>
    <t xml:space="preserve">Exit enterprise value</t>
  </si>
  <si>
    <t xml:space="preserve">Less exit net debt (LBO capital structure)</t>
  </si>
  <si>
    <t xml:space="preserve">Exit equity value</t>
  </si>
  <si>
    <t xml:space="preserve">MOIC</t>
  </si>
  <si>
    <t xml:space="preserve">IRR</t>
  </si>
  <si>
    <t xml:space="preserve">LBO inputs</t>
  </si>
  <si>
    <t xml:space="preserve">Entry multiple (x 2026 EBITDA)</t>
  </si>
  <si>
    <t xml:space="preserve">Transaction fees (% of purchase EV)</t>
  </si>
  <si>
    <t xml:space="preserve">Entry leverage (x 2026 EBITDA)</t>
  </si>
  <si>
    <t xml:space="preserve">LBO debt interest rate</t>
  </si>
  <si>
    <t xml:space="preserve">Mandatory amortization (% of original debt)</t>
  </si>
  <si>
    <t xml:space="preserve">LBO returns bridge</t>
  </si>
  <si>
    <t xml:space="preserve">Sponsor equity at entry</t>
  </si>
  <si>
    <t xml:space="preserve">EBITDA growth contribution</t>
  </si>
  <si>
    <t xml:space="preserve">Multiple change contribution</t>
  </si>
  <si>
    <t xml:space="preserve">Net debt reduction contribution</t>
  </si>
  <si>
    <t xml:space="preserve">Less transaction fees</t>
  </si>
  <si>
    <t xml:space="preserve">Exit equity value (bridge)</t>
  </si>
  <si>
    <t xml:space="preserve">Bridge check</t>
  </si>
  <si>
    <t xml:space="preserve">LBO Debt Schedule</t>
  </si>
  <si>
    <t xml:space="preserve">Acquisition debt from close (end of 2026) to exit (end of 2031), cash sweep above minimum cash</t>
  </si>
  <si>
    <t xml:space="preserve">Opening LBO debt</t>
  </si>
  <si>
    <t xml:space="preserve">Mandatory amortization</t>
  </si>
  <si>
    <t xml:space="preserve">Interest expense (debt and revolver, on opening balances)</t>
  </si>
  <si>
    <t xml:space="preserve">Cash before sweep</t>
  </si>
  <si>
    <t xml:space="preserve">Optional repayment (cash sweep)</t>
  </si>
  <si>
    <t xml:space="preserve">Ending LBO debt</t>
  </si>
  <si>
    <t xml:space="preserve">Net debt (debt + revolver - cash)</t>
  </si>
  <si>
    <t xml:space="preserve">Net debt / EBITDA</t>
  </si>
  <si>
    <t xml:space="preserve">Interest cover (EBITDA / interest)</t>
  </si>
  <si>
    <t xml:space="preserve">Debt roll-forward check</t>
  </si>
  <si>
    <t xml:space="preserve">Model Checks</t>
  </si>
  <si>
    <t xml:space="preserve">Numeric differences are shown beside each status</t>
  </si>
  <si>
    <t xml:space="preserve">Check</t>
  </si>
  <si>
    <t xml:space="preserve">Difference</t>
  </si>
  <si>
    <t xml:space="preserve">Fixed assets</t>
  </si>
  <si>
    <t xml:space="preserve">Working capital</t>
  </si>
  <si>
    <t xml:space="preserve">Sources and uses</t>
  </si>
  <si>
    <t xml:space="preserve">DCF valuation</t>
  </si>
  <si>
    <t xml:space="preserve">Terminal growth below WACC</t>
  </si>
  <si>
    <t xml:space="preserve">Required inputs</t>
  </si>
  <si>
    <t xml:space="preserve">Cash-flow statement ties to balance sheet</t>
  </si>
  <si>
    <t xml:space="preserve">LBO debt roll-forward and minimum cash</t>
  </si>
  <si>
    <t xml:space="preserve">Historical opening balance sheet and links</t>
  </si>
  <si>
    <t xml:space="preserve">DCF sensitivity grid ties to live value</t>
  </si>
  <si>
    <t xml:space="preserve">Scenario comparison matches live results</t>
  </si>
  <si>
    <t xml:space="preserve">Practice cells still empty</t>
  </si>
  <si>
    <t xml:space="preserve">Overall status</t>
  </si>
  <si>
    <t xml:space="preserve">Build progress</t>
  </si>
  <si>
    <t xml:space="preserve">Sheet</t>
  </si>
  <si>
    <t xml:space="preserve">Practice cells</t>
  </si>
  <si>
    <t xml:space="preserve">Still empty</t>
  </si>
  <si>
    <t xml:space="preserve">Operations</t>
  </si>
  <si>
    <t xml:space="preserve">Statements</t>
  </si>
  <si>
    <t xml:space="preserve">DCF</t>
  </si>
  <si>
    <t xml:space="preserve">LBO</t>
  </si>
  <si>
    <t xml:space="preserve">LBO Debt</t>
  </si>
  <si>
    <t xml:space="preserve">Total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</si>
</sst>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;[RED]\(#,##0\);\-"/>
    <numFmt numFmtId="166" formatCode="0.00\x"/>
    <numFmt numFmtId="167" formatCode="0.0%"/>
    <numFmt numFmtId="168" formatCode="0.00\x"/>
    <numFmt numFmtId="169" formatCode="0"/>
    <numFmt numFmtId="170" formatCode="#,##0"/>
    <numFmt numFmtId="171" formatCode="0.0"/>
    <numFmt numFmtId="172" formatCode="0.0\x"/>
    <numFmt numFmtId="173" formatCode="0.00%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  <font>
      <i val="true"/>
      <sz val="10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24D"/>
        <bgColor rgb="FF222222"/>
      </patternFill>
    </fill>
    <fill>
      <patternFill patternType="solid">
        <fgColor rgb="FFDCEAF3"/>
        <bgColor rgb="FFD9D9D9"/>
      </patternFill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17324D"/>
      </left>
      <right/>
      <top style="thin">
        <color rgb="FF17324D"/>
      </top>
      <bottom/>
      <diagonal/>
    </border>
    <border diagonalUp="false" diagonalDown="false">
      <left/>
      <right style="thin">
        <color rgb="FF17324D"/>
      </right>
      <top style="thin">
        <color rgb="FF17324D"/>
      </top>
      <bottom/>
      <diagonal/>
    </border>
    <border diagonalUp="false" diagonalDown="false">
      <left style="thin">
        <color rgb="FF17324D"/>
      </left>
      <right/>
      <top style="thin">
        <color rgb="FF17324D"/>
      </top>
      <bottom style="thin">
        <color rgb="FF17324D"/>
      </bottom>
      <diagonal/>
    </border>
    <border diagonalUp="false" diagonalDown="false">
      <left style="thin">
        <color rgb="FF17324D"/>
      </left>
      <right/>
      <top/>
      <bottom style="thin">
        <color rgb="FF17324D"/>
      </bottom>
      <diagonal/>
    </border>
    <border diagonalUp="false" diagonalDown="false">
      <left style="thin">
        <color rgb="FF17324D"/>
      </left>
      <right/>
      <top/>
      <bottom/>
      <diagonal/>
    </border>
    <border diagonalUp="false" diagonalDown="false">
      <left style="thin">
        <color rgb="FF17324D"/>
      </left>
      <right style="thin">
        <color rgb="FF17324D"/>
      </right>
      <top style="thin">
        <color rgb="FF17324D"/>
      </top>
      <bottom style="thin">
        <color rgb="FF17324D"/>
      </bottom>
      <diagonal/>
    </border>
    <border diagonalUp="false" diagonalDown="false">
      <left/>
      <right/>
      <top/>
      <bottom style="thin">
        <color rgb="FF17324D"/>
      </bottom>
      <diagonal/>
    </border>
    <border diagonalUp="false" diagonalDown="false">
      <left/>
      <right/>
      <top style="thin">
        <color rgb="FF17324D"/>
      </top>
      <bottom style="thin">
        <color rgb="FF17324D"/>
      </bottom>
      <diagonal/>
    </border>
    <border diagonalUp="false" diagonalDown="false">
      <left/>
      <right style="thin">
        <color rgb="FF17324D"/>
      </right>
      <top style="thin">
        <color rgb="FF17324D"/>
      </top>
      <bottom style="thin">
        <color rgb="FF17324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8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9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A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n">
        <v>1</v>
      </c>
      <c r="B3" s="2" t="s">
        <v>1</v>
      </c>
    </row>
    <row r="4" customFormat="false" ht="15" hidden="false" customHeight="false" outlineLevel="0" collapsed="false">
      <c r="A4" s="2" t="n">
        <v>2</v>
      </c>
      <c r="B4" s="2" t="s">
        <v>2</v>
      </c>
    </row>
    <row r="5" customFormat="false" ht="15" hidden="false" customHeight="false" outlineLevel="0" collapsed="false">
      <c r="A5" s="2" t="n">
        <v>3</v>
      </c>
      <c r="B5" s="2" t="s">
        <v>3</v>
      </c>
    </row>
    <row r="6" customFormat="false" ht="15" hidden="false" customHeight="false" outlineLevel="0" collapsed="false">
      <c r="A6" s="2" t="n">
        <v>4</v>
      </c>
      <c r="B6" s="2" t="s">
        <v>4</v>
      </c>
    </row>
    <row r="7" customFormat="false" ht="15" hidden="false" customHeight="false" outlineLevel="0" collapsed="false">
      <c r="A7" s="2" t="n">
        <v>5</v>
      </c>
      <c r="B7" s="2" t="s">
        <v>5</v>
      </c>
    </row>
    <row r="8" customFormat="false" ht="15" hidden="false" customHeight="false" outlineLevel="0" collapsed="false">
      <c r="A8" s="2" t="n">
        <v>6</v>
      </c>
      <c r="B8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3" t="s">
        <v>7</v>
      </c>
      <c r="B1" s="3"/>
      <c r="C1" s="3"/>
      <c r="D1" s="3"/>
      <c r="E1" s="3"/>
      <c r="F1" s="3"/>
      <c r="G1" s="3"/>
    </row>
    <row r="2" customFormat="false" ht="15" hidden="false" customHeight="false" outlineLevel="0" collapsed="false">
      <c r="A2" s="4" t="s">
        <v>8</v>
      </c>
      <c r="B2" s="4"/>
      <c r="C2" s="4"/>
      <c r="D2" s="4"/>
      <c r="E2" s="4"/>
      <c r="F2" s="4"/>
      <c r="G2" s="4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5" t="s">
        <v>9</v>
      </c>
      <c r="B4" s="5" t="str">
        <f aca="false">Scenarios!C4</f>
        <v>Base</v>
      </c>
    </row>
    <row r="5" customFormat="false" ht="15" hidden="false" customHeight="false" outlineLevel="0" collapsed="false">
      <c r="A5" s="6" t="s">
        <v>10</v>
      </c>
      <c r="B5" s="7" t="n">
        <f aca="false">Operations!B17</f>
        <v>0</v>
      </c>
    </row>
    <row r="6" customFormat="false" ht="15" hidden="false" customHeight="false" outlineLevel="0" collapsed="false">
      <c r="A6" s="6" t="s">
        <v>11</v>
      </c>
      <c r="B6" s="7" t="n">
        <f aca="false">Operations!B26</f>
        <v>0</v>
      </c>
    </row>
    <row r="7" customFormat="false" ht="15" hidden="false" customHeight="false" outlineLevel="0" collapsed="false">
      <c r="A7" s="6" t="s">
        <v>12</v>
      </c>
      <c r="B7" s="7" t="n">
        <f aca="false">Operations!G17</f>
        <v>0</v>
      </c>
    </row>
    <row r="8" customFormat="false" ht="15" hidden="false" customHeight="false" outlineLevel="0" collapsed="false">
      <c r="A8" s="6" t="s">
        <v>13</v>
      </c>
      <c r="B8" s="7" t="n">
        <f aca="false">Operations!G26</f>
        <v>0</v>
      </c>
    </row>
    <row r="9" customFormat="false" ht="15" hidden="false" customHeight="false" outlineLevel="0" collapsed="false">
      <c r="A9" s="6" t="s">
        <v>14</v>
      </c>
      <c r="B9" s="7" t="n">
        <f aca="false">Debt!B18</f>
        <v>0</v>
      </c>
    </row>
    <row r="10" customFormat="false" ht="15" hidden="false" customHeight="false" outlineLevel="0" collapsed="false">
      <c r="A10" s="6" t="s">
        <v>15</v>
      </c>
      <c r="B10" s="7" t="n">
        <f aca="false">DCF!B20</f>
        <v>0</v>
      </c>
    </row>
    <row r="11" customFormat="false" ht="15" hidden="false" customHeight="false" outlineLevel="0" collapsed="false">
      <c r="A11" s="6" t="s">
        <v>16</v>
      </c>
      <c r="B11" s="7" t="n">
        <f aca="false">DCF!B22</f>
        <v>0</v>
      </c>
    </row>
    <row r="12" customFormat="false" ht="15" hidden="false" customHeight="false" outlineLevel="0" collapsed="false">
      <c r="A12" s="6" t="s">
        <v>17</v>
      </c>
      <c r="B12" s="8" t="n">
        <f aca="false">LBO!B19</f>
        <v>0</v>
      </c>
    </row>
    <row r="13" customFormat="false" ht="15" hidden="false" customHeight="false" outlineLevel="0" collapsed="false">
      <c r="A13" s="6" t="s">
        <v>18</v>
      </c>
      <c r="B13" s="9" t="n">
        <f aca="false">LBO!B20</f>
        <v>0</v>
      </c>
    </row>
    <row r="14" customFormat="false" ht="15" hidden="false" customHeight="false" outlineLevel="0" collapsed="false">
      <c r="A14" s="6" t="s">
        <v>19</v>
      </c>
      <c r="B14" s="10" t="n">
        <f aca="false">'LBO Debt'!B17</f>
        <v>0</v>
      </c>
    </row>
    <row r="15" customFormat="false" ht="15" hidden="false" customHeight="false" outlineLevel="0" collapsed="false">
      <c r="A15" s="6" t="s">
        <v>20</v>
      </c>
      <c r="B15" s="7" t="n">
        <f aca="false">'LBO Debt'!G14</f>
        <v>0</v>
      </c>
    </row>
    <row r="16" customFormat="false" ht="15" hidden="false" customHeight="false" outlineLevel="0" collapsed="false">
      <c r="A16" s="6"/>
      <c r="B16" s="6"/>
    </row>
    <row r="17" customFormat="false" ht="15" hidden="false" customHeight="false" outlineLevel="0" collapsed="false">
      <c r="A17" s="11" t="s">
        <v>21</v>
      </c>
      <c r="B17" s="11" t="str">
        <f aca="false">Checks!B3</f>
        <v>FAIL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22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23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2" t="s">
        <v>25</v>
      </c>
      <c r="B5" s="13"/>
      <c r="C5" s="14" t="n">
        <f aca="false">Scenarios!C17+Scenarios!$E$7</f>
        <v>0.04</v>
      </c>
      <c r="D5" s="14" t="n">
        <f aca="false">Scenarios!D17+Scenarios!$E$7</f>
        <v>0.04</v>
      </c>
      <c r="E5" s="14" t="n">
        <f aca="false">Scenarios!E17+Scenarios!$E$7</f>
        <v>0.035</v>
      </c>
      <c r="F5" s="14" t="n">
        <f aca="false">Scenarios!F17+Scenarios!$E$7</f>
        <v>0.03</v>
      </c>
      <c r="G5" s="14" t="n">
        <f aca="false">Scenarios!G17+Scenarios!$E$7</f>
        <v>0.03</v>
      </c>
    </row>
    <row r="6" customFormat="false" ht="15" hidden="false" customHeight="true" outlineLevel="0" collapsed="false">
      <c r="A6" s="2" t="s">
        <v>26</v>
      </c>
      <c r="B6" s="13"/>
      <c r="C6" s="14" t="n">
        <f aca="false">Scenarios!C18+Scenarios!$E$8</f>
        <v>0.02</v>
      </c>
      <c r="D6" s="14" t="n">
        <f aca="false">Scenarios!D18+Scenarios!$E$8</f>
        <v>0.02</v>
      </c>
      <c r="E6" s="14" t="n">
        <f aca="false">Scenarios!E18+Scenarios!$E$8</f>
        <v>0.02</v>
      </c>
      <c r="F6" s="14" t="n">
        <f aca="false">Scenarios!F18+Scenarios!$E$8</f>
        <v>0.02</v>
      </c>
      <c r="G6" s="14" t="n">
        <f aca="false">Scenarios!G18+Scenarios!$E$8</f>
        <v>0.02</v>
      </c>
    </row>
    <row r="7" customFormat="false" ht="15" hidden="false" customHeight="true" outlineLevel="0" collapsed="false">
      <c r="A7" s="2" t="s">
        <v>27</v>
      </c>
      <c r="B7" s="13"/>
      <c r="C7" s="14" t="n">
        <f aca="false">Scenarios!C19+Scenarios!$E$7</f>
        <v>0.06</v>
      </c>
      <c r="D7" s="14" t="n">
        <f aca="false">Scenarios!D19+Scenarios!$E$7</f>
        <v>0.055</v>
      </c>
      <c r="E7" s="14" t="n">
        <f aca="false">Scenarios!E19+Scenarios!$E$7</f>
        <v>0.05</v>
      </c>
      <c r="F7" s="14" t="n">
        <f aca="false">Scenarios!F19+Scenarios!$E$7</f>
        <v>0.045</v>
      </c>
      <c r="G7" s="14" t="n">
        <f aca="false">Scenarios!G19+Scenarios!$E$7</f>
        <v>0.04</v>
      </c>
    </row>
    <row r="8" customFormat="false" ht="15" hidden="false" customHeight="true" outlineLevel="0" collapsed="false">
      <c r="A8" s="2" t="s">
        <v>28</v>
      </c>
      <c r="B8" s="13"/>
      <c r="C8" s="14" t="n">
        <f aca="false">Scenarios!C20+Scenarios!$E$8</f>
        <v>0.025</v>
      </c>
      <c r="D8" s="14" t="n">
        <f aca="false">Scenarios!D20+Scenarios!$E$8</f>
        <v>0.025</v>
      </c>
      <c r="E8" s="14" t="n">
        <f aca="false">Scenarios!E20+Scenarios!$E$8</f>
        <v>0.025</v>
      </c>
      <c r="F8" s="14" t="n">
        <f aca="false">Scenarios!F20+Scenarios!$E$8</f>
        <v>0.02</v>
      </c>
      <c r="G8" s="14" t="n">
        <f aca="false">Scenarios!G20+Scenarios!$E$8</f>
        <v>0.02</v>
      </c>
    </row>
    <row r="9" customFormat="false" ht="15" hidden="false" customHeight="true" outlineLevel="0" collapsed="false">
      <c r="A9" s="2" t="s">
        <v>29</v>
      </c>
      <c r="B9" s="13"/>
      <c r="C9" s="14" t="n">
        <f aca="false">Scenarios!C21+Scenarios!$E$7</f>
        <v>0.03</v>
      </c>
      <c r="D9" s="14" t="n">
        <f aca="false">Scenarios!D21+Scenarios!$E$7</f>
        <v>0.03</v>
      </c>
      <c r="E9" s="14" t="n">
        <f aca="false">Scenarios!E21+Scenarios!$E$7</f>
        <v>0.03</v>
      </c>
      <c r="F9" s="14" t="n">
        <f aca="false">Scenarios!F21+Scenarios!$E$7</f>
        <v>0.03</v>
      </c>
      <c r="G9" s="14" t="n">
        <f aca="false">Scenarios!G21+Scenarios!$E$7</f>
        <v>0.03</v>
      </c>
    </row>
    <row r="10" customFormat="false" ht="15" hidden="false" customHeight="true" outlineLevel="0" collapsed="false">
      <c r="A10" s="2" t="s">
        <v>30</v>
      </c>
      <c r="B10" s="13"/>
      <c r="C10" s="14" t="n">
        <f aca="false">Scenarios!C22+Scenarios!$E$8</f>
        <v>0.02</v>
      </c>
      <c r="D10" s="14" t="n">
        <f aca="false">Scenarios!D22+Scenarios!$E$8</f>
        <v>0.02</v>
      </c>
      <c r="E10" s="14" t="n">
        <f aca="false">Scenarios!E22+Scenarios!$E$8</f>
        <v>0.02</v>
      </c>
      <c r="F10" s="14" t="n">
        <f aca="false">Scenarios!F22+Scenarios!$E$8</f>
        <v>0.02</v>
      </c>
      <c r="G10" s="14" t="n">
        <f aca="false">Scenarios!G22+Scenarios!$E$8</f>
        <v>0.02</v>
      </c>
    </row>
    <row r="11" customFormat="false" ht="15" hidden="false" customHeight="true" outlineLevel="0" collapsed="false">
      <c r="A11" s="2" t="s">
        <v>31</v>
      </c>
      <c r="B11" s="14" t="n">
        <f aca="false">Scenarios!B23</f>
        <v>0.6</v>
      </c>
      <c r="C11" s="14" t="n">
        <f aca="false">Scenarios!C23+Scenarios!$E$9</f>
        <v>0.595</v>
      </c>
      <c r="D11" s="14" t="n">
        <f aca="false">Scenarios!D23+Scenarios!$E$9</f>
        <v>0.59</v>
      </c>
      <c r="E11" s="14" t="n">
        <f aca="false">Scenarios!E23+Scenarios!$E$9</f>
        <v>0.585</v>
      </c>
      <c r="F11" s="14" t="n">
        <f aca="false">Scenarios!F23+Scenarios!$E$9</f>
        <v>0.58</v>
      </c>
      <c r="G11" s="14" t="n">
        <f aca="false">Scenarios!G23+Scenarios!$E$9</f>
        <v>0.58</v>
      </c>
    </row>
    <row r="12" customFormat="false" ht="15" hidden="false" customHeight="true" outlineLevel="0" collapsed="false">
      <c r="A12" s="2" t="s">
        <v>32</v>
      </c>
      <c r="B12" s="14" t="n">
        <f aca="false">Scenarios!B24</f>
        <v>0.64</v>
      </c>
      <c r="C12" s="14" t="n">
        <f aca="false">Scenarios!C24+Scenarios!$E$9</f>
        <v>0.635</v>
      </c>
      <c r="D12" s="14" t="n">
        <f aca="false">Scenarios!D24+Scenarios!$E$9</f>
        <v>0.63</v>
      </c>
      <c r="E12" s="14" t="n">
        <f aca="false">Scenarios!E24+Scenarios!$E$9</f>
        <v>0.625</v>
      </c>
      <c r="F12" s="14" t="n">
        <f aca="false">Scenarios!F24+Scenarios!$E$9</f>
        <v>0.62</v>
      </c>
      <c r="G12" s="14" t="n">
        <f aca="false">Scenarios!G24+Scenarios!$E$9</f>
        <v>0.62</v>
      </c>
    </row>
    <row r="13" customFormat="false" ht="15" hidden="false" customHeight="true" outlineLevel="0" collapsed="false">
      <c r="A13" s="2" t="s">
        <v>33</v>
      </c>
      <c r="B13" s="14" t="n">
        <f aca="false">Scenarios!B25</f>
        <v>0.45</v>
      </c>
      <c r="C13" s="14" t="n">
        <f aca="false">Scenarios!C25+Scenarios!$E$9</f>
        <v>0.445</v>
      </c>
      <c r="D13" s="14" t="n">
        <f aca="false">Scenarios!D25+Scenarios!$E$9</f>
        <v>0.44</v>
      </c>
      <c r="E13" s="14" t="n">
        <f aca="false">Scenarios!E25+Scenarios!$E$9</f>
        <v>0.435</v>
      </c>
      <c r="F13" s="14" t="n">
        <f aca="false">Scenarios!F25+Scenarios!$E$9</f>
        <v>0.43</v>
      </c>
      <c r="G13" s="14" t="n">
        <f aca="false">Scenarios!G25+Scenarios!$E$9</f>
        <v>0.43</v>
      </c>
    </row>
    <row r="14" customFormat="false" ht="15" hidden="false" customHeight="true" outlineLevel="0" collapsed="false">
      <c r="A14" s="2" t="s">
        <v>34</v>
      </c>
      <c r="B14" s="13"/>
      <c r="C14" s="14" t="n">
        <f aca="false">Scenarios!C26</f>
        <v>0.03</v>
      </c>
      <c r="D14" s="14" t="n">
        <f aca="false">Scenarios!D26</f>
        <v>0.03</v>
      </c>
      <c r="E14" s="14" t="n">
        <f aca="false">Scenarios!E26</f>
        <v>0.03</v>
      </c>
      <c r="F14" s="14" t="n">
        <f aca="false">Scenarios!F26</f>
        <v>0.03</v>
      </c>
      <c r="G14" s="14" t="n">
        <f aca="false">Scenarios!G26</f>
        <v>0.03</v>
      </c>
    </row>
    <row r="15" customFormat="false" ht="15" hidden="false" customHeight="true" outlineLevel="0" collapsed="false">
      <c r="A15" s="2" t="s">
        <v>35</v>
      </c>
      <c r="B15" s="14" t="n">
        <f aca="false">Scenarios!B27</f>
        <v>55</v>
      </c>
      <c r="C15" s="14" t="n">
        <f aca="false">Scenarios!C27+Scenarios!$E$10</f>
        <v>54</v>
      </c>
      <c r="D15" s="14" t="n">
        <f aca="false">Scenarios!D27+Scenarios!$E$10</f>
        <v>53</v>
      </c>
      <c r="E15" s="14" t="n">
        <f aca="false">Scenarios!E27+Scenarios!$E$10</f>
        <v>52</v>
      </c>
      <c r="F15" s="14" t="n">
        <f aca="false">Scenarios!F27+Scenarios!$E$10</f>
        <v>51</v>
      </c>
      <c r="G15" s="14" t="n">
        <f aca="false">Scenarios!G27+Scenarios!$E$10</f>
        <v>50</v>
      </c>
    </row>
    <row r="16" customFormat="false" ht="15" hidden="false" customHeight="true" outlineLevel="0" collapsed="false">
      <c r="A16" s="2" t="s">
        <v>36</v>
      </c>
      <c r="B16" s="14" t="n">
        <f aca="false">Scenarios!B28</f>
        <v>72</v>
      </c>
      <c r="C16" s="14" t="n">
        <f aca="false">Scenarios!C28+Scenarios!$E$11</f>
        <v>72</v>
      </c>
      <c r="D16" s="14" t="n">
        <f aca="false">Scenarios!D28+Scenarios!$E$11</f>
        <v>70</v>
      </c>
      <c r="E16" s="14" t="n">
        <f aca="false">Scenarios!E28+Scenarios!$E$11</f>
        <v>69</v>
      </c>
      <c r="F16" s="14" t="n">
        <f aca="false">Scenarios!F28+Scenarios!$E$11</f>
        <v>68</v>
      </c>
      <c r="G16" s="14" t="n">
        <f aca="false">Scenarios!G28+Scenarios!$E$11</f>
        <v>68</v>
      </c>
    </row>
    <row r="17" customFormat="false" ht="15" hidden="false" customHeight="true" outlineLevel="0" collapsed="false">
      <c r="A17" s="2" t="s">
        <v>37</v>
      </c>
      <c r="B17" s="14" t="n">
        <f aca="false">Scenarios!B29</f>
        <v>43</v>
      </c>
      <c r="C17" s="14" t="n">
        <f aca="false">Scenarios!C29</f>
        <v>44</v>
      </c>
      <c r="D17" s="14" t="n">
        <f aca="false">Scenarios!D29</f>
        <v>45</v>
      </c>
      <c r="E17" s="14" t="n">
        <f aca="false">Scenarios!E29</f>
        <v>46</v>
      </c>
      <c r="F17" s="14" t="n">
        <f aca="false">Scenarios!F29</f>
        <v>47</v>
      </c>
      <c r="G17" s="14" t="n">
        <f aca="false">Scenarios!G29</f>
        <v>47</v>
      </c>
    </row>
    <row r="18" customFormat="false" ht="15" hidden="false" customHeight="true" outlineLevel="0" collapsed="false">
      <c r="A18" s="2" t="s">
        <v>38</v>
      </c>
      <c r="B18" s="14" t="n">
        <f aca="false">Scenarios!B30</f>
        <v>0.055</v>
      </c>
      <c r="C18" s="14" t="n">
        <f aca="false">Scenarios!C30+Scenarios!$E$12</f>
        <v>0.055</v>
      </c>
      <c r="D18" s="14" t="n">
        <f aca="false">Scenarios!D30+Scenarios!$E$12</f>
        <v>0.06</v>
      </c>
      <c r="E18" s="14" t="n">
        <f aca="false">Scenarios!E30+Scenarios!$E$12</f>
        <v>0.06</v>
      </c>
      <c r="F18" s="14" t="n">
        <f aca="false">Scenarios!F30+Scenarios!$E$12</f>
        <v>0.055</v>
      </c>
      <c r="G18" s="14" t="n">
        <f aca="false">Scenarios!G30+Scenarios!$E$12</f>
        <v>0.055</v>
      </c>
    </row>
    <row r="19" customFormat="false" ht="15" hidden="false" customHeight="true" outlineLevel="0" collapsed="false">
      <c r="A19" s="2" t="s">
        <v>39</v>
      </c>
      <c r="B19" s="14" t="n">
        <f aca="false">Scenarios!B31</f>
        <v>0.08</v>
      </c>
      <c r="C19" s="14" t="n">
        <f aca="false">Scenarios!C31</f>
        <v>0.08</v>
      </c>
      <c r="D19" s="14" t="n">
        <f aca="false">Scenarios!D31</f>
        <v>0.08</v>
      </c>
      <c r="E19" s="14" t="n">
        <f aca="false">Scenarios!E31</f>
        <v>0.08</v>
      </c>
      <c r="F19" s="14" t="n">
        <f aca="false">Scenarios!F31</f>
        <v>0.08</v>
      </c>
      <c r="G19" s="14" t="n">
        <f aca="false">Scenarios!G31</f>
        <v>0.08</v>
      </c>
    </row>
    <row r="20" customFormat="false" ht="15" hidden="false" customHeight="true" outlineLevel="0" collapsed="false">
      <c r="A20" s="2" t="s">
        <v>40</v>
      </c>
      <c r="B20" s="14" t="n">
        <f aca="false">Scenarios!B32</f>
        <v>0.25</v>
      </c>
      <c r="C20" s="14" t="n">
        <f aca="false">Scenarios!C32</f>
        <v>0.25</v>
      </c>
      <c r="D20" s="14" t="n">
        <f aca="false">Scenarios!D32</f>
        <v>0.25</v>
      </c>
      <c r="E20" s="14" t="n">
        <f aca="false">Scenarios!E32</f>
        <v>0.25</v>
      </c>
      <c r="F20" s="14" t="n">
        <f aca="false">Scenarios!F32</f>
        <v>0.25</v>
      </c>
      <c r="G20" s="14" t="n">
        <f aca="false">Scenarios!G32</f>
        <v>0.25</v>
      </c>
    </row>
    <row r="21" customFormat="false" ht="15" hidden="false" customHeight="true" outlineLevel="0" collapsed="false">
      <c r="A21" s="2" t="s">
        <v>41</v>
      </c>
      <c r="B21" s="14" t="n">
        <f aca="false">Scenarios!B33</f>
        <v>0.07</v>
      </c>
      <c r="C21" s="14" t="n">
        <f aca="false">Scenarios!C33</f>
        <v>0.07</v>
      </c>
      <c r="D21" s="14" t="n">
        <f aca="false">Scenarios!D33</f>
        <v>0.07</v>
      </c>
      <c r="E21" s="14" t="n">
        <f aca="false">Scenarios!E33</f>
        <v>0.07</v>
      </c>
      <c r="F21" s="14" t="n">
        <f aca="false">Scenarios!F33</f>
        <v>0.07</v>
      </c>
      <c r="G21" s="14" t="n">
        <f aca="false">Scenarios!G33</f>
        <v>0.07</v>
      </c>
    </row>
    <row r="22" customFormat="false" ht="15" hidden="false" customHeight="true" outlineLevel="0" collapsed="false">
      <c r="A22" s="2" t="s">
        <v>42</v>
      </c>
      <c r="B22" s="14" t="n">
        <f aca="false">Scenarios!B34</f>
        <v>5000000</v>
      </c>
      <c r="C22" s="14" t="n">
        <f aca="false">Scenarios!C34</f>
        <v>5000000</v>
      </c>
      <c r="D22" s="14" t="n">
        <f aca="false">Scenarios!D34</f>
        <v>5000000</v>
      </c>
      <c r="E22" s="14" t="n">
        <f aca="false">Scenarios!E34</f>
        <v>5000000</v>
      </c>
      <c r="F22" s="14" t="n">
        <f aca="false">Scenarios!F34</f>
        <v>5000000</v>
      </c>
      <c r="G22" s="14" t="n">
        <f aca="false">Scenarios!G34</f>
        <v>5000000</v>
      </c>
    </row>
    <row r="23" customFormat="false" ht="15" hidden="false" customHeight="false" outlineLevel="0" collapsed="false">
      <c r="A23" s="2" t="s">
        <v>43</v>
      </c>
      <c r="B23" s="14" t="n">
        <f aca="false">Scenarios!B35</f>
        <v>0</v>
      </c>
      <c r="C23" s="14" t="n">
        <f aca="false">Scenarios!C35</f>
        <v>3000000</v>
      </c>
      <c r="D23" s="14" t="n">
        <f aca="false">Scenarios!D35</f>
        <v>3000000</v>
      </c>
      <c r="E23" s="14" t="n">
        <f aca="false">Scenarios!E35</f>
        <v>3000000</v>
      </c>
      <c r="F23" s="14" t="n">
        <f aca="false">Scenarios!F35</f>
        <v>3000000</v>
      </c>
      <c r="G23" s="14" t="n">
        <f aca="false">Scenarios!G35</f>
        <v>3000000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44</v>
      </c>
    </row>
    <row r="2" customFormat="false" ht="15" hidden="false" customHeight="false" outlineLevel="0" collapsed="false">
      <c r="A2" s="15" t="s">
        <v>45</v>
      </c>
    </row>
    <row r="4" customFormat="false" ht="15" hidden="false" customHeight="false" outlineLevel="0" collapsed="false">
      <c r="A4" s="12" t="s">
        <v>24</v>
      </c>
      <c r="B4" s="12" t="s">
        <v>46</v>
      </c>
      <c r="C4" s="12" t="s">
        <v>47</v>
      </c>
      <c r="D4" s="12" t="s">
        <v>48</v>
      </c>
      <c r="E4" s="12" t="s">
        <v>49</v>
      </c>
    </row>
    <row r="5" customFormat="false" ht="15" hidden="false" customHeight="false" outlineLevel="0" collapsed="false">
      <c r="A5" s="2" t="s">
        <v>50</v>
      </c>
      <c r="B5" s="16" t="n">
        <v>118200000</v>
      </c>
      <c r="C5" s="16" t="n">
        <v>124900000</v>
      </c>
      <c r="D5" s="16" t="n">
        <f aca="false">Operations!B17</f>
        <v>0</v>
      </c>
      <c r="E5" s="2" t="s">
        <v>51</v>
      </c>
    </row>
    <row r="6" customFormat="false" ht="15" hidden="false" customHeight="false" outlineLevel="0" collapsed="false">
      <c r="A6" s="2" t="s">
        <v>52</v>
      </c>
      <c r="B6" s="16" t="n">
        <v>71400000</v>
      </c>
      <c r="C6" s="16" t="n">
        <v>74700000</v>
      </c>
      <c r="D6" s="16" t="n">
        <f aca="false">Operations!B22</f>
        <v>0</v>
      </c>
      <c r="E6" s="2" t="s">
        <v>51</v>
      </c>
    </row>
    <row r="7" customFormat="false" ht="15" hidden="false" customHeight="false" outlineLevel="0" collapsed="false">
      <c r="A7" s="2" t="s">
        <v>53</v>
      </c>
      <c r="B7" s="16" t="n">
        <v>29400000</v>
      </c>
      <c r="C7" s="16" t="n">
        <v>31450000</v>
      </c>
      <c r="D7" s="16" t="n">
        <f aca="false">Operations!B25</f>
        <v>31000000</v>
      </c>
      <c r="E7" s="2" t="s">
        <v>54</v>
      </c>
    </row>
    <row r="8" customFormat="false" ht="15" hidden="false" customHeight="false" outlineLevel="0" collapsed="false">
      <c r="A8" s="2" t="s">
        <v>55</v>
      </c>
      <c r="B8" s="16" t="n">
        <f aca="false">B5-B6-B7</f>
        <v>17400000</v>
      </c>
      <c r="C8" s="16" t="n">
        <f aca="false">C5-C6-C7</f>
        <v>18750000</v>
      </c>
      <c r="D8" s="16" t="n">
        <f aca="false">D5-D6-D7</f>
        <v>-31000000</v>
      </c>
      <c r="E8" s="2"/>
    </row>
    <row r="9" customFormat="false" ht="15" hidden="false" customHeight="false" outlineLevel="0" collapsed="false">
      <c r="A9" s="2" t="s">
        <v>56</v>
      </c>
      <c r="B9" s="16" t="n">
        <v>0</v>
      </c>
      <c r="C9" s="16" t="n">
        <v>1200000</v>
      </c>
      <c r="D9" s="16" t="n">
        <v>0</v>
      </c>
      <c r="E9" s="2" t="s">
        <v>57</v>
      </c>
    </row>
    <row r="10" customFormat="false" ht="15" hidden="false" customHeight="false" outlineLevel="0" collapsed="false">
      <c r="A10" s="17" t="s">
        <v>58</v>
      </c>
      <c r="B10" s="18" t="n">
        <f aca="false">B8+B9</f>
        <v>17400000</v>
      </c>
      <c r="C10" s="18" t="n">
        <f aca="false">C8+C9</f>
        <v>19950000</v>
      </c>
      <c r="D10" s="18" t="n">
        <f aca="false">D8+D9</f>
        <v>-31000000</v>
      </c>
      <c r="E10" s="2" t="s">
        <v>59</v>
      </c>
    </row>
    <row r="11" customFormat="false" ht="15" hidden="false" customHeight="false" outlineLevel="0" collapsed="false">
      <c r="A11" s="2" t="s">
        <v>60</v>
      </c>
      <c r="B11" s="14" t="n">
        <f aca="false">B10/B5</f>
        <v>0.147208121827411</v>
      </c>
      <c r="C11" s="14" t="n">
        <f aca="false">C10/C5</f>
        <v>0.159727782225781</v>
      </c>
      <c r="D11" s="14" t="str">
        <f aca="false">IFERROR(D10/D5,"")</f>
        <v/>
      </c>
      <c r="E11" s="2"/>
    </row>
    <row r="12" customFormat="false" ht="15" hidden="false" customHeight="false" outlineLevel="0" collapsed="false">
      <c r="A12" s="2" t="s">
        <v>61</v>
      </c>
      <c r="C12" s="14" t="n">
        <f aca="false">C5/B5-1</f>
        <v>0.0566835871404399</v>
      </c>
      <c r="D12" s="14" t="n">
        <f aca="false">IFERROR(D5/C5-1,"")</f>
        <v>-1</v>
      </c>
      <c r="E12" s="2"/>
    </row>
    <row r="14" customFormat="false" ht="15" hidden="false" customHeight="false" outlineLevel="0" collapsed="false">
      <c r="A14" s="12" t="s">
        <v>62</v>
      </c>
      <c r="E14" s="2"/>
    </row>
    <row r="15" customFormat="false" ht="15" hidden="false" customHeight="false" outlineLevel="0" collapsed="false">
      <c r="A15" s="2" t="s">
        <v>63</v>
      </c>
      <c r="C15" s="16" t="n">
        <v>5000000</v>
      </c>
      <c r="E15" s="2" t="s">
        <v>64</v>
      </c>
    </row>
    <row r="16" customFormat="false" ht="15" hidden="false" customHeight="false" outlineLevel="0" collapsed="false">
      <c r="A16" s="2" t="s">
        <v>65</v>
      </c>
      <c r="C16" s="16" t="n">
        <v>19150000</v>
      </c>
      <c r="E16" s="2" t="s">
        <v>66</v>
      </c>
    </row>
    <row r="17" customFormat="false" ht="15" hidden="false" customHeight="false" outlineLevel="0" collapsed="false">
      <c r="A17" s="2" t="s">
        <v>67</v>
      </c>
      <c r="C17" s="16" t="n">
        <v>15900000</v>
      </c>
      <c r="E17" s="2" t="s">
        <v>68</v>
      </c>
    </row>
    <row r="18" customFormat="false" ht="15" hidden="false" customHeight="false" outlineLevel="0" collapsed="false">
      <c r="A18" s="2" t="s">
        <v>69</v>
      </c>
      <c r="C18" s="16" t="n">
        <v>17000000</v>
      </c>
      <c r="E18" s="2" t="s">
        <v>70</v>
      </c>
    </row>
    <row r="19" customFormat="false" ht="15" hidden="false" customHeight="false" outlineLevel="0" collapsed="false">
      <c r="A19" s="2" t="s">
        <v>71</v>
      </c>
      <c r="C19" s="16" t="n">
        <v>48000000</v>
      </c>
      <c r="E19" s="2" t="s">
        <v>72</v>
      </c>
    </row>
    <row r="20" customFormat="false" ht="15" hidden="false" customHeight="false" outlineLevel="0" collapsed="false">
      <c r="A20" s="2" t="s">
        <v>73</v>
      </c>
      <c r="C20" s="16" t="n">
        <f aca="false">SUM(C15:C19)</f>
        <v>105050000</v>
      </c>
      <c r="E20" s="2"/>
    </row>
    <row r="21" customFormat="false" ht="15" hidden="false" customHeight="false" outlineLevel="0" collapsed="false">
      <c r="A21" s="2" t="s">
        <v>74</v>
      </c>
      <c r="C21" s="19" t="n">
        <v>8919425</v>
      </c>
      <c r="E21" s="2" t="s">
        <v>75</v>
      </c>
    </row>
    <row r="22" customFormat="false" ht="15" hidden="false" customHeight="false" outlineLevel="0" collapsed="false">
      <c r="A22" s="2" t="s">
        <v>76</v>
      </c>
      <c r="C22" s="16" t="n">
        <v>11000000</v>
      </c>
      <c r="E22" s="2" t="s">
        <v>70</v>
      </c>
    </row>
    <row r="23" customFormat="false" ht="15" hidden="false" customHeight="false" outlineLevel="0" collapsed="false">
      <c r="A23" s="2" t="s">
        <v>77</v>
      </c>
      <c r="C23" s="16" t="n">
        <v>35000000</v>
      </c>
      <c r="E23" s="2" t="s">
        <v>78</v>
      </c>
    </row>
    <row r="24" customFormat="false" ht="15" hidden="false" customHeight="false" outlineLevel="0" collapsed="false">
      <c r="A24" s="17" t="s">
        <v>79</v>
      </c>
      <c r="C24" s="18" t="n">
        <f aca="false">C20-C21-C22-C23</f>
        <v>50130575</v>
      </c>
      <c r="E24" s="2" t="s">
        <v>80</v>
      </c>
    </row>
    <row r="25" customFormat="false" ht="15" hidden="false" customHeight="false" outlineLevel="0" collapsed="false">
      <c r="A25" s="2" t="s">
        <v>81</v>
      </c>
      <c r="C25" s="16" t="n">
        <f aca="false">C20-C21-C22-C23-C24</f>
        <v>0</v>
      </c>
      <c r="E25" s="2"/>
    </row>
    <row r="26" customFormat="false" ht="15" hidden="false" customHeight="false" outlineLevel="0" collapsed="false">
      <c r="A26" s="2" t="s">
        <v>82</v>
      </c>
      <c r="C26" s="16" t="n">
        <f aca="false">C16+C17-C21</f>
        <v>26130575</v>
      </c>
      <c r="E26" s="2" t="s">
        <v>83</v>
      </c>
    </row>
    <row r="27" customFormat="false" ht="15" hidden="false" customHeight="false" outlineLevel="0" collapsed="false">
      <c r="A27" s="12" t="s">
        <v>84</v>
      </c>
      <c r="E27" s="2"/>
    </row>
    <row r="28" customFormat="false" ht="15" hidden="false" customHeight="false" outlineLevel="0" collapsed="false">
      <c r="A28" s="2" t="s">
        <v>85</v>
      </c>
      <c r="C28" s="16" t="n">
        <f aca="false">C19-'Fixed Assets'!B5</f>
        <v>0</v>
      </c>
      <c r="E28" s="2"/>
    </row>
    <row r="29" customFormat="false" ht="15" hidden="false" customHeight="false" outlineLevel="0" collapsed="false">
      <c r="A29" s="2" t="s">
        <v>86</v>
      </c>
      <c r="C29" s="16" t="n">
        <f aca="false">C23-Debt!B5</f>
        <v>0</v>
      </c>
      <c r="E29" s="2"/>
    </row>
    <row r="30" customFormat="false" ht="15" hidden="false" customHeight="false" outlineLevel="0" collapsed="false">
      <c r="A30" s="2" t="s">
        <v>87</v>
      </c>
      <c r="C30" s="16" t="n">
        <f aca="false">C15-Debt!B9</f>
        <v>0</v>
      </c>
      <c r="E3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4"/>
  </cols>
  <sheetData>
    <row r="1" customFormat="false" ht="15" hidden="false" customHeight="false" outlineLevel="0" collapsed="false">
      <c r="A1" s="1" t="s">
        <v>88</v>
      </c>
    </row>
    <row r="2" customFormat="false" ht="15" hidden="false" customHeight="false" outlineLevel="0" collapsed="false">
      <c r="A2" s="15" t="s">
        <v>89</v>
      </c>
    </row>
    <row r="4" customFormat="false" ht="15" hidden="false" customHeight="false" outlineLevel="0" collapsed="false">
      <c r="A4" s="2" t="s">
        <v>90</v>
      </c>
      <c r="B4" s="20" t="n">
        <v>1</v>
      </c>
      <c r="C4" s="21" t="str">
        <f aca="false">CHOOSE(B4,"Base","Downside","Upside")</f>
        <v>Base</v>
      </c>
    </row>
    <row r="6" customFormat="false" ht="15" hidden="false" customHeight="false" outlineLevel="0" collapsed="false">
      <c r="A6" s="12" t="s">
        <v>91</v>
      </c>
      <c r="B6" s="12" t="s">
        <v>92</v>
      </c>
      <c r="C6" s="12" t="s">
        <v>93</v>
      </c>
      <c r="D6" s="12" t="s">
        <v>94</v>
      </c>
      <c r="E6" s="12" t="s">
        <v>95</v>
      </c>
    </row>
    <row r="7" customFormat="false" ht="15" hidden="false" customHeight="false" outlineLevel="0" collapsed="false">
      <c r="A7" s="2" t="s">
        <v>96</v>
      </c>
      <c r="B7" s="13" t="n">
        <v>0</v>
      </c>
      <c r="C7" s="13" t="n">
        <v>-0.03</v>
      </c>
      <c r="D7" s="13" t="n">
        <v>0.02</v>
      </c>
      <c r="E7" s="14" t="n">
        <f aca="false">CHOOSE($B$4,B7,C7,D7)</f>
        <v>0</v>
      </c>
    </row>
    <row r="8" customFormat="false" ht="15" hidden="false" customHeight="false" outlineLevel="0" collapsed="false">
      <c r="A8" s="2" t="s">
        <v>97</v>
      </c>
      <c r="B8" s="13" t="n">
        <v>0</v>
      </c>
      <c r="C8" s="13" t="n">
        <v>-0.01</v>
      </c>
      <c r="D8" s="13" t="n">
        <v>0.005</v>
      </c>
      <c r="E8" s="14" t="n">
        <f aca="false">CHOOSE($B$4,B8,C8,D8)</f>
        <v>0</v>
      </c>
    </row>
    <row r="9" customFormat="false" ht="15" hidden="false" customHeight="false" outlineLevel="0" collapsed="false">
      <c r="A9" s="2" t="s">
        <v>98</v>
      </c>
      <c r="B9" s="13" t="n">
        <v>0</v>
      </c>
      <c r="C9" s="13" t="n">
        <v>0.015</v>
      </c>
      <c r="D9" s="13" t="n">
        <v>-0.01</v>
      </c>
      <c r="E9" s="14" t="n">
        <f aca="false">CHOOSE($B$4,B9,C9,D9)</f>
        <v>0</v>
      </c>
    </row>
    <row r="10" customFormat="false" ht="15" hidden="false" customHeight="false" outlineLevel="0" collapsed="false">
      <c r="A10" s="2" t="s">
        <v>99</v>
      </c>
      <c r="B10" s="22" t="n">
        <v>0</v>
      </c>
      <c r="C10" s="22" t="n">
        <v>8</v>
      </c>
      <c r="D10" s="22" t="n">
        <v>-3</v>
      </c>
      <c r="E10" s="23" t="n">
        <f aca="false">CHOOSE($B$4,B10,C10,D10)</f>
        <v>0</v>
      </c>
    </row>
    <row r="11" customFormat="false" ht="15" hidden="false" customHeight="false" outlineLevel="0" collapsed="false">
      <c r="A11" s="2" t="s">
        <v>100</v>
      </c>
      <c r="B11" s="22" t="n">
        <v>0</v>
      </c>
      <c r="C11" s="22" t="n">
        <v>10</v>
      </c>
      <c r="D11" s="22" t="n">
        <v>-5</v>
      </c>
      <c r="E11" s="23" t="n">
        <f aca="false">CHOOSE($B$4,B11,C11,D11)</f>
        <v>0</v>
      </c>
    </row>
    <row r="12" customFormat="false" ht="15" hidden="false" customHeight="false" outlineLevel="0" collapsed="false">
      <c r="A12" s="2" t="s">
        <v>101</v>
      </c>
      <c r="B12" s="13" t="n">
        <v>0</v>
      </c>
      <c r="C12" s="13" t="n">
        <v>0.005</v>
      </c>
      <c r="D12" s="13" t="n">
        <v>0</v>
      </c>
      <c r="E12" s="14" t="n">
        <f aca="false">CHOOSE($B$4,B12,C12,D12)</f>
        <v>0</v>
      </c>
    </row>
    <row r="13" customFormat="false" ht="15" hidden="false" customHeight="false" outlineLevel="0" collapsed="false">
      <c r="A13" s="2" t="s">
        <v>102</v>
      </c>
      <c r="B13" s="24" t="n">
        <v>9</v>
      </c>
      <c r="C13" s="24" t="n">
        <v>8</v>
      </c>
      <c r="D13" s="24" t="n">
        <v>10</v>
      </c>
      <c r="E13" s="25" t="n">
        <f aca="false">CHOOSE($B$4,B13,C13,D13)</f>
        <v>9</v>
      </c>
    </row>
    <row r="16" customFormat="false" ht="15" hidden="false" customHeight="false" outlineLevel="0" collapsed="false">
      <c r="A16" s="12" t="s">
        <v>103</v>
      </c>
      <c r="B16" s="12" t="n">
        <v>2026</v>
      </c>
      <c r="C16" s="12" t="n">
        <v>2027</v>
      </c>
      <c r="D16" s="12" t="n">
        <v>2028</v>
      </c>
      <c r="E16" s="12" t="n">
        <v>2029</v>
      </c>
      <c r="F16" s="12" t="n">
        <v>2030</v>
      </c>
      <c r="G16" s="12" t="n">
        <v>2031</v>
      </c>
    </row>
    <row r="17" customFormat="false" ht="15" hidden="false" customHeight="false" outlineLevel="0" collapsed="false">
      <c r="A17" s="2" t="s">
        <v>25</v>
      </c>
      <c r="C17" s="13" t="n">
        <v>0.04</v>
      </c>
      <c r="D17" s="14" t="n">
        <v>0.04</v>
      </c>
      <c r="E17" s="14" t="n">
        <v>0.035</v>
      </c>
      <c r="F17" s="14" t="n">
        <v>0.03</v>
      </c>
      <c r="G17" s="14" t="n">
        <v>0.03</v>
      </c>
    </row>
    <row r="18" customFormat="false" ht="15" hidden="false" customHeight="false" outlineLevel="0" collapsed="false">
      <c r="A18" s="2" t="s">
        <v>26</v>
      </c>
      <c r="C18" s="14" t="n">
        <v>0.02</v>
      </c>
      <c r="D18" s="14" t="n">
        <v>0.02</v>
      </c>
      <c r="E18" s="14" t="n">
        <v>0.02</v>
      </c>
      <c r="F18" s="14" t="n">
        <v>0.02</v>
      </c>
      <c r="G18" s="14" t="n">
        <v>0.02</v>
      </c>
    </row>
    <row r="19" customFormat="false" ht="15" hidden="false" customHeight="false" outlineLevel="0" collapsed="false">
      <c r="A19" s="2" t="s">
        <v>27</v>
      </c>
      <c r="C19" s="14" t="n">
        <v>0.06</v>
      </c>
      <c r="D19" s="14" t="n">
        <v>0.055</v>
      </c>
      <c r="E19" s="14" t="n">
        <v>0.05</v>
      </c>
      <c r="F19" s="14" t="n">
        <v>0.045</v>
      </c>
      <c r="G19" s="14" t="n">
        <v>0.04</v>
      </c>
    </row>
    <row r="20" customFormat="false" ht="15" hidden="false" customHeight="false" outlineLevel="0" collapsed="false">
      <c r="A20" s="2" t="s">
        <v>28</v>
      </c>
      <c r="C20" s="14" t="n">
        <v>0.025</v>
      </c>
      <c r="D20" s="14" t="n">
        <v>0.025</v>
      </c>
      <c r="E20" s="14" t="n">
        <v>0.025</v>
      </c>
      <c r="F20" s="14" t="n">
        <v>0.02</v>
      </c>
      <c r="G20" s="14" t="n">
        <v>0.02</v>
      </c>
    </row>
    <row r="21" customFormat="false" ht="15" hidden="false" customHeight="false" outlineLevel="0" collapsed="false">
      <c r="A21" s="2" t="s">
        <v>29</v>
      </c>
      <c r="C21" s="14" t="n">
        <v>0.03</v>
      </c>
      <c r="D21" s="14" t="n">
        <v>0.03</v>
      </c>
      <c r="E21" s="14" t="n">
        <v>0.03</v>
      </c>
      <c r="F21" s="14" t="n">
        <v>0.03</v>
      </c>
      <c r="G21" s="14" t="n">
        <v>0.03</v>
      </c>
    </row>
    <row r="22" customFormat="false" ht="15" hidden="false" customHeight="false" outlineLevel="0" collapsed="false">
      <c r="A22" s="2" t="s">
        <v>30</v>
      </c>
      <c r="C22" s="14" t="n">
        <v>0.02</v>
      </c>
      <c r="D22" s="14" t="n">
        <v>0.02</v>
      </c>
      <c r="E22" s="14" t="n">
        <v>0.02</v>
      </c>
      <c r="F22" s="14" t="n">
        <v>0.02</v>
      </c>
      <c r="G22" s="14" t="n">
        <v>0.02</v>
      </c>
    </row>
    <row r="23" customFormat="false" ht="15" hidden="false" customHeight="false" outlineLevel="0" collapsed="false">
      <c r="A23" s="2" t="s">
        <v>31</v>
      </c>
      <c r="B23" s="14" t="n">
        <v>0.6</v>
      </c>
      <c r="C23" s="14" t="n">
        <v>0.595</v>
      </c>
      <c r="D23" s="14" t="n">
        <v>0.59</v>
      </c>
      <c r="E23" s="14" t="n">
        <v>0.585</v>
      </c>
      <c r="F23" s="14" t="n">
        <v>0.58</v>
      </c>
      <c r="G23" s="14" t="n">
        <v>0.58</v>
      </c>
    </row>
    <row r="24" customFormat="false" ht="15" hidden="false" customHeight="false" outlineLevel="0" collapsed="false">
      <c r="A24" s="2" t="s">
        <v>32</v>
      </c>
      <c r="B24" s="14" t="n">
        <v>0.64</v>
      </c>
      <c r="C24" s="14" t="n">
        <v>0.635</v>
      </c>
      <c r="D24" s="14" t="n">
        <v>0.63</v>
      </c>
      <c r="E24" s="14" t="n">
        <v>0.625</v>
      </c>
      <c r="F24" s="14" t="n">
        <v>0.62</v>
      </c>
      <c r="G24" s="14" t="n">
        <v>0.62</v>
      </c>
    </row>
    <row r="25" customFormat="false" ht="15" hidden="false" customHeight="false" outlineLevel="0" collapsed="false">
      <c r="A25" s="2" t="s">
        <v>33</v>
      </c>
      <c r="B25" s="14" t="n">
        <v>0.45</v>
      </c>
      <c r="C25" s="14" t="n">
        <v>0.445</v>
      </c>
      <c r="D25" s="14" t="n">
        <v>0.44</v>
      </c>
      <c r="E25" s="14" t="n">
        <v>0.435</v>
      </c>
      <c r="F25" s="14" t="n">
        <v>0.43</v>
      </c>
      <c r="G25" s="14" t="n">
        <v>0.43</v>
      </c>
    </row>
    <row r="26" customFormat="false" ht="15" hidden="false" customHeight="false" outlineLevel="0" collapsed="false">
      <c r="A26" s="2" t="s">
        <v>34</v>
      </c>
      <c r="C26" s="14" t="n">
        <v>0.03</v>
      </c>
      <c r="D26" s="14" t="n">
        <v>0.03</v>
      </c>
      <c r="E26" s="14" t="n">
        <v>0.03</v>
      </c>
      <c r="F26" s="14" t="n">
        <v>0.03</v>
      </c>
      <c r="G26" s="14" t="n">
        <v>0.03</v>
      </c>
    </row>
    <row r="27" customFormat="false" ht="15" hidden="false" customHeight="false" outlineLevel="0" collapsed="false">
      <c r="A27" s="2" t="s">
        <v>35</v>
      </c>
      <c r="B27" s="14" t="n">
        <v>55</v>
      </c>
      <c r="C27" s="14" t="n">
        <v>54</v>
      </c>
      <c r="D27" s="14" t="n">
        <v>53</v>
      </c>
      <c r="E27" s="14" t="n">
        <v>52</v>
      </c>
      <c r="F27" s="14" t="n">
        <v>51</v>
      </c>
      <c r="G27" s="14" t="n">
        <v>50</v>
      </c>
    </row>
    <row r="28" customFormat="false" ht="15" hidden="false" customHeight="false" outlineLevel="0" collapsed="false">
      <c r="A28" s="2" t="s">
        <v>36</v>
      </c>
      <c r="B28" s="14" t="n">
        <v>72</v>
      </c>
      <c r="C28" s="14" t="n">
        <v>72</v>
      </c>
      <c r="D28" s="14" t="n">
        <v>70</v>
      </c>
      <c r="E28" s="14" t="n">
        <v>69</v>
      </c>
      <c r="F28" s="14" t="n">
        <v>68</v>
      </c>
      <c r="G28" s="14" t="n">
        <v>68</v>
      </c>
    </row>
    <row r="29" customFormat="false" ht="15" hidden="false" customHeight="false" outlineLevel="0" collapsed="false">
      <c r="A29" s="2" t="s">
        <v>37</v>
      </c>
      <c r="B29" s="14" t="n">
        <v>43</v>
      </c>
      <c r="C29" s="14" t="n">
        <v>44</v>
      </c>
      <c r="D29" s="14" t="n">
        <v>45</v>
      </c>
      <c r="E29" s="14" t="n">
        <v>46</v>
      </c>
      <c r="F29" s="14" t="n">
        <v>47</v>
      </c>
      <c r="G29" s="14" t="n">
        <v>47</v>
      </c>
    </row>
    <row r="30" customFormat="false" ht="15" hidden="false" customHeight="false" outlineLevel="0" collapsed="false">
      <c r="A30" s="2" t="s">
        <v>38</v>
      </c>
      <c r="B30" s="14" t="n">
        <v>0.055</v>
      </c>
      <c r="C30" s="14" t="n">
        <v>0.055</v>
      </c>
      <c r="D30" s="14" t="n">
        <v>0.06</v>
      </c>
      <c r="E30" s="14" t="n">
        <v>0.06</v>
      </c>
      <c r="F30" s="14" t="n">
        <v>0.055</v>
      </c>
      <c r="G30" s="14" t="n">
        <v>0.055</v>
      </c>
    </row>
    <row r="31" customFormat="false" ht="15" hidden="false" customHeight="false" outlineLevel="0" collapsed="false">
      <c r="A31" s="2" t="s">
        <v>39</v>
      </c>
      <c r="B31" s="14" t="n">
        <v>0.08</v>
      </c>
      <c r="C31" s="14" t="n">
        <v>0.08</v>
      </c>
      <c r="D31" s="14" t="n">
        <v>0.08</v>
      </c>
      <c r="E31" s="14" t="n">
        <v>0.08</v>
      </c>
      <c r="F31" s="14" t="n">
        <v>0.08</v>
      </c>
      <c r="G31" s="14" t="n">
        <v>0.08</v>
      </c>
    </row>
    <row r="32" customFormat="false" ht="15" hidden="false" customHeight="false" outlineLevel="0" collapsed="false">
      <c r="A32" s="2" t="s">
        <v>40</v>
      </c>
      <c r="B32" s="14" t="n">
        <v>0.25</v>
      </c>
      <c r="C32" s="14" t="n">
        <v>0.25</v>
      </c>
      <c r="D32" s="14" t="n">
        <v>0.25</v>
      </c>
      <c r="E32" s="14" t="n">
        <v>0.25</v>
      </c>
      <c r="F32" s="14" t="n">
        <v>0.25</v>
      </c>
      <c r="G32" s="14" t="n">
        <v>0.25</v>
      </c>
    </row>
    <row r="33" customFormat="false" ht="15" hidden="false" customHeight="false" outlineLevel="0" collapsed="false">
      <c r="A33" s="2" t="s">
        <v>41</v>
      </c>
      <c r="B33" s="14" t="n">
        <v>0.07</v>
      </c>
      <c r="C33" s="14" t="n">
        <v>0.07</v>
      </c>
      <c r="D33" s="14" t="n">
        <v>0.07</v>
      </c>
      <c r="E33" s="14" t="n">
        <v>0.07</v>
      </c>
      <c r="F33" s="14" t="n">
        <v>0.07</v>
      </c>
      <c r="G33" s="14" t="n">
        <v>0.07</v>
      </c>
    </row>
    <row r="34" customFormat="false" ht="15" hidden="false" customHeight="false" outlineLevel="0" collapsed="false">
      <c r="A34" s="2" t="s">
        <v>42</v>
      </c>
      <c r="B34" s="14" t="n">
        <v>5000000</v>
      </c>
      <c r="C34" s="14" t="n">
        <v>5000000</v>
      </c>
      <c r="D34" s="14" t="n">
        <v>5000000</v>
      </c>
      <c r="E34" s="14" t="n">
        <v>5000000</v>
      </c>
      <c r="F34" s="14" t="n">
        <v>5000000</v>
      </c>
      <c r="G34" s="14" t="n">
        <v>5000000</v>
      </c>
    </row>
    <row r="35" customFormat="false" ht="15" hidden="false" customHeight="false" outlineLevel="0" collapsed="false">
      <c r="A35" s="2" t="s">
        <v>43</v>
      </c>
      <c r="B35" s="14" t="n">
        <v>0</v>
      </c>
      <c r="C35" s="14" t="n">
        <v>3000000</v>
      </c>
      <c r="D35" s="14" t="n">
        <v>3000000</v>
      </c>
      <c r="E35" s="14" t="n">
        <v>3000000</v>
      </c>
      <c r="F35" s="14" t="n">
        <v>3000000</v>
      </c>
      <c r="G35" s="14" t="n">
        <v>3000000</v>
      </c>
    </row>
    <row r="36" customFormat="false" ht="15" hidden="false" customHeight="false" outlineLevel="0" collapsed="false">
      <c r="A36" s="12" t="s">
        <v>104</v>
      </c>
      <c r="B36" s="12" t="s">
        <v>92</v>
      </c>
      <c r="C36" s="12" t="s">
        <v>93</v>
      </c>
      <c r="D36" s="12" t="s">
        <v>94</v>
      </c>
      <c r="E36" s="12" t="s">
        <v>105</v>
      </c>
      <c r="F36" s="12" t="s">
        <v>106</v>
      </c>
    </row>
    <row r="37" customFormat="false" ht="15" hidden="false" customHeight="false" outlineLevel="0" collapsed="false">
      <c r="A37" s="2" t="s">
        <v>107</v>
      </c>
      <c r="B37" s="26" t="n">
        <v>178565704.480401</v>
      </c>
      <c r="C37" s="26" t="n">
        <v>146856890.577988</v>
      </c>
      <c r="D37" s="26" t="n">
        <v>201257111.248921</v>
      </c>
      <c r="E37" s="16" t="n">
        <f aca="false">Operations!G17</f>
        <v>0</v>
      </c>
      <c r="F37" s="21" t="str">
        <f aca="false">IF(ABS(E37-INDEX(B37:D37,1,$B$4))&lt;=IF(ABS(E37)&lt;100,0.0005,MAX(1,ABS(E37)*0.000001)),"YES","REFRESH")</f>
        <v>REFRESH</v>
      </c>
    </row>
    <row r="38" customFormat="false" ht="15" hidden="false" customHeight="false" outlineLevel="0" collapsed="false">
      <c r="A38" s="2" t="s">
        <v>13</v>
      </c>
      <c r="B38" s="26" t="n">
        <v>39599165.6200998</v>
      </c>
      <c r="C38" s="26" t="n">
        <v>23975013.1217539</v>
      </c>
      <c r="D38" s="26" t="n">
        <v>51217411.4183172</v>
      </c>
      <c r="E38" s="16" t="n">
        <f aca="false">Operations!G26</f>
        <v>0</v>
      </c>
      <c r="F38" s="21" t="str">
        <f aca="false">IF(ABS(E38-INDEX(B38:D38,1,$B$4))&lt;=IF(ABS(E38)&lt;100,0.0005,MAX(1,ABS(E38)*0.000001)),"YES","REFRESH")</f>
        <v>REFRESH</v>
      </c>
    </row>
    <row r="39" customFormat="false" ht="15" hidden="false" customHeight="false" outlineLevel="0" collapsed="false">
      <c r="A39" s="2" t="s">
        <v>108</v>
      </c>
      <c r="B39" s="26" t="n">
        <v>80183203.2204571</v>
      </c>
      <c r="C39" s="26" t="n">
        <v>44875460.2175622</v>
      </c>
      <c r="D39" s="26" t="n">
        <v>102376356.031584</v>
      </c>
      <c r="E39" s="16" t="n">
        <f aca="false">SUM(DCF!C11:G11)</f>
        <v>0</v>
      </c>
      <c r="F39" s="21" t="str">
        <f aca="false">IF(ABS(E39-INDEX(B39:D39,1,$B$4))&lt;=IF(ABS(E39)&lt;100,0.0005,MAX(1,ABS(E39)*0.000001)),"YES","REFRESH")</f>
        <v>REFRESH</v>
      </c>
    </row>
    <row r="40" customFormat="false" ht="15" hidden="false" customHeight="false" outlineLevel="0" collapsed="false">
      <c r="A40" s="2" t="s">
        <v>109</v>
      </c>
      <c r="B40" s="26" t="n">
        <v>3260527.62398199</v>
      </c>
      <c r="C40" s="26" t="n">
        <v>15727324.3062094</v>
      </c>
      <c r="D40" s="26" t="n">
        <v>0</v>
      </c>
      <c r="E40" s="16" t="n">
        <f aca="false">Debt!D15+Debt!D16</f>
        <v>0</v>
      </c>
      <c r="F40" s="21" t="str">
        <f aca="false">IF(ABS(E40-INDEX(B40:D40,1,$B$4))&lt;=IF(ABS(E40)&lt;100,0.0005,MAX(1,ABS(E40)*0.000001)),"YES","REFRESH")</f>
        <v>REFRESH</v>
      </c>
    </row>
    <row r="41" customFormat="false" ht="15" hidden="false" customHeight="false" outlineLevel="0" collapsed="false">
      <c r="A41" s="2" t="s">
        <v>110</v>
      </c>
      <c r="B41" s="26" t="n">
        <v>9128201.02917808</v>
      </c>
      <c r="C41" s="26" t="n">
        <v>1222699.04760274</v>
      </c>
      <c r="D41" s="26" t="n">
        <v>12864149.3275342</v>
      </c>
      <c r="E41" s="16" t="n">
        <f aca="false">MIN('LBO Debt'!C11:G11)</f>
        <v>0</v>
      </c>
      <c r="F41" s="21" t="str">
        <f aca="false">IF(ABS(E41-INDEX(B41:D41,1,$B$4))&lt;=IF(ABS(E41)&lt;100,0.0005,MAX(1,ABS(E41)*0.000001)),"YES","REFRESH")</f>
        <v>REFRESH</v>
      </c>
    </row>
    <row r="42" customFormat="false" ht="15" hidden="false" customHeight="false" outlineLevel="0" collapsed="false">
      <c r="A42" s="2" t="s">
        <v>111</v>
      </c>
      <c r="B42" s="26" t="n">
        <v>0</v>
      </c>
      <c r="C42" s="26" t="n">
        <v>3777300.95239726</v>
      </c>
      <c r="D42" s="26" t="n">
        <v>0</v>
      </c>
      <c r="E42" s="16" t="n">
        <f aca="false">MAX('LBO Debt'!C20:G20)</f>
        <v>0</v>
      </c>
      <c r="F42" s="21" t="str">
        <f aca="false">IF(ABS(E42-INDEX(B42:D42,1,$B$4))&lt;=IF(ABS(E42)&lt;100,0.0005,MAX(1,ABS(E42)*0.000001)),"YES","REFRESH")</f>
        <v>YES</v>
      </c>
    </row>
    <row r="43" customFormat="false" ht="15" hidden="false" customHeight="false" outlineLevel="0" collapsed="false">
      <c r="A43" s="2" t="s">
        <v>112</v>
      </c>
      <c r="B43" s="26" t="n">
        <v>230620021.399341</v>
      </c>
      <c r="C43" s="26" t="n">
        <v>122448936.964932</v>
      </c>
      <c r="D43" s="26" t="n">
        <v>304878011.004324</v>
      </c>
      <c r="E43" s="16" t="n">
        <f aca="false">DCF!B20</f>
        <v>0</v>
      </c>
      <c r="F43" s="21" t="str">
        <f aca="false">IF(ABS(E43-INDEX(B43:D43,1,$B$4))&lt;=IF(ABS(E43)&lt;100,0.0005,MAX(1,ABS(E43)*0.000001)),"YES","REFRESH")</f>
        <v>REFRESH</v>
      </c>
    </row>
    <row r="44" customFormat="false" ht="15" hidden="false" customHeight="false" outlineLevel="0" collapsed="false">
      <c r="A44" s="2" t="s">
        <v>113</v>
      </c>
      <c r="B44" s="26" t="n">
        <v>209400121.056875</v>
      </c>
      <c r="C44" s="26" t="n">
        <v>101229036.622467</v>
      </c>
      <c r="D44" s="26" t="n">
        <v>283658110.661858</v>
      </c>
      <c r="E44" s="16" t="n">
        <f aca="false">DCF!B22</f>
        <v>0</v>
      </c>
      <c r="F44" s="21" t="str">
        <f aca="false">IF(ABS(E44-INDEX(B44:D44,1,$B$4))&lt;=IF(ABS(E44)&lt;100,0.0005,MAX(1,ABS(E44)*0.000001)),"YES","REFRESH")</f>
        <v>REFRESH</v>
      </c>
    </row>
    <row r="45" customFormat="false" ht="15" hidden="false" customHeight="false" outlineLevel="0" collapsed="false">
      <c r="A45" s="2" t="s">
        <v>114</v>
      </c>
      <c r="B45" s="26" t="n">
        <v>313216772.11455</v>
      </c>
      <c r="C45" s="26" t="n">
        <v>108992546.987765</v>
      </c>
      <c r="D45" s="26" t="n">
        <v>493591170.978108</v>
      </c>
      <c r="E45" s="16" t="n">
        <f aca="false">LBO!B18</f>
        <v>0</v>
      </c>
      <c r="F45" s="21" t="str">
        <f aca="false">IF(ABS(E45-INDEX(B45:D45,1,$B$4))&lt;=IF(ABS(E45)&lt;100,0.0005,MAX(1,ABS(E45)*0.000001)),"YES","REFRESH")</f>
        <v>REFRESH</v>
      </c>
    </row>
    <row r="46" customFormat="false" ht="15" hidden="false" customHeight="false" outlineLevel="0" collapsed="false">
      <c r="A46" s="2" t="s">
        <v>17</v>
      </c>
      <c r="B46" s="27" t="n">
        <v>2.35462383751973</v>
      </c>
      <c r="C46" s="27" t="n">
        <v>0.819357301707726</v>
      </c>
      <c r="D46" s="27" t="n">
        <v>3.7105980287329</v>
      </c>
      <c r="E46" s="28" t="n">
        <f aca="false">LBO!B19</f>
        <v>0</v>
      </c>
      <c r="F46" s="21" t="str">
        <f aca="false">IF(ABS(E46-INDEX(B46:D46,1,$B$4))&lt;=IF(ABS(E46)&lt;100,0.0005,MAX(1,ABS(E46)*0.000001)),"YES","REFRESH")</f>
        <v>REFRESH</v>
      </c>
    </row>
    <row r="47" customFormat="false" ht="15" hidden="false" customHeight="false" outlineLevel="0" collapsed="false">
      <c r="A47" s="2" t="s">
        <v>18</v>
      </c>
      <c r="B47" s="29" t="n">
        <v>0.186818499566411</v>
      </c>
      <c r="C47" s="29" t="n">
        <v>-0.0390635535151663</v>
      </c>
      <c r="D47" s="29" t="n">
        <v>0.299836661367441</v>
      </c>
      <c r="E47" s="14" t="n">
        <f aca="false">LBO!B20</f>
        <v>0</v>
      </c>
      <c r="F47" s="21" t="str">
        <f aca="false">IF(ABS(E47-INDEX(B47:D47,1,$B$4))&lt;=IF(ABS(E47)&lt;100,0.0005,MAX(1,ABS(E47)*0.000001)),"YES","REFRESH")</f>
        <v>REFRESH</v>
      </c>
    </row>
    <row r="49" customFormat="false" ht="15" hidden="false" customHeight="false" outlineLevel="0" collapsed="false">
      <c r="A49" s="15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116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117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2" t="s">
        <v>118</v>
      </c>
      <c r="B5" s="21" t="n">
        <v>420000</v>
      </c>
      <c r="C5" s="30"/>
      <c r="D5" s="30"/>
      <c r="E5" s="30"/>
      <c r="F5" s="30"/>
      <c r="G5" s="30"/>
    </row>
    <row r="6" customFormat="false" ht="15" hidden="false" customHeight="true" outlineLevel="0" collapsed="false">
      <c r="A6" s="2" t="s">
        <v>119</v>
      </c>
      <c r="B6" s="16" t="n">
        <v>150</v>
      </c>
      <c r="C6" s="19"/>
      <c r="D6" s="19"/>
      <c r="E6" s="19"/>
      <c r="F6" s="19"/>
      <c r="G6" s="19"/>
    </row>
    <row r="7" customFormat="false" ht="15" hidden="false" customHeight="true" outlineLevel="0" collapsed="false">
      <c r="A7" s="2" t="s">
        <v>120</v>
      </c>
      <c r="B7" s="16" t="n">
        <v>63000000</v>
      </c>
      <c r="C7" s="19"/>
      <c r="D7" s="19"/>
      <c r="E7" s="19"/>
      <c r="F7" s="19"/>
      <c r="G7" s="19"/>
    </row>
    <row r="8" customFormat="false" ht="15" hidden="false" customHeight="true" outlineLevel="0" collapsed="false">
      <c r="A8" s="2"/>
      <c r="B8" s="16"/>
      <c r="C8" s="16"/>
      <c r="D8" s="16"/>
      <c r="E8" s="16"/>
      <c r="F8" s="16"/>
      <c r="G8" s="16"/>
    </row>
    <row r="9" customFormat="false" ht="15" hidden="false" customHeight="true" outlineLevel="0" collapsed="false">
      <c r="A9" s="2" t="s">
        <v>121</v>
      </c>
      <c r="B9" s="21" t="n">
        <v>300000</v>
      </c>
      <c r="C9" s="30"/>
      <c r="D9" s="30"/>
      <c r="E9" s="30"/>
      <c r="F9" s="30"/>
      <c r="G9" s="30"/>
    </row>
    <row r="10" customFormat="false" ht="15" hidden="false" customHeight="true" outlineLevel="0" collapsed="false">
      <c r="A10" s="2" t="s">
        <v>122</v>
      </c>
      <c r="B10" s="16" t="n">
        <v>170</v>
      </c>
      <c r="C10" s="19"/>
      <c r="D10" s="19"/>
      <c r="E10" s="19"/>
      <c r="F10" s="19"/>
      <c r="G10" s="19"/>
    </row>
    <row r="11" customFormat="false" ht="15" hidden="false" customHeight="true" outlineLevel="0" collapsed="false">
      <c r="A11" s="2" t="s">
        <v>123</v>
      </c>
      <c r="B11" s="16" t="n">
        <v>51000000</v>
      </c>
      <c r="C11" s="19"/>
      <c r="D11" s="19"/>
      <c r="E11" s="19"/>
      <c r="F11" s="19"/>
      <c r="G11" s="19"/>
    </row>
    <row r="12" customFormat="false" ht="15" hidden="false" customHeight="true" outlineLevel="0" collapsed="false">
      <c r="A12" s="2"/>
      <c r="B12" s="16"/>
      <c r="C12" s="16"/>
      <c r="D12" s="16"/>
      <c r="E12" s="16"/>
      <c r="F12" s="16"/>
      <c r="G12" s="16"/>
    </row>
    <row r="13" customFormat="false" ht="15" hidden="false" customHeight="true" outlineLevel="0" collapsed="false">
      <c r="A13" s="2" t="s">
        <v>124</v>
      </c>
      <c r="B13" s="21" t="n">
        <v>120000</v>
      </c>
      <c r="C13" s="30"/>
      <c r="D13" s="30"/>
      <c r="E13" s="30"/>
      <c r="F13" s="30"/>
      <c r="G13" s="30"/>
    </row>
    <row r="14" customFormat="false" ht="15" hidden="false" customHeight="true" outlineLevel="0" collapsed="false">
      <c r="A14" s="2" t="s">
        <v>125</v>
      </c>
      <c r="B14" s="16" t="n">
        <v>150</v>
      </c>
      <c r="C14" s="19"/>
      <c r="D14" s="19"/>
      <c r="E14" s="19"/>
      <c r="F14" s="19"/>
      <c r="G14" s="19"/>
    </row>
    <row r="15" customFormat="false" ht="15" hidden="false" customHeight="true" outlineLevel="0" collapsed="false">
      <c r="A15" s="2" t="s">
        <v>126</v>
      </c>
      <c r="B15" s="16" t="n">
        <v>18000000</v>
      </c>
      <c r="C15" s="19"/>
      <c r="D15" s="19"/>
      <c r="E15" s="19"/>
      <c r="F15" s="19"/>
      <c r="G15" s="19"/>
    </row>
    <row r="16" customFormat="false" ht="15" hidden="false" customHeight="true" outlineLevel="0" collapsed="false">
      <c r="A16" s="2"/>
      <c r="B16" s="16"/>
      <c r="C16" s="16"/>
      <c r="D16" s="16"/>
      <c r="E16" s="16"/>
      <c r="F16" s="16"/>
      <c r="G16" s="16"/>
    </row>
    <row r="17" customFormat="false" ht="15" hidden="false" customHeight="true" outlineLevel="0" collapsed="false">
      <c r="A17" s="31" t="s">
        <v>127</v>
      </c>
      <c r="B17" s="19"/>
      <c r="C17" s="19"/>
      <c r="D17" s="19"/>
      <c r="E17" s="19"/>
      <c r="F17" s="19"/>
      <c r="G17" s="19"/>
    </row>
    <row r="18" customFormat="false" ht="15" hidden="false" customHeight="true" outlineLevel="0" collapsed="false">
      <c r="A18" s="2"/>
      <c r="B18" s="16"/>
      <c r="C18" s="16"/>
      <c r="D18" s="16"/>
      <c r="E18" s="16"/>
      <c r="F18" s="16"/>
      <c r="G18" s="16"/>
    </row>
    <row r="19" customFormat="false" ht="15" hidden="false" customHeight="true" outlineLevel="0" collapsed="false">
      <c r="A19" s="2" t="s">
        <v>128</v>
      </c>
      <c r="B19" s="19"/>
      <c r="C19" s="19"/>
      <c r="D19" s="19"/>
      <c r="E19" s="19"/>
      <c r="F19" s="19"/>
      <c r="G19" s="19"/>
    </row>
    <row r="20" customFormat="false" ht="15" hidden="false" customHeight="true" outlineLevel="0" collapsed="false">
      <c r="A20" s="2" t="s">
        <v>129</v>
      </c>
      <c r="B20" s="19"/>
      <c r="C20" s="19"/>
      <c r="D20" s="19"/>
      <c r="E20" s="19"/>
      <c r="F20" s="19"/>
      <c r="G20" s="19"/>
    </row>
    <row r="21" customFormat="false" ht="15" hidden="false" customHeight="true" outlineLevel="0" collapsed="false">
      <c r="A21" s="2" t="s">
        <v>130</v>
      </c>
      <c r="B21" s="19"/>
      <c r="C21" s="19"/>
      <c r="D21" s="19"/>
      <c r="E21" s="19"/>
      <c r="F21" s="19"/>
      <c r="G21" s="19"/>
    </row>
    <row r="22" customFormat="false" ht="15" hidden="false" customHeight="true" outlineLevel="0" collapsed="false">
      <c r="A22" s="2" t="s">
        <v>131</v>
      </c>
      <c r="B22" s="19"/>
      <c r="C22" s="19"/>
      <c r="D22" s="19"/>
      <c r="E22" s="19"/>
      <c r="F22" s="19"/>
      <c r="G22" s="19"/>
    </row>
    <row r="23" customFormat="false" ht="15" hidden="false" customHeight="true" outlineLevel="0" collapsed="false">
      <c r="A23" s="31" t="s">
        <v>132</v>
      </c>
      <c r="B23" s="19"/>
      <c r="C23" s="19"/>
      <c r="D23" s="19"/>
      <c r="E23" s="19"/>
      <c r="F23" s="19"/>
      <c r="G23" s="19"/>
    </row>
    <row r="24" customFormat="false" ht="15" hidden="false" customHeight="true" outlineLevel="0" collapsed="false">
      <c r="A24" s="2"/>
      <c r="B24" s="16"/>
      <c r="C24" s="16"/>
      <c r="D24" s="16"/>
      <c r="E24" s="16"/>
      <c r="F24" s="16"/>
      <c r="G24" s="16"/>
    </row>
    <row r="25" customFormat="false" ht="15" hidden="false" customHeight="true" outlineLevel="0" collapsed="false">
      <c r="A25" s="2" t="s">
        <v>133</v>
      </c>
      <c r="B25" s="16" t="n">
        <v>31000000</v>
      </c>
      <c r="C25" s="19"/>
      <c r="D25" s="19"/>
      <c r="E25" s="19"/>
      <c r="F25" s="19"/>
      <c r="G25" s="19"/>
    </row>
    <row r="26" customFormat="false" ht="15" hidden="false" customHeight="true" outlineLevel="0" collapsed="false">
      <c r="A26" s="17" t="s">
        <v>134</v>
      </c>
      <c r="B26" s="19"/>
      <c r="C26" s="19"/>
      <c r="D26" s="19"/>
      <c r="E26" s="19"/>
      <c r="F26" s="19"/>
      <c r="G26" s="19"/>
    </row>
    <row r="27" customFormat="false" ht="15" hidden="false" customHeight="true" outlineLevel="0" collapsed="false">
      <c r="A27" s="32" t="s">
        <v>135</v>
      </c>
      <c r="B27" s="13"/>
      <c r="C27" s="13"/>
      <c r="D27" s="13"/>
      <c r="E27" s="13"/>
      <c r="F27" s="13"/>
      <c r="G27" s="13"/>
    </row>
    <row r="28" customFormat="false" ht="15" hidden="false" customHeight="true" outlineLevel="0" collapsed="false">
      <c r="A28" s="2"/>
      <c r="B28" s="16"/>
      <c r="C28" s="16"/>
      <c r="D28" s="16"/>
      <c r="E28" s="16"/>
      <c r="F28" s="16"/>
      <c r="G28" s="16"/>
    </row>
    <row r="29" customFormat="false" ht="15" hidden="false" customHeight="true" outlineLevel="0" collapsed="false">
      <c r="A29" s="2" t="s">
        <v>136</v>
      </c>
      <c r="B29" s="19"/>
      <c r="C29" s="19"/>
      <c r="D29" s="19"/>
      <c r="E29" s="19"/>
      <c r="F29" s="19"/>
      <c r="G29" s="19"/>
    </row>
    <row r="30" customFormat="false" ht="15" hidden="false" customHeight="true" outlineLevel="0" collapsed="false">
      <c r="A30" s="2" t="s">
        <v>137</v>
      </c>
      <c r="B30" s="19"/>
      <c r="C30" s="19"/>
      <c r="D30" s="19"/>
      <c r="E30" s="19"/>
      <c r="F30" s="19"/>
      <c r="G30" s="19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138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139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2" t="s">
        <v>35</v>
      </c>
      <c r="B5" s="22"/>
      <c r="C5" s="22"/>
      <c r="D5" s="22"/>
      <c r="E5" s="22"/>
      <c r="F5" s="22"/>
      <c r="G5" s="22"/>
    </row>
    <row r="6" customFormat="false" ht="15" hidden="false" customHeight="true" outlineLevel="0" collapsed="false">
      <c r="A6" s="2" t="s">
        <v>65</v>
      </c>
      <c r="B6" s="19"/>
      <c r="C6" s="19"/>
      <c r="D6" s="19"/>
      <c r="E6" s="19"/>
      <c r="F6" s="19"/>
      <c r="G6" s="19"/>
    </row>
    <row r="7" customFormat="false" ht="15" hidden="false" customHeight="true" outlineLevel="0" collapsed="false">
      <c r="A7" s="2" t="s">
        <v>36</v>
      </c>
      <c r="B7" s="22"/>
      <c r="C7" s="22"/>
      <c r="D7" s="22"/>
      <c r="E7" s="22"/>
      <c r="F7" s="22"/>
      <c r="G7" s="22"/>
    </row>
    <row r="8" customFormat="false" ht="15" hidden="false" customHeight="true" outlineLevel="0" collapsed="false">
      <c r="A8" s="2" t="s">
        <v>67</v>
      </c>
      <c r="B8" s="19"/>
      <c r="C8" s="19"/>
      <c r="D8" s="19"/>
      <c r="E8" s="19"/>
      <c r="F8" s="19"/>
      <c r="G8" s="19"/>
    </row>
    <row r="9" customFormat="false" ht="15" hidden="false" customHeight="true" outlineLevel="0" collapsed="false">
      <c r="A9" s="2" t="s">
        <v>37</v>
      </c>
      <c r="B9" s="22"/>
      <c r="C9" s="22"/>
      <c r="D9" s="22"/>
      <c r="E9" s="22"/>
      <c r="F9" s="22"/>
      <c r="G9" s="22"/>
    </row>
    <row r="10" customFormat="false" ht="15" hidden="false" customHeight="true" outlineLevel="0" collapsed="false">
      <c r="A10" s="2" t="s">
        <v>74</v>
      </c>
      <c r="B10" s="19"/>
      <c r="C10" s="19"/>
      <c r="D10" s="19"/>
      <c r="E10" s="19"/>
      <c r="F10" s="19"/>
      <c r="G10" s="19"/>
    </row>
    <row r="11" customFormat="false" ht="15" hidden="false" customHeight="true" outlineLevel="0" collapsed="false">
      <c r="A11" s="17" t="s">
        <v>140</v>
      </c>
      <c r="B11" s="19"/>
      <c r="C11" s="19"/>
      <c r="D11" s="19"/>
      <c r="E11" s="19"/>
      <c r="F11" s="19"/>
      <c r="G11" s="19"/>
    </row>
    <row r="12" customFormat="false" ht="15" hidden="false" customHeight="true" outlineLevel="0" collapsed="false">
      <c r="A12" s="32" t="s">
        <v>141</v>
      </c>
      <c r="B12" s="19"/>
      <c r="C12" s="19"/>
      <c r="D12" s="19"/>
      <c r="E12" s="19"/>
      <c r="F12" s="19"/>
      <c r="G12" s="19"/>
    </row>
    <row r="13" customFormat="false" ht="15" hidden="false" customHeight="true" outlineLevel="0" collapsed="false">
      <c r="A13" s="2" t="s">
        <v>142</v>
      </c>
      <c r="B13" s="19"/>
      <c r="C13" s="19"/>
      <c r="D13" s="19"/>
      <c r="E13" s="19"/>
      <c r="F13" s="19"/>
      <c r="G13" s="19"/>
    </row>
    <row r="14" customFormat="false" ht="15" hidden="false" customHeight="true" outlineLevel="0" collapsed="false">
      <c r="A14" s="2" t="s">
        <v>143</v>
      </c>
      <c r="B14" s="33"/>
      <c r="C14" s="33"/>
      <c r="D14" s="33"/>
      <c r="E14" s="33"/>
      <c r="F14" s="33"/>
      <c r="G14" s="33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144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145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2" t="s">
        <v>146</v>
      </c>
      <c r="B5" s="16" t="n">
        <v>48000000</v>
      </c>
      <c r="C5" s="19"/>
      <c r="D5" s="19"/>
      <c r="E5" s="19"/>
      <c r="F5" s="19"/>
      <c r="G5" s="19"/>
    </row>
    <row r="6" customFormat="false" ht="15" hidden="false" customHeight="true" outlineLevel="0" collapsed="false">
      <c r="A6" s="2" t="s">
        <v>147</v>
      </c>
      <c r="B6" s="19"/>
      <c r="C6" s="19"/>
      <c r="D6" s="19"/>
      <c r="E6" s="19"/>
      <c r="F6" s="19"/>
      <c r="G6" s="19"/>
    </row>
    <row r="7" customFormat="false" ht="15" hidden="false" customHeight="true" outlineLevel="0" collapsed="false">
      <c r="A7" s="2" t="s">
        <v>148</v>
      </c>
      <c r="B7" s="13"/>
      <c r="C7" s="13"/>
      <c r="D7" s="13"/>
      <c r="E7" s="13"/>
      <c r="F7" s="13"/>
      <c r="G7" s="13"/>
    </row>
    <row r="8" customFormat="false" ht="15" hidden="false" customHeight="true" outlineLevel="0" collapsed="false">
      <c r="A8" s="2" t="s">
        <v>136</v>
      </c>
      <c r="B8" s="19"/>
      <c r="C8" s="19"/>
      <c r="D8" s="19"/>
      <c r="E8" s="19"/>
      <c r="F8" s="19"/>
      <c r="G8" s="19"/>
    </row>
    <row r="9" customFormat="false" ht="15" hidden="false" customHeight="true" outlineLevel="0" collapsed="false">
      <c r="A9" s="17" t="s">
        <v>149</v>
      </c>
      <c r="B9" s="19"/>
      <c r="C9" s="19"/>
      <c r="D9" s="19"/>
      <c r="E9" s="19"/>
      <c r="F9" s="19"/>
      <c r="G9" s="19"/>
    </row>
    <row r="10" customFormat="false" ht="15" hidden="false" customHeight="true" outlineLevel="0" collapsed="false">
      <c r="A10" s="32" t="s">
        <v>150</v>
      </c>
      <c r="B10" s="19"/>
      <c r="C10" s="19"/>
      <c r="D10" s="19"/>
      <c r="E10" s="19"/>
      <c r="F10" s="19"/>
      <c r="G10" s="19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151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152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2" t="s">
        <v>153</v>
      </c>
      <c r="B5" s="16" t="n">
        <v>35000000</v>
      </c>
      <c r="C5" s="19"/>
      <c r="D5" s="19"/>
      <c r="E5" s="19"/>
      <c r="F5" s="19"/>
      <c r="G5" s="19"/>
    </row>
    <row r="6" customFormat="false" ht="15" hidden="false" customHeight="true" outlineLevel="0" collapsed="false">
      <c r="A6" s="2" t="s">
        <v>154</v>
      </c>
      <c r="B6" s="19"/>
      <c r="C6" s="19"/>
      <c r="D6" s="19"/>
      <c r="E6" s="19"/>
      <c r="F6" s="19"/>
      <c r="G6" s="19"/>
    </row>
    <row r="7" customFormat="false" ht="15" hidden="false" customHeight="true" outlineLevel="0" collapsed="false">
      <c r="A7" s="2" t="s">
        <v>155</v>
      </c>
      <c r="B7" s="13"/>
      <c r="C7" s="13"/>
      <c r="D7" s="13"/>
      <c r="E7" s="13"/>
      <c r="F7" s="13"/>
      <c r="G7" s="13"/>
    </row>
    <row r="8" customFormat="false" ht="15" hidden="false" customHeight="true" outlineLevel="0" collapsed="false">
      <c r="A8" s="2" t="s">
        <v>156</v>
      </c>
      <c r="B8" s="19"/>
      <c r="C8" s="19"/>
      <c r="D8" s="19"/>
      <c r="E8" s="19"/>
      <c r="F8" s="19"/>
      <c r="G8" s="19"/>
    </row>
    <row r="9" customFormat="false" ht="15" hidden="false" customHeight="true" outlineLevel="0" collapsed="false">
      <c r="A9" s="2" t="s">
        <v>157</v>
      </c>
      <c r="B9" s="16" t="n">
        <v>5000000</v>
      </c>
      <c r="C9" s="19"/>
      <c r="D9" s="19"/>
      <c r="E9" s="19"/>
      <c r="F9" s="19"/>
      <c r="G9" s="19"/>
    </row>
    <row r="10" customFormat="false" ht="15" hidden="false" customHeight="true" outlineLevel="0" collapsed="false">
      <c r="A10" s="2" t="s">
        <v>158</v>
      </c>
      <c r="B10" s="19"/>
      <c r="C10" s="19"/>
      <c r="D10" s="19"/>
      <c r="E10" s="19"/>
      <c r="F10" s="19"/>
      <c r="G10" s="19"/>
    </row>
    <row r="11" customFormat="false" ht="15" hidden="false" customHeight="true" outlineLevel="0" collapsed="false">
      <c r="A11" s="2" t="s">
        <v>159</v>
      </c>
      <c r="B11" s="19"/>
      <c r="C11" s="19"/>
      <c r="D11" s="19"/>
      <c r="E11" s="19"/>
      <c r="F11" s="19"/>
      <c r="G11" s="19"/>
    </row>
    <row r="12" customFormat="false" ht="15" hidden="false" customHeight="true" outlineLevel="0" collapsed="false">
      <c r="A12" s="2" t="s">
        <v>160</v>
      </c>
      <c r="B12" s="19"/>
      <c r="C12" s="19"/>
      <c r="D12" s="19"/>
      <c r="E12" s="19"/>
      <c r="F12" s="19"/>
      <c r="G12" s="19"/>
    </row>
    <row r="13" customFormat="false" ht="15" hidden="false" customHeight="true" outlineLevel="0" collapsed="false">
      <c r="A13" s="2" t="s">
        <v>161</v>
      </c>
      <c r="B13" s="19"/>
      <c r="C13" s="19"/>
      <c r="D13" s="19"/>
      <c r="E13" s="19"/>
      <c r="F13" s="19"/>
      <c r="G13" s="19"/>
    </row>
    <row r="14" customFormat="false" ht="15" hidden="false" customHeight="true" outlineLevel="0" collapsed="false">
      <c r="A14" s="2" t="s">
        <v>162</v>
      </c>
      <c r="B14" s="19"/>
      <c r="C14" s="19"/>
      <c r="D14" s="19"/>
      <c r="E14" s="19"/>
      <c r="F14" s="19"/>
      <c r="G14" s="19"/>
    </row>
    <row r="15" customFormat="false" ht="15" hidden="false" customHeight="true" outlineLevel="0" collapsed="false">
      <c r="A15" s="17" t="s">
        <v>163</v>
      </c>
      <c r="B15" s="19"/>
      <c r="C15" s="19"/>
      <c r="D15" s="19"/>
      <c r="E15" s="19"/>
      <c r="F15" s="19"/>
      <c r="G15" s="19"/>
    </row>
    <row r="16" customFormat="false" ht="15" hidden="false" customHeight="true" outlineLevel="0" collapsed="false">
      <c r="A16" s="34" t="s">
        <v>164</v>
      </c>
      <c r="B16" s="19"/>
      <c r="C16" s="19"/>
      <c r="D16" s="19"/>
      <c r="E16" s="19"/>
      <c r="F16" s="19"/>
      <c r="G16" s="19"/>
    </row>
    <row r="17" customFormat="false" ht="15" hidden="false" customHeight="true" outlineLevel="0" collapsed="false">
      <c r="A17" s="34" t="s">
        <v>165</v>
      </c>
      <c r="B17" s="19"/>
      <c r="C17" s="19"/>
      <c r="D17" s="19"/>
      <c r="E17" s="19"/>
      <c r="F17" s="19"/>
      <c r="G17" s="19"/>
    </row>
    <row r="18" customFormat="false" ht="15" hidden="false" customHeight="true" outlineLevel="0" collapsed="false">
      <c r="A18" s="32" t="s">
        <v>166</v>
      </c>
      <c r="B18" s="19"/>
      <c r="C18" s="19"/>
      <c r="D18" s="19"/>
      <c r="E18" s="19"/>
      <c r="F18" s="19"/>
      <c r="G18" s="19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167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168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35" t="s">
        <v>169</v>
      </c>
      <c r="B5" s="35"/>
      <c r="C5" s="35"/>
      <c r="D5" s="35"/>
      <c r="E5" s="35"/>
      <c r="F5" s="35"/>
      <c r="G5" s="35"/>
    </row>
    <row r="6" customFormat="false" ht="15" hidden="false" customHeight="true" outlineLevel="0" collapsed="false">
      <c r="A6" s="2" t="s">
        <v>170</v>
      </c>
      <c r="B6" s="19"/>
      <c r="C6" s="19"/>
      <c r="D6" s="19"/>
      <c r="E6" s="19"/>
      <c r="F6" s="19"/>
      <c r="G6" s="19"/>
    </row>
    <row r="7" customFormat="false" ht="15" hidden="false" customHeight="true" outlineLevel="0" collapsed="false">
      <c r="A7" s="2" t="s">
        <v>171</v>
      </c>
      <c r="B7" s="19"/>
      <c r="C7" s="19"/>
      <c r="D7" s="19"/>
      <c r="E7" s="19"/>
      <c r="F7" s="19"/>
      <c r="G7" s="19"/>
    </row>
    <row r="8" customFormat="false" ht="15" hidden="false" customHeight="true" outlineLevel="0" collapsed="false">
      <c r="A8" s="2" t="s">
        <v>132</v>
      </c>
      <c r="B8" s="19"/>
      <c r="C8" s="19"/>
      <c r="D8" s="19"/>
      <c r="E8" s="19"/>
      <c r="F8" s="19"/>
      <c r="G8" s="19"/>
    </row>
    <row r="9" customFormat="false" ht="15" hidden="false" customHeight="true" outlineLevel="0" collapsed="false">
      <c r="A9" s="2" t="s">
        <v>133</v>
      </c>
      <c r="B9" s="19"/>
      <c r="C9" s="19"/>
      <c r="D9" s="19"/>
      <c r="E9" s="19"/>
      <c r="F9" s="19"/>
      <c r="G9" s="19"/>
    </row>
    <row r="10" customFormat="false" ht="15" hidden="false" customHeight="true" outlineLevel="0" collapsed="false">
      <c r="A10" s="31" t="s">
        <v>134</v>
      </c>
      <c r="B10" s="19"/>
      <c r="C10" s="19"/>
      <c r="D10" s="19"/>
      <c r="E10" s="19"/>
      <c r="F10" s="19"/>
      <c r="G10" s="19"/>
    </row>
    <row r="11" customFormat="false" ht="15" hidden="false" customHeight="true" outlineLevel="0" collapsed="false">
      <c r="A11" s="2" t="s">
        <v>136</v>
      </c>
      <c r="B11" s="19"/>
      <c r="C11" s="19"/>
      <c r="D11" s="19"/>
      <c r="E11" s="19"/>
      <c r="F11" s="19"/>
      <c r="G11" s="19"/>
    </row>
    <row r="12" customFormat="false" ht="15" hidden="false" customHeight="true" outlineLevel="0" collapsed="false">
      <c r="A12" s="2" t="s">
        <v>137</v>
      </c>
      <c r="B12" s="19"/>
      <c r="C12" s="19"/>
      <c r="D12" s="19"/>
      <c r="E12" s="19"/>
      <c r="F12" s="19"/>
      <c r="G12" s="19"/>
    </row>
    <row r="13" customFormat="false" ht="15" hidden="false" customHeight="true" outlineLevel="0" collapsed="false">
      <c r="A13" s="2" t="s">
        <v>172</v>
      </c>
      <c r="B13" s="19"/>
      <c r="C13" s="19"/>
      <c r="D13" s="19"/>
      <c r="E13" s="19"/>
      <c r="F13" s="19"/>
      <c r="G13" s="19"/>
    </row>
    <row r="14" customFormat="false" ht="15" hidden="false" customHeight="true" outlineLevel="0" collapsed="false">
      <c r="A14" s="2" t="s">
        <v>173</v>
      </c>
      <c r="B14" s="19"/>
      <c r="C14" s="19"/>
      <c r="D14" s="19"/>
      <c r="E14" s="19"/>
      <c r="F14" s="19"/>
      <c r="G14" s="19"/>
    </row>
    <row r="15" customFormat="false" ht="15" hidden="false" customHeight="true" outlineLevel="0" collapsed="false">
      <c r="A15" s="2" t="s">
        <v>174</v>
      </c>
      <c r="B15" s="19"/>
      <c r="C15" s="19"/>
      <c r="D15" s="19"/>
      <c r="E15" s="19"/>
      <c r="F15" s="19"/>
      <c r="G15" s="19"/>
    </row>
    <row r="16" customFormat="false" ht="15" hidden="false" customHeight="true" outlineLevel="0" collapsed="false">
      <c r="A16" s="2"/>
      <c r="B16" s="16"/>
      <c r="C16" s="16"/>
      <c r="D16" s="16"/>
      <c r="E16" s="16"/>
      <c r="F16" s="16"/>
      <c r="G16" s="16"/>
    </row>
    <row r="17" customFormat="false" ht="15" hidden="false" customHeight="true" outlineLevel="0" collapsed="false">
      <c r="A17" s="35" t="s">
        <v>175</v>
      </c>
      <c r="B17" s="35"/>
      <c r="C17" s="35"/>
      <c r="D17" s="35"/>
      <c r="E17" s="35"/>
      <c r="F17" s="35"/>
      <c r="G17" s="35"/>
    </row>
    <row r="18" customFormat="false" ht="15" hidden="false" customHeight="true" outlineLevel="0" collapsed="false">
      <c r="A18" s="2" t="s">
        <v>63</v>
      </c>
      <c r="B18" s="19"/>
      <c r="C18" s="19"/>
      <c r="D18" s="19"/>
      <c r="E18" s="19"/>
      <c r="F18" s="19"/>
      <c r="G18" s="19"/>
    </row>
    <row r="19" customFormat="false" ht="15" hidden="false" customHeight="true" outlineLevel="0" collapsed="false">
      <c r="A19" s="2" t="s">
        <v>65</v>
      </c>
      <c r="B19" s="19"/>
      <c r="C19" s="19"/>
      <c r="D19" s="19"/>
      <c r="E19" s="19"/>
      <c r="F19" s="19"/>
      <c r="G19" s="19"/>
    </row>
    <row r="20" customFormat="false" ht="15" hidden="false" customHeight="true" outlineLevel="0" collapsed="false">
      <c r="A20" s="2" t="s">
        <v>67</v>
      </c>
      <c r="B20" s="19"/>
      <c r="C20" s="19"/>
      <c r="D20" s="19"/>
      <c r="E20" s="19"/>
      <c r="F20" s="19"/>
      <c r="G20" s="19"/>
    </row>
    <row r="21" customFormat="false" ht="15" hidden="false" customHeight="true" outlineLevel="0" collapsed="false">
      <c r="A21" s="2" t="s">
        <v>69</v>
      </c>
      <c r="B21" s="19"/>
      <c r="C21" s="19"/>
      <c r="D21" s="19"/>
      <c r="E21" s="19"/>
      <c r="F21" s="19"/>
      <c r="G21" s="19"/>
    </row>
    <row r="22" customFormat="false" ht="15" hidden="false" customHeight="true" outlineLevel="0" collapsed="false">
      <c r="A22" s="2" t="s">
        <v>71</v>
      </c>
      <c r="B22" s="19"/>
      <c r="C22" s="19"/>
      <c r="D22" s="19"/>
      <c r="E22" s="19"/>
      <c r="F22" s="19"/>
      <c r="G22" s="19"/>
    </row>
    <row r="23" customFormat="false" ht="15" hidden="false" customHeight="true" outlineLevel="0" collapsed="false">
      <c r="A23" s="31" t="s">
        <v>73</v>
      </c>
      <c r="B23" s="19"/>
      <c r="C23" s="19"/>
      <c r="D23" s="19"/>
      <c r="E23" s="19"/>
      <c r="F23" s="19"/>
      <c r="G23" s="19"/>
    </row>
    <row r="24" customFormat="false" ht="15" hidden="false" customHeight="true" outlineLevel="0" collapsed="false">
      <c r="A24" s="2" t="s">
        <v>74</v>
      </c>
      <c r="B24" s="19"/>
      <c r="C24" s="19"/>
      <c r="D24" s="19"/>
      <c r="E24" s="19"/>
      <c r="F24" s="19"/>
      <c r="G24" s="19"/>
    </row>
    <row r="25" customFormat="false" ht="15" hidden="false" customHeight="true" outlineLevel="0" collapsed="false">
      <c r="A25" s="2" t="s">
        <v>76</v>
      </c>
      <c r="B25" s="19"/>
      <c r="C25" s="19"/>
      <c r="D25" s="19"/>
      <c r="E25" s="19"/>
      <c r="F25" s="19"/>
      <c r="G25" s="19"/>
    </row>
    <row r="26" customFormat="false" ht="15" hidden="false" customHeight="true" outlineLevel="0" collapsed="false">
      <c r="A26" s="2" t="s">
        <v>176</v>
      </c>
      <c r="B26" s="19"/>
      <c r="C26" s="19"/>
      <c r="D26" s="19"/>
      <c r="E26" s="19"/>
      <c r="F26" s="19"/>
      <c r="G26" s="19"/>
    </row>
    <row r="27" customFormat="false" ht="15" hidden="false" customHeight="true" outlineLevel="0" collapsed="false">
      <c r="A27" s="2" t="s">
        <v>79</v>
      </c>
      <c r="B27" s="19"/>
      <c r="C27" s="19"/>
      <c r="D27" s="19"/>
      <c r="E27" s="19"/>
      <c r="F27" s="19"/>
      <c r="G27" s="19"/>
    </row>
    <row r="28" customFormat="false" ht="15" hidden="false" customHeight="true" outlineLevel="0" collapsed="false">
      <c r="A28" s="17" t="s">
        <v>177</v>
      </c>
      <c r="B28" s="19"/>
      <c r="C28" s="19"/>
      <c r="D28" s="19"/>
      <c r="E28" s="19"/>
      <c r="F28" s="19"/>
      <c r="G28" s="19"/>
    </row>
    <row r="29" customFormat="false" ht="15" hidden="false" customHeight="true" outlineLevel="0" collapsed="false">
      <c r="A29" s="32" t="s">
        <v>178</v>
      </c>
      <c r="B29" s="19"/>
      <c r="C29" s="19"/>
      <c r="D29" s="19"/>
      <c r="E29" s="19"/>
      <c r="F29" s="19"/>
      <c r="G29" s="19"/>
    </row>
    <row r="31" customFormat="false" ht="15" hidden="false" customHeight="false" outlineLevel="0" collapsed="false">
      <c r="A31" s="35" t="s">
        <v>179</v>
      </c>
    </row>
    <row r="32" customFormat="false" ht="15" hidden="false" customHeight="false" outlineLevel="0" collapsed="false">
      <c r="A32" s="2" t="s">
        <v>174</v>
      </c>
      <c r="B32" s="19"/>
      <c r="C32" s="19"/>
      <c r="D32" s="19"/>
      <c r="E32" s="19"/>
      <c r="F32" s="19"/>
      <c r="G32" s="19"/>
    </row>
    <row r="33" customFormat="false" ht="15" hidden="false" customHeight="false" outlineLevel="0" collapsed="false">
      <c r="A33" s="2" t="s">
        <v>180</v>
      </c>
      <c r="B33" s="19"/>
      <c r="C33" s="19"/>
      <c r="D33" s="19"/>
      <c r="E33" s="19"/>
      <c r="F33" s="19"/>
      <c r="G33" s="19"/>
    </row>
    <row r="34" customFormat="false" ht="15" hidden="false" customHeight="false" outlineLevel="0" collapsed="false">
      <c r="A34" s="2" t="s">
        <v>181</v>
      </c>
      <c r="B34" s="19"/>
      <c r="C34" s="19"/>
      <c r="D34" s="19"/>
      <c r="E34" s="19"/>
      <c r="F34" s="19"/>
      <c r="G34" s="19"/>
    </row>
    <row r="35" customFormat="false" ht="15" hidden="false" customHeight="false" outlineLevel="0" collapsed="false">
      <c r="A35" s="17" t="s">
        <v>182</v>
      </c>
      <c r="B35" s="19"/>
      <c r="C35" s="19"/>
      <c r="D35" s="19"/>
      <c r="E35" s="19"/>
      <c r="F35" s="19"/>
      <c r="G35" s="19"/>
    </row>
    <row r="36" customFormat="false" ht="15" hidden="false" customHeight="false" outlineLevel="0" collapsed="false">
      <c r="A36" s="2" t="s">
        <v>147</v>
      </c>
      <c r="B36" s="19"/>
      <c r="C36" s="19"/>
      <c r="D36" s="19"/>
      <c r="E36" s="19"/>
      <c r="F36" s="19"/>
      <c r="G36" s="19"/>
    </row>
    <row r="37" customFormat="false" ht="15" hidden="false" customHeight="false" outlineLevel="0" collapsed="false">
      <c r="A37" s="2" t="s">
        <v>183</v>
      </c>
      <c r="B37" s="19"/>
      <c r="C37" s="19"/>
      <c r="D37" s="19"/>
      <c r="E37" s="19"/>
      <c r="F37" s="19"/>
      <c r="G37" s="19"/>
    </row>
    <row r="38" customFormat="false" ht="15" hidden="false" customHeight="false" outlineLevel="0" collapsed="false">
      <c r="A38" s="2" t="s">
        <v>161</v>
      </c>
      <c r="B38" s="19"/>
      <c r="C38" s="19"/>
      <c r="D38" s="19"/>
      <c r="E38" s="19"/>
      <c r="F38" s="19"/>
      <c r="G38" s="19"/>
    </row>
    <row r="39" customFormat="false" ht="15" hidden="false" customHeight="false" outlineLevel="0" collapsed="false">
      <c r="A39" s="2" t="s">
        <v>184</v>
      </c>
      <c r="B39" s="19"/>
      <c r="C39" s="19"/>
      <c r="D39" s="19"/>
      <c r="E39" s="19"/>
      <c r="F39" s="19"/>
      <c r="G39" s="19"/>
    </row>
    <row r="40" customFormat="false" ht="15" hidden="false" customHeight="false" outlineLevel="0" collapsed="false">
      <c r="A40" s="2" t="s">
        <v>185</v>
      </c>
      <c r="B40" s="19"/>
      <c r="C40" s="19"/>
      <c r="D40" s="19"/>
      <c r="E40" s="19"/>
      <c r="F40" s="19"/>
      <c r="G40" s="19"/>
    </row>
    <row r="41" customFormat="false" ht="15" hidden="false" customHeight="false" outlineLevel="0" collapsed="false">
      <c r="A41" s="17" t="s">
        <v>186</v>
      </c>
      <c r="B41" s="19"/>
      <c r="C41" s="19"/>
      <c r="D41" s="19"/>
      <c r="E41" s="19"/>
      <c r="F41" s="19"/>
      <c r="G41" s="19"/>
    </row>
    <row r="42" customFormat="false" ht="15" hidden="false" customHeight="false" outlineLevel="0" collapsed="false">
      <c r="A42" s="2" t="s">
        <v>157</v>
      </c>
      <c r="B42" s="19"/>
      <c r="C42" s="19"/>
      <c r="D42" s="19"/>
      <c r="E42" s="19"/>
      <c r="F42" s="19"/>
      <c r="G42" s="19"/>
    </row>
    <row r="43" customFormat="false" ht="15" hidden="false" customHeight="false" outlineLevel="0" collapsed="false">
      <c r="A43" s="17" t="s">
        <v>187</v>
      </c>
      <c r="B43" s="19"/>
      <c r="C43" s="19"/>
      <c r="D43" s="19"/>
      <c r="E43" s="19"/>
      <c r="F43" s="19"/>
      <c r="G43" s="19"/>
    </row>
    <row r="44" customFormat="false" ht="15" hidden="false" customHeight="false" outlineLevel="0" collapsed="false">
      <c r="A44" s="2" t="s">
        <v>188</v>
      </c>
      <c r="B44" s="19"/>
      <c r="C44" s="19"/>
      <c r="D44" s="19"/>
      <c r="E44" s="19"/>
      <c r="F44" s="19"/>
      <c r="G44" s="19"/>
    </row>
  </sheetData>
  <mergeCells count="4">
    <mergeCell ref="A1:G1"/>
    <mergeCell ref="A2:G2"/>
    <mergeCell ref="A5:G5"/>
    <mergeCell ref="A17:G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3" t="s">
        <v>189</v>
      </c>
      <c r="B1" s="3"/>
      <c r="C1" s="3"/>
      <c r="D1" s="3"/>
      <c r="E1" s="3"/>
      <c r="F1" s="3"/>
      <c r="G1" s="3"/>
    </row>
    <row r="2" customFormat="false" ht="15" hidden="false" customHeight="true" outlineLevel="0" collapsed="false">
      <c r="A2" s="4" t="s">
        <v>190</v>
      </c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true" outlineLevel="0" collapsed="false">
      <c r="A4" s="12" t="s">
        <v>24</v>
      </c>
      <c r="B4" s="12" t="n">
        <v>2026</v>
      </c>
      <c r="C4" s="12" t="n">
        <v>2027</v>
      </c>
      <c r="D4" s="12" t="n">
        <v>2028</v>
      </c>
      <c r="E4" s="12" t="n">
        <v>2029</v>
      </c>
      <c r="F4" s="12" t="n">
        <v>2030</v>
      </c>
      <c r="G4" s="12" t="n">
        <v>2031</v>
      </c>
    </row>
    <row r="5" customFormat="false" ht="15" hidden="false" customHeight="true" outlineLevel="0" collapsed="false">
      <c r="A5" s="2" t="s">
        <v>137</v>
      </c>
      <c r="B5" s="19"/>
      <c r="C5" s="19"/>
      <c r="D5" s="19"/>
      <c r="E5" s="19"/>
      <c r="F5" s="19"/>
      <c r="G5" s="19"/>
    </row>
    <row r="6" customFormat="false" ht="15" hidden="false" customHeight="true" outlineLevel="0" collapsed="false">
      <c r="A6" s="2" t="s">
        <v>40</v>
      </c>
      <c r="B6" s="19"/>
      <c r="C6" s="19"/>
      <c r="D6" s="19"/>
      <c r="E6" s="19"/>
      <c r="F6" s="19"/>
      <c r="G6" s="19"/>
    </row>
    <row r="7" customFormat="false" ht="15" hidden="false" customHeight="true" outlineLevel="0" collapsed="false">
      <c r="A7" s="2" t="s">
        <v>191</v>
      </c>
      <c r="B7" s="19"/>
      <c r="C7" s="19"/>
      <c r="D7" s="19"/>
      <c r="E7" s="19"/>
      <c r="F7" s="19"/>
      <c r="G7" s="19"/>
    </row>
    <row r="8" customFormat="false" ht="15" hidden="false" customHeight="true" outlineLevel="0" collapsed="false">
      <c r="A8" s="2" t="s">
        <v>136</v>
      </c>
      <c r="B8" s="19"/>
      <c r="C8" s="19"/>
      <c r="D8" s="19"/>
      <c r="E8" s="19"/>
      <c r="F8" s="19"/>
      <c r="G8" s="19"/>
    </row>
    <row r="9" customFormat="false" ht="15" hidden="false" customHeight="true" outlineLevel="0" collapsed="false">
      <c r="A9" s="2" t="s">
        <v>147</v>
      </c>
      <c r="B9" s="19"/>
      <c r="C9" s="19"/>
      <c r="D9" s="19"/>
      <c r="E9" s="19"/>
      <c r="F9" s="19"/>
      <c r="G9" s="19"/>
    </row>
    <row r="10" customFormat="false" ht="15" hidden="false" customHeight="true" outlineLevel="0" collapsed="false">
      <c r="A10" s="2" t="s">
        <v>141</v>
      </c>
      <c r="B10" s="19"/>
      <c r="C10" s="19"/>
      <c r="D10" s="19"/>
      <c r="E10" s="19"/>
      <c r="F10" s="19"/>
      <c r="G10" s="19"/>
    </row>
    <row r="11" customFormat="false" ht="15" hidden="false" customHeight="true" outlineLevel="0" collapsed="false">
      <c r="A11" s="31" t="s">
        <v>192</v>
      </c>
      <c r="B11" s="19"/>
      <c r="C11" s="19"/>
      <c r="D11" s="19"/>
      <c r="E11" s="19"/>
      <c r="F11" s="19"/>
      <c r="G11" s="19"/>
    </row>
    <row r="12" customFormat="false" ht="15" hidden="false" customHeight="true" outlineLevel="0" collapsed="false">
      <c r="A12" s="2" t="s">
        <v>193</v>
      </c>
      <c r="B12" s="13"/>
      <c r="C12" s="13"/>
      <c r="D12" s="13"/>
      <c r="E12" s="13"/>
      <c r="F12" s="13"/>
      <c r="G12" s="13"/>
    </row>
    <row r="13" customFormat="false" ht="15" hidden="false" customHeight="true" outlineLevel="0" collapsed="false">
      <c r="A13" s="2" t="s">
        <v>194</v>
      </c>
      <c r="B13" s="36" t="n">
        <v>0</v>
      </c>
      <c r="C13" s="36" t="n">
        <v>1</v>
      </c>
      <c r="D13" s="36" t="n">
        <v>2</v>
      </c>
      <c r="E13" s="36" t="n">
        <v>3</v>
      </c>
      <c r="F13" s="36" t="n">
        <v>4</v>
      </c>
      <c r="G13" s="36" t="n">
        <v>5</v>
      </c>
    </row>
    <row r="14" customFormat="false" ht="15" hidden="false" customHeight="true" outlineLevel="0" collapsed="false">
      <c r="A14" s="2"/>
      <c r="B14" s="2"/>
      <c r="C14" s="2"/>
      <c r="D14" s="2"/>
      <c r="E14" s="2"/>
      <c r="F14" s="2"/>
      <c r="G14" s="2"/>
    </row>
    <row r="15" customFormat="false" ht="15" hidden="false" customHeight="true" outlineLevel="0" collapsed="false">
      <c r="A15" s="2" t="s">
        <v>195</v>
      </c>
      <c r="B15" s="14" t="n">
        <v>0.1</v>
      </c>
      <c r="C15" s="2"/>
      <c r="D15" s="2"/>
      <c r="E15" s="2"/>
      <c r="F15" s="2"/>
      <c r="G15" s="2"/>
    </row>
    <row r="16" customFormat="false" ht="15" hidden="false" customHeight="true" outlineLevel="0" collapsed="false">
      <c r="A16" s="2" t="s">
        <v>196</v>
      </c>
      <c r="B16" s="14" t="n">
        <v>0.025</v>
      </c>
      <c r="C16" s="2"/>
      <c r="D16" s="2"/>
      <c r="E16" s="2"/>
      <c r="F16" s="2"/>
      <c r="G16" s="2"/>
    </row>
    <row r="17" customFormat="false" ht="15" hidden="false" customHeight="true" outlineLevel="0" collapsed="false">
      <c r="A17" s="2" t="s">
        <v>197</v>
      </c>
      <c r="B17" s="19"/>
      <c r="C17" s="2"/>
      <c r="D17" s="2"/>
      <c r="E17" s="2"/>
      <c r="F17" s="2"/>
      <c r="G17" s="2"/>
    </row>
    <row r="18" customFormat="false" ht="15" hidden="false" customHeight="true" outlineLevel="0" collapsed="false">
      <c r="A18" s="2" t="s">
        <v>198</v>
      </c>
      <c r="B18" s="19"/>
      <c r="C18" s="2"/>
      <c r="D18" s="2"/>
      <c r="E18" s="2"/>
      <c r="F18" s="2"/>
      <c r="G18" s="2"/>
    </row>
    <row r="19" customFormat="false" ht="15" hidden="false" customHeight="true" outlineLevel="0" collapsed="false">
      <c r="A19" s="2" t="s">
        <v>199</v>
      </c>
      <c r="B19" s="19"/>
      <c r="C19" s="2"/>
      <c r="D19" s="2"/>
      <c r="E19" s="2"/>
      <c r="F19" s="2"/>
      <c r="G19" s="2"/>
    </row>
    <row r="20" customFormat="false" ht="15" hidden="false" customHeight="true" outlineLevel="0" collapsed="false">
      <c r="A20" s="17" t="s">
        <v>200</v>
      </c>
      <c r="B20" s="19"/>
      <c r="C20" s="2"/>
      <c r="D20" s="2"/>
      <c r="E20" s="2"/>
      <c r="F20" s="2"/>
      <c r="G20" s="2"/>
    </row>
    <row r="21" customFormat="false" ht="15" hidden="false" customHeight="true" outlineLevel="0" collapsed="false">
      <c r="A21" s="34" t="s">
        <v>201</v>
      </c>
      <c r="B21" s="19"/>
      <c r="C21" s="2"/>
      <c r="D21" s="2"/>
      <c r="E21" s="2"/>
      <c r="F21" s="2"/>
      <c r="G21" s="2"/>
    </row>
    <row r="22" customFormat="false" ht="15" hidden="false" customHeight="true" outlineLevel="0" collapsed="false">
      <c r="A22" s="32" t="s">
        <v>202</v>
      </c>
      <c r="B22" s="19"/>
      <c r="C22" s="2"/>
      <c r="D22" s="2"/>
      <c r="E22" s="2"/>
      <c r="F22" s="2"/>
      <c r="G22" s="2"/>
    </row>
    <row r="23" customFormat="false" ht="15" hidden="false" customHeight="true" outlineLevel="0" collapsed="false">
      <c r="A23" s="2" t="s">
        <v>203</v>
      </c>
      <c r="B23" s="13"/>
      <c r="C23" s="2"/>
      <c r="D23" s="2"/>
      <c r="E23" s="2"/>
      <c r="F23" s="2"/>
      <c r="G23" s="2"/>
    </row>
    <row r="24" customFormat="false" ht="15" hidden="false" customHeight="true" outlineLevel="0" collapsed="false">
      <c r="A24" s="2" t="s">
        <v>204</v>
      </c>
      <c r="B24" s="33"/>
      <c r="C24" s="2"/>
      <c r="D24" s="2"/>
      <c r="E24" s="2"/>
      <c r="F24" s="2"/>
      <c r="G24" s="2"/>
    </row>
    <row r="25" customFormat="false" ht="15" hidden="false" customHeight="true" outlineLevel="0" collapsed="false">
      <c r="A25" s="2" t="s">
        <v>205</v>
      </c>
      <c r="B25" s="19"/>
      <c r="C25" s="2"/>
      <c r="D25" s="2"/>
      <c r="E25" s="2"/>
      <c r="F25" s="2"/>
      <c r="G25" s="2"/>
    </row>
    <row r="27" customFormat="false" ht="15" hidden="false" customHeight="false" outlineLevel="0" collapsed="false">
      <c r="A27" s="12" t="s">
        <v>206</v>
      </c>
    </row>
    <row r="28" customFormat="false" ht="15" hidden="false" customHeight="false" outlineLevel="0" collapsed="false">
      <c r="A28" s="2" t="s">
        <v>207</v>
      </c>
      <c r="B28" s="19"/>
    </row>
    <row r="29" customFormat="false" ht="15" hidden="false" customHeight="false" outlineLevel="0" collapsed="false">
      <c r="A29" s="2" t="s">
        <v>208</v>
      </c>
      <c r="B29" s="19"/>
    </row>
    <row r="30" customFormat="false" ht="15" hidden="false" customHeight="false" outlineLevel="0" collapsed="false">
      <c r="A30" s="2" t="s">
        <v>209</v>
      </c>
      <c r="B30" s="19"/>
    </row>
    <row r="31" customFormat="false" ht="15" hidden="false" customHeight="false" outlineLevel="0" collapsed="false">
      <c r="A31" s="2" t="s">
        <v>210</v>
      </c>
      <c r="B31" s="37"/>
    </row>
    <row r="32" customFormat="false" ht="15" hidden="false" customHeight="false" outlineLevel="0" collapsed="false">
      <c r="A32" s="2" t="s">
        <v>211</v>
      </c>
      <c r="B32" s="38"/>
    </row>
    <row r="33" customFormat="false" ht="15" hidden="false" customHeight="false" outlineLevel="0" collapsed="false">
      <c r="A33" s="2" t="s">
        <v>212</v>
      </c>
      <c r="B33" s="19"/>
    </row>
    <row r="35" customFormat="false" ht="15" hidden="false" customHeight="false" outlineLevel="0" collapsed="false">
      <c r="A35" s="12" t="s">
        <v>213</v>
      </c>
    </row>
    <row r="36" customFormat="false" ht="15" hidden="false" customHeight="false" outlineLevel="0" collapsed="false">
      <c r="A36" s="12" t="s">
        <v>214</v>
      </c>
      <c r="B36" s="39" t="n">
        <v>0.015</v>
      </c>
      <c r="C36" s="39" t="n">
        <v>0.02</v>
      </c>
      <c r="D36" s="39" t="n">
        <v>0.025</v>
      </c>
      <c r="E36" s="39" t="n">
        <v>0.03</v>
      </c>
      <c r="F36" s="39" t="n">
        <v>0.035</v>
      </c>
    </row>
    <row r="37" customFormat="false" ht="15" hidden="false" customHeight="false" outlineLevel="0" collapsed="false">
      <c r="A37" s="14" t="n">
        <v>0.09</v>
      </c>
      <c r="B37" s="19"/>
      <c r="C37" s="19"/>
      <c r="D37" s="19"/>
      <c r="E37" s="19"/>
      <c r="F37" s="19"/>
    </row>
    <row r="38" customFormat="false" ht="15" hidden="false" customHeight="false" outlineLevel="0" collapsed="false">
      <c r="A38" s="14" t="n">
        <v>0.095</v>
      </c>
      <c r="B38" s="19"/>
      <c r="C38" s="19"/>
      <c r="D38" s="19"/>
      <c r="E38" s="19"/>
      <c r="F38" s="19"/>
    </row>
    <row r="39" customFormat="false" ht="15" hidden="false" customHeight="false" outlineLevel="0" collapsed="false">
      <c r="A39" s="14" t="n">
        <v>0.1</v>
      </c>
      <c r="B39" s="19"/>
      <c r="C39" s="19"/>
      <c r="D39" s="19"/>
      <c r="E39" s="19"/>
      <c r="F39" s="19"/>
    </row>
    <row r="40" customFormat="false" ht="15" hidden="false" customHeight="false" outlineLevel="0" collapsed="false">
      <c r="A40" s="14" t="n">
        <v>0.105</v>
      </c>
      <c r="B40" s="19"/>
      <c r="C40" s="19"/>
      <c r="D40" s="19"/>
      <c r="E40" s="19"/>
      <c r="F40" s="19"/>
    </row>
    <row r="41" customFormat="false" ht="15" hidden="false" customHeight="false" outlineLevel="0" collapsed="false">
      <c r="A41" s="14" t="n">
        <v>0.11</v>
      </c>
      <c r="B41" s="19"/>
      <c r="C41" s="19"/>
      <c r="D41" s="19"/>
      <c r="E41" s="19"/>
      <c r="F41" s="19"/>
    </row>
    <row r="43" customFormat="false" ht="15" hidden="false" customHeight="false" outlineLevel="0" collapsed="false">
      <c r="A43" s="2" t="s">
        <v>215</v>
      </c>
      <c r="B43" s="19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3" t="s">
        <v>216</v>
      </c>
      <c r="B1" s="3"/>
      <c r="C1" s="3"/>
      <c r="D1" s="3"/>
      <c r="E1" s="3"/>
      <c r="F1" s="3"/>
      <c r="G1" s="3"/>
    </row>
    <row r="2" customFormat="false" ht="15" hidden="false" customHeight="false" outlineLevel="0" collapsed="false">
      <c r="A2" s="4" t="s">
        <v>217</v>
      </c>
      <c r="B2" s="4"/>
      <c r="C2" s="4"/>
      <c r="D2" s="4"/>
      <c r="E2" s="4"/>
      <c r="F2" s="4"/>
      <c r="G2" s="4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12" t="s">
        <v>218</v>
      </c>
      <c r="B4" s="12" t="s">
        <v>219</v>
      </c>
    </row>
    <row r="5" customFormat="false" ht="15" hidden="false" customHeight="false" outlineLevel="0" collapsed="false">
      <c r="A5" s="2" t="s">
        <v>220</v>
      </c>
      <c r="B5" s="19"/>
    </row>
    <row r="6" customFormat="false" ht="15" hidden="false" customHeight="false" outlineLevel="0" collapsed="false">
      <c r="A6" s="2" t="s">
        <v>221</v>
      </c>
      <c r="B6" s="24"/>
    </row>
    <row r="7" customFormat="false" ht="15" hidden="false" customHeight="false" outlineLevel="0" collapsed="false">
      <c r="A7" s="2" t="s">
        <v>222</v>
      </c>
      <c r="B7" s="19"/>
    </row>
    <row r="8" customFormat="false" ht="15" hidden="false" customHeight="false" outlineLevel="0" collapsed="false">
      <c r="A8" s="2" t="s">
        <v>223</v>
      </c>
      <c r="B8" s="19"/>
    </row>
    <row r="9" customFormat="false" ht="15" hidden="false" customHeight="false" outlineLevel="0" collapsed="false">
      <c r="A9" s="2" t="s">
        <v>224</v>
      </c>
      <c r="B9" s="19"/>
    </row>
    <row r="10" customFormat="false" ht="15" hidden="false" customHeight="false" outlineLevel="0" collapsed="false">
      <c r="A10" s="17" t="s">
        <v>225</v>
      </c>
      <c r="B10" s="19"/>
    </row>
    <row r="11" customFormat="false" ht="15" hidden="false" customHeight="false" outlineLevel="0" collapsed="false">
      <c r="A11" s="34" t="s">
        <v>226</v>
      </c>
      <c r="B11" s="19"/>
    </row>
    <row r="12" customFormat="false" ht="15" hidden="false" customHeight="false" outlineLevel="0" collapsed="false">
      <c r="A12" s="34" t="s">
        <v>227</v>
      </c>
      <c r="B12" s="19"/>
    </row>
    <row r="13" customFormat="false" ht="15" hidden="false" customHeight="false" outlineLevel="0" collapsed="false">
      <c r="A13" s="32" t="s">
        <v>228</v>
      </c>
      <c r="B13" s="19"/>
    </row>
    <row r="14" customFormat="false" ht="15" hidden="false" customHeight="false" outlineLevel="0" collapsed="false">
      <c r="A14" s="2" t="s">
        <v>229</v>
      </c>
      <c r="B14" s="19"/>
    </row>
    <row r="15" customFormat="false" ht="15" hidden="false" customHeight="false" outlineLevel="0" collapsed="false">
      <c r="A15" s="2" t="s">
        <v>230</v>
      </c>
      <c r="B15" s="24"/>
    </row>
    <row r="16" customFormat="false" ht="15" hidden="false" customHeight="false" outlineLevel="0" collapsed="false">
      <c r="A16" s="2" t="s">
        <v>231</v>
      </c>
      <c r="B16" s="19"/>
    </row>
    <row r="17" customFormat="false" ht="15" hidden="false" customHeight="false" outlineLevel="0" collapsed="false">
      <c r="A17" s="2" t="s">
        <v>232</v>
      </c>
      <c r="B17" s="19"/>
    </row>
    <row r="18" customFormat="false" ht="15" hidden="false" customHeight="false" outlineLevel="0" collapsed="false">
      <c r="A18" s="17" t="s">
        <v>233</v>
      </c>
      <c r="B18" s="19"/>
    </row>
    <row r="19" customFormat="false" ht="15" hidden="false" customHeight="false" outlineLevel="0" collapsed="false">
      <c r="A19" s="34" t="s">
        <v>234</v>
      </c>
      <c r="B19" s="40"/>
    </row>
    <row r="20" customFormat="false" ht="15" hidden="false" customHeight="false" outlineLevel="0" collapsed="false">
      <c r="A20" s="32" t="s">
        <v>235</v>
      </c>
      <c r="B20" s="13"/>
    </row>
    <row r="22" customFormat="false" ht="15" hidden="false" customHeight="false" outlineLevel="0" collapsed="false">
      <c r="A22" s="12" t="s">
        <v>236</v>
      </c>
    </row>
    <row r="23" customFormat="false" ht="15" hidden="false" customHeight="false" outlineLevel="0" collapsed="false">
      <c r="A23" s="2" t="s">
        <v>237</v>
      </c>
      <c r="B23" s="25" t="n">
        <v>10</v>
      </c>
    </row>
    <row r="24" customFormat="false" ht="15" hidden="false" customHeight="false" outlineLevel="0" collapsed="false">
      <c r="A24" s="2" t="s">
        <v>238</v>
      </c>
      <c r="B24" s="14" t="n">
        <v>0.02</v>
      </c>
    </row>
    <row r="25" customFormat="false" ht="15" hidden="false" customHeight="false" outlineLevel="0" collapsed="false">
      <c r="A25" s="2" t="s">
        <v>239</v>
      </c>
      <c r="B25" s="25" t="n">
        <v>4.5</v>
      </c>
    </row>
    <row r="26" customFormat="false" ht="15" hidden="false" customHeight="false" outlineLevel="0" collapsed="false">
      <c r="A26" s="2" t="s">
        <v>240</v>
      </c>
      <c r="B26" s="14" t="n">
        <v>0.085</v>
      </c>
    </row>
    <row r="27" customFormat="false" ht="15" hidden="false" customHeight="false" outlineLevel="0" collapsed="false">
      <c r="A27" s="2" t="s">
        <v>241</v>
      </c>
      <c r="B27" s="14" t="n">
        <v>0.01</v>
      </c>
    </row>
    <row r="28" customFormat="false" ht="15" hidden="false" customHeight="false" outlineLevel="0" collapsed="false">
      <c r="A28" s="2"/>
      <c r="B28" s="16"/>
    </row>
    <row r="29" customFormat="false" ht="15" hidden="false" customHeight="false" outlineLevel="0" collapsed="false">
      <c r="A29" s="12" t="s">
        <v>242</v>
      </c>
      <c r="B29" s="16"/>
    </row>
    <row r="30" customFormat="false" ht="15" hidden="false" customHeight="false" outlineLevel="0" collapsed="false">
      <c r="A30" s="2" t="s">
        <v>243</v>
      </c>
      <c r="B30" s="13"/>
    </row>
    <row r="31" customFormat="false" ht="15" hidden="false" customHeight="false" outlineLevel="0" collapsed="false">
      <c r="A31" s="2" t="s">
        <v>244</v>
      </c>
      <c r="B31" s="13"/>
    </row>
    <row r="32" customFormat="false" ht="15" hidden="false" customHeight="false" outlineLevel="0" collapsed="false">
      <c r="A32" s="2" t="s">
        <v>245</v>
      </c>
      <c r="B32" s="13"/>
    </row>
    <row r="33" customFormat="false" ht="15" hidden="false" customHeight="false" outlineLevel="0" collapsed="false">
      <c r="A33" s="2" t="s">
        <v>246</v>
      </c>
      <c r="B33" s="13"/>
    </row>
    <row r="34" customFormat="false" ht="15" hidden="false" customHeight="false" outlineLevel="0" collapsed="false">
      <c r="A34" s="2" t="s">
        <v>247</v>
      </c>
      <c r="B34" s="13"/>
    </row>
    <row r="35" customFormat="false" ht="15" hidden="false" customHeight="false" outlineLevel="0" collapsed="false">
      <c r="A35" s="2" t="s">
        <v>248</v>
      </c>
      <c r="B35" s="13"/>
    </row>
    <row r="36" customFormat="false" ht="15" hidden="false" customHeight="false" outlineLevel="0" collapsed="false">
      <c r="A36" s="2" t="s">
        <v>249</v>
      </c>
      <c r="B36" s="13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false" outlineLevel="0" collapsed="false">
      <c r="A1" s="1" t="s">
        <v>250</v>
      </c>
    </row>
    <row r="2" customFormat="false" ht="15" hidden="false" customHeight="false" outlineLevel="0" collapsed="false">
      <c r="A2" s="15" t="s">
        <v>251</v>
      </c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2" t="s">
        <v>252</v>
      </c>
      <c r="B5" s="16"/>
      <c r="C5" s="19"/>
      <c r="D5" s="19"/>
      <c r="E5" s="19"/>
      <c r="F5" s="19"/>
      <c r="G5" s="19"/>
    </row>
    <row r="6" customFormat="false" ht="15" hidden="false" customHeight="false" outlineLevel="0" collapsed="false">
      <c r="A6" s="2" t="s">
        <v>253</v>
      </c>
      <c r="B6" s="16"/>
      <c r="C6" s="19"/>
      <c r="D6" s="19"/>
      <c r="E6" s="19"/>
      <c r="F6" s="19"/>
      <c r="G6" s="19"/>
    </row>
    <row r="7" customFormat="false" ht="15" hidden="false" customHeight="false" outlineLevel="0" collapsed="false">
      <c r="A7" s="2" t="s">
        <v>254</v>
      </c>
      <c r="B7" s="16"/>
      <c r="C7" s="19"/>
      <c r="D7" s="19"/>
      <c r="E7" s="19"/>
      <c r="F7" s="19"/>
      <c r="G7" s="19"/>
    </row>
    <row r="8" customFormat="false" ht="15" hidden="false" customHeight="false" outlineLevel="0" collapsed="false">
      <c r="A8" s="2" t="s">
        <v>159</v>
      </c>
      <c r="B8" s="16"/>
      <c r="C8" s="19"/>
      <c r="D8" s="19"/>
      <c r="E8" s="19"/>
      <c r="F8" s="19"/>
      <c r="G8" s="19"/>
    </row>
    <row r="9" customFormat="false" ht="15" hidden="false" customHeight="false" outlineLevel="0" collapsed="false">
      <c r="A9" s="2" t="s">
        <v>157</v>
      </c>
      <c r="B9" s="16"/>
      <c r="C9" s="19"/>
      <c r="D9" s="19"/>
      <c r="E9" s="19"/>
      <c r="F9" s="19"/>
      <c r="G9" s="19"/>
    </row>
    <row r="10" customFormat="false" ht="15" hidden="false" customHeight="false" outlineLevel="0" collapsed="false">
      <c r="A10" s="2" t="s">
        <v>192</v>
      </c>
      <c r="B10" s="16"/>
      <c r="C10" s="19"/>
      <c r="D10" s="19"/>
      <c r="E10" s="19"/>
      <c r="F10" s="19"/>
      <c r="G10" s="19"/>
    </row>
    <row r="11" customFormat="false" ht="15" hidden="false" customHeight="false" outlineLevel="0" collapsed="false">
      <c r="A11" s="2" t="s">
        <v>255</v>
      </c>
      <c r="B11" s="16"/>
      <c r="C11" s="19"/>
      <c r="D11" s="19"/>
      <c r="E11" s="19"/>
      <c r="F11" s="19"/>
      <c r="G11" s="19"/>
    </row>
    <row r="12" customFormat="false" ht="15" hidden="false" customHeight="false" outlineLevel="0" collapsed="false">
      <c r="A12" s="2" t="s">
        <v>161</v>
      </c>
      <c r="B12" s="16"/>
      <c r="C12" s="19"/>
      <c r="D12" s="19"/>
      <c r="E12" s="19"/>
      <c r="F12" s="19"/>
      <c r="G12" s="19"/>
    </row>
    <row r="13" customFormat="false" ht="15" hidden="false" customHeight="false" outlineLevel="0" collapsed="false">
      <c r="A13" s="2" t="s">
        <v>256</v>
      </c>
      <c r="B13" s="16"/>
      <c r="C13" s="19"/>
      <c r="D13" s="19"/>
      <c r="E13" s="19"/>
      <c r="F13" s="19"/>
      <c r="G13" s="19"/>
    </row>
    <row r="14" customFormat="false" ht="15" hidden="false" customHeight="false" outlineLevel="0" collapsed="false">
      <c r="A14" s="32" t="s">
        <v>257</v>
      </c>
      <c r="B14" s="19"/>
      <c r="C14" s="19"/>
      <c r="D14" s="19"/>
      <c r="E14" s="19"/>
      <c r="F14" s="19"/>
      <c r="G14" s="19"/>
    </row>
    <row r="15" customFormat="false" ht="15" hidden="false" customHeight="false" outlineLevel="0" collapsed="false">
      <c r="A15" s="32" t="s">
        <v>165</v>
      </c>
      <c r="B15" s="19"/>
      <c r="C15" s="19"/>
      <c r="D15" s="19"/>
      <c r="E15" s="19"/>
      <c r="F15" s="19"/>
      <c r="G15" s="19"/>
    </row>
    <row r="16" customFormat="false" ht="15" hidden="false" customHeight="false" outlineLevel="0" collapsed="false">
      <c r="A16" s="32" t="s">
        <v>258</v>
      </c>
      <c r="B16" s="19"/>
      <c r="C16" s="19"/>
      <c r="D16" s="19"/>
      <c r="E16" s="19"/>
      <c r="F16" s="19"/>
      <c r="G16" s="19"/>
    </row>
    <row r="17" customFormat="false" ht="15" hidden="false" customHeight="false" outlineLevel="0" collapsed="false">
      <c r="A17" s="2" t="s">
        <v>259</v>
      </c>
      <c r="B17" s="37"/>
      <c r="C17" s="37"/>
      <c r="D17" s="37"/>
      <c r="E17" s="37"/>
      <c r="F17" s="37"/>
      <c r="G17" s="37"/>
    </row>
    <row r="18" customFormat="false" ht="15" hidden="false" customHeight="false" outlineLevel="0" collapsed="false">
      <c r="A18" s="2" t="s">
        <v>260</v>
      </c>
      <c r="B18" s="28"/>
      <c r="C18" s="37"/>
      <c r="D18" s="37"/>
      <c r="E18" s="37"/>
      <c r="F18" s="37"/>
      <c r="G18" s="37"/>
    </row>
    <row r="19" customFormat="false" ht="15" hidden="false" customHeight="false" outlineLevel="0" collapsed="false">
      <c r="A19" s="2" t="s">
        <v>261</v>
      </c>
      <c r="B19" s="16"/>
      <c r="C19" s="19"/>
      <c r="D19" s="19"/>
      <c r="E19" s="19"/>
      <c r="F19" s="19"/>
      <c r="G19" s="19"/>
    </row>
    <row r="20" customFormat="false" ht="15" hidden="false" customHeight="false" outlineLevel="0" collapsed="false">
      <c r="A20" s="2" t="s">
        <v>164</v>
      </c>
      <c r="B20" s="41" t="n">
        <v>0</v>
      </c>
      <c r="C20" s="19"/>
      <c r="D20" s="19"/>
      <c r="E20" s="19"/>
      <c r="F20" s="19"/>
      <c r="G20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</cols>
  <sheetData>
    <row r="1" customFormat="false" ht="24.75" hidden="false" customHeight="true" outlineLevel="0" collapsed="false">
      <c r="A1" s="3" t="s">
        <v>262</v>
      </c>
      <c r="B1" s="3"/>
      <c r="C1" s="3"/>
      <c r="D1" s="3"/>
      <c r="E1" s="3"/>
      <c r="F1" s="3"/>
      <c r="G1" s="3"/>
    </row>
    <row r="2" customFormat="false" ht="15" hidden="false" customHeight="false" outlineLevel="0" collapsed="false">
      <c r="A2" s="4" t="s">
        <v>263</v>
      </c>
      <c r="B2" s="4"/>
      <c r="C2" s="4"/>
      <c r="D2" s="4"/>
      <c r="E2" s="4"/>
      <c r="F2" s="4"/>
      <c r="G2" s="4"/>
    </row>
    <row r="3" customFormat="false" ht="15" hidden="false" customHeight="false" outlineLevel="0" collapsed="false">
      <c r="A3" s="2" t="s">
        <v>21</v>
      </c>
      <c r="B3" s="2" t="str">
        <f aca="false">B20</f>
        <v>FAIL</v>
      </c>
      <c r="C3" s="2"/>
    </row>
    <row r="4" customFormat="false" ht="15" hidden="false" customHeight="false" outlineLevel="0" collapsed="false">
      <c r="A4" s="12" t="s">
        <v>264</v>
      </c>
      <c r="B4" s="12" t="s">
        <v>143</v>
      </c>
      <c r="C4" s="12" t="s">
        <v>265</v>
      </c>
    </row>
    <row r="5" customFormat="false" ht="15" hidden="false" customHeight="false" outlineLevel="0" collapsed="false">
      <c r="A5" s="2" t="s">
        <v>175</v>
      </c>
      <c r="B5" s="2" t="str">
        <f aca="false">IF(C5&lt;1,"PASS","FAIL")</f>
        <v>PASS</v>
      </c>
      <c r="C5" s="16" t="n">
        <f aca="false">IFERROR(MAX(ABS(Statements!B29),ABS(Statements!C29),ABS(Statements!D29),ABS(Statements!E29),ABS(Statements!F29),ABS(Statements!G29)),999999)</f>
        <v>0</v>
      </c>
    </row>
    <row r="6" customFormat="false" ht="15" hidden="false" customHeight="false" outlineLevel="0" collapsed="false">
      <c r="A6" s="2" t="s">
        <v>266</v>
      </c>
      <c r="B6" s="2" t="str">
        <f aca="false">IF(C6&lt;1,"PASS","FAIL")</f>
        <v>PASS</v>
      </c>
      <c r="C6" s="16" t="n">
        <f aca="false">IFERROR(MAX(ABS('Fixed Assets'!B10),ABS('Fixed Assets'!C10),ABS('Fixed Assets'!D10),ABS('Fixed Assets'!E10),ABS('Fixed Assets'!F10),ABS('Fixed Assets'!G10)),999999)</f>
        <v>0</v>
      </c>
    </row>
    <row r="7" customFormat="false" ht="15" hidden="false" customHeight="false" outlineLevel="0" collapsed="false">
      <c r="A7" s="2" t="s">
        <v>267</v>
      </c>
      <c r="B7" s="2" t="str">
        <f aca="false">IF(C7&lt;1,"PASS","FAIL")</f>
        <v>PASS</v>
      </c>
      <c r="C7" s="16" t="n">
        <f aca="false">IFERROR(MAX(ABS('Working Capital'!B13),ABS('Working Capital'!C13),ABS('Working Capital'!D13),ABS('Working Capital'!E13),ABS('Working Capital'!F13),ABS('Working Capital'!G13)),999999)</f>
        <v>0</v>
      </c>
    </row>
    <row r="8" customFormat="false" ht="15" hidden="false" customHeight="false" outlineLevel="0" collapsed="false">
      <c r="A8" s="2" t="s">
        <v>268</v>
      </c>
      <c r="B8" s="2" t="str">
        <f aca="false">IF(C8&lt;1,"PASS","FAIL")</f>
        <v>PASS</v>
      </c>
      <c r="C8" s="16" t="n">
        <f aca="false">IFERROR(ABS(LBO!B13),999999)</f>
        <v>0</v>
      </c>
    </row>
    <row r="9" customFormat="false" ht="15" hidden="false" customHeight="false" outlineLevel="0" collapsed="false">
      <c r="A9" s="2" t="s">
        <v>269</v>
      </c>
      <c r="B9" s="2" t="str">
        <f aca="false">IF(C9&lt;1,"PASS","FAIL")</f>
        <v>PASS</v>
      </c>
      <c r="C9" s="16" t="n">
        <f aca="false">IFERROR(ABS(DCF!B25),999999)</f>
        <v>0</v>
      </c>
    </row>
    <row r="10" customFormat="false" ht="15" hidden="false" customHeight="false" outlineLevel="0" collapsed="false">
      <c r="A10" s="2" t="s">
        <v>270</v>
      </c>
      <c r="B10" s="2" t="str">
        <f aca="false">IF(C10&lt;1,"PASS","FAIL")</f>
        <v>PASS</v>
      </c>
      <c r="C10" s="16" t="n">
        <f aca="false">IFERROR(IF(DCF!B15&gt;DCF!B16,0,1),999999)</f>
        <v>0</v>
      </c>
    </row>
    <row r="11" customFormat="false" ht="15" hidden="false" customHeight="false" outlineLevel="0" collapsed="false">
      <c r="A11" s="2" t="s">
        <v>42</v>
      </c>
      <c r="B11" s="2" t="str">
        <f aca="false">IF(C11&lt;1,"PASS","FAIL")</f>
        <v>FAIL</v>
      </c>
      <c r="C11" s="16" t="n">
        <f aca="false">IFERROR(MAX(0,Assumptions!B22-Debt!B17,Assumptions!C22-Debt!C17,Assumptions!D22-Debt!D17,Assumptions!E22-Debt!E17,Assumptions!F22-Debt!F17,Assumptions!G22-Debt!G17),999999)</f>
        <v>5000000</v>
      </c>
    </row>
    <row r="12" customFormat="false" ht="15" hidden="false" customHeight="false" outlineLevel="0" collapsed="false">
      <c r="A12" s="2" t="s">
        <v>271</v>
      </c>
      <c r="B12" s="2" t="str">
        <f aca="false">IF(C12&lt;1,"PASS","FAIL")</f>
        <v>PASS</v>
      </c>
      <c r="C12" s="36" t="n">
        <f aca="false">IFERROR(COUNTBLANK(Scenarios!C17:G35)+COUNTBLANK(Scenarios!B23:B25)+COUNTBLANK(Scenarios!B27:B35)+COUNTBLANK(Historical!C15:C23),999999)</f>
        <v>0</v>
      </c>
    </row>
    <row r="13" customFormat="false" ht="15" hidden="false" customHeight="false" outlineLevel="0" collapsed="false">
      <c r="A13" s="2" t="s">
        <v>272</v>
      </c>
      <c r="B13" s="2" t="str">
        <f aca="false">IF(C13&lt;1,"PASS","FAIL")</f>
        <v>PASS</v>
      </c>
      <c r="C13" s="16" t="n">
        <f aca="false">IFERROR(MAX(ABS(Statements!B44),ABS(Statements!C44),ABS(Statements!D44),ABS(Statements!E44),ABS(Statements!F44),ABS(Statements!G44)),999999)</f>
        <v>0</v>
      </c>
    </row>
    <row r="14" customFormat="false" ht="15" hidden="false" customHeight="false" outlineLevel="0" collapsed="false">
      <c r="A14" s="2" t="s">
        <v>273</v>
      </c>
      <c r="B14" s="2" t="str">
        <f aca="false">IF(C14&lt;1,"PASS","FAIL")</f>
        <v>FAIL</v>
      </c>
      <c r="C14" s="16" t="n">
        <f aca="false">IFERROR(MAX(ABS('LBO Debt'!C19),ABS('LBO Debt'!D19),ABS('LBO Debt'!E19),ABS('LBO Debt'!F19),ABS('LBO Debt'!G19))+MAX(0,Assumptions!C22-'LBO Debt'!C15,Assumptions!D22-'LBO Debt'!D15,Assumptions!E22-'LBO Debt'!E15,Assumptions!F22-'LBO Debt'!F15,Assumptions!G22-'LBO Debt'!G15),999999)</f>
        <v>5000000</v>
      </c>
    </row>
    <row r="15" customFormat="false" ht="15" hidden="false" customHeight="false" outlineLevel="0" collapsed="false">
      <c r="A15" s="2" t="s">
        <v>242</v>
      </c>
      <c r="B15" s="2" t="str">
        <f aca="false">IF(C15&lt;1,"PASS","FAIL")</f>
        <v>PASS</v>
      </c>
      <c r="C15" s="16" t="n">
        <f aca="false">IFERROR(ABS(LBO!B36),999999)</f>
        <v>0</v>
      </c>
    </row>
    <row r="16" customFormat="false" ht="15" hidden="false" customHeight="false" outlineLevel="0" collapsed="false">
      <c r="A16" s="2" t="s">
        <v>274</v>
      </c>
      <c r="B16" s="2" t="str">
        <f aca="false">IF(C16&lt;1,"PASS","FAIL")</f>
        <v>PASS</v>
      </c>
      <c r="C16" s="16" t="n">
        <f aca="false">IFERROR(ABS(Historical!C25)+ABS(Historical!C28)+ABS(Historical!C29)+ABS(Historical!C30),999999)</f>
        <v>0</v>
      </c>
    </row>
    <row r="17" customFormat="false" ht="15" hidden="false" customHeight="false" outlineLevel="0" collapsed="false">
      <c r="A17" s="2" t="s">
        <v>275</v>
      </c>
      <c r="B17" s="2" t="str">
        <f aca="false">IF(C17&lt;1,"PASS","FAIL")</f>
        <v>PASS</v>
      </c>
      <c r="C17" s="16" t="n">
        <f aca="false">IFERROR(ABS(DCF!B43),999999)</f>
        <v>0</v>
      </c>
    </row>
    <row r="18" customFormat="false" ht="15" hidden="false" customHeight="false" outlineLevel="0" collapsed="false">
      <c r="A18" s="2" t="s">
        <v>276</v>
      </c>
      <c r="B18" s="2" t="str">
        <f aca="false">IF(C18&lt;1,"PASS","FAIL")</f>
        <v>FAIL</v>
      </c>
      <c r="C18" s="16" t="n">
        <f aca="false">IFERROR(COUNTIF(Scenarios!F37:F47,"REFRESH"),999999)</f>
        <v>10</v>
      </c>
    </row>
    <row r="19" customFormat="false" ht="15" hidden="false" customHeight="false" outlineLevel="0" collapsed="false">
      <c r="A19" s="2" t="s">
        <v>277</v>
      </c>
      <c r="B19" s="2" t="str">
        <f aca="false">IF(C19=0,"PASS","FAIL")</f>
        <v>FAIL</v>
      </c>
      <c r="C19" s="16" t="n">
        <f aca="false">Progress!C12</f>
        <v>693</v>
      </c>
    </row>
    <row r="20" customFormat="false" ht="15" hidden="false" customHeight="false" outlineLevel="0" collapsed="false">
      <c r="A20" s="31" t="s">
        <v>278</v>
      </c>
      <c r="B20" s="42" t="str">
        <f aca="false">IF(COUNTIF(B5:B19,"PASS")=15,"PASS","FAIL")</f>
        <v>FAIL</v>
      </c>
      <c r="C20" s="43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1" t="s">
        <v>279</v>
      </c>
    </row>
    <row r="3" customFormat="false" ht="15" hidden="false" customHeight="false" outlineLevel="0" collapsed="false">
      <c r="A3" s="12" t="s">
        <v>280</v>
      </c>
      <c r="B3" s="12" t="s">
        <v>281</v>
      </c>
      <c r="C3" s="12" t="s">
        <v>282</v>
      </c>
    </row>
    <row r="4" customFormat="false" ht="15" hidden="false" customHeight="false" outlineLevel="0" collapsed="false">
      <c r="A4" s="0" t="s">
        <v>283</v>
      </c>
      <c r="B4" s="0" t="n">
        <v>110</v>
      </c>
      <c r="C4" s="0" t="n">
        <f aca="false">ISBLANK(Operations!C5)+ISBLANK(Operations!D5)+ISBLANK(Operations!E5)+ISBLANK(Operations!F5)+ISBLANK(Operations!G5)+ISBLANK(Operations!C6)+ISBLANK(Operations!D6)+ISBLANK(Operations!E6)+ISBLANK(Operations!F6)+ISBLANK(Operations!G6)+ISBLANK(Operations!C7)+ISBLANK(Operations!D7)+ISBLANK(Operations!E7)+ISBLANK(Operations!F7)+ISBLANK(Operations!G7)+ISBLANK(Operations!C9)+ISBLANK(Operations!D9)+ISBLANK(Operations!E9)+ISBLANK(Operations!F9)+ISBLANK(Operations!G9)+ISBLANK(Operations!C10)+ISBLANK(Operations!D10)+ISBLANK(Operations!E10)+ISBLANK(Operations!F10)+ISBLANK(Operations!G10)+ISBLANK(Operations!C11)+ISBLANK(Operations!D11)+ISBLANK(Operations!E11)+ISBLANK(Operations!F11)+ISBLANK(Operations!G11)+ISBLANK(Operations!C13)+ISBLANK(Operations!D13)+ISBLANK(Operations!E13)+ISBLANK(Operations!F13)+ISBLANK(Operations!G13)+ISBLANK(Operations!C14)+ISBLANK(Operations!D14)+ISBLANK(Operations!E14)+ISBLANK(Operations!F14)+ISBLANK(Operations!G14)+ISBLANK(Operations!C15)+ISBLANK(Operations!D15)+ISBLANK(Operations!E15)+ISBLANK(Operations!F15)+ISBLANK(Operations!G15)+ISBLANK(Operations!B17)+ISBLANK(Operations!C17)+ISBLANK(Operations!D17)+ISBLANK(Operations!E17)+ISBLANK(Operations!F17)+ISBLANK(Operations!G17)+ISBLANK(Operations!B19)+ISBLANK(Operations!C19)+ISBLANK(Operations!D19)+ISBLANK(Operations!E19)+ISBLANK(Operations!F19)+ISBLANK(Operations!G19)+ISBLANK(Operations!B20)+ISBLANK(Operations!C20)+ISBLANK(Operations!D20)+ISBLANK(Operations!E20)+ISBLANK(Operations!F20)+ISBLANK(Operations!G20)+ISBLANK(Operations!B21)+ISBLANK(Operations!C21)+ISBLANK(Operations!D21)+ISBLANK(Operations!E21)+ISBLANK(Operations!F21)+ISBLANK(Operations!G21)+ISBLANK(Operations!B22)+ISBLANK(Operations!C22)+ISBLANK(Operations!D22)+ISBLANK(Operations!E22)+ISBLANK(Operations!F22)+ISBLANK(Operations!G22)+ISBLANK(Operations!B23)+ISBLANK(Operations!C23)+ISBLANK(Operations!D23)+ISBLANK(Operations!E23)+ISBLANK(Operations!F23)+ISBLANK(Operations!G23)+ISBLANK(Operations!C25)+ISBLANK(Operations!D25)+ISBLANK(Operations!E25)+ISBLANK(Operations!F25)+ISBLANK(Operations!G25)+ISBLANK(Operations!B26)+ISBLANK(Operations!C26)+ISBLANK(Operations!D26)+ISBLANK(Operations!E26)+ISBLANK(Operations!F26)+ISBLANK(Operations!G26)+ISBLANK(Operations!B27)+ISBLANK(Operations!C27)+ISBLANK(Operations!D27)+ISBLANK(Operations!E27)+ISBLANK(Operations!F27)+ISBLANK(Operations!G27)+ISBLANK(Operations!B29)+ISBLANK(Operations!C29)+ISBLANK(Operations!D29)+ISBLANK(Operations!E29)+ISBLANK(Operations!F29)+ISBLANK(Operations!G29)+ISBLANK(Operations!B30)+ISBLANK(Operations!C30)+ISBLANK(Operations!D30)+ISBLANK(Operations!E30)+ISBLANK(Operations!F30)+ISBLANK(Operations!G30)</f>
        <v>110</v>
      </c>
    </row>
    <row r="5" customFormat="false" ht="15" hidden="false" customHeight="false" outlineLevel="0" collapsed="false">
      <c r="A5" s="0" t="s">
        <v>138</v>
      </c>
      <c r="B5" s="0" t="n">
        <v>60</v>
      </c>
      <c r="C5" s="0" t="n">
        <f aca="false">ISBLANK('Working Capital'!B5)+ISBLANK('Working Capital'!C5)+ISBLANK('Working Capital'!D5)+ISBLANK('Working Capital'!E5)+ISBLANK('Working Capital'!F5)+ISBLANK('Working Capital'!G5)+ISBLANK('Working Capital'!B6)+ISBLANK('Working Capital'!C6)+ISBLANK('Working Capital'!D6)+ISBLANK('Working Capital'!E6)+ISBLANK('Working Capital'!F6)+ISBLANK('Working Capital'!G6)+ISBLANK('Working Capital'!B7)+ISBLANK('Working Capital'!C7)+ISBLANK('Working Capital'!D7)+ISBLANK('Working Capital'!E7)+ISBLANK('Working Capital'!F7)+ISBLANK('Working Capital'!G7)+ISBLANK('Working Capital'!B8)+ISBLANK('Working Capital'!C8)+ISBLANK('Working Capital'!D8)+ISBLANK('Working Capital'!E8)+ISBLANK('Working Capital'!F8)+ISBLANK('Working Capital'!G8)+ISBLANK('Working Capital'!B9)+ISBLANK('Working Capital'!C9)+ISBLANK('Working Capital'!D9)+ISBLANK('Working Capital'!E9)+ISBLANK('Working Capital'!F9)+ISBLANK('Working Capital'!G9)+ISBLANK('Working Capital'!B10)+ISBLANK('Working Capital'!C10)+ISBLANK('Working Capital'!D10)+ISBLANK('Working Capital'!E10)+ISBLANK('Working Capital'!F10)+ISBLANK('Working Capital'!G10)+ISBLANK('Working Capital'!B11)+ISBLANK('Working Capital'!C11)+ISBLANK('Working Capital'!D11)+ISBLANK('Working Capital'!E11)+ISBLANK('Working Capital'!F11)+ISBLANK('Working Capital'!G11)+ISBLANK('Working Capital'!B12)+ISBLANK('Working Capital'!C12)+ISBLANK('Working Capital'!D12)+ISBLANK('Working Capital'!E12)+ISBLANK('Working Capital'!F12)+ISBLANK('Working Capital'!G12)+ISBLANK('Working Capital'!B13)+ISBLANK('Working Capital'!C13)+ISBLANK('Working Capital'!D13)+ISBLANK('Working Capital'!E13)+ISBLANK('Working Capital'!F13)+ISBLANK('Working Capital'!G13)+ISBLANK('Working Capital'!B14)+ISBLANK('Working Capital'!C14)+ISBLANK('Working Capital'!D14)+ISBLANK('Working Capital'!E14)+ISBLANK('Working Capital'!F14)+ISBLANK('Working Capital'!G14)</f>
        <v>60</v>
      </c>
    </row>
    <row r="6" customFormat="false" ht="15" hidden="false" customHeight="false" outlineLevel="0" collapsed="false">
      <c r="A6" s="0" t="s">
        <v>144</v>
      </c>
      <c r="B6" s="0" t="n">
        <v>35</v>
      </c>
      <c r="C6" s="0" t="n">
        <f aca="false">ISBLANK('Fixed Assets'!C5)+ISBLANK('Fixed Assets'!D5)+ISBLANK('Fixed Assets'!E5)+ISBLANK('Fixed Assets'!F5)+ISBLANK('Fixed Assets'!G5)+ISBLANK('Fixed Assets'!B6)+ISBLANK('Fixed Assets'!C6)+ISBLANK('Fixed Assets'!D6)+ISBLANK('Fixed Assets'!E6)+ISBLANK('Fixed Assets'!F6)+ISBLANK('Fixed Assets'!G6)+ISBLANK('Fixed Assets'!B7)+ISBLANK('Fixed Assets'!C7)+ISBLANK('Fixed Assets'!D7)+ISBLANK('Fixed Assets'!E7)+ISBLANK('Fixed Assets'!F7)+ISBLANK('Fixed Assets'!G7)+ISBLANK('Fixed Assets'!B8)+ISBLANK('Fixed Assets'!C8)+ISBLANK('Fixed Assets'!D8)+ISBLANK('Fixed Assets'!E8)+ISBLANK('Fixed Assets'!F8)+ISBLANK('Fixed Assets'!G8)+ISBLANK('Fixed Assets'!B9)+ISBLANK('Fixed Assets'!C9)+ISBLANK('Fixed Assets'!D9)+ISBLANK('Fixed Assets'!E9)+ISBLANK('Fixed Assets'!F9)+ISBLANK('Fixed Assets'!G9)+ISBLANK('Fixed Assets'!B10)+ISBLANK('Fixed Assets'!C10)+ISBLANK('Fixed Assets'!D10)+ISBLANK('Fixed Assets'!E10)+ISBLANK('Fixed Assets'!F10)+ISBLANK('Fixed Assets'!G10)</f>
        <v>35</v>
      </c>
    </row>
    <row r="7" customFormat="false" ht="15" hidden="false" customHeight="false" outlineLevel="0" collapsed="false">
      <c r="A7" s="0" t="s">
        <v>176</v>
      </c>
      <c r="B7" s="0" t="n">
        <v>82</v>
      </c>
      <c r="C7" s="0" t="n">
        <f aca="false">ISBLANK(Debt!C5)+ISBLANK(Debt!D5)+ISBLANK(Debt!E5)+ISBLANK(Debt!F5)+ISBLANK(Debt!G5)+ISBLANK(Debt!B6)+ISBLANK(Debt!C6)+ISBLANK(Debt!D6)+ISBLANK(Debt!E6)+ISBLANK(Debt!F6)+ISBLANK(Debt!G6)+ISBLANK(Debt!B7)+ISBLANK(Debt!C7)+ISBLANK(Debt!D7)+ISBLANK(Debt!E7)+ISBLANK(Debt!F7)+ISBLANK(Debt!G7)+ISBLANK(Debt!B8)+ISBLANK(Debt!C8)+ISBLANK(Debt!D8)+ISBLANK(Debt!E8)+ISBLANK(Debt!F8)+ISBLANK(Debt!G8)+ISBLANK(Debt!C9)+ISBLANK(Debt!D9)+ISBLANK(Debt!E9)+ISBLANK(Debt!F9)+ISBLANK(Debt!G9)+ISBLANK(Debt!B10)+ISBLANK(Debt!C10)+ISBLANK(Debt!D10)+ISBLANK(Debt!E10)+ISBLANK(Debt!F10)+ISBLANK(Debt!G10)+ISBLANK(Debt!B11)+ISBLANK(Debt!C11)+ISBLANK(Debt!D11)+ISBLANK(Debt!E11)+ISBLANK(Debt!F11)+ISBLANK(Debt!G11)+ISBLANK(Debt!B12)+ISBLANK(Debt!C12)+ISBLANK(Debt!D12)+ISBLANK(Debt!E12)+ISBLANK(Debt!F12)+ISBLANK(Debt!G12)+ISBLANK(Debt!B13)+ISBLANK(Debt!C13)+ISBLANK(Debt!D13)+ISBLANK(Debt!E13)+ISBLANK(Debt!F13)+ISBLANK(Debt!G13)+ISBLANK(Debt!B14)+ISBLANK(Debt!C14)+ISBLANK(Debt!D14)+ISBLANK(Debt!E14)+ISBLANK(Debt!F14)+ISBLANK(Debt!G14)+ISBLANK(Debt!B15)+ISBLANK(Debt!C15)+ISBLANK(Debt!D15)+ISBLANK(Debt!E15)+ISBLANK(Debt!F15)+ISBLANK(Debt!G15)+ISBLANK(Debt!B16)+ISBLANK(Debt!C16)+ISBLANK(Debt!D16)+ISBLANK(Debt!E16)+ISBLANK(Debt!F16)+ISBLANK(Debt!G16)+ISBLANK(Debt!B17)+ISBLANK(Debt!C17)+ISBLANK(Debt!D17)+ISBLANK(Debt!E17)+ISBLANK(Debt!F17)+ISBLANK(Debt!G17)+ISBLANK(Debt!B18)+ISBLANK(Debt!C18)+ISBLANK(Debt!D18)+ISBLANK(Debt!E18)+ISBLANK(Debt!F18)+ISBLANK(Debt!G18)</f>
        <v>82</v>
      </c>
    </row>
    <row r="8" customFormat="false" ht="15" hidden="false" customHeight="false" outlineLevel="0" collapsed="false">
      <c r="A8" s="0" t="s">
        <v>284</v>
      </c>
      <c r="B8" s="0" t="n">
        <v>210</v>
      </c>
      <c r="C8" s="0" t="n">
        <f aca="false">ISBLANK(Statements!B6)+ISBLANK(Statements!C6)+ISBLANK(Statements!D6)+ISBLANK(Statements!E6)+ISBLANK(Statements!F6)+ISBLANK(Statements!G6)+ISBLANK(Statements!B7)+ISBLANK(Statements!C7)+ISBLANK(Statements!D7)+ISBLANK(Statements!E7)+ISBLANK(Statements!F7)+ISBLANK(Statements!G7)+ISBLANK(Statements!B8)+ISBLANK(Statements!C8)+ISBLANK(Statements!D8)+ISBLANK(Statements!E8)+ISBLANK(Statements!F8)+ISBLANK(Statements!G8)+ISBLANK(Statements!B9)+ISBLANK(Statements!C9)+ISBLANK(Statements!D9)+ISBLANK(Statements!E9)+ISBLANK(Statements!F9)+ISBLANK(Statements!G9)+ISBLANK(Statements!B10)+ISBLANK(Statements!C10)+ISBLANK(Statements!D10)+ISBLANK(Statements!E10)+ISBLANK(Statements!F10)+ISBLANK(Statements!G10)+ISBLANK(Statements!B11)+ISBLANK(Statements!C11)+ISBLANK(Statements!D11)+ISBLANK(Statements!E11)+ISBLANK(Statements!F11)+ISBLANK(Statements!G11)+ISBLANK(Statements!B12)+ISBLANK(Statements!C12)+ISBLANK(Statements!D12)+ISBLANK(Statements!E12)+ISBLANK(Statements!F12)+ISBLANK(Statements!G12)+ISBLANK(Statements!B13)+ISBLANK(Statements!C13)+ISBLANK(Statements!D13)+ISBLANK(Statements!E13)+ISBLANK(Statements!F13)+ISBLANK(Statements!G13)+ISBLANK(Statements!B14)+ISBLANK(Statements!C14)+ISBLANK(Statements!D14)+ISBLANK(Statements!E14)+ISBLANK(Statements!F14)+ISBLANK(Statements!G14)+ISBLANK(Statements!B15)+ISBLANK(Statements!C15)+ISBLANK(Statements!D15)+ISBLANK(Statements!E15)+ISBLANK(Statements!F15)+ISBLANK(Statements!G15)+ISBLANK(Statements!B18)+ISBLANK(Statements!C18)+ISBLANK(Statements!D18)+ISBLANK(Statements!E18)+ISBLANK(Statements!F18)+ISBLANK(Statements!G18)+ISBLANK(Statements!B19)+ISBLANK(Statements!C19)+ISBLANK(Statements!D19)+ISBLANK(Statements!E19)+ISBLANK(Statements!F19)+ISBLANK(Statements!G19)+ISBLANK(Statements!B20)+ISBLANK(Statements!C20)+ISBLANK(Statements!D20)+ISBLANK(Statements!E20)+ISBLANK(Statements!F20)+ISBLANK(Statements!G20)+ISBLANK(Statements!B21)+ISBLANK(Statements!C21)+ISBLANK(Statements!D21)+ISBLANK(Statements!E21)+ISBLANK(Statements!F21)+ISBLANK(Statements!G21)+ISBLANK(Statements!B22)+ISBLANK(Statements!C22)+ISBLANK(Statements!D22)+ISBLANK(Statements!E22)+ISBLANK(Statements!F22)+ISBLANK(Statements!G22)+ISBLANK(Statements!B23)+ISBLANK(Statements!C23)+ISBLANK(Statements!D23)+ISBLANK(Statements!E23)+ISBLANK(Statements!F23)+ISBLANK(Statements!G23)+ISBLANK(Statements!B24)+ISBLANK(Statements!C24)+ISBLANK(Statements!D24)+ISBLANK(Statements!E24)+ISBLANK(Statements!F24)+ISBLANK(Statements!G24)+ISBLANK(Statements!B25)+ISBLANK(Statements!C25)+ISBLANK(Statements!D25)+ISBLANK(Statements!E25)+ISBLANK(Statements!F25)+ISBLANK(Statements!G25)+ISBLANK(Statements!B26)+ISBLANK(Statements!C26)+ISBLANK(Statements!D26)+ISBLANK(Statements!E26)+ISBLANK(Statements!F26)+ISBLANK(Statements!G26)+ISBLANK(Statements!B27)+ISBLANK(Statements!C27)+ISBLANK(Statements!D27)+ISBLANK(Statements!E27)+ISBLANK(Statements!F27)+ISBLANK(Statements!G27)+ISBLANK(Statements!B28)+ISBLANK(Statements!C28)+ISBLANK(Statements!D28)+ISBLANK(Statements!E28)+ISBLANK(Statements!F28)+ISBLANK(Statements!G28)+ISBLANK(Statements!B29)+ISBLANK(Statements!C29)+ISBLANK(Statements!D29)+ISBLANK(Statements!E29)+ISBLANK(Statements!F29)+ISBLANK(Statements!G29)+ISBLANK(Statements!B32)+ISBLANK(Statements!C32)+ISBLANK(Statements!D32)+ISBLANK(Statements!E32)+ISBLANK(Statements!F32)+ISBLANK(Statements!G32)+ISBLANK(Statements!B33)+ISBLANK(Statements!C33)+ISBLANK(Statements!D33)+ISBLANK(Statements!E33)+ISBLANK(Statements!F33)+ISBLANK(Statements!G33)+ISBLANK(Statements!B34)+ISBLANK(Statements!C34)+ISBLANK(Statements!D34)+ISBLANK(Statements!E34)+ISBLANK(Statements!F34)+ISBLANK(Statements!G34)+ISBLANK(Statements!B35)+ISBLANK(Statements!C35)+ISBLANK(Statements!D35)+ISBLANK(Statements!E35)+ISBLANK(Statements!F35)+ISBLANK(Statements!G35)+ISBLANK(Statements!B36)+ISBLANK(Statements!C36)+ISBLANK(Statements!D36)+ISBLANK(Statements!E36)+ISBLANK(Statements!F36)+ISBLANK(Statements!G36)+ISBLANK(Statements!B37)+ISBLANK(Statements!C37)+ISBLANK(Statements!D37)+ISBLANK(Statements!E37)+ISBLANK(Statements!F37)+ISBLANK(Statements!G37)+ISBLANK(Statements!B38)+ISBLANK(Statements!C38)+ISBLANK(Statements!D38)+ISBLANK(Statements!E38)+ISBLANK(Statements!F38)+ISBLANK(Statements!G38)+ISBLANK(Statements!B39)+ISBLANK(Statements!C39)+ISBLANK(Statements!D39)+ISBLANK(Statements!E39)+ISBLANK(Statements!F39)+ISBLANK(Statements!G39)+ISBLANK(Statements!B40)+ISBLANK(Statements!C40)+ISBLANK(Statements!D40)+ISBLANK(Statements!E40)+ISBLANK(Statements!F40)+ISBLANK(Statements!G40)+ISBLANK(Statements!B41)+ISBLANK(Statements!C41)+ISBLANK(Statements!D41)+ISBLANK(Statements!E41)+ISBLANK(Statements!F41)+ISBLANK(Statements!G41)+ISBLANK(Statements!B42)+ISBLANK(Statements!C42)+ISBLANK(Statements!D42)+ISBLANK(Statements!E42)+ISBLANK(Statements!F42)+ISBLANK(Statements!G42)+ISBLANK(Statements!B43)+ISBLANK(Statements!C43)+ISBLANK(Statements!D43)+ISBLANK(Statements!E43)+ISBLANK(Statements!F43)+ISBLANK(Statements!G43)+ISBLANK(Statements!B44)+ISBLANK(Statements!C44)+ISBLANK(Statements!D44)+ISBLANK(Statements!E44)+ISBLANK(Statements!F44)+ISBLANK(Statements!G44)</f>
        <v>210</v>
      </c>
    </row>
    <row r="9" customFormat="false" ht="15" hidden="false" customHeight="false" outlineLevel="0" collapsed="false">
      <c r="A9" s="0" t="s">
        <v>285</v>
      </c>
      <c r="B9" s="0" t="n">
        <v>89</v>
      </c>
      <c r="C9" s="0" t="n">
        <f aca="false">ISBLANK(DCF!B5)+ISBLANK(DCF!C5)+ISBLANK(DCF!D5)+ISBLANK(DCF!E5)+ISBLANK(DCF!F5)+ISBLANK(DCF!G5)+ISBLANK(DCF!B6)+ISBLANK(DCF!C6)+ISBLANK(DCF!D6)+ISBLANK(DCF!E6)+ISBLANK(DCF!F6)+ISBLANK(DCF!G6)+ISBLANK(DCF!B7)+ISBLANK(DCF!C7)+ISBLANK(DCF!D7)+ISBLANK(DCF!E7)+ISBLANK(DCF!F7)+ISBLANK(DCF!G7)+ISBLANK(DCF!B8)+ISBLANK(DCF!C8)+ISBLANK(DCF!D8)+ISBLANK(DCF!E8)+ISBLANK(DCF!F8)+ISBLANK(DCF!G8)+ISBLANK(DCF!B9)+ISBLANK(DCF!C9)+ISBLANK(DCF!D9)+ISBLANK(DCF!E9)+ISBLANK(DCF!F9)+ISBLANK(DCF!G9)+ISBLANK(DCF!B10)+ISBLANK(DCF!C10)+ISBLANK(DCF!D10)+ISBLANK(DCF!E10)+ISBLANK(DCF!F10)+ISBLANK(DCF!G10)+ISBLANK(DCF!B11)+ISBLANK(DCF!C11)+ISBLANK(DCF!D11)+ISBLANK(DCF!E11)+ISBLANK(DCF!F11)+ISBLANK(DCF!G11)+ISBLANK(DCF!B12)+ISBLANK(DCF!C12)+ISBLANK(DCF!D12)+ISBLANK(DCF!E12)+ISBLANK(DCF!F12)+ISBLANK(DCF!G12)+ISBLANK(DCF!B17)+ISBLANK(DCF!B18)+ISBLANK(DCF!B19)+ISBLANK(DCF!B20)+ISBLANK(DCF!B21)+ISBLANK(DCF!B22)+ISBLANK(DCF!B23)+ISBLANK(DCF!B24)+ISBLANK(DCF!B25)+ISBLANK(DCF!B28)+ISBLANK(DCF!B29)+ISBLANK(DCF!B30)+ISBLANK(DCF!B31)+ISBLANK(DCF!B32)+ISBLANK(DCF!B33)+ISBLANK(DCF!B37)+ISBLANK(DCF!C37)+ISBLANK(DCF!D37)+ISBLANK(DCF!E37)+ISBLANK(DCF!F37)+ISBLANK(DCF!B38)+ISBLANK(DCF!C38)+ISBLANK(DCF!D38)+ISBLANK(DCF!E38)+ISBLANK(DCF!F38)+ISBLANK(DCF!B39)+ISBLANK(DCF!C39)+ISBLANK(DCF!D39)+ISBLANK(DCF!E39)+ISBLANK(DCF!F39)+ISBLANK(DCF!B40)+ISBLANK(DCF!C40)+ISBLANK(DCF!D40)+ISBLANK(DCF!E40)+ISBLANK(DCF!F40)+ISBLANK(DCF!B41)+ISBLANK(DCF!C41)+ISBLANK(DCF!D41)+ISBLANK(DCF!E41)+ISBLANK(DCF!F41)+ISBLANK(DCF!B43)</f>
        <v>89</v>
      </c>
    </row>
    <row r="10" customFormat="false" ht="15" hidden="false" customHeight="false" outlineLevel="0" collapsed="false">
      <c r="A10" s="0" t="s">
        <v>286</v>
      </c>
      <c r="B10" s="0" t="n">
        <v>23</v>
      </c>
      <c r="C10" s="0" t="n">
        <f aca="false">ISBLANK(LBO!B5)+ISBLANK(LBO!B6)+ISBLANK(LBO!B7)+ISBLANK(LBO!B8)+ISBLANK(LBO!B9)+ISBLANK(LBO!B10)+ISBLANK(LBO!B11)+ISBLANK(LBO!B12)+ISBLANK(LBO!B13)+ISBLANK(LBO!B14)+ISBLANK(LBO!B15)+ISBLANK(LBO!B16)+ISBLANK(LBO!B17)+ISBLANK(LBO!B18)+ISBLANK(LBO!B19)+ISBLANK(LBO!B20)+ISBLANK(LBO!B30)+ISBLANK(LBO!B31)+ISBLANK(LBO!B32)+ISBLANK(LBO!B33)+ISBLANK(LBO!B34)+ISBLANK(LBO!B35)+ISBLANK(LBO!B36)</f>
        <v>23</v>
      </c>
    </row>
    <row r="11" customFormat="false" ht="15" hidden="false" customHeight="false" outlineLevel="0" collapsed="false">
      <c r="A11" s="0" t="s">
        <v>287</v>
      </c>
      <c r="B11" s="0" t="n">
        <v>84</v>
      </c>
      <c r="C11" s="0" t="n">
        <f aca="false">ISBLANK('LBO Debt'!C5)+ISBLANK('LBO Debt'!D5)+ISBLANK('LBO Debt'!E5)+ISBLANK('LBO Debt'!F5)+ISBLANK('LBO Debt'!G5)+ISBLANK('LBO Debt'!C6)+ISBLANK('LBO Debt'!D6)+ISBLANK('LBO Debt'!E6)+ISBLANK('LBO Debt'!F6)+ISBLANK('LBO Debt'!G6)+ISBLANK('LBO Debt'!C7)+ISBLANK('LBO Debt'!D7)+ISBLANK('LBO Debt'!E7)+ISBLANK('LBO Debt'!F7)+ISBLANK('LBO Debt'!G7)+ISBLANK('LBO Debt'!C8)+ISBLANK('LBO Debt'!D8)+ISBLANK('LBO Debt'!E8)+ISBLANK('LBO Debt'!F8)+ISBLANK('LBO Debt'!G8)+ISBLANK('LBO Debt'!C9)+ISBLANK('LBO Debt'!D9)+ISBLANK('LBO Debt'!E9)+ISBLANK('LBO Debt'!F9)+ISBLANK('LBO Debt'!G9)+ISBLANK('LBO Debt'!C10)+ISBLANK('LBO Debt'!D10)+ISBLANK('LBO Debt'!E10)+ISBLANK('LBO Debt'!F10)+ISBLANK('LBO Debt'!G10)+ISBLANK('LBO Debt'!C11)+ISBLANK('LBO Debt'!D11)+ISBLANK('LBO Debt'!E11)+ISBLANK('LBO Debt'!F11)+ISBLANK('LBO Debt'!G11)+ISBLANK('LBO Debt'!C12)+ISBLANK('LBO Debt'!D12)+ISBLANK('LBO Debt'!E12)+ISBLANK('LBO Debt'!F12)+ISBLANK('LBO Debt'!G12)+ISBLANK('LBO Debt'!C13)+ISBLANK('LBO Debt'!D13)+ISBLANK('LBO Debt'!E13)+ISBLANK('LBO Debt'!F13)+ISBLANK('LBO Debt'!G13)+ISBLANK('LBO Debt'!B14)+ISBLANK('LBO Debt'!C14)+ISBLANK('LBO Debt'!D14)+ISBLANK('LBO Debt'!E14)+ISBLANK('LBO Debt'!F14)+ISBLANK('LBO Debt'!G14)+ISBLANK('LBO Debt'!B15)+ISBLANK('LBO Debt'!C15)+ISBLANK('LBO Debt'!D15)+ISBLANK('LBO Debt'!E15)+ISBLANK('LBO Debt'!F15)+ISBLANK('LBO Debt'!G15)+ISBLANK('LBO Debt'!B16)+ISBLANK('LBO Debt'!C16)+ISBLANK('LBO Debt'!D16)+ISBLANK('LBO Debt'!E16)+ISBLANK('LBO Debt'!F16)+ISBLANK('LBO Debt'!G16)+ISBLANK('LBO Debt'!B17)+ISBLANK('LBO Debt'!C17)+ISBLANK('LBO Debt'!D17)+ISBLANK('LBO Debt'!E17)+ISBLANK('LBO Debt'!F17)+ISBLANK('LBO Debt'!G17)+ISBLANK('LBO Debt'!C18)+ISBLANK('LBO Debt'!D18)+ISBLANK('LBO Debt'!E18)+ISBLANK('LBO Debt'!F18)+ISBLANK('LBO Debt'!G18)+ISBLANK('LBO Debt'!C19)+ISBLANK('LBO Debt'!D19)+ISBLANK('LBO Debt'!E19)+ISBLANK('LBO Debt'!F19)+ISBLANK('LBO Debt'!G19)+ISBLANK('LBO Debt'!C20)+ISBLANK('LBO Debt'!D20)+ISBLANK('LBO Debt'!E20)+ISBLANK('LBO Debt'!F20)+ISBLANK('LBO Debt'!G20)</f>
        <v>84</v>
      </c>
    </row>
    <row r="12" customFormat="false" ht="15" hidden="false" customHeight="false" outlineLevel="0" collapsed="false">
      <c r="A12" s="0" t="s">
        <v>288</v>
      </c>
      <c r="B12" s="0" t="n">
        <f aca="false">SUM(B4:B11)</f>
        <v>693</v>
      </c>
      <c r="C12" s="0" t="n">
        <f aca="false">SUM(C4:C11)</f>
        <v>693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2026-09-24T20:34:11Z</dcterms:created>
  <dc:creator>openpyxl</dc:creator>
  <dc:description/>
  <dc:language>en-US</dc:language>
  <cp:lastModifiedBy/>
  <dcterms:modified xsi:type="dcterms:W3CDTF">2026-09-24T21:22:51Z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