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1. The two companies" sheetId="2" state="visible" r:id="rId4"/>
    <sheet name="2. What a customer is worth" sheetId="3" state="visible" r:id="rId5"/>
    <sheet name="3. The cost that reverses" sheetId="4" state="visible" r:id="rId6"/>
    <sheet name="4. The cut test" sheetId="5" state="visible" r:id="rId7"/>
    <sheet name="5. Checks"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<sst xmlns="http://schemas.openxmlformats.org/spreadsheetml/2006/main" count="145" uniqueCount="135">
  <si>
    <t xml:space="preserve">The Unit Economics of Growth</t>
  </si>
  <si>
    <t xml:space="preserve">Companion workbook to Appendix F, and to Chapter 6 of The Venture Capital Associate.</t>
  </si>
  <si>
    <t xml:space="preserve">Chapter 6 is the chapter about whether a business works, and it contains two numbers: the chapter number and a stray ten. This file supplies the arithmetic it leaves out.</t>
  </si>
  <si>
    <t xml:space="preserve">What the file finds</t>
  </si>
  <si>
    <t xml:space="preserve">The chapter's worked example -- two companies, both doubling revenue, one with cohorts that expand and one with cohorts that decay -- is fully specified and never computed. Computed, the declining company must buy 1.53 times as much new revenue to show the identical growth rate.</t>
  </si>
  <si>
    <t xml:space="preserve">A customer's worth has no answer until you name a horizon. For a cohort that expands the sum diverges: the same customer is worth 2.78 over three years and 81.95 over twenty. For a cohort that decays it converges on 2.67 and goes no further. The chapter says value depends on how long a customer stays; it never names the period over which you are allowed to count.</t>
  </si>
  <si>
    <t xml:space="preserve">The acquisition cost at which growth starts destroying value is 10.98 for one company and 2.51 for the other. The margin for error is 4.37 times narrower -- and because the same company must also buy 1.53 times more, the exposure is 6.68 times larger at an identical headline growth rate.</t>
  </si>
  <si>
    <t xml:space="preserve">The chapter warns that broken unit economics can hide behind fast growth for a surprisingly long time. At an acquisition cost of 4.00, both companies run a cumulative deficit every year, -3,020 and -5,720. The accounts do separate them, by size: the other company burns 1.89 times as much for the same revenue. What they cannot show is which one is broken. Across the whole band of costs where one destroys value and the other does not (2.51 to 10.98), both are in deficit; only below 1.80 does Larkspur show a profit, and only below 1.21 the other company.</t>
  </si>
  <si>
    <t xml:space="preserve">So the test the chapter proposes -- what survives when the marketing budget is cut -- is the one that works. Cut acquisition to zero and the healthy company still grows, reaching 1.75 times its revenue in four years without buying a single customer. The other falls to 0.24 times: it loses 76 percent of its revenue.</t>
  </si>
  <si>
    <t xml:space="preserve">The sheets</t>
  </si>
  <si>
    <t xml:space="preserve">1. The two companies -- the assumptions, and the year-by-year revenue split into retained and bought</t>
  </si>
  <si>
    <t xml:space="preserve">2. What a customer is worth -- value by horizon, and where the sum diverges</t>
  </si>
  <si>
    <t xml:space="preserve">3. The cost that reverses -- break-even acquisition cost, margin for error, exposure</t>
  </si>
  <si>
    <t xml:space="preserve">4. The cut test -- acquisition set to zero, four years</t>
  </si>
  <si>
    <t xml:space="preserve">5. Checks -- the chapter's own assertions, treated as constraints this file must satisfy</t>
  </si>
  <si>
    <t xml:space="preserve">A note on the controls. Chapter 6 prints no figures, so sheet 5 first turns each of the chapter's assertions into a test: if one fails, this model is wrong, not the chapter. Since 24 September 2026 it also reproduces every figure Appendix F prints, to the precision printed.</t>
  </si>
  <si>
    <t xml:space="preserve">Amber cells are inputs -- change them. Grey cells are formulas -- do not overtype them. No macros, no add-ins, nothing to enable. Every figure is illustrative, as everything in the book is; what is not illustrative is the shape of the result.</t>
  </si>
  <si>
    <t xml:space="preserve">Revised 24 September 2026. The acquisition cost on sheet 1 (row 7) fed nothing, and sheet 3 typed its own 4.00: sheet 3 now takes it from sheet 1. Sheet 3, rows 23 to 30: the accounts separate the two companies by the size of the deficit (1.89 times), never by its sign where it matters. Sheet 5 now also checks the twenty-seven figures Appendix F prints: forty-two checks.</t>
  </si>
  <si>
    <t xml:space="preserve">The assumptions</t>
  </si>
  <si>
    <t xml:space="preserve">Net revenue retention -- Larkspur</t>
  </si>
  <si>
    <t xml:space="preserve">Cohorts expand. Above one.</t>
  </si>
  <si>
    <t xml:space="preserve">Net revenue retention -- the other company</t>
  </si>
  <si>
    <t xml:space="preserve">Cohorts decay. Below one.</t>
  </si>
  <si>
    <t xml:space="preserve">Revenue growth, both companies</t>
  </si>
  <si>
    <t xml:space="preserve">The chapter: both double. Identical.</t>
  </si>
  <si>
    <t xml:space="preserve">Gross margin</t>
  </si>
  <si>
    <t xml:space="preserve">Same product economics on both sides.</t>
  </si>
  <si>
    <t xml:space="preserve">Acquisition cost per unit of new annual revenue</t>
  </si>
  <si>
    <t xml:space="preserve">Same cost to win a customer. Used on sheet 3; between the two break-even costs.</t>
  </si>
  <si>
    <t xml:space="preserve">Horizon for a customer's value, in years</t>
  </si>
  <si>
    <t xml:space="preserve">The chapter never names one. This is the point.</t>
  </si>
  <si>
    <t xml:space="preserve">Revenue in year 1</t>
  </si>
  <si>
    <t xml:space="preserve">Units of revenue. The book uses no currency symbol.</t>
  </si>
  <si>
    <t xml:space="preserve">Year by year</t>
  </si>
  <si>
    <t xml:space="preserve">Year</t>
  </si>
  <si>
    <t xml:space="preserve">Larkspur revenue</t>
  </si>
  <si>
    <t xml:space="preserve">  retained</t>
  </si>
  <si>
    <t xml:space="preserve">  bought</t>
  </si>
  <si>
    <t xml:space="preserve">Other revenue</t>
  </si>
  <si>
    <t xml:space="preserve">New revenue to buy, as a share of last year's revenue</t>
  </si>
  <si>
    <t xml:space="preserve">  Larkspur</t>
  </si>
  <si>
    <t xml:space="preserve">  The other company</t>
  </si>
  <si>
    <t xml:space="preserve">  The other company must buy this much more</t>
  </si>
  <si>
    <t xml:space="preserve">This is the whole of the difference, and the chapter never states it.</t>
  </si>
  <si>
    <t xml:space="preserve">Value of one customer, by the horizon you allow</t>
  </si>
  <si>
    <t xml:space="preserve">The chapter says a customer's value depends on how long they stay. It never says how long you may count. For a cohort that expands, the sum has no limit.</t>
  </si>
  <si>
    <t xml:space="preserve">Horizon (years)</t>
  </si>
  <si>
    <t xml:space="preserve">Larkspur</t>
  </si>
  <si>
    <t xml:space="preserve">The other company</t>
  </si>
  <si>
    <t xml:space="preserve">Ratio</t>
  </si>
  <si>
    <t xml:space="preserve">The limit, as the horizon grows</t>
  </si>
  <si>
    <t xml:space="preserve">  The other company converges on</t>
  </si>
  <si>
    <t xml:space="preserve">A geometric sum with a ratio below one has a limit.</t>
  </si>
  <si>
    <t xml:space="preserve">diverges</t>
  </si>
  <si>
    <t xml:space="preserve">With a ratio above one it does not. There is no answer without a horizon.</t>
  </si>
  <si>
    <t xml:space="preserve">Value at the horizon chosen on sheet 1</t>
  </si>
  <si>
    <t xml:space="preserve">  Larkspur, then the other company</t>
  </si>
  <si>
    <t xml:space="preserve">Where growth stops adding value and starts subtracting it</t>
  </si>
  <si>
    <t xml:space="preserve">Growth creates value while a customer is worth more than they cost. The cost at which that stops being true is simply the customer's value.</t>
  </si>
  <si>
    <t xml:space="preserve">Value of one customer</t>
  </si>
  <si>
    <t xml:space="preserve">Acquisition cost that reverses the sign</t>
  </si>
  <si>
    <t xml:space="preserve">Above this, every customer added destroys value.</t>
  </si>
  <si>
    <t xml:space="preserve">Margin for error, relative</t>
  </si>
  <si>
    <t xml:space="preserve">How much narrower the other company's margin is.</t>
  </si>
  <si>
    <t xml:space="preserve">New revenue it must buy, relative</t>
  </si>
  <si>
    <t xml:space="preserve">Exposure, relative</t>
  </si>
  <si>
    <t xml:space="preserve">At an identical headline growth rate.</t>
  </si>
  <si>
    <t xml:space="preserve">What the accounts show, at a common acquisition cost</t>
  </si>
  <si>
    <t xml:space="preserve">Acquisition cost used for this test</t>
  </si>
  <si>
    <t xml:space="preserve">From sheet 1. Between the two break-even costs: broken for one, sound for the other.</t>
  </si>
  <si>
    <t xml:space="preserve">Larkspur, cumulative</t>
  </si>
  <si>
    <t xml:space="preserve">The other company, cumulative</t>
  </si>
  <si>
    <t xml:space="preserve">Both are negative, every year: the sign of the accounts does not separate them. The size does (row 24).</t>
  </si>
  <si>
    <t xml:space="preserve">What the accounts can show, and what they cannot</t>
  </si>
  <si>
    <t xml:space="preserve">The other company's five-year deficit, as a multiple of Larkspur's</t>
  </si>
  <si>
    <t xml:space="preserve">Acquisition cost below which the five-year cumulative is positive</t>
  </si>
  <si>
    <t xml:space="preserve">Acquisition cost below which each year is positive, at this growth rate</t>
  </si>
  <si>
    <t xml:space="preserve">Costs between which one destroys value and the other does not</t>
  </si>
  <si>
    <t xml:space="preserve">Across that whole band, are both five-year accounts in deficit?</t>
  </si>
  <si>
    <t xml:space="preserve">Below row 25 a company shows a profit; between the two rows 25 the accounts separate the pair by sign, but the loss-maker there is creating value (it is below its own break-even of row 5). In the band of row 27, where one really is broken, both show a deficit; the only signal is that one is larger.</t>
  </si>
  <si>
    <t xml:space="preserve">The test the chapter proposes and never performs</t>
  </si>
  <si>
    <t xml:space="preserve">"The metric that survives when the marketing budget is cut is the real one." So cut it: no new customers at all, from the end of year 5.</t>
  </si>
  <si>
    <t xml:space="preserve">Years after the cut</t>
  </si>
  <si>
    <t xml:space="preserve">As a multiple of revenue at the cut</t>
  </si>
  <si>
    <t xml:space="preserve">Revenue lost after four years</t>
  </si>
  <si>
    <t xml:space="preserve">Without buying a single customer, one company still grows.</t>
  </si>
  <si>
    <t xml:space="preserve">The chapter's assertions, treated as constraints, and Appendix F's figures, reproduced</t>
  </si>
  <si>
    <t xml:space="preserve">Chapter 6 prints no figures, so there are none to reproduce. Each line below turns one of its statements into a test. A failure means this model is wrong, not the chapter.</t>
  </si>
  <si>
    <t xml:space="preserve">#</t>
  </si>
  <si>
    <t xml:space="preserve">What is tested</t>
  </si>
  <si>
    <t xml:space="preserve">Value</t>
  </si>
  <si>
    <t xml:space="preserve">Verdict</t>
  </si>
  <si>
    <t xml:space="preserve">Both companies double, exactly</t>
  </si>
  <si>
    <t xml:space="preserve">And so does the other one</t>
  </si>
  <si>
    <t xml:space="preserve">Larkspur's earliest cohorts spend more this year than last</t>
  </si>
  <si>
    <t xml:space="preserve">The other company's cohorts decline steadily after joining</t>
  </si>
  <si>
    <t xml:space="preserve">Its growth is sustained by acquiring faster than it loses</t>
  </si>
  <si>
    <t xml:space="preserve">The treadmill stops the moment acquisition slows</t>
  </si>
  <si>
    <t xml:space="preserve">And the other company keeps growing without acquisition</t>
  </si>
  <si>
    <t xml:space="preserve">A decaying cohort has a finite value; an expanding one does not</t>
  </si>
  <si>
    <t xml:space="preserve">Value rises with the horizon on the expanding side</t>
  </si>
  <si>
    <t xml:space="preserve">At a common cost the accounts cannot separate them: both negative</t>
  </si>
  <si>
    <t xml:space="preserve">And the other one too</t>
  </si>
  <si>
    <t xml:space="preserve">The margin for error is narrower on the decaying side</t>
  </si>
  <si>
    <t xml:space="preserve">Appendix F: Larkspur buys, share of last year's revenue (0.85)</t>
  </si>
  <si>
    <t xml:space="preserve">Appendix F: The other company buys (1.30)</t>
  </si>
  <si>
    <t xml:space="preserve">Appendix F: It buys this many times as much (1.529)</t>
  </si>
  <si>
    <t xml:space="preserve">Appendix F: Revenue in year 5 (1,600)</t>
  </si>
  <si>
    <t xml:space="preserve">Appendix F: Bought in year 5, Larkspur (680)</t>
  </si>
  <si>
    <t xml:space="preserve">Appendix F: Bought in year 5, the other (1,040)</t>
  </si>
  <si>
    <t xml:space="preserve">Appendix F: Gap in year 5 (360)</t>
  </si>
  <si>
    <t xml:space="preserve">Appendix F: The other customer, 3 years (1.75)</t>
  </si>
  <si>
    <t xml:space="preserve">Appendix F:   8 years (2.51)</t>
  </si>
  <si>
    <t xml:space="preserve">Appendix F:   20 years (2.66)</t>
  </si>
  <si>
    <t xml:space="preserve">Appendix F:   the limit (2.67)</t>
  </si>
  <si>
    <t xml:space="preserve">Appendix F: Larkspur's customer, 3 years (2.78)</t>
  </si>
  <si>
    <t xml:space="preserve">Appendix F:   8 years (10.98)</t>
  </si>
  <si>
    <t xml:space="preserve">Appendix F:   20 years (81.95)</t>
  </si>
  <si>
    <t xml:space="preserve">Appendix F: Ratio at 3 years (1.59)</t>
  </si>
  <si>
    <t xml:space="preserve">Appendix F: Ratio at 20 years (30.76)</t>
  </si>
  <si>
    <t xml:space="preserve">Appendix F: The two ratios apart (19 times)</t>
  </si>
  <si>
    <t xml:space="preserve">Appendix F: Margin for error, relative (4.37)</t>
  </si>
  <si>
    <t xml:space="preserve">Appendix F: Exposure, relative (6.68)</t>
  </si>
  <si>
    <t xml:space="preserve">Appendix F: Larkspur, five-year cumulative at 4.00 (-3,020)</t>
  </si>
  <si>
    <t xml:space="preserve">Appendix F: The other company (-5,720)</t>
  </si>
  <si>
    <t xml:space="preserve">Appendix F: Cut test, Larkspur after 1 year (1.15)</t>
  </si>
  <si>
    <t xml:space="preserve">Appendix F:   after 2 years (1.32)</t>
  </si>
  <si>
    <t xml:space="preserve">Appendix F:   after 4 years (1.75)</t>
  </si>
  <si>
    <t xml:space="preserve">Appendix F: Cut test, the other after 1 year (0.70)</t>
  </si>
  <si>
    <t xml:space="preserve">Appendix F:   after 4 years (0.24)</t>
  </si>
  <si>
    <t xml:space="preserve">Appendix F: Revenue lost after four years (76 per cent)</t>
  </si>
  <si>
    <t xml:space="preserve">Added: the five-year deficits differ by (1.89 times)</t>
  </si>
  <si>
    <t xml:space="preserve">Added: Larkspur's accounts turn positive below (1.80)</t>
  </si>
  <si>
    <t xml:space="preserve">Added: the other company's, below (1.21)</t>
  </si>
  <si>
    <t xml:space="preserve">Checks passing</t>
  </si>
</sst>
</file>

<file path=xl/styles.xml><?xml version="1.0" encoding="utf-8"?>
<styleSheet xmlns="http://schemas.openxmlformats.org/spreadsheetml/2006/main">
  <numFmts count="13">
    <numFmt numFmtId="164" formatCode="General"/>
    <numFmt numFmtId="165" formatCode="0.00%"/>
    <numFmt numFmtId="166" formatCode="0.00\x"/>
    <numFmt numFmtId="167" formatCode="0.00"/>
    <numFmt numFmtId="168" formatCode="#,##0.0"/>
    <numFmt numFmtId="169" formatCode="0.000\x"/>
    <numFmt numFmtId="170" formatCode="#,##0"/>
    <numFmt numFmtId="171" formatCode="0.0%"/>
    <numFmt numFmtId="172" formatCode="0.0000"/>
    <numFmt numFmtId="173" formatCode="0.000"/>
    <numFmt numFmtId="174" formatCode="0.0"/>
    <numFmt numFmtId="175" formatCode="0%"/>
    <numFmt numFmtId="176" formatCode="0"/>
  </numFmts>
  <fonts count="6">
    <font>
      <sz val="11"/>
      <color theme="1"/>
      <name val="Calibri"/>
      <family val="2"/>
      <charset val="1"/>
    </font>
    <font>
      <sz val="10"/>
      <name val="Arial"/>
      <family val="0"/>
    </font>
    <font>
      <sz val="10"/>
      <name val="Arial"/>
      <family val="0"/>
    </font>
    <font>
      <sz val="10"/>
      <name val="Arial"/>
      <family val="0"/>
    </font>
    <font>
      <b val="true"/>
      <sz val="11"/>
      <name val="Cambria"/>
      <family val="0"/>
      <charset val="1"/>
    </font>
    <font>
      <b val="true"/>
      <sz val="11"/>
      <color rgb="FFFFFFFF"/>
      <name val="Cambria"/>
      <family val="0"/>
      <charset val="1"/>
    </font>
  </fonts>
  <fills count="5">
    <fill>
      <patternFill patternType="none"/>
    </fill>
    <fill>
      <patternFill patternType="gray125"/>
    </fill>
    <fill>
      <patternFill patternType="solid">
        <fgColor rgb="FFFFF2CC"/>
        <bgColor rgb="FFEFEFEF"/>
      </patternFill>
    </fill>
    <fill>
      <patternFill patternType="solid">
        <fgColor rgb="FF404040"/>
        <bgColor rgb="FF333300"/>
      </patternFill>
    </fill>
    <fill>
      <patternFill patternType="solid">
        <fgColor rgb="FFEFEFEF"/>
        <bgColor rgb="FFFFF2CC"/>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5" fontId="4" fillId="2"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6" fontId="4" fillId="2" borderId="0" xfId="0" applyFont="true" applyBorder="false" applyAlignment="false" applyProtection="false">
      <alignment horizontal="general" vertical="bottom" textRotation="0" wrapText="false" indent="0" shrinkToFit="false"/>
      <protection locked="true" hidden="false"/>
    </xf>
    <xf numFmtId="167" fontId="4" fillId="2" borderId="0" xfId="0" applyFont="tru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8" fontId="4" fillId="2" borderId="0" xfId="0" applyFont="true" applyBorder="false" applyAlignment="false" applyProtection="false">
      <alignment horizontal="general" vertical="bottom" textRotation="0" wrapText="false" indent="0" shrinkToFit="false"/>
      <protection locked="true" hidden="false"/>
    </xf>
    <xf numFmtId="164" fontId="5" fillId="3" borderId="0" xfId="0" applyFont="true" applyBorder="false" applyAlignment="true" applyProtection="false">
      <alignment horizontal="center" vertical="bottom" textRotation="0" wrapText="true" indent="0" shrinkToFit="false"/>
      <protection locked="true" hidden="false"/>
    </xf>
    <xf numFmtId="168" fontId="0" fillId="4" borderId="0" xfId="0" applyFont="false" applyBorder="false" applyAlignment="false" applyProtection="false">
      <alignment horizontal="general" vertical="bottom" textRotation="0" wrapText="false" indent="0" shrinkToFit="false"/>
      <protection locked="true" hidden="false"/>
    </xf>
    <xf numFmtId="166" fontId="0" fillId="4" borderId="0" xfId="0" applyFont="false" applyBorder="false" applyAlignment="false" applyProtection="false">
      <alignment horizontal="general" vertical="bottom" textRotation="0" wrapText="false" indent="0" shrinkToFit="false"/>
      <protection locked="true" hidden="false"/>
    </xf>
    <xf numFmtId="169" fontId="4" fillId="4"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7" fontId="0" fillId="4" borderId="0" xfId="0" applyFont="false" applyBorder="false" applyAlignment="false" applyProtection="false">
      <alignment horizontal="general" vertical="bottom" textRotation="0" wrapText="false" indent="0" shrinkToFit="false"/>
      <protection locked="true" hidden="false"/>
    </xf>
    <xf numFmtId="167" fontId="4" fillId="4" borderId="0" xfId="0" applyFont="true" applyBorder="false" applyAlignment="false" applyProtection="false">
      <alignment horizontal="general" vertical="bottom" textRotation="0" wrapText="false" indent="0" shrinkToFit="false"/>
      <protection locked="true" hidden="false"/>
    </xf>
    <xf numFmtId="166" fontId="4" fillId="4" borderId="0" xfId="0" applyFont="true" applyBorder="false" applyAlignment="false" applyProtection="false">
      <alignment horizontal="general" vertical="bottom" textRotation="0" wrapText="false" indent="0" shrinkToFit="false"/>
      <protection locked="true" hidden="false"/>
    </xf>
    <xf numFmtId="169" fontId="0" fillId="4" borderId="0" xfId="0" applyFont="false" applyBorder="false" applyAlignment="false" applyProtection="false">
      <alignment horizontal="general" vertical="bottom" textRotation="0" wrapText="false" indent="0" shrinkToFit="false"/>
      <protection locked="true" hidden="false"/>
    </xf>
    <xf numFmtId="170" fontId="0" fillId="4" borderId="0" xfId="0" applyFont="fals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71" fontId="4" fillId="4" borderId="0" xfId="0" applyFont="true" applyBorder="false" applyAlignment="false" applyProtection="false">
      <alignment horizontal="general" vertical="bottom" textRotation="0" wrapText="false" indent="0" shrinkToFit="false"/>
      <protection locked="true" hidden="false"/>
    </xf>
    <xf numFmtId="172" fontId="0" fillId="4" borderId="0" xfId="0" applyFont="false" applyBorder="false" applyAlignment="false" applyProtection="false">
      <alignment horizontal="general" vertical="bottom" textRotation="0" wrapText="false" indent="0" shrinkToFit="false"/>
      <protection locked="true" hidden="false"/>
    </xf>
    <xf numFmtId="164" fontId="4" fillId="4" borderId="0" xfId="0" applyFont="true" applyBorder="false" applyAlignment="false" applyProtection="false">
      <alignment horizontal="general" vertical="bottom" textRotation="0" wrapText="false" indent="0" shrinkToFit="false"/>
      <protection locked="true" hidden="false"/>
    </xf>
    <xf numFmtId="173" fontId="0" fillId="4" borderId="0" xfId="0" applyFont="false" applyBorder="false" applyAlignment="false" applyProtection="false">
      <alignment horizontal="general" vertical="bottom" textRotation="0" wrapText="false" indent="0" shrinkToFit="false"/>
      <protection locked="true" hidden="false"/>
    </xf>
    <xf numFmtId="174" fontId="0" fillId="4" borderId="0" xfId="0" applyFont="false" applyBorder="false" applyAlignment="false" applyProtection="false">
      <alignment horizontal="general" vertical="bottom" textRotation="0" wrapText="false" indent="0" shrinkToFit="false"/>
      <protection locked="true" hidden="false"/>
    </xf>
    <xf numFmtId="175" fontId="0" fillId="4"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76" fontId="0" fillId="4"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FEFE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4040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8"/>
  </cols>
  <sheetData>
    <row r="1" customFormat="false" ht="15"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2"/>
    </row>
    <row r="4" customFormat="false" ht="28.35" hidden="false" customHeight="false" outlineLevel="0" collapsed="false">
      <c r="A4" s="2" t="s">
        <v>2</v>
      </c>
    </row>
    <row r="5" customFormat="false" ht="15" hidden="false" customHeight="false" outlineLevel="0" collapsed="false">
      <c r="A5" s="2"/>
    </row>
    <row r="6" customFormat="false" ht="15" hidden="false" customHeight="false" outlineLevel="0" collapsed="false">
      <c r="A6" s="1" t="s">
        <v>3</v>
      </c>
    </row>
    <row r="7" customFormat="false" ht="41.75" hidden="false" customHeight="false" outlineLevel="0" collapsed="false">
      <c r="A7" s="2" t="s">
        <v>4</v>
      </c>
    </row>
    <row r="8" customFormat="false" ht="41.75" hidden="false" customHeight="false" outlineLevel="0" collapsed="false">
      <c r="A8" s="2" t="s">
        <v>5</v>
      </c>
    </row>
    <row r="9" customFormat="false" ht="41.75" hidden="false" customHeight="false" outlineLevel="0" collapsed="false">
      <c r="A9" s="2" t="s">
        <v>6</v>
      </c>
    </row>
    <row r="10" customFormat="false" ht="68.65" hidden="false" customHeight="false" outlineLevel="0" collapsed="false">
      <c r="A10" s="2" t="s">
        <v>7</v>
      </c>
    </row>
    <row r="11" customFormat="false" ht="41.75" hidden="false" customHeight="false" outlineLevel="0" collapsed="false">
      <c r="A11" s="2" t="s">
        <v>8</v>
      </c>
    </row>
    <row r="12" customFormat="false" ht="15" hidden="false" customHeight="false" outlineLevel="0" collapsed="false">
      <c r="A12" s="2"/>
    </row>
    <row r="13" customFormat="false" ht="15" hidden="false" customHeight="false" outlineLevel="0" collapsed="false">
      <c r="A13" s="1" t="s">
        <v>9</v>
      </c>
    </row>
    <row r="14" customFormat="false" ht="15" hidden="false" customHeight="false" outlineLevel="0" collapsed="false">
      <c r="A14" s="2" t="s">
        <v>10</v>
      </c>
    </row>
    <row r="15" customFormat="false" ht="15" hidden="false" customHeight="false" outlineLevel="0" collapsed="false">
      <c r="A15" s="2" t="s">
        <v>11</v>
      </c>
    </row>
    <row r="16" customFormat="false" ht="15" hidden="false" customHeight="false" outlineLevel="0" collapsed="false">
      <c r="A16" s="2" t="s">
        <v>12</v>
      </c>
    </row>
    <row r="17" customFormat="false" ht="15" hidden="false" customHeight="false" outlineLevel="0" collapsed="false">
      <c r="A17" s="2" t="s">
        <v>13</v>
      </c>
    </row>
    <row r="18" customFormat="false" ht="15" hidden="false" customHeight="false" outlineLevel="0" collapsed="false">
      <c r="A18" s="2" t="s">
        <v>14</v>
      </c>
    </row>
    <row r="19" customFormat="false" ht="15" hidden="false" customHeight="false" outlineLevel="0" collapsed="false">
      <c r="A19" s="2"/>
    </row>
    <row r="20" customFormat="false" ht="41.75" hidden="false" customHeight="false" outlineLevel="0" collapsed="false">
      <c r="A20" s="2" t="s">
        <v>15</v>
      </c>
    </row>
    <row r="21" customFormat="false" ht="15" hidden="false" customHeight="false" outlineLevel="0" collapsed="false">
      <c r="A21" s="2"/>
    </row>
    <row r="22" customFormat="false" ht="28.35" hidden="false" customHeight="false" outlineLevel="0" collapsed="false">
      <c r="A22" s="2" t="s">
        <v>16</v>
      </c>
    </row>
    <row r="24" customFormat="false" ht="41.75" hidden="false" customHeight="false" outlineLevel="0" collapsed="false">
      <c r="A24" s="2" t="s">
        <v>17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3" min="2" style="0" width="14"/>
    <col collapsed="false" customWidth="true" hidden="false" outlineLevel="0" max="4" min="4" style="0" width="52"/>
  </cols>
  <sheetData>
    <row r="1" customFormat="false" ht="15" hidden="false" customHeight="false" outlineLevel="0" collapsed="false">
      <c r="A1" s="3" t="s">
        <v>18</v>
      </c>
    </row>
    <row r="3" customFormat="false" ht="15" hidden="false" customHeight="false" outlineLevel="0" collapsed="false">
      <c r="A3" s="0" t="s">
        <v>19</v>
      </c>
      <c r="B3" s="4" t="n">
        <v>1.15</v>
      </c>
      <c r="C3" s="5" t="s">
        <v>20</v>
      </c>
    </row>
    <row r="4" customFormat="false" ht="15" hidden="false" customHeight="false" outlineLevel="0" collapsed="false">
      <c r="A4" s="0" t="s">
        <v>21</v>
      </c>
      <c r="B4" s="4" t="n">
        <v>0.7</v>
      </c>
      <c r="C4" s="5" t="s">
        <v>22</v>
      </c>
    </row>
    <row r="5" customFormat="false" ht="15" hidden="false" customHeight="false" outlineLevel="0" collapsed="false">
      <c r="A5" s="0" t="s">
        <v>23</v>
      </c>
      <c r="B5" s="6" t="n">
        <v>2</v>
      </c>
      <c r="C5" s="5" t="s">
        <v>24</v>
      </c>
    </row>
    <row r="6" customFormat="false" ht="15" hidden="false" customHeight="false" outlineLevel="0" collapsed="false">
      <c r="A6" s="0" t="s">
        <v>25</v>
      </c>
      <c r="B6" s="4" t="n">
        <v>0.8</v>
      </c>
      <c r="C6" s="5" t="s">
        <v>26</v>
      </c>
    </row>
    <row r="7" customFormat="false" ht="15" hidden="false" customHeight="false" outlineLevel="0" collapsed="false">
      <c r="A7" s="0" t="s">
        <v>27</v>
      </c>
      <c r="B7" s="7" t="n">
        <v>4</v>
      </c>
      <c r="C7" s="5" t="s">
        <v>28</v>
      </c>
    </row>
    <row r="8" customFormat="false" ht="15" hidden="false" customHeight="false" outlineLevel="0" collapsed="false">
      <c r="A8" s="0" t="s">
        <v>29</v>
      </c>
      <c r="B8" s="8" t="n">
        <v>8</v>
      </c>
      <c r="C8" s="5" t="s">
        <v>30</v>
      </c>
    </row>
    <row r="9" customFormat="false" ht="15" hidden="false" customHeight="false" outlineLevel="0" collapsed="false">
      <c r="A9" s="0" t="s">
        <v>31</v>
      </c>
      <c r="B9" s="9" t="n">
        <v>100</v>
      </c>
      <c r="C9" s="5" t="s">
        <v>32</v>
      </c>
    </row>
    <row r="11" customFormat="false" ht="15" hidden="false" customHeight="false" outlineLevel="0" collapsed="false">
      <c r="A11" s="3" t="s">
        <v>33</v>
      </c>
    </row>
    <row r="12" customFormat="false" ht="28.35" hidden="false" customHeight="false" outlineLevel="0" collapsed="false">
      <c r="A12" s="10" t="s">
        <v>34</v>
      </c>
      <c r="B12" s="10" t="s">
        <v>35</v>
      </c>
      <c r="C12" s="10" t="s">
        <v>36</v>
      </c>
      <c r="D12" s="10" t="s">
        <v>37</v>
      </c>
      <c r="E12" s="10" t="s">
        <v>38</v>
      </c>
      <c r="F12" s="10" t="s">
        <v>36</v>
      </c>
      <c r="G12" s="10" t="s">
        <v>37</v>
      </c>
    </row>
    <row r="13" customFormat="false" ht="15" hidden="false" customHeight="false" outlineLevel="0" collapsed="false">
      <c r="A13" s="0" t="n">
        <v>1</v>
      </c>
      <c r="B13" s="11" t="n">
        <f aca="false">B9</f>
        <v>100</v>
      </c>
      <c r="C13" s="11" t="n">
        <f aca="false">0</f>
        <v>0</v>
      </c>
      <c r="D13" s="11" t="n">
        <f aca="false">B13</f>
        <v>100</v>
      </c>
      <c r="E13" s="11" t="n">
        <f aca="false">B9</f>
        <v>100</v>
      </c>
      <c r="F13" s="11" t="n">
        <f aca="false">0</f>
        <v>0</v>
      </c>
      <c r="G13" s="11" t="n">
        <f aca="false">E13</f>
        <v>100</v>
      </c>
    </row>
    <row r="14" customFormat="false" ht="15" hidden="false" customHeight="false" outlineLevel="0" collapsed="false">
      <c r="A14" s="0" t="n">
        <v>2</v>
      </c>
      <c r="B14" s="11" t="n">
        <f aca="false">B13*B5</f>
        <v>200</v>
      </c>
      <c r="C14" s="11" t="n">
        <f aca="false">B13*B3</f>
        <v>115</v>
      </c>
      <c r="D14" s="11" t="n">
        <f aca="false">B14-C14</f>
        <v>85</v>
      </c>
      <c r="E14" s="11" t="n">
        <f aca="false">E13*B5</f>
        <v>200</v>
      </c>
      <c r="F14" s="11" t="n">
        <f aca="false">E13*B4</f>
        <v>70</v>
      </c>
      <c r="G14" s="11" t="n">
        <f aca="false">E14-F14</f>
        <v>130</v>
      </c>
    </row>
    <row r="15" customFormat="false" ht="15" hidden="false" customHeight="false" outlineLevel="0" collapsed="false">
      <c r="A15" s="0" t="n">
        <v>3</v>
      </c>
      <c r="B15" s="11" t="n">
        <f aca="false">B14*B5</f>
        <v>400</v>
      </c>
      <c r="C15" s="11" t="n">
        <f aca="false">B14*B3</f>
        <v>230</v>
      </c>
      <c r="D15" s="11" t="n">
        <f aca="false">B15-C15</f>
        <v>170</v>
      </c>
      <c r="E15" s="11" t="n">
        <f aca="false">E14*B5</f>
        <v>400</v>
      </c>
      <c r="F15" s="11" t="n">
        <f aca="false">E14*B4</f>
        <v>140</v>
      </c>
      <c r="G15" s="11" t="n">
        <f aca="false">E15-F15</f>
        <v>260</v>
      </c>
    </row>
    <row r="16" customFormat="false" ht="15" hidden="false" customHeight="false" outlineLevel="0" collapsed="false">
      <c r="A16" s="0" t="n">
        <v>4</v>
      </c>
      <c r="B16" s="11" t="n">
        <f aca="false">B15*B5</f>
        <v>800</v>
      </c>
      <c r="C16" s="11" t="n">
        <f aca="false">B15*B3</f>
        <v>460</v>
      </c>
      <c r="D16" s="11" t="n">
        <f aca="false">B16-C16</f>
        <v>340</v>
      </c>
      <c r="E16" s="11" t="n">
        <f aca="false">E15*B5</f>
        <v>800</v>
      </c>
      <c r="F16" s="11" t="n">
        <f aca="false">E15*B4</f>
        <v>280</v>
      </c>
      <c r="G16" s="11" t="n">
        <f aca="false">E16-F16</f>
        <v>520</v>
      </c>
    </row>
    <row r="17" customFormat="false" ht="15" hidden="false" customHeight="false" outlineLevel="0" collapsed="false">
      <c r="A17" s="0" t="n">
        <v>5</v>
      </c>
      <c r="B17" s="11" t="n">
        <f aca="false">B16*B5</f>
        <v>1600</v>
      </c>
      <c r="C17" s="11" t="n">
        <f aca="false">B16*B3</f>
        <v>920</v>
      </c>
      <c r="D17" s="11" t="n">
        <f aca="false">B17-C17</f>
        <v>680</v>
      </c>
      <c r="E17" s="11" t="n">
        <f aca="false">E16*B5</f>
        <v>1600</v>
      </c>
      <c r="F17" s="11" t="n">
        <f aca="false">E16*B4</f>
        <v>560</v>
      </c>
      <c r="G17" s="11" t="n">
        <f aca="false">E17-F17</f>
        <v>1040</v>
      </c>
    </row>
    <row r="19" customFormat="false" ht="15" hidden="false" customHeight="false" outlineLevel="0" collapsed="false">
      <c r="A19" s="3" t="s">
        <v>39</v>
      </c>
    </row>
    <row r="20" customFormat="false" ht="15" hidden="false" customHeight="false" outlineLevel="0" collapsed="false">
      <c r="A20" s="0" t="s">
        <v>40</v>
      </c>
      <c r="B20" s="12" t="n">
        <f aca="false">B5-B3</f>
        <v>0.85</v>
      </c>
    </row>
    <row r="21" customFormat="false" ht="15" hidden="false" customHeight="false" outlineLevel="0" collapsed="false">
      <c r="A21" s="0" t="s">
        <v>41</v>
      </c>
      <c r="B21" s="12" t="n">
        <f aca="false">B5-B4</f>
        <v>1.3</v>
      </c>
    </row>
    <row r="22" customFormat="false" ht="15" hidden="false" customHeight="false" outlineLevel="0" collapsed="false">
      <c r="A22" s="0" t="s">
        <v>42</v>
      </c>
      <c r="B22" s="13" t="n">
        <f aca="false">B21/B20</f>
        <v>1.52941176470588</v>
      </c>
      <c r="D22" s="5" t="s">
        <v>43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0"/>
    <col collapsed="false" customWidth="true" hidden="false" outlineLevel="0" max="4" min="2" style="0" width="16"/>
    <col collapsed="false" customWidth="true" hidden="false" outlineLevel="0" max="5" min="5" style="0" width="44"/>
  </cols>
  <sheetData>
    <row r="1" customFormat="false" ht="15" hidden="false" customHeight="false" outlineLevel="0" collapsed="false">
      <c r="A1" s="3" t="s">
        <v>44</v>
      </c>
    </row>
    <row r="2" customFormat="false" ht="68.65" hidden="false" customHeight="false" outlineLevel="0" collapsed="false">
      <c r="A2" s="14" t="s">
        <v>45</v>
      </c>
    </row>
    <row r="4" customFormat="false" ht="28.35" hidden="false" customHeight="false" outlineLevel="0" collapsed="false">
      <c r="A4" s="10" t="s">
        <v>46</v>
      </c>
      <c r="B4" s="10" t="s">
        <v>47</v>
      </c>
      <c r="C4" s="10" t="s">
        <v>48</v>
      </c>
      <c r="D4" s="10" t="s">
        <v>49</v>
      </c>
      <c r="E4" s="10"/>
    </row>
    <row r="5" customFormat="false" ht="15" hidden="false" customHeight="false" outlineLevel="0" collapsed="false">
      <c r="A5" s="0" t="n">
        <v>3</v>
      </c>
      <c r="B5" s="15" t="n">
        <f aca="false">'1. The two companies'!B6*(1-'1. The two companies'!B3^A5)/(1-'1. The two companies'!B3)</f>
        <v>2.778</v>
      </c>
      <c r="C5" s="15" t="n">
        <f aca="false">'1. The two companies'!B6*(1-'1. The two companies'!B4^A5)/(1-'1. The two companies'!B4)</f>
        <v>1.752</v>
      </c>
      <c r="D5" s="15" t="n">
        <f aca="false">B5/C5</f>
        <v>1.58561643835616</v>
      </c>
    </row>
    <row r="6" customFormat="false" ht="15" hidden="false" customHeight="false" outlineLevel="0" collapsed="false">
      <c r="A6" s="0" t="n">
        <v>5</v>
      </c>
      <c r="B6" s="15" t="n">
        <f aca="false">'1. The two companies'!B6*(1-'1. The two companies'!B3^A6)/(1-'1. The two companies'!B3)</f>
        <v>5.393905</v>
      </c>
      <c r="C6" s="15" t="n">
        <f aca="false">'1. The two companies'!B6*(1-'1. The two companies'!B4^A6)/(1-'1. The two companies'!B4)</f>
        <v>2.21848</v>
      </c>
      <c r="D6" s="15" t="n">
        <f aca="false">B6/C6</f>
        <v>2.43135164617215</v>
      </c>
    </row>
    <row r="7" customFormat="false" ht="15" hidden="false" customHeight="false" outlineLevel="0" collapsed="false">
      <c r="A7" s="0" t="n">
        <v>8</v>
      </c>
      <c r="B7" s="15" t="n">
        <f aca="false">'1. The two companies'!B6*(1-'1. The two companies'!B3^A7)/(1-'1. The two companies'!B3)</f>
        <v>10.981455266875</v>
      </c>
      <c r="C7" s="15" t="n">
        <f aca="false">'1. The two companies'!B6*(1-'1. The two companies'!B4^A7)/(1-'1. The two companies'!B4)</f>
        <v>2.51293864</v>
      </c>
      <c r="D7" s="15" t="n">
        <f aca="false">B7/C7</f>
        <v>4.36996554236398</v>
      </c>
    </row>
    <row r="8" customFormat="false" ht="15" hidden="false" customHeight="false" outlineLevel="0" collapsed="false">
      <c r="A8" s="0" t="n">
        <v>10</v>
      </c>
      <c r="B8" s="15" t="n">
        <f aca="false">'1. The two companies'!B6*(1-'1. The two companies'!B3^A8)/(1-'1. The two companies'!B3)</f>
        <v>16.2429745904422</v>
      </c>
      <c r="C8" s="15" t="n">
        <f aca="false">'1. The two companies'!B6*(1-'1. The two companies'!B4^A8)/(1-'1. The two companies'!B4)</f>
        <v>2.5913399336</v>
      </c>
      <c r="D8" s="15" t="n">
        <f aca="false">B8/C8</f>
        <v>6.26817592699108</v>
      </c>
    </row>
    <row r="9" customFormat="false" ht="15" hidden="false" customHeight="false" outlineLevel="0" collapsed="false">
      <c r="A9" s="0" t="n">
        <v>12</v>
      </c>
      <c r="B9" s="15" t="n">
        <f aca="false">'1. The two companies'!B6*(1-'1. The two companies'!B3^A9)/(1-'1. The two companies'!B3)</f>
        <v>23.2013338958598</v>
      </c>
      <c r="C9" s="15" t="n">
        <f aca="false">'1. The two companies'!B6*(1-'1. The two companies'!B4^A9)/(1-'1. The two companies'!B4)</f>
        <v>2.629756567464</v>
      </c>
      <c r="D9" s="15" t="n">
        <f aca="false">B9/C9</f>
        <v>8.82261658090807</v>
      </c>
    </row>
    <row r="10" customFormat="false" ht="15" hidden="false" customHeight="false" outlineLevel="0" collapsed="false">
      <c r="A10" s="0" t="n">
        <v>20</v>
      </c>
      <c r="B10" s="15" t="n">
        <f aca="false">'1. The two companies'!B6*(1-'1. The two companies'!B3^A10)/(1-'1. The two companies'!B3)</f>
        <v>81.9548660957125</v>
      </c>
      <c r="C10" s="15" t="n">
        <f aca="false">'1. The two companies'!B6*(1-'1. The two companies'!B4^A10)/(1-'1. The two companies'!B4)</f>
        <v>2.66453887289873</v>
      </c>
      <c r="D10" s="15" t="n">
        <f aca="false">B10/C10</f>
        <v>30.7576169855441</v>
      </c>
    </row>
    <row r="12" customFormat="false" ht="15" hidden="false" customHeight="false" outlineLevel="0" collapsed="false">
      <c r="A12" s="3" t="s">
        <v>50</v>
      </c>
    </row>
    <row r="13" customFormat="false" ht="15" hidden="false" customHeight="false" outlineLevel="0" collapsed="false">
      <c r="A13" s="0" t="s">
        <v>51</v>
      </c>
      <c r="C13" s="16" t="n">
        <f aca="false">'1. The two companies'!B6/(1-'1. The two companies'!B4)</f>
        <v>2.66666666666667</v>
      </c>
      <c r="E13" s="5" t="s">
        <v>52</v>
      </c>
    </row>
    <row r="14" customFormat="false" ht="15" hidden="false" customHeight="false" outlineLevel="0" collapsed="false">
      <c r="A14" s="0" t="s">
        <v>40</v>
      </c>
      <c r="B14" s="3" t="s">
        <v>53</v>
      </c>
      <c r="E14" s="5" t="s">
        <v>54</v>
      </c>
    </row>
    <row r="16" customFormat="false" ht="15" hidden="false" customHeight="false" outlineLevel="0" collapsed="false">
      <c r="A16" s="3" t="s">
        <v>55</v>
      </c>
    </row>
    <row r="17" customFormat="false" ht="15" hidden="false" customHeight="false" outlineLevel="0" collapsed="false">
      <c r="A17" s="0" t="s">
        <v>56</v>
      </c>
      <c r="B17" s="16" t="n">
        <f aca="false">'1. The two companies'!B6*(1-'1. The two companies'!B3^'1. The two companies'!B8)/(1-'1. The two companies'!B3)</f>
        <v>10.981455266875</v>
      </c>
      <c r="C17" s="16" t="n">
        <f aca="false">'1. The two companies'!B6*(1-'1. The two companies'!B4^'1. The two companies'!B8)/(1-'1. The two companies'!B4)</f>
        <v>2.51293864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0"/>
    <col collapsed="false" customWidth="true" hidden="false" outlineLevel="0" max="3" min="2" style="0" width="16"/>
    <col collapsed="false" customWidth="true" hidden="false" outlineLevel="0" max="4" min="4" style="0" width="44"/>
  </cols>
  <sheetData>
    <row r="1" customFormat="false" ht="15" hidden="false" customHeight="false" outlineLevel="0" collapsed="false">
      <c r="A1" s="3" t="s">
        <v>57</v>
      </c>
    </row>
    <row r="2" customFormat="false" ht="41.75" hidden="false" customHeight="false" outlineLevel="0" collapsed="false">
      <c r="A2" s="14" t="s">
        <v>58</v>
      </c>
    </row>
    <row r="4" customFormat="false" ht="28.35" hidden="false" customHeight="false" outlineLevel="0" collapsed="false">
      <c r="A4" s="10"/>
      <c r="B4" s="10" t="s">
        <v>47</v>
      </c>
      <c r="C4" s="10" t="s">
        <v>48</v>
      </c>
      <c r="D4" s="10"/>
    </row>
    <row r="5" customFormat="false" ht="15" hidden="false" customHeight="false" outlineLevel="0" collapsed="false">
      <c r="A5" s="0" t="s">
        <v>59</v>
      </c>
      <c r="B5" s="15" t="n">
        <f aca="false">'2. What a customer is worth'!B17</f>
        <v>10.981455266875</v>
      </c>
      <c r="C5" s="15" t="n">
        <f aca="false">'2. What a customer is worth'!C17</f>
        <v>2.51293864</v>
      </c>
    </row>
    <row r="6" customFormat="false" ht="15" hidden="false" customHeight="false" outlineLevel="0" collapsed="false">
      <c r="A6" s="0" t="s">
        <v>60</v>
      </c>
      <c r="B6" s="16" t="n">
        <f aca="false">B5</f>
        <v>10.981455266875</v>
      </c>
      <c r="C6" s="16" t="n">
        <f aca="false">C5</f>
        <v>2.51293864</v>
      </c>
      <c r="D6" s="5" t="s">
        <v>61</v>
      </c>
    </row>
    <row r="7" customFormat="false" ht="15" hidden="false" customHeight="false" outlineLevel="0" collapsed="false">
      <c r="A7" s="0" t="s">
        <v>62</v>
      </c>
      <c r="C7" s="17" t="n">
        <f aca="false">B6/C6</f>
        <v>4.36996554236398</v>
      </c>
      <c r="D7" s="5" t="s">
        <v>63</v>
      </c>
    </row>
    <row r="8" customFormat="false" ht="15" hidden="false" customHeight="false" outlineLevel="0" collapsed="false">
      <c r="A8" s="0" t="s">
        <v>64</v>
      </c>
      <c r="C8" s="18" t="n">
        <f aca="false">'1. The two companies'!B22</f>
        <v>1.52941176470588</v>
      </c>
    </row>
    <row r="9" customFormat="false" ht="15" hidden="false" customHeight="false" outlineLevel="0" collapsed="false">
      <c r="A9" s="0" t="s">
        <v>65</v>
      </c>
      <c r="C9" s="17" t="n">
        <f aca="false">C7*C8</f>
        <v>6.68347671185079</v>
      </c>
      <c r="D9" s="5" t="s">
        <v>66</v>
      </c>
    </row>
    <row r="11" customFormat="false" ht="15" hidden="false" customHeight="false" outlineLevel="0" collapsed="false">
      <c r="A11" s="3" t="s">
        <v>67</v>
      </c>
    </row>
    <row r="12" customFormat="false" ht="15" hidden="false" customHeight="false" outlineLevel="0" collapsed="false">
      <c r="A12" s="0" t="s">
        <v>68</v>
      </c>
      <c r="B12" s="16" t="n">
        <f aca="false">'1. The two companies'!B7</f>
        <v>4</v>
      </c>
      <c r="C12" s="5" t="s">
        <v>69</v>
      </c>
    </row>
    <row r="14" customFormat="false" ht="41.75" hidden="false" customHeight="false" outlineLevel="0" collapsed="false">
      <c r="A14" s="10" t="s">
        <v>34</v>
      </c>
      <c r="B14" s="10" t="s">
        <v>70</v>
      </c>
      <c r="C14" s="10" t="s">
        <v>71</v>
      </c>
      <c r="D14" s="10"/>
    </row>
    <row r="15" customFormat="false" ht="15" hidden="false" customHeight="false" outlineLevel="0" collapsed="false">
      <c r="A15" s="0" t="n">
        <v>1</v>
      </c>
      <c r="B15" s="19" t="n">
        <f aca="false">0+'1. The two companies'!B13*'1. The two companies'!B6-'1. The two companies'!D13*B12</f>
        <v>-320</v>
      </c>
      <c r="C15" s="19" t="n">
        <f aca="false">0+'1. The two companies'!E13*'1. The two companies'!B6-'1. The two companies'!G13*B12</f>
        <v>-320</v>
      </c>
    </row>
    <row r="16" customFormat="false" ht="15" hidden="false" customHeight="false" outlineLevel="0" collapsed="false">
      <c r="A16" s="0" t="n">
        <v>2</v>
      </c>
      <c r="B16" s="19" t="n">
        <f aca="false">B15+'1. The two companies'!B14*'1. The two companies'!B6-'1. The two companies'!D14*B12</f>
        <v>-500</v>
      </c>
      <c r="C16" s="19" t="n">
        <f aca="false">C15+'1. The two companies'!E14*'1. The two companies'!B6-'1. The two companies'!G14*B12</f>
        <v>-680</v>
      </c>
    </row>
    <row r="17" customFormat="false" ht="15" hidden="false" customHeight="false" outlineLevel="0" collapsed="false">
      <c r="A17" s="0" t="n">
        <v>3</v>
      </c>
      <c r="B17" s="19" t="n">
        <f aca="false">B16+'1. The two companies'!B15*'1. The two companies'!B6-'1. The two companies'!D15*B12</f>
        <v>-860</v>
      </c>
      <c r="C17" s="19" t="n">
        <f aca="false">C16+'1. The two companies'!E15*'1. The two companies'!B6-'1. The two companies'!G15*B12</f>
        <v>-1400</v>
      </c>
    </row>
    <row r="18" customFormat="false" ht="15" hidden="false" customHeight="false" outlineLevel="0" collapsed="false">
      <c r="A18" s="0" t="n">
        <v>4</v>
      </c>
      <c r="B18" s="19" t="n">
        <f aca="false">B17+'1. The two companies'!B16*'1. The two companies'!B6-'1. The two companies'!D16*B12</f>
        <v>-1580</v>
      </c>
      <c r="C18" s="19" t="n">
        <f aca="false">C17+'1. The two companies'!E16*'1. The two companies'!B6-'1. The two companies'!G16*B12</f>
        <v>-2840</v>
      </c>
    </row>
    <row r="19" customFormat="false" ht="15" hidden="false" customHeight="false" outlineLevel="0" collapsed="false">
      <c r="A19" s="0" t="n">
        <v>5</v>
      </c>
      <c r="B19" s="19" t="n">
        <f aca="false">B18+'1. The two companies'!B17*'1. The two companies'!B6-'1. The two companies'!D17*B12</f>
        <v>-3020</v>
      </c>
      <c r="C19" s="19" t="n">
        <f aca="false">C18+'1. The two companies'!E17*'1. The two companies'!B6-'1. The two companies'!G17*B12</f>
        <v>-5720</v>
      </c>
    </row>
    <row r="21" customFormat="false" ht="15" hidden="false" customHeight="false" outlineLevel="0" collapsed="false">
      <c r="A21" s="3" t="s">
        <v>72</v>
      </c>
    </row>
    <row r="23" customFormat="false" ht="15" hidden="false" customHeight="false" outlineLevel="0" collapsed="false">
      <c r="A23" s="3" t="s">
        <v>73</v>
      </c>
    </row>
    <row r="24" customFormat="false" ht="15" hidden="false" customHeight="false" outlineLevel="0" collapsed="false">
      <c r="A24" s="0" t="s">
        <v>74</v>
      </c>
      <c r="C24" s="12" t="n">
        <f aca="false">C19/B19</f>
        <v>1.89403973509934</v>
      </c>
    </row>
    <row r="25" customFormat="false" ht="15" hidden="false" customHeight="false" outlineLevel="0" collapsed="false">
      <c r="A25" s="0" t="s">
        <v>75</v>
      </c>
      <c r="B25" s="15" t="n">
        <f aca="false">'1. The two companies'!B6*SUM('1. The two companies'!B13:B17)/SUM('1. The two companies'!D13:D17)</f>
        <v>1.80363636363636</v>
      </c>
      <c r="C25" s="15" t="n">
        <f aca="false">'1. The two companies'!B6*SUM('1. The two companies'!E13:E17)/SUM('1. The two companies'!G13:G17)</f>
        <v>1.20975609756098</v>
      </c>
    </row>
    <row r="26" customFormat="false" ht="15" hidden="false" customHeight="false" outlineLevel="0" collapsed="false">
      <c r="A26" s="0" t="s">
        <v>76</v>
      </c>
      <c r="B26" s="15" t="n">
        <f aca="false">'1. The two companies'!B6/(1-'1. The two companies'!B3/'1. The two companies'!B5)</f>
        <v>1.88235294117647</v>
      </c>
      <c r="C26" s="15" t="n">
        <f aca="false">'1. The two companies'!B6/(1-'1. The two companies'!B4/'1. The two companies'!B5)</f>
        <v>1.23076923076923</v>
      </c>
    </row>
    <row r="27" customFormat="false" ht="15" hidden="false" customHeight="false" outlineLevel="0" collapsed="false">
      <c r="A27" s="0" t="s">
        <v>77</v>
      </c>
      <c r="B27" s="15" t="n">
        <f aca="false">C6</f>
        <v>2.51293864</v>
      </c>
      <c r="C27" s="15" t="n">
        <f aca="false">B6</f>
        <v>10.981455266875</v>
      </c>
    </row>
    <row r="28" customFormat="false" ht="15" hidden="false" customHeight="false" outlineLevel="0" collapsed="false">
      <c r="A28" s="0" t="s">
        <v>78</v>
      </c>
      <c r="B28" s="20" t="str">
        <f aca="false">IF(MAX(B25:C25)&lt;C6,"yes: the accounts cannot say which one is broken","no: somewhere in the band the accounts separate them")</f>
        <v>yes: the accounts cannot say which one is broken</v>
      </c>
    </row>
    <row r="30" customFormat="false" ht="15" hidden="false" customHeight="false" outlineLevel="0" collapsed="false">
      <c r="A30" s="0" t="s">
        <v>79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0"/>
    <col collapsed="false" customWidth="true" hidden="false" outlineLevel="0" max="3" min="2" style="0" width="16"/>
    <col collapsed="false" customWidth="true" hidden="false" outlineLevel="0" max="4" min="4" style="0" width="44"/>
  </cols>
  <sheetData>
    <row r="1" customFormat="false" ht="15" hidden="false" customHeight="false" outlineLevel="0" collapsed="false">
      <c r="A1" s="3" t="s">
        <v>80</v>
      </c>
    </row>
    <row r="2" customFormat="false" ht="41.75" hidden="false" customHeight="false" outlineLevel="0" collapsed="false">
      <c r="A2" s="14" t="s">
        <v>81</v>
      </c>
    </row>
    <row r="4" customFormat="false" ht="28.35" hidden="false" customHeight="false" outlineLevel="0" collapsed="false">
      <c r="A4" s="10" t="s">
        <v>82</v>
      </c>
      <c r="B4" s="10" t="s">
        <v>47</v>
      </c>
      <c r="C4" s="10" t="s">
        <v>48</v>
      </c>
      <c r="D4" s="10"/>
    </row>
    <row r="5" customFormat="false" ht="15" hidden="false" customHeight="false" outlineLevel="0" collapsed="false">
      <c r="A5" s="0" t="n">
        <v>1</v>
      </c>
      <c r="B5" s="11" t="n">
        <f aca="false">'1. The two companies'!B17*'1. The two companies'!B3</f>
        <v>1840</v>
      </c>
      <c r="C5" s="11" t="n">
        <f aca="false">'1. The two companies'!E17*'1. The two companies'!B4</f>
        <v>1120</v>
      </c>
    </row>
    <row r="6" customFormat="false" ht="15" hidden="false" customHeight="false" outlineLevel="0" collapsed="false">
      <c r="A6" s="0" t="n">
        <v>2</v>
      </c>
      <c r="B6" s="11" t="n">
        <f aca="false">B5*'1. The two companies'!B3</f>
        <v>2116</v>
      </c>
      <c r="C6" s="11" t="n">
        <f aca="false">C5*'1. The two companies'!B4</f>
        <v>784</v>
      </c>
    </row>
    <row r="7" customFormat="false" ht="15" hidden="false" customHeight="false" outlineLevel="0" collapsed="false">
      <c r="A7" s="0" t="n">
        <v>3</v>
      </c>
      <c r="B7" s="11" t="n">
        <f aca="false">B6*'1. The two companies'!B3</f>
        <v>2433.4</v>
      </c>
      <c r="C7" s="11" t="n">
        <f aca="false">C6*'1. The two companies'!B4</f>
        <v>548.8</v>
      </c>
    </row>
    <row r="8" customFormat="false" ht="15" hidden="false" customHeight="false" outlineLevel="0" collapsed="false">
      <c r="A8" s="0" t="n">
        <v>4</v>
      </c>
      <c r="B8" s="11" t="n">
        <f aca="false">B7*'1. The two companies'!B3</f>
        <v>2798.41</v>
      </c>
      <c r="C8" s="11" t="n">
        <f aca="false">C7*'1. The two companies'!B4</f>
        <v>384.16</v>
      </c>
    </row>
    <row r="10" customFormat="false" ht="28.35" hidden="false" customHeight="false" outlineLevel="0" collapsed="false">
      <c r="A10" s="10" t="s">
        <v>83</v>
      </c>
      <c r="B10" s="10" t="s">
        <v>47</v>
      </c>
      <c r="C10" s="10" t="s">
        <v>48</v>
      </c>
      <c r="D10" s="10"/>
    </row>
    <row r="11" customFormat="false" ht="15" hidden="false" customHeight="false" outlineLevel="0" collapsed="false">
      <c r="A11" s="0" t="n">
        <v>1</v>
      </c>
      <c r="B11" s="12" t="n">
        <f aca="false">B5/'1. The two companies'!B17</f>
        <v>1.15</v>
      </c>
      <c r="C11" s="12" t="n">
        <f aca="false">C5/'1. The two companies'!E17</f>
        <v>0.7</v>
      </c>
    </row>
    <row r="12" customFormat="false" ht="15" hidden="false" customHeight="false" outlineLevel="0" collapsed="false">
      <c r="A12" s="0" t="n">
        <v>2</v>
      </c>
      <c r="B12" s="12" t="n">
        <f aca="false">B6/'1. The two companies'!B17</f>
        <v>1.3225</v>
      </c>
      <c r="C12" s="12" t="n">
        <f aca="false">C6/'1. The two companies'!E17</f>
        <v>0.49</v>
      </c>
    </row>
    <row r="13" customFormat="false" ht="15" hidden="false" customHeight="false" outlineLevel="0" collapsed="false">
      <c r="A13" s="0" t="n">
        <v>3</v>
      </c>
      <c r="B13" s="12" t="n">
        <f aca="false">B7/'1. The two companies'!B17</f>
        <v>1.520875</v>
      </c>
      <c r="C13" s="12" t="n">
        <f aca="false">C7/'1. The two companies'!E17</f>
        <v>0.343</v>
      </c>
    </row>
    <row r="14" customFormat="false" ht="15" hidden="false" customHeight="false" outlineLevel="0" collapsed="false">
      <c r="A14" s="0" t="n">
        <v>4</v>
      </c>
      <c r="B14" s="12" t="n">
        <f aca="false">B8/'1. The two companies'!B17</f>
        <v>1.74900625</v>
      </c>
      <c r="C14" s="12" t="n">
        <f aca="false">C8/'1. The two companies'!E17</f>
        <v>0.2401</v>
      </c>
    </row>
    <row r="16" customFormat="false" ht="15" hidden="false" customHeight="false" outlineLevel="0" collapsed="false">
      <c r="A16" s="0" t="s">
        <v>84</v>
      </c>
      <c r="C16" s="21" t="n">
        <f aca="false">1-C14</f>
        <v>0.7599</v>
      </c>
      <c r="D16" s="5" t="s">
        <v>85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4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8"/>
    <col collapsed="false" customWidth="true" hidden="false" outlineLevel="0" max="2" min="2" style="0" width="62"/>
    <col collapsed="false" customWidth="true" hidden="false" outlineLevel="0" max="3" min="3" style="0" width="14"/>
    <col collapsed="false" customWidth="true" hidden="false" outlineLevel="0" max="4" min="4" style="0" width="12"/>
  </cols>
  <sheetData>
    <row r="1" customFormat="false" ht="15" hidden="false" customHeight="false" outlineLevel="0" collapsed="false">
      <c r="A1" s="3" t="s">
        <v>86</v>
      </c>
    </row>
    <row r="2" customFormat="false" ht="323.85" hidden="false" customHeight="false" outlineLevel="0" collapsed="false">
      <c r="A2" s="14" t="s">
        <v>87</v>
      </c>
    </row>
    <row r="4" customFormat="false" ht="15" hidden="false" customHeight="false" outlineLevel="0" collapsed="false">
      <c r="A4" s="10" t="s">
        <v>88</v>
      </c>
      <c r="B4" s="10" t="s">
        <v>89</v>
      </c>
      <c r="C4" s="10" t="s">
        <v>90</v>
      </c>
      <c r="D4" s="10" t="s">
        <v>91</v>
      </c>
    </row>
    <row r="5" customFormat="false" ht="15" hidden="false" customHeight="false" outlineLevel="0" collapsed="false">
      <c r="A5" s="0" t="n">
        <v>1</v>
      </c>
      <c r="B5" s="0" t="s">
        <v>92</v>
      </c>
      <c r="C5" s="22" t="n">
        <f aca="false">'1. The two companies'!B17/'1. The two companies'!B16</f>
        <v>2</v>
      </c>
      <c r="D5" s="23" t="str">
        <f aca="false">IF(ABS(C5-2)&lt;0.0000001,"PASS","FAIL")</f>
        <v>PASS</v>
      </c>
    </row>
    <row r="6" customFormat="false" ht="15" hidden="false" customHeight="false" outlineLevel="0" collapsed="false">
      <c r="A6" s="0" t="n">
        <v>2</v>
      </c>
      <c r="B6" s="0" t="s">
        <v>93</v>
      </c>
      <c r="C6" s="22" t="n">
        <f aca="false">'1. The two companies'!E17/'1. The two companies'!E16</f>
        <v>2</v>
      </c>
      <c r="D6" s="23" t="str">
        <f aca="false">IF(ABS(C6-2)&lt;0.0000001,"PASS","FAIL")</f>
        <v>PASS</v>
      </c>
    </row>
    <row r="7" customFormat="false" ht="15" hidden="false" customHeight="false" outlineLevel="0" collapsed="false">
      <c r="A7" s="0" t="n">
        <v>3</v>
      </c>
      <c r="B7" s="0" t="s">
        <v>94</v>
      </c>
      <c r="C7" s="22" t="n">
        <f aca="false">'1. The two companies'!B3</f>
        <v>1.15</v>
      </c>
      <c r="D7" s="23" t="str">
        <f aca="false">IF(C7&gt;1,"PASS","FAIL")</f>
        <v>PASS</v>
      </c>
    </row>
    <row r="8" customFormat="false" ht="15" hidden="false" customHeight="false" outlineLevel="0" collapsed="false">
      <c r="A8" s="0" t="n">
        <v>4</v>
      </c>
      <c r="B8" s="0" t="s">
        <v>95</v>
      </c>
      <c r="C8" s="22" t="n">
        <f aca="false">'1. The two companies'!B4</f>
        <v>0.7</v>
      </c>
      <c r="D8" s="23" t="str">
        <f aca="false">IF(C8&lt;1,"PASS","FAIL")</f>
        <v>PASS</v>
      </c>
    </row>
    <row r="9" customFormat="false" ht="15" hidden="false" customHeight="false" outlineLevel="0" collapsed="false">
      <c r="A9" s="0" t="n">
        <v>5</v>
      </c>
      <c r="B9" s="0" t="s">
        <v>96</v>
      </c>
      <c r="C9" s="22" t="n">
        <f aca="false">'1. The two companies'!B22</f>
        <v>1.52941176470588</v>
      </c>
      <c r="D9" s="23" t="str">
        <f aca="false">IF(C9&gt;1,"PASS","FAIL")</f>
        <v>PASS</v>
      </c>
    </row>
    <row r="10" customFormat="false" ht="15" hidden="false" customHeight="false" outlineLevel="0" collapsed="false">
      <c r="A10" s="0" t="n">
        <v>6</v>
      </c>
      <c r="B10" s="0" t="s">
        <v>97</v>
      </c>
      <c r="C10" s="22" t="n">
        <f aca="false">'4. The cut test'!C11</f>
        <v>0.7</v>
      </c>
      <c r="D10" s="23" t="str">
        <f aca="false">IF(C10&lt;1,"PASS","FAIL")</f>
        <v>PASS</v>
      </c>
    </row>
    <row r="11" customFormat="false" ht="15" hidden="false" customHeight="false" outlineLevel="0" collapsed="false">
      <c r="A11" s="0" t="n">
        <v>7</v>
      </c>
      <c r="B11" s="0" t="s">
        <v>98</v>
      </c>
      <c r="C11" s="22" t="n">
        <f aca="false">'4. The cut test'!B11</f>
        <v>1.15</v>
      </c>
      <c r="D11" s="23" t="str">
        <f aca="false">IF(C11&gt;1,"PASS","FAIL")</f>
        <v>PASS</v>
      </c>
    </row>
    <row r="12" customFormat="false" ht="15" hidden="false" customHeight="false" outlineLevel="0" collapsed="false">
      <c r="A12" s="0" t="n">
        <v>8</v>
      </c>
      <c r="B12" s="0" t="s">
        <v>99</v>
      </c>
      <c r="C12" s="22" t="n">
        <f aca="false">'2. What a customer is worth'!C13</f>
        <v>2.66666666666667</v>
      </c>
      <c r="D12" s="23" t="str">
        <f aca="false">IF(C12&gt;0,"PASS","FAIL")</f>
        <v>PASS</v>
      </c>
    </row>
    <row r="13" customFormat="false" ht="15" hidden="false" customHeight="false" outlineLevel="0" collapsed="false">
      <c r="A13" s="0" t="n">
        <v>9</v>
      </c>
      <c r="B13" s="0" t="s">
        <v>100</v>
      </c>
      <c r="C13" s="22" t="n">
        <f aca="false">'2. What a customer is worth'!B10-'2. What a customer is worth'!B5</f>
        <v>79.1768660957125</v>
      </c>
      <c r="D13" s="23" t="str">
        <f aca="false">IF(C13&gt;0,"PASS","FAIL")</f>
        <v>PASS</v>
      </c>
    </row>
    <row r="14" customFormat="false" ht="15" hidden="false" customHeight="false" outlineLevel="0" collapsed="false">
      <c r="A14" s="0" t="n">
        <v>10</v>
      </c>
      <c r="B14" s="0" t="s">
        <v>101</v>
      </c>
      <c r="C14" s="22" t="n">
        <f aca="false">'3. The cost that reverses'!B19</f>
        <v>-3020</v>
      </c>
      <c r="D14" s="23" t="str">
        <f aca="false">IF(C14&lt;0,"PASS","FAIL")</f>
        <v>PASS</v>
      </c>
    </row>
    <row r="15" customFormat="false" ht="15" hidden="false" customHeight="false" outlineLevel="0" collapsed="false">
      <c r="A15" s="0" t="n">
        <v>11</v>
      </c>
      <c r="B15" s="0" t="s">
        <v>102</v>
      </c>
      <c r="C15" s="22" t="n">
        <f aca="false">'3. The cost that reverses'!C19</f>
        <v>-5720</v>
      </c>
      <c r="D15" s="23" t="str">
        <f aca="false">IF(C15&lt;0,"PASS","FAIL")</f>
        <v>PASS</v>
      </c>
    </row>
    <row r="16" customFormat="false" ht="15" hidden="false" customHeight="false" outlineLevel="0" collapsed="false">
      <c r="A16" s="0" t="n">
        <v>12</v>
      </c>
      <c r="B16" s="0" t="s">
        <v>103</v>
      </c>
      <c r="C16" s="22" t="n">
        <f aca="false">'3. The cost that reverses'!C7</f>
        <v>4.36996554236398</v>
      </c>
      <c r="D16" s="23" t="str">
        <f aca="false">IF(C16&gt;1,"PASS","FAIL")</f>
        <v>PASS</v>
      </c>
    </row>
    <row r="17" customFormat="false" ht="15" hidden="false" customHeight="false" outlineLevel="0" collapsed="false">
      <c r="A17" s="0" t="n">
        <v>13</v>
      </c>
      <c r="B17" s="0" t="s">
        <v>104</v>
      </c>
      <c r="C17" s="15" t="n">
        <f aca="false">'1. The two companies'!B20</f>
        <v>0.85</v>
      </c>
      <c r="D17" s="23" t="str">
        <f aca="false">IF(ABS(C17-(0.85))&lt;=0.005,"PASS","FAIL")</f>
        <v>PASS</v>
      </c>
    </row>
    <row r="18" customFormat="false" ht="15" hidden="false" customHeight="false" outlineLevel="0" collapsed="false">
      <c r="A18" s="0" t="n">
        <v>14</v>
      </c>
      <c r="B18" s="0" t="s">
        <v>105</v>
      </c>
      <c r="C18" s="15" t="n">
        <f aca="false">'1. The two companies'!B21</f>
        <v>1.3</v>
      </c>
      <c r="D18" s="23" t="str">
        <f aca="false">IF(ABS(C18-(1.3))&lt;=0.005,"PASS","FAIL")</f>
        <v>PASS</v>
      </c>
    </row>
    <row r="19" customFormat="false" ht="15" hidden="false" customHeight="false" outlineLevel="0" collapsed="false">
      <c r="A19" s="0" t="n">
        <v>15</v>
      </c>
      <c r="B19" s="0" t="s">
        <v>106</v>
      </c>
      <c r="C19" s="24" t="n">
        <f aca="false">'1. The two companies'!B22</f>
        <v>1.52941176470588</v>
      </c>
      <c r="D19" s="23" t="str">
        <f aca="false">IF(ABS(C19-(1.529))&lt;=0.0005,"PASS","FAIL")</f>
        <v>PASS</v>
      </c>
    </row>
    <row r="20" customFormat="false" ht="15" hidden="false" customHeight="false" outlineLevel="0" collapsed="false">
      <c r="A20" s="0" t="n">
        <v>16</v>
      </c>
      <c r="B20" s="0" t="s">
        <v>107</v>
      </c>
      <c r="C20" s="19" t="n">
        <f aca="false">'1. The two companies'!B17</f>
        <v>1600</v>
      </c>
      <c r="D20" s="23" t="str">
        <f aca="false">IF(ABS(C20-(1600))&lt;=0.5,"PASS","FAIL")</f>
        <v>PASS</v>
      </c>
    </row>
    <row r="21" customFormat="false" ht="15" hidden="false" customHeight="false" outlineLevel="0" collapsed="false">
      <c r="A21" s="0" t="n">
        <v>17</v>
      </c>
      <c r="B21" s="0" t="s">
        <v>108</v>
      </c>
      <c r="C21" s="19" t="n">
        <f aca="false">'1. The two companies'!D17</f>
        <v>680</v>
      </c>
      <c r="D21" s="23" t="str">
        <f aca="false">IF(ABS(C21-(680))&lt;=0.5,"PASS","FAIL")</f>
        <v>PASS</v>
      </c>
    </row>
    <row r="22" customFormat="false" ht="15" hidden="false" customHeight="false" outlineLevel="0" collapsed="false">
      <c r="A22" s="0" t="n">
        <v>18</v>
      </c>
      <c r="B22" s="0" t="s">
        <v>109</v>
      </c>
      <c r="C22" s="19" t="n">
        <f aca="false">'1. The two companies'!G17</f>
        <v>1040</v>
      </c>
      <c r="D22" s="23" t="str">
        <f aca="false">IF(ABS(C22-(1040))&lt;=0.5,"PASS","FAIL")</f>
        <v>PASS</v>
      </c>
    </row>
    <row r="23" customFormat="false" ht="15" hidden="false" customHeight="false" outlineLevel="0" collapsed="false">
      <c r="A23" s="0" t="n">
        <v>19</v>
      </c>
      <c r="B23" s="0" t="s">
        <v>110</v>
      </c>
      <c r="C23" s="19" t="n">
        <f aca="false">'1. The two companies'!G17-'1. The two companies'!D17</f>
        <v>360</v>
      </c>
      <c r="D23" s="23" t="str">
        <f aca="false">IF(ABS(C23-(360))&lt;=0.5,"PASS","FAIL")</f>
        <v>PASS</v>
      </c>
    </row>
    <row r="24" customFormat="false" ht="15" hidden="false" customHeight="false" outlineLevel="0" collapsed="false">
      <c r="A24" s="0" t="n">
        <v>20</v>
      </c>
      <c r="B24" s="0" t="s">
        <v>111</v>
      </c>
      <c r="C24" s="15" t="n">
        <f aca="false">'2. What a customer is worth'!C5</f>
        <v>1.752</v>
      </c>
      <c r="D24" s="23" t="str">
        <f aca="false">IF(ABS(C24-(1.75))&lt;=0.005,"PASS","FAIL")</f>
        <v>PASS</v>
      </c>
    </row>
    <row r="25" customFormat="false" ht="15" hidden="false" customHeight="false" outlineLevel="0" collapsed="false">
      <c r="A25" s="0" t="n">
        <v>21</v>
      </c>
      <c r="B25" s="0" t="s">
        <v>112</v>
      </c>
      <c r="C25" s="15" t="n">
        <f aca="false">'2. What a customer is worth'!C7</f>
        <v>2.51293864</v>
      </c>
      <c r="D25" s="23" t="str">
        <f aca="false">IF(ABS(C25-(2.51))&lt;=0.005,"PASS","FAIL")</f>
        <v>PASS</v>
      </c>
    </row>
    <row r="26" customFormat="false" ht="15" hidden="false" customHeight="false" outlineLevel="0" collapsed="false">
      <c r="A26" s="0" t="n">
        <v>22</v>
      </c>
      <c r="B26" s="0" t="s">
        <v>113</v>
      </c>
      <c r="C26" s="15" t="n">
        <f aca="false">'2. What a customer is worth'!C10</f>
        <v>2.66453887289873</v>
      </c>
      <c r="D26" s="23" t="str">
        <f aca="false">IF(ABS(C26-(2.66))&lt;=0.005,"PASS","FAIL")</f>
        <v>PASS</v>
      </c>
    </row>
    <row r="27" customFormat="false" ht="15" hidden="false" customHeight="false" outlineLevel="0" collapsed="false">
      <c r="A27" s="0" t="n">
        <v>23</v>
      </c>
      <c r="B27" s="0" t="s">
        <v>114</v>
      </c>
      <c r="C27" s="15" t="n">
        <f aca="false">'2. What a customer is worth'!C13</f>
        <v>2.66666666666667</v>
      </c>
      <c r="D27" s="23" t="str">
        <f aca="false">IF(ABS(C27-(2.67))&lt;=0.005,"PASS","FAIL")</f>
        <v>PASS</v>
      </c>
    </row>
    <row r="28" customFormat="false" ht="15" hidden="false" customHeight="false" outlineLevel="0" collapsed="false">
      <c r="A28" s="0" t="n">
        <v>24</v>
      </c>
      <c r="B28" s="0" t="s">
        <v>115</v>
      </c>
      <c r="C28" s="15" t="n">
        <f aca="false">'2. What a customer is worth'!B5</f>
        <v>2.778</v>
      </c>
      <c r="D28" s="23" t="str">
        <f aca="false">IF(ABS(C28-(2.78))&lt;=0.005,"PASS","FAIL")</f>
        <v>PASS</v>
      </c>
    </row>
    <row r="29" customFormat="false" ht="15" hidden="false" customHeight="false" outlineLevel="0" collapsed="false">
      <c r="A29" s="0" t="n">
        <v>25</v>
      </c>
      <c r="B29" s="0" t="s">
        <v>116</v>
      </c>
      <c r="C29" s="15" t="n">
        <f aca="false">'2. What a customer is worth'!B7</f>
        <v>10.981455266875</v>
      </c>
      <c r="D29" s="23" t="str">
        <f aca="false">IF(ABS(C29-(10.98))&lt;=0.005,"PASS","FAIL")</f>
        <v>PASS</v>
      </c>
    </row>
    <row r="30" customFormat="false" ht="15" hidden="false" customHeight="false" outlineLevel="0" collapsed="false">
      <c r="A30" s="0" t="n">
        <v>26</v>
      </c>
      <c r="B30" s="0" t="s">
        <v>117</v>
      </c>
      <c r="C30" s="15" t="n">
        <f aca="false">'2. What a customer is worth'!B10</f>
        <v>81.9548660957125</v>
      </c>
      <c r="D30" s="23" t="str">
        <f aca="false">IF(ABS(C30-(81.95))&lt;=0.005,"PASS","FAIL")</f>
        <v>PASS</v>
      </c>
    </row>
    <row r="31" customFormat="false" ht="15" hidden="false" customHeight="false" outlineLevel="0" collapsed="false">
      <c r="A31" s="0" t="n">
        <v>27</v>
      </c>
      <c r="B31" s="0" t="s">
        <v>118</v>
      </c>
      <c r="C31" s="15" t="n">
        <f aca="false">'2. What a customer is worth'!D5</f>
        <v>1.58561643835616</v>
      </c>
      <c r="D31" s="23" t="str">
        <f aca="false">IF(ABS(C31-(1.59))&lt;=0.005,"PASS","FAIL")</f>
        <v>PASS</v>
      </c>
    </row>
    <row r="32" customFormat="false" ht="15" hidden="false" customHeight="false" outlineLevel="0" collapsed="false">
      <c r="A32" s="0" t="n">
        <v>28</v>
      </c>
      <c r="B32" s="0" t="s">
        <v>119</v>
      </c>
      <c r="C32" s="15" t="n">
        <f aca="false">'2. What a customer is worth'!D10</f>
        <v>30.7576169855441</v>
      </c>
      <c r="D32" s="23" t="str">
        <f aca="false">IF(ABS(C32-(30.76))&lt;=0.005,"PASS","FAIL")</f>
        <v>PASS</v>
      </c>
    </row>
    <row r="33" customFormat="false" ht="15" hidden="false" customHeight="false" outlineLevel="0" collapsed="false">
      <c r="A33" s="0" t="n">
        <v>29</v>
      </c>
      <c r="B33" s="0" t="s">
        <v>120</v>
      </c>
      <c r="C33" s="25" t="n">
        <f aca="false">'2. What a customer is worth'!D10/'2. What a customer is worth'!D5</f>
        <v>19.3978923537341</v>
      </c>
      <c r="D33" s="23" t="str">
        <f aca="false">IF(ABS(C33-(19))&lt;=0.5,"PASS","FAIL")</f>
        <v>PASS</v>
      </c>
    </row>
    <row r="34" customFormat="false" ht="15" hidden="false" customHeight="false" outlineLevel="0" collapsed="false">
      <c r="A34" s="0" t="n">
        <v>30</v>
      </c>
      <c r="B34" s="0" t="s">
        <v>121</v>
      </c>
      <c r="C34" s="15" t="n">
        <f aca="false">'3. The cost that reverses'!C7</f>
        <v>4.36996554236398</v>
      </c>
      <c r="D34" s="23" t="str">
        <f aca="false">IF(ABS(C34-(4.37))&lt;=0.005,"PASS","FAIL")</f>
        <v>PASS</v>
      </c>
    </row>
    <row r="35" customFormat="false" ht="15" hidden="false" customHeight="false" outlineLevel="0" collapsed="false">
      <c r="A35" s="0" t="n">
        <v>31</v>
      </c>
      <c r="B35" s="0" t="s">
        <v>122</v>
      </c>
      <c r="C35" s="15" t="n">
        <f aca="false">'3. The cost that reverses'!C9</f>
        <v>6.68347671185079</v>
      </c>
      <c r="D35" s="23" t="str">
        <f aca="false">IF(ABS(C35-(6.68))&lt;=0.005,"PASS","FAIL")</f>
        <v>PASS</v>
      </c>
    </row>
    <row r="36" customFormat="false" ht="15" hidden="false" customHeight="false" outlineLevel="0" collapsed="false">
      <c r="A36" s="0" t="n">
        <v>32</v>
      </c>
      <c r="B36" s="0" t="s">
        <v>123</v>
      </c>
      <c r="C36" s="19" t="n">
        <f aca="false">'3. The cost that reverses'!B19</f>
        <v>-3020</v>
      </c>
      <c r="D36" s="23" t="str">
        <f aca="false">IF(ABS(C36-(-3020))&lt;=0.5,"PASS","FAIL")</f>
        <v>PASS</v>
      </c>
    </row>
    <row r="37" customFormat="false" ht="15" hidden="false" customHeight="false" outlineLevel="0" collapsed="false">
      <c r="A37" s="0" t="n">
        <v>33</v>
      </c>
      <c r="B37" s="0" t="s">
        <v>124</v>
      </c>
      <c r="C37" s="19" t="n">
        <f aca="false">'3. The cost that reverses'!C19</f>
        <v>-5720</v>
      </c>
      <c r="D37" s="23" t="str">
        <f aca="false">IF(ABS(C37-(-5720))&lt;=0.5,"PASS","FAIL")</f>
        <v>PASS</v>
      </c>
    </row>
    <row r="38" customFormat="false" ht="15" hidden="false" customHeight="false" outlineLevel="0" collapsed="false">
      <c r="A38" s="0" t="n">
        <v>34</v>
      </c>
      <c r="B38" s="0" t="s">
        <v>125</v>
      </c>
      <c r="C38" s="15" t="n">
        <f aca="false">'4. The cut test'!B11</f>
        <v>1.15</v>
      </c>
      <c r="D38" s="23" t="str">
        <f aca="false">IF(ABS(C38-(1.15))&lt;=0.005,"PASS","FAIL")</f>
        <v>PASS</v>
      </c>
    </row>
    <row r="39" customFormat="false" ht="15" hidden="false" customHeight="false" outlineLevel="0" collapsed="false">
      <c r="A39" s="0" t="n">
        <v>35</v>
      </c>
      <c r="B39" s="0" t="s">
        <v>126</v>
      </c>
      <c r="C39" s="15" t="n">
        <f aca="false">'4. The cut test'!B12</f>
        <v>1.3225</v>
      </c>
      <c r="D39" s="23" t="str">
        <f aca="false">IF(ABS(C39-(1.32))&lt;=0.005,"PASS","FAIL")</f>
        <v>PASS</v>
      </c>
    </row>
    <row r="40" customFormat="false" ht="15" hidden="false" customHeight="false" outlineLevel="0" collapsed="false">
      <c r="A40" s="0" t="n">
        <v>36</v>
      </c>
      <c r="B40" s="0" t="s">
        <v>127</v>
      </c>
      <c r="C40" s="15" t="n">
        <f aca="false">'4. The cut test'!B14</f>
        <v>1.74900625</v>
      </c>
      <c r="D40" s="23" t="str">
        <f aca="false">IF(ABS(C40-(1.75))&lt;=0.005,"PASS","FAIL")</f>
        <v>PASS</v>
      </c>
    </row>
    <row r="41" customFormat="false" ht="15" hidden="false" customHeight="false" outlineLevel="0" collapsed="false">
      <c r="A41" s="0" t="n">
        <v>37</v>
      </c>
      <c r="B41" s="0" t="s">
        <v>128</v>
      </c>
      <c r="C41" s="15" t="n">
        <f aca="false">'4. The cut test'!C11</f>
        <v>0.7</v>
      </c>
      <c r="D41" s="23" t="str">
        <f aca="false">IF(ABS(C41-(0.7))&lt;=0.005,"PASS","FAIL")</f>
        <v>PASS</v>
      </c>
    </row>
    <row r="42" customFormat="false" ht="15" hidden="false" customHeight="false" outlineLevel="0" collapsed="false">
      <c r="A42" s="0" t="n">
        <v>38</v>
      </c>
      <c r="B42" s="0" t="s">
        <v>129</v>
      </c>
      <c r="C42" s="15" t="n">
        <f aca="false">'4. The cut test'!C14</f>
        <v>0.2401</v>
      </c>
      <c r="D42" s="23" t="str">
        <f aca="false">IF(ABS(C42-(0.24))&lt;=0.005,"PASS","FAIL")</f>
        <v>PASS</v>
      </c>
    </row>
    <row r="43" customFormat="false" ht="15" hidden="false" customHeight="false" outlineLevel="0" collapsed="false">
      <c r="A43" s="0" t="n">
        <v>39</v>
      </c>
      <c r="B43" s="0" t="s">
        <v>130</v>
      </c>
      <c r="C43" s="26" t="n">
        <f aca="false">'4. The cut test'!C16</f>
        <v>0.7599</v>
      </c>
      <c r="D43" s="23" t="str">
        <f aca="false">IF(ABS(C43-(0.76))&lt;=0.005,"PASS","FAIL")</f>
        <v>PASS</v>
      </c>
    </row>
    <row r="44" customFormat="false" ht="15" hidden="false" customHeight="false" outlineLevel="0" collapsed="false">
      <c r="A44" s="0" t="n">
        <v>40</v>
      </c>
      <c r="B44" s="0" t="s">
        <v>131</v>
      </c>
      <c r="C44" s="15" t="n">
        <f aca="false">'3. The cost that reverses'!C24</f>
        <v>1.89403973509934</v>
      </c>
      <c r="D44" s="23" t="str">
        <f aca="false">IF(ABS(C44-(1.89))&lt;=0.005,"PASS","FAIL")</f>
        <v>PASS</v>
      </c>
    </row>
    <row r="45" customFormat="false" ht="15" hidden="false" customHeight="false" outlineLevel="0" collapsed="false">
      <c r="A45" s="0" t="n">
        <v>41</v>
      </c>
      <c r="B45" s="0" t="s">
        <v>132</v>
      </c>
      <c r="C45" s="15" t="n">
        <f aca="false">'3. The cost that reverses'!B25</f>
        <v>1.80363636363636</v>
      </c>
      <c r="D45" s="23" t="str">
        <f aca="false">IF(ABS(C45-(1.8))&lt;=0.005,"PASS","FAIL")</f>
        <v>PASS</v>
      </c>
    </row>
    <row r="46" customFormat="false" ht="15" hidden="false" customHeight="false" outlineLevel="0" collapsed="false">
      <c r="A46" s="0" t="n">
        <v>42</v>
      </c>
      <c r="B46" s="0" t="s">
        <v>133</v>
      </c>
      <c r="C46" s="15" t="n">
        <f aca="false">'3. The cost that reverses'!C25</f>
        <v>1.20975609756098</v>
      </c>
      <c r="D46" s="23" t="str">
        <f aca="false">IF(ABS(C46-(1.21))&lt;=0.005,"PASS","FAIL")</f>
        <v>PASS</v>
      </c>
    </row>
    <row r="47" customFormat="false" ht="15" hidden="false" customHeight="false" outlineLevel="0" collapsed="false">
      <c r="B47" s="27" t="s">
        <v>134</v>
      </c>
      <c r="C47" s="28" t="n">
        <f aca="false">COUNTIF(D5:D46,"PASS")</f>
        <v>42</v>
      </c>
      <c r="D47" s="23" t="str">
        <f aca="false">IF(C47=42,"ALL PASS","SOME FAIL")</f>
        <v>ALL PASS</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2026-08-23T14:46:31Z</dcterms:created>
  <dc:creator>openpyxl</dc:creator>
  <dc:description/>
  <dc:language>en-US</dc:language>
  <cp:lastModifiedBy/>
  <dcterms:modified xsi:type="dcterms:W3CDTF">2026-09-24T00:46:51Z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